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3E7A565E-CC42-418F-B188-06CCB7CDF2B7}" xr6:coauthVersionLast="47" xr6:coauthVersionMax="47" xr10:uidLastSave="{00000000-0000-0000-0000-000000000000}"/>
  <bookViews>
    <workbookView xWindow="28680" yWindow="-120" windowWidth="29040" windowHeight="1572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0 de Noviembre de 2025" sheetId="22"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30 de Noviembre de 2025'!$A$8:$GZ$8</definedName>
    <definedName name="_xlnm._FilterDatabase" localSheetId="4" hidden="1">IPSE!#REF!</definedName>
    <definedName name="_xlnm._FilterDatabase" localSheetId="0" hidden="1">MinEnergía!$C$8:$J$52</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30 de Noviembre de 2025'!$T$1:$AV$316</definedName>
    <definedName name="_xlnm.Print_Area" localSheetId="4">IPSE!$A$1:$V$6</definedName>
    <definedName name="_xlnm.Print_Area" localSheetId="0">MinEnergía!$A$1:$U$53</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7" i="10" l="1"/>
  <c r="H46" i="10"/>
  <c r="H45" i="10"/>
  <c r="H44" i="10"/>
  <c r="H43" i="10"/>
  <c r="H42" i="10"/>
  <c r="H40" i="10"/>
  <c r="H41" i="10"/>
  <c r="G40" i="10"/>
  <c r="H39" i="10"/>
  <c r="H22" i="10"/>
  <c r="H16" i="10"/>
  <c r="H53" i="10"/>
  <c r="H10" i="10"/>
  <c r="H11" i="10"/>
  <c r="H12" i="10"/>
  <c r="H13" i="10"/>
  <c r="H14" i="10"/>
  <c r="H15" i="10"/>
  <c r="H17" i="10"/>
  <c r="H18" i="10"/>
  <c r="H19" i="10"/>
  <c r="H20" i="10"/>
  <c r="H21" i="10"/>
  <c r="H23" i="10"/>
  <c r="H24" i="10"/>
  <c r="H25" i="10"/>
  <c r="H26" i="10"/>
  <c r="H27" i="10"/>
  <c r="H28" i="10"/>
  <c r="H29" i="10"/>
  <c r="H30" i="10"/>
  <c r="H31" i="10"/>
  <c r="H32" i="10"/>
  <c r="H33" i="10"/>
  <c r="H34" i="10"/>
  <c r="H35" i="10"/>
  <c r="H36" i="10"/>
  <c r="H37" i="10"/>
  <c r="H38" i="10"/>
  <c r="H48" i="10"/>
  <c r="H49" i="10"/>
  <c r="H50" i="10"/>
  <c r="H51" i="10"/>
  <c r="H52" i="10"/>
  <c r="H9" i="10"/>
  <c r="G47" i="10"/>
  <c r="G46" i="10"/>
  <c r="G45" i="10"/>
  <c r="G44" i="10"/>
  <c r="G43" i="10"/>
  <c r="G42" i="10"/>
  <c r="G41" i="10"/>
  <c r="G39" i="10"/>
  <c r="G22" i="10"/>
  <c r="G16" i="10"/>
  <c r="G53" i="10"/>
  <c r="G10" i="10"/>
  <c r="G11" i="10"/>
  <c r="G12" i="10"/>
  <c r="G13" i="10"/>
  <c r="G14" i="10"/>
  <c r="G15" i="10"/>
  <c r="G17" i="10"/>
  <c r="G18" i="10"/>
  <c r="G19" i="10"/>
  <c r="G20" i="10"/>
  <c r="G21" i="10"/>
  <c r="G23" i="10"/>
  <c r="G24" i="10"/>
  <c r="G25" i="10"/>
  <c r="G26" i="10"/>
  <c r="G27" i="10"/>
  <c r="G28" i="10"/>
  <c r="G29" i="10"/>
  <c r="G30" i="10"/>
  <c r="G31" i="10"/>
  <c r="G32" i="10"/>
  <c r="G33" i="10"/>
  <c r="G34" i="10"/>
  <c r="G35" i="10"/>
  <c r="G36" i="10"/>
  <c r="G37" i="10"/>
  <c r="G38" i="10"/>
  <c r="G48" i="10"/>
  <c r="G49" i="10"/>
  <c r="G50" i="10"/>
  <c r="G51" i="10"/>
  <c r="G52" i="10"/>
  <c r="G9" i="10"/>
  <c r="F22" i="10"/>
  <c r="F53" i="10"/>
  <c r="F47" i="10"/>
  <c r="F46" i="10"/>
  <c r="F45" i="10"/>
  <c r="F44" i="10"/>
  <c r="F43" i="10"/>
  <c r="F42" i="10"/>
  <c r="F41" i="10"/>
  <c r="F40" i="10"/>
  <c r="F39" i="10"/>
  <c r="F16" i="10"/>
  <c r="F10" i="10"/>
  <c r="F11" i="10"/>
  <c r="F12" i="10"/>
  <c r="F13" i="10"/>
  <c r="F14" i="10"/>
  <c r="F15" i="10"/>
  <c r="F17" i="10"/>
  <c r="F18" i="10"/>
  <c r="F19" i="10"/>
  <c r="F20" i="10"/>
  <c r="F21" i="10"/>
  <c r="F23" i="10"/>
  <c r="F24" i="10"/>
  <c r="F25" i="10"/>
  <c r="F26" i="10"/>
  <c r="F27" i="10"/>
  <c r="F28" i="10"/>
  <c r="F29" i="10"/>
  <c r="F30" i="10"/>
  <c r="F31" i="10"/>
  <c r="F32" i="10"/>
  <c r="F33" i="10"/>
  <c r="F34" i="10"/>
  <c r="F35" i="10"/>
  <c r="F36" i="10"/>
  <c r="F37" i="10"/>
  <c r="F38" i="10"/>
  <c r="F48" i="10"/>
  <c r="F49" i="10"/>
  <c r="F50" i="10"/>
  <c r="F51" i="10"/>
  <c r="F52" i="10"/>
  <c r="F9" i="10"/>
  <c r="I10" i="8"/>
  <c r="I11" i="8"/>
  <c r="I12" i="8"/>
  <c r="I13" i="8"/>
  <c r="I9" i="8"/>
  <c r="H10" i="8"/>
  <c r="H11" i="8"/>
  <c r="H12" i="8"/>
  <c r="H13" i="8"/>
  <c r="H9" i="8"/>
  <c r="G10" i="8"/>
  <c r="G11" i="8"/>
  <c r="G12" i="8"/>
  <c r="G13" i="8"/>
  <c r="G9" i="8"/>
  <c r="F10" i="8"/>
  <c r="F11" i="8"/>
  <c r="F12" i="8"/>
  <c r="F13" i="8"/>
  <c r="F9" i="8"/>
  <c r="I10" i="7"/>
  <c r="I11" i="7"/>
  <c r="I12" i="7"/>
  <c r="I13" i="7"/>
  <c r="I14" i="7"/>
  <c r="I15" i="7"/>
  <c r="I16" i="7"/>
  <c r="I17" i="7"/>
  <c r="I18" i="7"/>
  <c r="I9" i="7"/>
  <c r="H10" i="7"/>
  <c r="H11" i="7"/>
  <c r="H12" i="7"/>
  <c r="H13" i="7"/>
  <c r="H14" i="7"/>
  <c r="H15" i="7"/>
  <c r="H16" i="7"/>
  <c r="H17" i="7"/>
  <c r="H18" i="7"/>
  <c r="H9" i="7"/>
  <c r="G10" i="7"/>
  <c r="G11" i="7"/>
  <c r="G12" i="7"/>
  <c r="G13" i="7"/>
  <c r="G14" i="7"/>
  <c r="G15" i="7"/>
  <c r="G16" i="7"/>
  <c r="G17" i="7"/>
  <c r="G18" i="7"/>
  <c r="G9" i="7"/>
  <c r="F10" i="7"/>
  <c r="F11" i="7"/>
  <c r="F12" i="7"/>
  <c r="F13" i="7"/>
  <c r="F14" i="7"/>
  <c r="F15" i="7"/>
  <c r="F16" i="7"/>
  <c r="F17" i="7"/>
  <c r="F18" i="7"/>
  <c r="F9" i="7"/>
  <c r="I10" i="6"/>
  <c r="I11" i="6"/>
  <c r="I9" i="6"/>
  <c r="H10" i="6"/>
  <c r="H11" i="6"/>
  <c r="H9" i="6"/>
  <c r="G10" i="6"/>
  <c r="G11" i="6"/>
  <c r="G9" i="6"/>
  <c r="F10" i="6"/>
  <c r="F11" i="6"/>
  <c r="F9" i="6"/>
  <c r="I10" i="5"/>
  <c r="I11" i="5"/>
  <c r="I12" i="5"/>
  <c r="I9" i="5"/>
  <c r="H10" i="5"/>
  <c r="H11" i="5"/>
  <c r="H12" i="5"/>
  <c r="H9" i="5"/>
  <c r="G10" i="5"/>
  <c r="G11" i="5"/>
  <c r="G12" i="5"/>
  <c r="G9" i="5"/>
  <c r="F10" i="5"/>
  <c r="F11" i="5"/>
  <c r="F12" i="5"/>
  <c r="F9" i="5"/>
  <c r="I10" i="4"/>
  <c r="I11" i="4"/>
  <c r="I12" i="4"/>
  <c r="I13" i="4"/>
  <c r="I14" i="4"/>
  <c r="I15" i="4"/>
  <c r="I16" i="4"/>
  <c r="I17" i="4"/>
  <c r="I18" i="4"/>
  <c r="I19" i="4"/>
  <c r="I9" i="4"/>
  <c r="H10" i="4"/>
  <c r="H11" i="4"/>
  <c r="H12" i="4"/>
  <c r="H13" i="4"/>
  <c r="H14" i="4"/>
  <c r="H15" i="4"/>
  <c r="H16" i="4"/>
  <c r="H17" i="4"/>
  <c r="H18" i="4"/>
  <c r="H19" i="4"/>
  <c r="H9" i="4"/>
  <c r="G10" i="4"/>
  <c r="G11" i="4"/>
  <c r="G12" i="4"/>
  <c r="G13" i="4"/>
  <c r="G14" i="4"/>
  <c r="G15" i="4"/>
  <c r="G16" i="4"/>
  <c r="G17" i="4"/>
  <c r="G18" i="4"/>
  <c r="G19" i="4"/>
  <c r="G9" i="4"/>
  <c r="F10" i="4"/>
  <c r="F11" i="4"/>
  <c r="F12" i="4"/>
  <c r="F13" i="4"/>
  <c r="F14" i="4"/>
  <c r="F15" i="4"/>
  <c r="F16" i="4"/>
  <c r="F17" i="4"/>
  <c r="F18" i="4"/>
  <c r="F19" i="4"/>
  <c r="F9" i="4"/>
  <c r="I10" i="3"/>
  <c r="I11" i="3"/>
  <c r="I12" i="3"/>
  <c r="I13" i="3"/>
  <c r="I14" i="3"/>
  <c r="I15" i="3"/>
  <c r="I16" i="3"/>
  <c r="I17" i="3"/>
  <c r="I9" i="3"/>
  <c r="H10" i="3"/>
  <c r="H11" i="3"/>
  <c r="H12" i="3"/>
  <c r="H13" i="3"/>
  <c r="H14" i="3"/>
  <c r="H15" i="3"/>
  <c r="H16" i="3"/>
  <c r="H17" i="3"/>
  <c r="H9" i="3"/>
  <c r="G10" i="3"/>
  <c r="G11" i="3"/>
  <c r="G12" i="3"/>
  <c r="G13" i="3"/>
  <c r="G14" i="3"/>
  <c r="G15" i="3"/>
  <c r="G16" i="3"/>
  <c r="G17" i="3"/>
  <c r="G9" i="3"/>
  <c r="F10" i="3"/>
  <c r="F11" i="3"/>
  <c r="F12" i="3"/>
  <c r="F13" i="3"/>
  <c r="F14" i="3"/>
  <c r="F15" i="3"/>
  <c r="F16" i="3"/>
  <c r="F17" i="3"/>
  <c r="F9" i="3"/>
  <c r="EA316" i="22"/>
  <c r="DZ316" i="22"/>
  <c r="DY316" i="22"/>
  <c r="DX316" i="22"/>
  <c r="DW316" i="22"/>
  <c r="DV316" i="22"/>
  <c r="DU316" i="22"/>
  <c r="DT316" i="22"/>
  <c r="DS316" i="22"/>
  <c r="DS302" i="22" s="1"/>
  <c r="DR316" i="22"/>
  <c r="DR302" i="22" s="1"/>
  <c r="DR303" i="22" s="1"/>
  <c r="DQ316" i="22"/>
  <c r="DP316" i="22"/>
  <c r="DN316" i="22"/>
  <c r="DM316" i="22"/>
  <c r="DL316" i="22"/>
  <c r="DK316" i="22"/>
  <c r="DJ316" i="22"/>
  <c r="DI316" i="22"/>
  <c r="DH316" i="22"/>
  <c r="DG316" i="22"/>
  <c r="DF316" i="22"/>
  <c r="DF302" i="22" s="1"/>
  <c r="DE316" i="22"/>
  <c r="DE302" i="22" s="1"/>
  <c r="DE303" i="22" s="1"/>
  <c r="DD316" i="22"/>
  <c r="DC316" i="22"/>
  <c r="CZ316" i="22"/>
  <c r="CT316" i="22"/>
  <c r="CQ316" i="22"/>
  <c r="CM316" i="22"/>
  <c r="CG316" i="22"/>
  <c r="CG302" i="22" s="1"/>
  <c r="CD316" i="22"/>
  <c r="AY316" i="22"/>
  <c r="AF316" i="22"/>
  <c r="AF302" i="22" s="1"/>
  <c r="AE316" i="22"/>
  <c r="AC316" i="22"/>
  <c r="AC302" i="22" s="1"/>
  <c r="AB316" i="22"/>
  <c r="Z316" i="22"/>
  <c r="X316" i="22"/>
  <c r="DA315" i="22"/>
  <c r="CZ315" i="22"/>
  <c r="AQ315" i="22" s="1"/>
  <c r="CY315" i="22"/>
  <c r="CX315" i="22"/>
  <c r="CW315" i="22"/>
  <c r="CV315" i="22"/>
  <c r="CU315" i="22"/>
  <c r="CT315" i="22"/>
  <c r="CS315" i="22"/>
  <c r="CR315" i="22"/>
  <c r="CQ315" i="22"/>
  <c r="CP315" i="22"/>
  <c r="CN315" i="22"/>
  <c r="CM315" i="22"/>
  <c r="CL315" i="22"/>
  <c r="CK315" i="22"/>
  <c r="CJ315" i="22"/>
  <c r="CI315" i="22"/>
  <c r="CH315" i="22"/>
  <c r="CG315" i="22"/>
  <c r="CF315" i="22"/>
  <c r="CE315" i="22"/>
  <c r="CD315" i="22"/>
  <c r="CC315" i="22"/>
  <c r="AW315" i="22"/>
  <c r="AT315" i="22"/>
  <c r="AS315" i="22"/>
  <c r="AR315" i="22"/>
  <c r="AN315" i="22"/>
  <c r="AM315" i="22"/>
  <c r="AK315" i="22"/>
  <c r="AH315" i="22"/>
  <c r="AL315" i="22" s="1"/>
  <c r="AG315" i="22"/>
  <c r="AF315" i="22"/>
  <c r="AE315" i="22"/>
  <c r="AD315" i="22"/>
  <c r="AZ315" i="22" s="1"/>
  <c r="BA315" i="22" s="1"/>
  <c r="AA315" i="22"/>
  <c r="Y315" i="22"/>
  <c r="W315" i="22"/>
  <c r="DA314" i="22"/>
  <c r="CZ314" i="22"/>
  <c r="CY314" i="22"/>
  <c r="CX314" i="22"/>
  <c r="CW314" i="22"/>
  <c r="CV314" i="22"/>
  <c r="CU314" i="22"/>
  <c r="CT314" i="22"/>
  <c r="CS314" i="22"/>
  <c r="CR314" i="22"/>
  <c r="CQ314" i="22"/>
  <c r="CP314" i="22"/>
  <c r="CN314" i="22"/>
  <c r="CM314" i="22"/>
  <c r="CL314" i="22"/>
  <c r="CK314" i="22"/>
  <c r="CJ314" i="22"/>
  <c r="CI314" i="22"/>
  <c r="CH314" i="22"/>
  <c r="CG314" i="22"/>
  <c r="CF314" i="22"/>
  <c r="CE314" i="22"/>
  <c r="CD314" i="22"/>
  <c r="CC314" i="22"/>
  <c r="AT314" i="22"/>
  <c r="AS314" i="22"/>
  <c r="AQ314" i="22"/>
  <c r="AN314" i="22"/>
  <c r="AM314" i="22"/>
  <c r="AK314" i="22"/>
  <c r="AI314" i="22"/>
  <c r="AH314" i="22"/>
  <c r="AG314" i="22"/>
  <c r="AF314" i="22"/>
  <c r="AE314" i="22"/>
  <c r="AD314" i="22"/>
  <c r="AZ314" i="22" s="1"/>
  <c r="AA314" i="22"/>
  <c r="Y314" i="22"/>
  <c r="W314" i="22"/>
  <c r="DA313" i="22"/>
  <c r="CZ313" i="22"/>
  <c r="CY313" i="22"/>
  <c r="CX313" i="22"/>
  <c r="CW313" i="22"/>
  <c r="CV313" i="22"/>
  <c r="CU313" i="22"/>
  <c r="CT313" i="22"/>
  <c r="CS313" i="22"/>
  <c r="CR313" i="22"/>
  <c r="CQ313" i="22"/>
  <c r="CP313" i="22"/>
  <c r="CN313" i="22"/>
  <c r="CM313" i="22"/>
  <c r="CL313" i="22"/>
  <c r="CK313" i="22"/>
  <c r="CJ313" i="22"/>
  <c r="CI313" i="22"/>
  <c r="CH313" i="22"/>
  <c r="CG313" i="22"/>
  <c r="CF313" i="22"/>
  <c r="CE313" i="22"/>
  <c r="CD313" i="22"/>
  <c r="CC313" i="22"/>
  <c r="AX313" i="22"/>
  <c r="AU313" i="22"/>
  <c r="AT313" i="22"/>
  <c r="AS313" i="22"/>
  <c r="AQ313" i="22"/>
  <c r="AN313" i="22"/>
  <c r="AM313" i="22"/>
  <c r="AK313" i="22"/>
  <c r="AH313" i="22"/>
  <c r="AG313" i="22"/>
  <c r="AF313" i="22"/>
  <c r="AE313" i="22"/>
  <c r="AD313" i="22"/>
  <c r="AZ313" i="22" s="1"/>
  <c r="BA313" i="22" s="1"/>
  <c r="AA313" i="22"/>
  <c r="Y313" i="22"/>
  <c r="W313" i="22"/>
  <c r="DA312" i="22"/>
  <c r="CZ312" i="22"/>
  <c r="CY312" i="22"/>
  <c r="CX312" i="22"/>
  <c r="CW312" i="22"/>
  <c r="CV312" i="22"/>
  <c r="CU312" i="22"/>
  <c r="CT312" i="22"/>
  <c r="CS312" i="22"/>
  <c r="CR312" i="22"/>
  <c r="CQ312" i="22"/>
  <c r="CP312" i="22"/>
  <c r="CN312" i="22"/>
  <c r="CM312" i="22"/>
  <c r="CL312" i="22"/>
  <c r="CK312" i="22"/>
  <c r="CJ312" i="22"/>
  <c r="CI312" i="22"/>
  <c r="CH312" i="22"/>
  <c r="CG312" i="22"/>
  <c r="CF312" i="22"/>
  <c r="CE312" i="22"/>
  <c r="CD312" i="22"/>
  <c r="CC312" i="22"/>
  <c r="AT312" i="22"/>
  <c r="AU312" i="22" s="1"/>
  <c r="AS312" i="22"/>
  <c r="AQ312" i="22"/>
  <c r="AR312" i="22" s="1"/>
  <c r="AN312" i="22"/>
  <c r="AM312" i="22"/>
  <c r="AK312" i="22"/>
  <c r="AH312" i="22"/>
  <c r="AL312" i="22" s="1"/>
  <c r="AG312" i="22"/>
  <c r="AF312" i="22"/>
  <c r="AE312" i="22"/>
  <c r="AD312" i="22"/>
  <c r="AA312" i="22"/>
  <c r="Y312" i="22"/>
  <c r="W312" i="22"/>
  <c r="DA311" i="22"/>
  <c r="CZ311" i="22"/>
  <c r="CY311" i="22"/>
  <c r="CX311" i="22"/>
  <c r="CW311" i="22"/>
  <c r="CV311" i="22"/>
  <c r="CU311" i="22"/>
  <c r="CT311" i="22"/>
  <c r="CS311" i="22"/>
  <c r="CR311" i="22"/>
  <c r="CQ311" i="22"/>
  <c r="CP311" i="22"/>
  <c r="CN311" i="22"/>
  <c r="CM311" i="22"/>
  <c r="CL311" i="22"/>
  <c r="CK311" i="22"/>
  <c r="CJ311" i="22"/>
  <c r="CI311" i="22"/>
  <c r="CH311" i="22"/>
  <c r="CG311" i="22"/>
  <c r="CF311" i="22"/>
  <c r="CE311" i="22"/>
  <c r="CD311" i="22"/>
  <c r="CC311" i="22"/>
  <c r="AT311" i="22"/>
  <c r="AU311" i="22" s="1"/>
  <c r="AS311" i="22"/>
  <c r="AQ311" i="22"/>
  <c r="AN311" i="22"/>
  <c r="AM311" i="22"/>
  <c r="AK311" i="22"/>
  <c r="AI311" i="22"/>
  <c r="AH311" i="22"/>
  <c r="AG311" i="22"/>
  <c r="AF311" i="22"/>
  <c r="AE311" i="22"/>
  <c r="AD311" i="22"/>
  <c r="AZ311" i="22" s="1"/>
  <c r="AA311" i="22"/>
  <c r="Y311" i="22"/>
  <c r="W311" i="22"/>
  <c r="DA310" i="22"/>
  <c r="CZ310" i="22"/>
  <c r="CY310" i="22"/>
  <c r="CX310" i="22"/>
  <c r="CW310" i="22"/>
  <c r="CV310" i="22"/>
  <c r="CU310" i="22"/>
  <c r="CT310" i="22"/>
  <c r="CS310" i="22"/>
  <c r="CR310" i="22"/>
  <c r="CQ310" i="22"/>
  <c r="CP310" i="22"/>
  <c r="CN310" i="22"/>
  <c r="CM310" i="22"/>
  <c r="CL310" i="22"/>
  <c r="CK310" i="22"/>
  <c r="CJ310" i="22"/>
  <c r="CI310" i="22"/>
  <c r="CH310" i="22"/>
  <c r="CG310" i="22"/>
  <c r="CF310" i="22"/>
  <c r="CE310" i="22"/>
  <c r="CD310" i="22"/>
  <c r="CC310" i="22"/>
  <c r="AX310" i="22"/>
  <c r="AU310" i="22"/>
  <c r="AT310" i="22"/>
  <c r="AS310" i="22"/>
  <c r="AQ310" i="22"/>
  <c r="AN310" i="22"/>
  <c r="AM310" i="22"/>
  <c r="AK310" i="22"/>
  <c r="AH310" i="22"/>
  <c r="AW310" i="22" s="1"/>
  <c r="AG310" i="22"/>
  <c r="AF310" i="22"/>
  <c r="AE310" i="22"/>
  <c r="AD310" i="22"/>
  <c r="AZ310" i="22" s="1"/>
  <c r="BA310" i="22" s="1"/>
  <c r="AA310" i="22"/>
  <c r="Y310" i="22"/>
  <c r="W310" i="22"/>
  <c r="DA309" i="22"/>
  <c r="CZ309" i="22"/>
  <c r="CY309" i="22"/>
  <c r="CX309" i="22"/>
  <c r="CW309" i="22"/>
  <c r="CV309" i="22"/>
  <c r="CU309" i="22"/>
  <c r="CT309" i="22"/>
  <c r="CS309" i="22"/>
  <c r="CR309" i="22"/>
  <c r="CQ309" i="22"/>
  <c r="CP309" i="22"/>
  <c r="CN309" i="22"/>
  <c r="CM309" i="22"/>
  <c r="CL309" i="22"/>
  <c r="CK309" i="22"/>
  <c r="CJ309" i="22"/>
  <c r="CI309" i="22"/>
  <c r="CH309" i="22"/>
  <c r="CG309" i="22"/>
  <c r="CF309" i="22"/>
  <c r="CE309" i="22"/>
  <c r="CD309" i="22"/>
  <c r="CC309" i="22"/>
  <c r="AW309" i="22"/>
  <c r="AT309" i="22"/>
  <c r="AU309" i="22" s="1"/>
  <c r="AS309" i="22"/>
  <c r="AQ309" i="22"/>
  <c r="AR309" i="22" s="1"/>
  <c r="AN309" i="22"/>
  <c r="AM309" i="22"/>
  <c r="AK309" i="22"/>
  <c r="AH309" i="22"/>
  <c r="AL309" i="22" s="1"/>
  <c r="AG309" i="22"/>
  <c r="AF309" i="22"/>
  <c r="AE309" i="22"/>
  <c r="AD309" i="22"/>
  <c r="AA309" i="22"/>
  <c r="Y309" i="22"/>
  <c r="W309" i="22"/>
  <c r="DA308" i="22"/>
  <c r="CZ308" i="22"/>
  <c r="CY308" i="22"/>
  <c r="CX308" i="22"/>
  <c r="CW308" i="22"/>
  <c r="CV308" i="22"/>
  <c r="CU308" i="22"/>
  <c r="CT308" i="22"/>
  <c r="CS308" i="22"/>
  <c r="CR308" i="22"/>
  <c r="CQ308" i="22"/>
  <c r="CP308" i="22"/>
  <c r="CN308" i="22"/>
  <c r="CM308" i="22"/>
  <c r="CL308" i="22"/>
  <c r="CK308" i="22"/>
  <c r="CJ308" i="22"/>
  <c r="CI308" i="22"/>
  <c r="CH308" i="22"/>
  <c r="CG308" i="22"/>
  <c r="CF308" i="22"/>
  <c r="CF316" i="22" s="1"/>
  <c r="CE308" i="22"/>
  <c r="CD308" i="22"/>
  <c r="CC308" i="22"/>
  <c r="AT308" i="22"/>
  <c r="AU308" i="22" s="1"/>
  <c r="AS308" i="22"/>
  <c r="AQ308" i="22"/>
  <c r="AQ316" i="22" s="1"/>
  <c r="AQ302" i="22" s="1"/>
  <c r="AN308" i="22"/>
  <c r="AM308" i="22"/>
  <c r="AK308" i="22"/>
  <c r="AI308" i="22"/>
  <c r="AH308" i="22"/>
  <c r="AG308" i="22"/>
  <c r="AF308" i="22"/>
  <c r="AE308" i="22"/>
  <c r="AD308" i="22"/>
  <c r="AZ308" i="22" s="1"/>
  <c r="AA308" i="22"/>
  <c r="Y308" i="22"/>
  <c r="W308" i="22"/>
  <c r="DA307" i="22"/>
  <c r="DA316" i="22" s="1"/>
  <c r="CZ307" i="22"/>
  <c r="CY307" i="22"/>
  <c r="CY316" i="22" s="1"/>
  <c r="CX307" i="22"/>
  <c r="CX316" i="22" s="1"/>
  <c r="CW307" i="22"/>
  <c r="CV307" i="22"/>
  <c r="CU307" i="22"/>
  <c r="CT307" i="22"/>
  <c r="CS307" i="22"/>
  <c r="CS316" i="22" s="1"/>
  <c r="CR307" i="22"/>
  <c r="CQ307" i="22"/>
  <c r="CP307" i="22"/>
  <c r="CN307" i="22"/>
  <c r="CN316" i="22" s="1"/>
  <c r="CM307" i="22"/>
  <c r="CL307" i="22"/>
  <c r="CL316" i="22" s="1"/>
  <c r="CK307" i="22"/>
  <c r="CK316" i="22" s="1"/>
  <c r="CJ307" i="22"/>
  <c r="CI307" i="22"/>
  <c r="CH307" i="22"/>
  <c r="CG307" i="22"/>
  <c r="CF307" i="22"/>
  <c r="CE307" i="22"/>
  <c r="CD307" i="22"/>
  <c r="CC307" i="22"/>
  <c r="AX307" i="22"/>
  <c r="AW307" i="22"/>
  <c r="AU307" i="22"/>
  <c r="AT307" i="22"/>
  <c r="AT316" i="22" s="1"/>
  <c r="AS307" i="22"/>
  <c r="AQ307" i="22"/>
  <c r="AN307" i="22"/>
  <c r="AM307" i="22"/>
  <c r="AK307" i="22"/>
  <c r="AH307" i="22"/>
  <c r="AG307" i="22"/>
  <c r="AF307" i="22"/>
  <c r="AE307" i="22"/>
  <c r="AD307" i="22"/>
  <c r="AZ307" i="22" s="1"/>
  <c r="BA307" i="22" s="1"/>
  <c r="AA307" i="22"/>
  <c r="Y307" i="22"/>
  <c r="Y316" i="22" s="1"/>
  <c r="W307" i="22"/>
  <c r="DX303" i="22"/>
  <c r="EA302" i="22"/>
  <c r="EA303" i="22" s="1"/>
  <c r="DZ302" i="22"/>
  <c r="DZ303" i="22" s="1"/>
  <c r="DY302" i="22"/>
  <c r="DX302" i="22"/>
  <c r="DW302" i="22"/>
  <c r="DV302" i="22"/>
  <c r="DU302" i="22"/>
  <c r="DT302" i="22"/>
  <c r="DQ302" i="22"/>
  <c r="DQ303" i="22" s="1"/>
  <c r="DP302" i="22"/>
  <c r="DN302" i="22"/>
  <c r="DN303" i="22" s="1"/>
  <c r="DM302" i="22"/>
  <c r="DM303" i="22" s="1"/>
  <c r="DL302" i="22"/>
  <c r="DK302" i="22"/>
  <c r="DJ302" i="22"/>
  <c r="DJ303" i="22" s="1"/>
  <c r="DI302" i="22"/>
  <c r="DH302" i="22"/>
  <c r="DG302" i="22"/>
  <c r="DD302" i="22"/>
  <c r="DD303" i="22" s="1"/>
  <c r="DC302" i="22"/>
  <c r="CZ302" i="22"/>
  <c r="CY302" i="22"/>
  <c r="CT302" i="22"/>
  <c r="CQ302" i="22"/>
  <c r="CQ303" i="22" s="1"/>
  <c r="CM302" i="22"/>
  <c r="CD302" i="22"/>
  <c r="AE302" i="22"/>
  <c r="AB302" i="22"/>
  <c r="AB303" i="22" s="1"/>
  <c r="Z302" i="22"/>
  <c r="Y302" i="22"/>
  <c r="X302" i="22"/>
  <c r="X303" i="22" s="1"/>
  <c r="DA301" i="22"/>
  <c r="CZ301" i="22"/>
  <c r="AQ301" i="22" s="1"/>
  <c r="CY301" i="22"/>
  <c r="CX301" i="22"/>
  <c r="CW301" i="22"/>
  <c r="CV301" i="22"/>
  <c r="CU301" i="22"/>
  <c r="CT301" i="22"/>
  <c r="CS301" i="22"/>
  <c r="CS299" i="22" s="1"/>
  <c r="CR301" i="22"/>
  <c r="CQ301" i="22"/>
  <c r="CP301" i="22"/>
  <c r="CN301" i="22"/>
  <c r="CN299" i="22" s="1"/>
  <c r="CM301" i="22"/>
  <c r="AK301" i="22" s="1"/>
  <c r="CL301" i="22"/>
  <c r="CK301" i="22"/>
  <c r="CJ301" i="22"/>
  <c r="CI301" i="22"/>
  <c r="CH301" i="22"/>
  <c r="CG301" i="22"/>
  <c r="CF301" i="22"/>
  <c r="CF299" i="22" s="1"/>
  <c r="CE301" i="22"/>
  <c r="CD301" i="22"/>
  <c r="CC301" i="22"/>
  <c r="AT301" i="22"/>
  <c r="AS301" i="22"/>
  <c r="AN301" i="22"/>
  <c r="AM301" i="22"/>
  <c r="AL301" i="22"/>
  <c r="AH301" i="22"/>
  <c r="AF301" i="22"/>
  <c r="AE301" i="22"/>
  <c r="AA301" i="22"/>
  <c r="Y301" i="22"/>
  <c r="Y299" i="22" s="1"/>
  <c r="W301" i="22"/>
  <c r="DA300" i="22"/>
  <c r="CZ300" i="22"/>
  <c r="CY300" i="22"/>
  <c r="CX300" i="22"/>
  <c r="CX299" i="22" s="1"/>
  <c r="CW300" i="22"/>
  <c r="CW299" i="22" s="1"/>
  <c r="CV300" i="22"/>
  <c r="CV299" i="22" s="1"/>
  <c r="CU300" i="22"/>
  <c r="CT300" i="22"/>
  <c r="CS300" i="22"/>
  <c r="CR300" i="22"/>
  <c r="CQ300" i="22"/>
  <c r="CQ299" i="22" s="1"/>
  <c r="CP300" i="22"/>
  <c r="CP299" i="22" s="1"/>
  <c r="CN300" i="22"/>
  <c r="CM300" i="22"/>
  <c r="CL300" i="22"/>
  <c r="CK300" i="22"/>
  <c r="CK299" i="22" s="1"/>
  <c r="CJ300" i="22"/>
  <c r="CJ299" i="22" s="1"/>
  <c r="CI300" i="22"/>
  <c r="CI299" i="22" s="1"/>
  <c r="CH300" i="22"/>
  <c r="CH299" i="22" s="1"/>
  <c r="CG300" i="22"/>
  <c r="CG299" i="22" s="1"/>
  <c r="CF300" i="22"/>
  <c r="CE300" i="22"/>
  <c r="CD300" i="22"/>
  <c r="CD299" i="22" s="1"/>
  <c r="CC300" i="22"/>
  <c r="CC299" i="22" s="1"/>
  <c r="AT300" i="22"/>
  <c r="AT299" i="22" s="1"/>
  <c r="AS300" i="22"/>
  <c r="AR300" i="22"/>
  <c r="AQ300" i="22"/>
  <c r="AN300" i="22"/>
  <c r="AM300" i="22"/>
  <c r="AL300" i="22"/>
  <c r="AL299" i="22" s="1"/>
  <c r="AK300" i="22"/>
  <c r="AH300" i="22"/>
  <c r="AF300" i="22"/>
  <c r="AE300" i="22"/>
  <c r="AE299" i="22" s="1"/>
  <c r="AA300" i="22"/>
  <c r="Y300" i="22"/>
  <c r="W300" i="22"/>
  <c r="EA299" i="22"/>
  <c r="DZ299" i="22"/>
  <c r="DY299" i="22"/>
  <c r="DX299" i="22"/>
  <c r="DW299" i="22"/>
  <c r="DW303" i="22" s="1"/>
  <c r="DV299" i="22"/>
  <c r="DU299" i="22"/>
  <c r="DT299" i="22"/>
  <c r="DS299" i="22"/>
  <c r="DR299" i="22"/>
  <c r="DQ299" i="22"/>
  <c r="DP299" i="22"/>
  <c r="DN299" i="22"/>
  <c r="DM299" i="22"/>
  <c r="DL299" i="22"/>
  <c r="DK299" i="22"/>
  <c r="DK303" i="22" s="1"/>
  <c r="DJ299" i="22"/>
  <c r="DI299" i="22"/>
  <c r="DH299" i="22"/>
  <c r="DG299" i="22"/>
  <c r="DF299" i="22"/>
  <c r="DE299" i="22"/>
  <c r="DD299" i="22"/>
  <c r="DC299" i="22"/>
  <c r="CY299" i="22"/>
  <c r="CU299" i="22"/>
  <c r="CT299" i="22"/>
  <c r="CR299" i="22"/>
  <c r="CM299" i="22"/>
  <c r="CL299" i="22"/>
  <c r="CE299" i="22"/>
  <c r="AZ299" i="22"/>
  <c r="AS299" i="22"/>
  <c r="AN299" i="22"/>
  <c r="AM299" i="22"/>
  <c r="AK299" i="22"/>
  <c r="AH299" i="22"/>
  <c r="AF299" i="22"/>
  <c r="AC299" i="22"/>
  <c r="AB299" i="22"/>
  <c r="Z299" i="22"/>
  <c r="X299" i="22"/>
  <c r="W299" i="22"/>
  <c r="DA298" i="22"/>
  <c r="CZ298" i="22"/>
  <c r="CY298" i="22"/>
  <c r="CX298" i="22"/>
  <c r="CW298" i="22"/>
  <c r="CV298" i="22"/>
  <c r="CU298" i="22"/>
  <c r="CT298" i="22"/>
  <c r="CS298" i="22"/>
  <c r="CR298" i="22"/>
  <c r="CQ298" i="22"/>
  <c r="CP298" i="22"/>
  <c r="CN298" i="22"/>
  <c r="CM298" i="22"/>
  <c r="CL298" i="22"/>
  <c r="CK298" i="22"/>
  <c r="CJ298" i="22"/>
  <c r="CI298" i="22"/>
  <c r="CH298" i="22"/>
  <c r="CG298" i="22"/>
  <c r="CF298" i="22"/>
  <c r="CE298" i="22"/>
  <c r="CD298" i="22"/>
  <c r="CC298" i="22"/>
  <c r="AT298" i="22"/>
  <c r="AS298" i="22"/>
  <c r="AR298" i="22"/>
  <c r="AQ298" i="22"/>
  <c r="AN298" i="22"/>
  <c r="AM298" i="22"/>
  <c r="AK298" i="22"/>
  <c r="AL298" i="22" s="1"/>
  <c r="AH298" i="22"/>
  <c r="AW298" i="22" s="1"/>
  <c r="AF298" i="22"/>
  <c r="AE298" i="22"/>
  <c r="AA298" i="22"/>
  <c r="Y298" i="22"/>
  <c r="W298" i="22"/>
  <c r="AD298" i="22" s="1"/>
  <c r="DA297" i="22"/>
  <c r="CZ297" i="22"/>
  <c r="CY297" i="22"/>
  <c r="CX297" i="22"/>
  <c r="CW297" i="22"/>
  <c r="CV297" i="22"/>
  <c r="CU297" i="22"/>
  <c r="CT297" i="22"/>
  <c r="CT293" i="22" s="1"/>
  <c r="CS297" i="22"/>
  <c r="CR297" i="22"/>
  <c r="CR293" i="22" s="1"/>
  <c r="CQ297" i="22"/>
  <c r="CP297" i="22"/>
  <c r="CN297" i="22"/>
  <c r="CM297" i="22"/>
  <c r="CL297" i="22"/>
  <c r="CK297" i="22"/>
  <c r="CJ297" i="22"/>
  <c r="CI297" i="22"/>
  <c r="CH297" i="22"/>
  <c r="CG297" i="22"/>
  <c r="CF297" i="22"/>
  <c r="CE297" i="22"/>
  <c r="CD297" i="22"/>
  <c r="CC297" i="22"/>
  <c r="AT297" i="22"/>
  <c r="AS297" i="22"/>
  <c r="AQ297" i="22"/>
  <c r="AN297" i="22"/>
  <c r="AN293" i="22" s="1"/>
  <c r="AM297" i="22"/>
  <c r="AK297" i="22"/>
  <c r="AL297" i="22" s="1"/>
  <c r="AH297" i="22"/>
  <c r="AG297" i="22"/>
  <c r="AF297" i="22"/>
  <c r="AE297" i="22"/>
  <c r="AA297" i="22"/>
  <c r="Y297" i="22"/>
  <c r="W297" i="22"/>
  <c r="AD297" i="22" s="1"/>
  <c r="DA296" i="22"/>
  <c r="CZ296" i="22"/>
  <c r="CY296" i="22"/>
  <c r="CX296" i="22"/>
  <c r="CW296" i="22"/>
  <c r="CV296" i="22"/>
  <c r="CU296" i="22"/>
  <c r="CT296" i="22"/>
  <c r="CS296" i="22"/>
  <c r="CR296" i="22"/>
  <c r="CQ296" i="22"/>
  <c r="CP296" i="22"/>
  <c r="CN296" i="22"/>
  <c r="CM296" i="22"/>
  <c r="CL296" i="22"/>
  <c r="CK296" i="22"/>
  <c r="CJ296" i="22"/>
  <c r="CI296" i="22"/>
  <c r="CH296" i="22"/>
  <c r="CG296" i="22"/>
  <c r="CF296" i="22"/>
  <c r="CE296" i="22"/>
  <c r="CD296" i="22"/>
  <c r="CC296" i="22"/>
  <c r="AT296" i="22"/>
  <c r="AS296" i="22"/>
  <c r="AR296" i="22"/>
  <c r="AQ296" i="22"/>
  <c r="AN296" i="22"/>
  <c r="AM296" i="22"/>
  <c r="AK296" i="22"/>
  <c r="AL296" i="22" s="1"/>
  <c r="AH296" i="22"/>
  <c r="AW296" i="22" s="1"/>
  <c r="AF296" i="22"/>
  <c r="AE296" i="22"/>
  <c r="AA296" i="22"/>
  <c r="Y296" i="22"/>
  <c r="W296" i="22"/>
  <c r="AD296" i="22" s="1"/>
  <c r="DA295" i="22"/>
  <c r="CZ295" i="22"/>
  <c r="CY295" i="22"/>
  <c r="CX295" i="22"/>
  <c r="CW295" i="22"/>
  <c r="CV295" i="22"/>
  <c r="CU295" i="22"/>
  <c r="CU293" i="22" s="1"/>
  <c r="CT295" i="22"/>
  <c r="CS295" i="22"/>
  <c r="CR295" i="22"/>
  <c r="CQ295" i="22"/>
  <c r="CP295" i="22"/>
  <c r="CN295" i="22"/>
  <c r="CM295" i="22"/>
  <c r="CL295" i="22"/>
  <c r="CK295" i="22"/>
  <c r="CJ295" i="22"/>
  <c r="CI295" i="22"/>
  <c r="CH295" i="22"/>
  <c r="CG295" i="22"/>
  <c r="CF295" i="22"/>
  <c r="CE295" i="22"/>
  <c r="CE293" i="22" s="1"/>
  <c r="CD295" i="22"/>
  <c r="CC295" i="22"/>
  <c r="AT295" i="22"/>
  <c r="AS295" i="22"/>
  <c r="AQ295" i="22"/>
  <c r="AQ293" i="22" s="1"/>
  <c r="AN295" i="22"/>
  <c r="AM295" i="22"/>
  <c r="AK295" i="22"/>
  <c r="AL295" i="22" s="1"/>
  <c r="AH295" i="22"/>
  <c r="AW295" i="22" s="1"/>
  <c r="AF295" i="22"/>
  <c r="AE295" i="22"/>
  <c r="AA295" i="22"/>
  <c r="Y295" i="22"/>
  <c r="W295" i="22"/>
  <c r="AD295" i="22" s="1"/>
  <c r="DA294" i="22"/>
  <c r="DA293" i="22" s="1"/>
  <c r="CZ294" i="22"/>
  <c r="CY294" i="22"/>
  <c r="CX294" i="22"/>
  <c r="CW294" i="22"/>
  <c r="CV294" i="22"/>
  <c r="CU294" i="22"/>
  <c r="CT294" i="22"/>
  <c r="CS294" i="22"/>
  <c r="CR294" i="22"/>
  <c r="CQ294" i="22"/>
  <c r="CP294" i="22"/>
  <c r="CN294" i="22"/>
  <c r="CN293" i="22" s="1"/>
  <c r="CM294" i="22"/>
  <c r="CL294" i="22"/>
  <c r="CK294" i="22"/>
  <c r="CJ294" i="22"/>
  <c r="CI294" i="22"/>
  <c r="CI293" i="22" s="1"/>
  <c r="CH294" i="22"/>
  <c r="CG294" i="22"/>
  <c r="CF294" i="22"/>
  <c r="CE294" i="22"/>
  <c r="CD294" i="22"/>
  <c r="CC294" i="22"/>
  <c r="AT294" i="22"/>
  <c r="AS294" i="22"/>
  <c r="AR294" i="22"/>
  <c r="AQ294" i="22"/>
  <c r="AN294" i="22"/>
  <c r="AM294" i="22"/>
  <c r="AK294" i="22"/>
  <c r="AL294" i="22" s="1"/>
  <c r="AH294" i="22"/>
  <c r="AW294" i="22" s="1"/>
  <c r="AF294" i="22"/>
  <c r="AF293" i="22" s="1"/>
  <c r="AE294" i="22"/>
  <c r="AE293" i="22" s="1"/>
  <c r="AA294" i="22"/>
  <c r="AA293" i="22" s="1"/>
  <c r="Y294" i="22"/>
  <c r="Y293" i="22" s="1"/>
  <c r="W294" i="22"/>
  <c r="W293" i="22" s="1"/>
  <c r="EA293" i="22"/>
  <c r="DZ293" i="22"/>
  <c r="DY293" i="22"/>
  <c r="DX293" i="22"/>
  <c r="DW293" i="22"/>
  <c r="DV293" i="22"/>
  <c r="DV303" i="22" s="1"/>
  <c r="DU293" i="22"/>
  <c r="DU303" i="22" s="1"/>
  <c r="DT293" i="22"/>
  <c r="DS293" i="22"/>
  <c r="DS303" i="22" s="1"/>
  <c r="DR293" i="22"/>
  <c r="DQ293" i="22"/>
  <c r="DP293" i="22"/>
  <c r="DP303" i="22" s="1"/>
  <c r="DN293" i="22"/>
  <c r="DM293" i="22"/>
  <c r="DL293" i="22"/>
  <c r="DK293" i="22"/>
  <c r="DJ293" i="22"/>
  <c r="DI293" i="22"/>
  <c r="DI303" i="22" s="1"/>
  <c r="DH293" i="22"/>
  <c r="DH303" i="22" s="1"/>
  <c r="DG293" i="22"/>
  <c r="DF293" i="22"/>
  <c r="DF303" i="22" s="1"/>
  <c r="DE293" i="22"/>
  <c r="DD293" i="22"/>
  <c r="DC293" i="22"/>
  <c r="CZ293" i="22"/>
  <c r="CX293" i="22"/>
  <c r="CW293" i="22"/>
  <c r="CV293" i="22"/>
  <c r="CS293" i="22"/>
  <c r="CQ293" i="22"/>
  <c r="CP293" i="22"/>
  <c r="CM293" i="22"/>
  <c r="CK293" i="22"/>
  <c r="CJ293" i="22"/>
  <c r="CH293" i="22"/>
  <c r="CG293" i="22"/>
  <c r="CF293" i="22"/>
  <c r="CD293" i="22"/>
  <c r="CC293" i="22"/>
  <c r="AH293" i="22"/>
  <c r="AC293" i="22"/>
  <c r="AB293" i="22"/>
  <c r="Z293" i="22"/>
  <c r="X293" i="22"/>
  <c r="EA288" i="22"/>
  <c r="DZ288" i="22"/>
  <c r="DY288" i="22"/>
  <c r="DX288" i="22"/>
  <c r="DW288" i="22"/>
  <c r="DV288" i="22"/>
  <c r="DU288" i="22"/>
  <c r="DT288" i="22"/>
  <c r="DS288" i="22"/>
  <c r="DR288" i="22"/>
  <c r="DQ288" i="22"/>
  <c r="DP288" i="22"/>
  <c r="DN288" i="22"/>
  <c r="DM288" i="22"/>
  <c r="DL288" i="22"/>
  <c r="DK288" i="22"/>
  <c r="DJ288" i="22"/>
  <c r="DI288" i="22"/>
  <c r="DH288" i="22"/>
  <c r="DG288" i="22"/>
  <c r="DF288" i="22"/>
  <c r="DE288" i="22"/>
  <c r="DD288" i="22"/>
  <c r="DC288" i="22"/>
  <c r="CZ288" i="22"/>
  <c r="CM288" i="22"/>
  <c r="AY288" i="22"/>
  <c r="AC288" i="22"/>
  <c r="AC272" i="22" s="1"/>
  <c r="AB288" i="22"/>
  <c r="Z288" i="22"/>
  <c r="X288" i="22"/>
  <c r="DA287" i="22"/>
  <c r="CZ287" i="22"/>
  <c r="CY287" i="22"/>
  <c r="CX287" i="22"/>
  <c r="CW287" i="22"/>
  <c r="CV287" i="22"/>
  <c r="CU287" i="22"/>
  <c r="CT287" i="22"/>
  <c r="CS287" i="22"/>
  <c r="CR287" i="22"/>
  <c r="CQ287" i="22"/>
  <c r="CP287" i="22"/>
  <c r="CN287" i="22"/>
  <c r="CM287" i="22"/>
  <c r="CL287" i="22"/>
  <c r="CK287" i="22"/>
  <c r="CJ287" i="22"/>
  <c r="CI287" i="22"/>
  <c r="CH287" i="22"/>
  <c r="CG287" i="22"/>
  <c r="CF287" i="22"/>
  <c r="CE287" i="22"/>
  <c r="CD287" i="22"/>
  <c r="CC287" i="22"/>
  <c r="AW287" i="22"/>
  <c r="AT287" i="22"/>
  <c r="AS287" i="22"/>
  <c r="AR287" i="22"/>
  <c r="AQ287" i="22"/>
  <c r="AN287" i="22"/>
  <c r="AM287" i="22"/>
  <c r="AK287" i="22"/>
  <c r="AL287" i="22" s="1"/>
  <c r="AI287" i="22"/>
  <c r="AH287" i="22"/>
  <c r="AG287" i="22"/>
  <c r="AF287" i="22"/>
  <c r="AE287" i="22"/>
  <c r="AD287" i="22"/>
  <c r="AX287" i="22" s="1"/>
  <c r="AA287" i="22"/>
  <c r="Y287" i="22"/>
  <c r="W287" i="22"/>
  <c r="DA286" i="22"/>
  <c r="CZ286" i="22"/>
  <c r="CY286" i="22"/>
  <c r="CX286" i="22"/>
  <c r="CW286" i="22"/>
  <c r="CV286" i="22"/>
  <c r="CU286" i="22"/>
  <c r="CT286" i="22"/>
  <c r="CS286" i="22"/>
  <c r="CR286" i="22"/>
  <c r="CQ286" i="22"/>
  <c r="CP286" i="22"/>
  <c r="CN286" i="22"/>
  <c r="CM286" i="22"/>
  <c r="CL286" i="22"/>
  <c r="CK286" i="22"/>
  <c r="CJ286" i="22"/>
  <c r="CI286" i="22"/>
  <c r="CH286" i="22"/>
  <c r="CG286" i="22"/>
  <c r="CF286" i="22"/>
  <c r="CE286" i="22"/>
  <c r="CD286" i="22"/>
  <c r="CC286" i="22"/>
  <c r="AU286" i="22"/>
  <c r="AT286" i="22"/>
  <c r="AS286" i="22"/>
  <c r="AQ286" i="22"/>
  <c r="AN286" i="22"/>
  <c r="AO286" i="22" s="1"/>
  <c r="AM286" i="22"/>
  <c r="AK286" i="22"/>
  <c r="AH286" i="22"/>
  <c r="AL286" i="22" s="1"/>
  <c r="AG286" i="22"/>
  <c r="AF286" i="22"/>
  <c r="AE286" i="22"/>
  <c r="AD286" i="22"/>
  <c r="AA286" i="22"/>
  <c r="Y286" i="22"/>
  <c r="W286" i="22"/>
  <c r="DA285" i="22"/>
  <c r="CZ285" i="22"/>
  <c r="CY285" i="22"/>
  <c r="CX285" i="22"/>
  <c r="CW285" i="22"/>
  <c r="CV285" i="22"/>
  <c r="CU285" i="22"/>
  <c r="CT285" i="22"/>
  <c r="CS285" i="22"/>
  <c r="CR285" i="22"/>
  <c r="CQ285" i="22"/>
  <c r="CP285" i="22"/>
  <c r="CN285" i="22"/>
  <c r="CM285" i="22"/>
  <c r="CL285" i="22"/>
  <c r="CK285" i="22"/>
  <c r="CJ285" i="22"/>
  <c r="CI285" i="22"/>
  <c r="CH285" i="22"/>
  <c r="CG285" i="22"/>
  <c r="CF285" i="22"/>
  <c r="CE285" i="22"/>
  <c r="CD285" i="22"/>
  <c r="CC285" i="22"/>
  <c r="AT285" i="22"/>
  <c r="AS285" i="22"/>
  <c r="AR285" i="22"/>
  <c r="AQ285" i="22"/>
  <c r="AN285" i="22"/>
  <c r="AO285" i="22" s="1"/>
  <c r="AM285" i="22"/>
  <c r="AK285" i="22"/>
  <c r="AH285" i="22"/>
  <c r="AG285" i="22"/>
  <c r="AF285" i="22"/>
  <c r="AE285" i="22"/>
  <c r="AD285" i="22"/>
  <c r="AA285" i="22"/>
  <c r="Y285" i="22"/>
  <c r="W285" i="22"/>
  <c r="DA284" i="22"/>
  <c r="CZ284" i="22"/>
  <c r="CY284" i="22"/>
  <c r="CX284" i="22"/>
  <c r="CW284" i="22"/>
  <c r="CV284" i="22"/>
  <c r="CU284" i="22"/>
  <c r="CT284" i="22"/>
  <c r="CS284" i="22"/>
  <c r="CR284" i="22"/>
  <c r="CQ284" i="22"/>
  <c r="CP284" i="22"/>
  <c r="CN284" i="22"/>
  <c r="CM284" i="22"/>
  <c r="CL284" i="22"/>
  <c r="CK284" i="22"/>
  <c r="CJ284" i="22"/>
  <c r="CI284" i="22"/>
  <c r="CH284" i="22"/>
  <c r="CG284" i="22"/>
  <c r="CF284" i="22"/>
  <c r="CE284" i="22"/>
  <c r="CD284" i="22"/>
  <c r="CC284" i="22"/>
  <c r="AT284" i="22"/>
  <c r="AS284" i="22"/>
  <c r="AQ284" i="22"/>
  <c r="AN284" i="22"/>
  <c r="AO284" i="22" s="1"/>
  <c r="AM284" i="22"/>
  <c r="AK284" i="22"/>
  <c r="AI284" i="22"/>
  <c r="AH284" i="22"/>
  <c r="AG284" i="22"/>
  <c r="AF284" i="22"/>
  <c r="AE284" i="22"/>
  <c r="AD284" i="22"/>
  <c r="AZ284" i="22" s="1"/>
  <c r="BA284" i="22" s="1"/>
  <c r="AA284" i="22"/>
  <c r="Y284" i="22"/>
  <c r="W284" i="22"/>
  <c r="DA283" i="22"/>
  <c r="CZ283" i="22"/>
  <c r="CY283" i="22"/>
  <c r="CX283" i="22"/>
  <c r="CW283" i="22"/>
  <c r="CV283" i="22"/>
  <c r="CU283" i="22"/>
  <c r="CT283" i="22"/>
  <c r="CS283" i="22"/>
  <c r="CR283" i="22"/>
  <c r="CQ283" i="22"/>
  <c r="CP283" i="22"/>
  <c r="CN283" i="22"/>
  <c r="CM283" i="22"/>
  <c r="CL283" i="22"/>
  <c r="CK283" i="22"/>
  <c r="CJ283" i="22"/>
  <c r="CI283" i="22"/>
  <c r="CH283" i="22"/>
  <c r="CG283" i="22"/>
  <c r="CF283" i="22"/>
  <c r="CE283" i="22"/>
  <c r="CD283" i="22"/>
  <c r="CC283" i="22"/>
  <c r="BA283" i="22"/>
  <c r="AX283" i="22"/>
  <c r="AW283" i="22"/>
  <c r="AU283" i="22"/>
  <c r="AT283" i="22"/>
  <c r="AS283" i="22"/>
  <c r="AQ283" i="22"/>
  <c r="AO283" i="22"/>
  <c r="AN283" i="22"/>
  <c r="AM283" i="22"/>
  <c r="AK283" i="22"/>
  <c r="AH283" i="22"/>
  <c r="AL283" i="22" s="1"/>
  <c r="AG283" i="22"/>
  <c r="AF283" i="22"/>
  <c r="AE283" i="22"/>
  <c r="AD283" i="22"/>
  <c r="AZ283" i="22" s="1"/>
  <c r="AA283" i="22"/>
  <c r="Y283" i="22"/>
  <c r="W283" i="22"/>
  <c r="DA282" i="22"/>
  <c r="CZ282" i="22"/>
  <c r="CY282" i="22"/>
  <c r="CX282" i="22"/>
  <c r="CW282" i="22"/>
  <c r="CV282" i="22"/>
  <c r="CU282" i="22"/>
  <c r="CT282" i="22"/>
  <c r="CS282" i="22"/>
  <c r="CR282" i="22"/>
  <c r="CQ282" i="22"/>
  <c r="CP282" i="22"/>
  <c r="CN282" i="22"/>
  <c r="CM282" i="22"/>
  <c r="CL282" i="22"/>
  <c r="CK282" i="22"/>
  <c r="CJ282" i="22"/>
  <c r="CI282" i="22"/>
  <c r="CH282" i="22"/>
  <c r="CG282" i="22"/>
  <c r="CF282" i="22"/>
  <c r="CE282" i="22"/>
  <c r="CD282" i="22"/>
  <c r="CC282" i="22"/>
  <c r="AT282" i="22"/>
  <c r="AS282" i="22"/>
  <c r="AQ282" i="22"/>
  <c r="AN282" i="22"/>
  <c r="AR282" i="22" s="1"/>
  <c r="AM282" i="22"/>
  <c r="AK282" i="22"/>
  <c r="AH282" i="22"/>
  <c r="AG282" i="22"/>
  <c r="AF282" i="22"/>
  <c r="AE282" i="22"/>
  <c r="AD282" i="22"/>
  <c r="AZ282" i="22" s="1"/>
  <c r="BA282" i="22" s="1"/>
  <c r="AA282" i="22"/>
  <c r="Y282" i="22"/>
  <c r="W282" i="22"/>
  <c r="DA281" i="22"/>
  <c r="CZ281" i="22"/>
  <c r="CY281" i="22"/>
  <c r="CX281" i="22"/>
  <c r="CW281" i="22"/>
  <c r="CV281" i="22"/>
  <c r="CU281" i="22"/>
  <c r="CT281" i="22"/>
  <c r="CS281" i="22"/>
  <c r="CR281" i="22"/>
  <c r="CQ281" i="22"/>
  <c r="CP281" i="22"/>
  <c r="CN281" i="22"/>
  <c r="CM281" i="22"/>
  <c r="CL281" i="22"/>
  <c r="CK281" i="22"/>
  <c r="CJ281" i="22"/>
  <c r="CI281" i="22"/>
  <c r="CH281" i="22"/>
  <c r="CG281" i="22"/>
  <c r="CF281" i="22"/>
  <c r="CE281" i="22"/>
  <c r="CD281" i="22"/>
  <c r="CC281" i="22"/>
  <c r="AW281" i="22"/>
  <c r="AU281" i="22"/>
  <c r="AT281" i="22"/>
  <c r="AS281" i="22"/>
  <c r="AQ281" i="22"/>
  <c r="AR281" i="22" s="1"/>
  <c r="AN281" i="22"/>
  <c r="AM281" i="22"/>
  <c r="AK281" i="22"/>
  <c r="AH281" i="22"/>
  <c r="AL281" i="22" s="1"/>
  <c r="AG281" i="22"/>
  <c r="AF281" i="22"/>
  <c r="AE281" i="22"/>
  <c r="AD281" i="22"/>
  <c r="AX281" i="22" s="1"/>
  <c r="AA281" i="22"/>
  <c r="Y281" i="22"/>
  <c r="W281" i="22"/>
  <c r="DA280" i="22"/>
  <c r="CZ280" i="22"/>
  <c r="CY280" i="22"/>
  <c r="CX280" i="22"/>
  <c r="CW280" i="22"/>
  <c r="CV280" i="22"/>
  <c r="CU280" i="22"/>
  <c r="CT280" i="22"/>
  <c r="CS280" i="22"/>
  <c r="CR280" i="22"/>
  <c r="CQ280" i="22"/>
  <c r="CP280" i="22"/>
  <c r="CN280" i="22"/>
  <c r="CM280" i="22"/>
  <c r="CL280" i="22"/>
  <c r="CK280" i="22"/>
  <c r="CJ280" i="22"/>
  <c r="CI280" i="22"/>
  <c r="CH280" i="22"/>
  <c r="CG280" i="22"/>
  <c r="CF280" i="22"/>
  <c r="CE280" i="22"/>
  <c r="CD280" i="22"/>
  <c r="CC280" i="22"/>
  <c r="AT280" i="22"/>
  <c r="AS280" i="22"/>
  <c r="AQ280" i="22"/>
  <c r="AN280" i="22"/>
  <c r="AM280" i="22"/>
  <c r="AK280" i="22"/>
  <c r="AH280" i="22"/>
  <c r="AL280" i="22" s="1"/>
  <c r="AG280" i="22"/>
  <c r="AF280" i="22"/>
  <c r="AE280" i="22"/>
  <c r="AD280" i="22"/>
  <c r="AA280" i="22"/>
  <c r="Y280" i="22"/>
  <c r="W280" i="22"/>
  <c r="DA279" i="22"/>
  <c r="CZ279" i="22"/>
  <c r="CY279" i="22"/>
  <c r="CX279" i="22"/>
  <c r="CW279" i="22"/>
  <c r="CV279" i="22"/>
  <c r="CU279" i="22"/>
  <c r="CT279" i="22"/>
  <c r="CS279" i="22"/>
  <c r="CR279" i="22"/>
  <c r="CQ279" i="22"/>
  <c r="CP279" i="22"/>
  <c r="CN279" i="22"/>
  <c r="CM279" i="22"/>
  <c r="CL279" i="22"/>
  <c r="CK279" i="22"/>
  <c r="CJ279" i="22"/>
  <c r="CI279" i="22"/>
  <c r="CH279" i="22"/>
  <c r="CG279" i="22"/>
  <c r="CF279" i="22"/>
  <c r="CE279" i="22"/>
  <c r="CD279" i="22"/>
  <c r="CC279" i="22"/>
  <c r="BA279" i="22"/>
  <c r="AV279" i="22"/>
  <c r="AT279" i="22"/>
  <c r="AU279" i="22" s="1"/>
  <c r="AS279" i="22"/>
  <c r="AQ279" i="22"/>
  <c r="AO279" i="22"/>
  <c r="AN279" i="22"/>
  <c r="AX279" i="22" s="1"/>
  <c r="AM279" i="22"/>
  <c r="AK279" i="22"/>
  <c r="AI279" i="22"/>
  <c r="AH279" i="22"/>
  <c r="AG279" i="22"/>
  <c r="AF279" i="22"/>
  <c r="AE279" i="22"/>
  <c r="AD279" i="22"/>
  <c r="AZ279" i="22" s="1"/>
  <c r="AA279" i="22"/>
  <c r="Y279" i="22"/>
  <c r="W279" i="22"/>
  <c r="W288" i="22" s="1"/>
  <c r="W272" i="22" s="1"/>
  <c r="W273" i="22" s="1"/>
  <c r="DA278" i="22"/>
  <c r="CZ278" i="22"/>
  <c r="CY278" i="22"/>
  <c r="CX278" i="22"/>
  <c r="CW278" i="22"/>
  <c r="CV278" i="22"/>
  <c r="CU278" i="22"/>
  <c r="CT278" i="22"/>
  <c r="CS278" i="22"/>
  <c r="CR278" i="22"/>
  <c r="CQ278" i="22"/>
  <c r="CP278" i="22"/>
  <c r="CN278" i="22"/>
  <c r="CM278" i="22"/>
  <c r="CL278" i="22"/>
  <c r="CK278" i="22"/>
  <c r="CJ278" i="22"/>
  <c r="CI278" i="22"/>
  <c r="CH278" i="22"/>
  <c r="CG278" i="22"/>
  <c r="CF278" i="22"/>
  <c r="CE278" i="22"/>
  <c r="CD278" i="22"/>
  <c r="CC278" i="22"/>
  <c r="AX278" i="22"/>
  <c r="AT278" i="22"/>
  <c r="AS278" i="22"/>
  <c r="AQ278" i="22"/>
  <c r="AN278" i="22"/>
  <c r="AR278" i="22" s="1"/>
  <c r="AM278" i="22"/>
  <c r="AK278" i="22"/>
  <c r="AH278" i="22"/>
  <c r="AG278" i="22"/>
  <c r="AF278" i="22"/>
  <c r="AE278" i="22"/>
  <c r="AD278" i="22"/>
  <c r="AZ278" i="22" s="1"/>
  <c r="BA278" i="22" s="1"/>
  <c r="AA278" i="22"/>
  <c r="Y278" i="22"/>
  <c r="W278" i="22"/>
  <c r="DA277" i="22"/>
  <c r="CZ277" i="22"/>
  <c r="CY277" i="22"/>
  <c r="CX277" i="22"/>
  <c r="CW277" i="22"/>
  <c r="CW288" i="22" s="1"/>
  <c r="CV277" i="22"/>
  <c r="CU277" i="22"/>
  <c r="CT277" i="22"/>
  <c r="CT288" i="22" s="1"/>
  <c r="CS277" i="22"/>
  <c r="CR277" i="22"/>
  <c r="CQ277" i="22"/>
  <c r="CQ288" i="22" s="1"/>
  <c r="CP277" i="22"/>
  <c r="CN277" i="22"/>
  <c r="CM277" i="22"/>
  <c r="CL277" i="22"/>
  <c r="CK277" i="22"/>
  <c r="CK288" i="22" s="1"/>
  <c r="CJ277" i="22"/>
  <c r="CJ288" i="22" s="1"/>
  <c r="CI277" i="22"/>
  <c r="CH277" i="22"/>
  <c r="CG277" i="22"/>
  <c r="CF277" i="22"/>
  <c r="CE277" i="22"/>
  <c r="CD277" i="22"/>
  <c r="CC277" i="22"/>
  <c r="AX277" i="22"/>
  <c r="AW277" i="22"/>
  <c r="AU277" i="22"/>
  <c r="AT277" i="22"/>
  <c r="AT288" i="22" s="1"/>
  <c r="AS277" i="22"/>
  <c r="AQ277" i="22"/>
  <c r="AQ288" i="22" s="1"/>
  <c r="AQ272" i="22" s="1"/>
  <c r="AN277" i="22"/>
  <c r="AM277" i="22"/>
  <c r="AK277" i="22"/>
  <c r="AH277" i="22"/>
  <c r="AG277" i="22"/>
  <c r="AF277" i="22"/>
  <c r="AF288" i="22" s="1"/>
  <c r="AF272" i="22" s="1"/>
  <c r="AF273" i="22" s="1"/>
  <c r="AE277" i="22"/>
  <c r="AE288" i="22" s="1"/>
  <c r="AE272" i="22" s="1"/>
  <c r="AD277" i="22"/>
  <c r="AA277" i="22"/>
  <c r="Y277" i="22"/>
  <c r="W277" i="22"/>
  <c r="DV273" i="22"/>
  <c r="DS273" i="22"/>
  <c r="DF273" i="22"/>
  <c r="DE273" i="22"/>
  <c r="AC273" i="22"/>
  <c r="EA272" i="22"/>
  <c r="DZ272" i="22"/>
  <c r="DY272" i="22"/>
  <c r="DY273" i="22" s="1"/>
  <c r="DX272" i="22"/>
  <c r="DX273" i="22" s="1"/>
  <c r="DW272" i="22"/>
  <c r="DV272" i="22"/>
  <c r="DU272" i="22"/>
  <c r="DU273" i="22" s="1"/>
  <c r="DT272" i="22"/>
  <c r="DS272" i="22"/>
  <c r="DR272" i="22"/>
  <c r="DQ272" i="22"/>
  <c r="DP272" i="22"/>
  <c r="DN272" i="22"/>
  <c r="DM272" i="22"/>
  <c r="DL272" i="22"/>
  <c r="DL273" i="22" s="1"/>
  <c r="DK272" i="22"/>
  <c r="DK273" i="22" s="1"/>
  <c r="DJ272" i="22"/>
  <c r="DI272" i="22"/>
  <c r="DI273" i="22" s="1"/>
  <c r="DH272" i="22"/>
  <c r="DH273" i="22" s="1"/>
  <c r="DG272" i="22"/>
  <c r="DF272" i="22"/>
  <c r="DE272" i="22"/>
  <c r="DD272" i="22"/>
  <c r="DC272" i="22"/>
  <c r="CZ272" i="22"/>
  <c r="CW272" i="22"/>
  <c r="CM272" i="22"/>
  <c r="AT272" i="22"/>
  <c r="AB272" i="22"/>
  <c r="Z272" i="22"/>
  <c r="X272" i="22"/>
  <c r="DA271" i="22"/>
  <c r="CZ271" i="22"/>
  <c r="CY271" i="22"/>
  <c r="CY269" i="22" s="1"/>
  <c r="CX271" i="22"/>
  <c r="CW271" i="22"/>
  <c r="CV271" i="22"/>
  <c r="CU271" i="22"/>
  <c r="CT271" i="22"/>
  <c r="CS271" i="22"/>
  <c r="CR271" i="22"/>
  <c r="CQ271" i="22"/>
  <c r="CP271" i="22"/>
  <c r="CP269" i="22" s="1"/>
  <c r="CN271" i="22"/>
  <c r="CM271" i="22"/>
  <c r="AK271" i="22" s="1"/>
  <c r="AL271" i="22" s="1"/>
  <c r="CL271" i="22"/>
  <c r="CL269" i="22" s="1"/>
  <c r="CK271" i="22"/>
  <c r="CJ271" i="22"/>
  <c r="CI271" i="22"/>
  <c r="CH271" i="22"/>
  <c r="CG271" i="22"/>
  <c r="CF271" i="22"/>
  <c r="CE271" i="22"/>
  <c r="CD271" i="22"/>
  <c r="CC271" i="22"/>
  <c r="AT271" i="22"/>
  <c r="AU271" i="22" s="1"/>
  <c r="AS271" i="22"/>
  <c r="AN271" i="22"/>
  <c r="AM271" i="22"/>
  <c r="AH271" i="22"/>
  <c r="AF271" i="22"/>
  <c r="AE271" i="22"/>
  <c r="AA271" i="22"/>
  <c r="Y271" i="22"/>
  <c r="Y269" i="22" s="1"/>
  <c r="W271" i="22"/>
  <c r="AD271" i="22" s="1"/>
  <c r="AZ271" i="22" s="1"/>
  <c r="BA271" i="22" s="1"/>
  <c r="DA270" i="22"/>
  <c r="DA269" i="22" s="1"/>
  <c r="CZ270" i="22"/>
  <c r="CY270" i="22"/>
  <c r="CX270" i="22"/>
  <c r="CW270" i="22"/>
  <c r="CV270" i="22"/>
  <c r="CU270" i="22"/>
  <c r="CU269" i="22" s="1"/>
  <c r="CT270" i="22"/>
  <c r="CS270" i="22"/>
  <c r="CR270" i="22"/>
  <c r="CQ270" i="22"/>
  <c r="CQ269" i="22" s="1"/>
  <c r="CP270" i="22"/>
  <c r="CN270" i="22"/>
  <c r="CN269" i="22" s="1"/>
  <c r="CM270" i="22"/>
  <c r="CM269" i="22" s="1"/>
  <c r="CL270" i="22"/>
  <c r="CK270" i="22"/>
  <c r="CK269" i="22" s="1"/>
  <c r="CJ270" i="22"/>
  <c r="CJ269" i="22" s="1"/>
  <c r="CI270" i="22"/>
  <c r="CH270" i="22"/>
  <c r="CH269" i="22" s="1"/>
  <c r="CG270" i="22"/>
  <c r="CF270" i="22"/>
  <c r="CE270" i="22"/>
  <c r="CD270" i="22"/>
  <c r="CC270" i="22"/>
  <c r="AW270" i="22"/>
  <c r="AT270" i="22"/>
  <c r="AS270" i="22"/>
  <c r="AQ270" i="22"/>
  <c r="AN270" i="22"/>
  <c r="AR270" i="22" s="1"/>
  <c r="AM270" i="22"/>
  <c r="AK270" i="22"/>
  <c r="AH270" i="22"/>
  <c r="AL270" i="22" s="1"/>
  <c r="AE270" i="22"/>
  <c r="AE269" i="22" s="1"/>
  <c r="AA270" i="22"/>
  <c r="AA269" i="22" s="1"/>
  <c r="Y270" i="22"/>
  <c r="W270" i="22"/>
  <c r="AD270" i="22" s="1"/>
  <c r="EA269" i="22"/>
  <c r="DZ269" i="22"/>
  <c r="DY269" i="22"/>
  <c r="DX269" i="22"/>
  <c r="DW269" i="22"/>
  <c r="DV269" i="22"/>
  <c r="DU269" i="22"/>
  <c r="DT269" i="22"/>
  <c r="DT273" i="22" s="1"/>
  <c r="DS269" i="22"/>
  <c r="DR269" i="22"/>
  <c r="DQ269" i="22"/>
  <c r="DP269" i="22"/>
  <c r="DN269" i="22"/>
  <c r="DM269" i="22"/>
  <c r="DL269" i="22"/>
  <c r="DK269" i="22"/>
  <c r="DJ269" i="22"/>
  <c r="DI269" i="22"/>
  <c r="DH269" i="22"/>
  <c r="DG269" i="22"/>
  <c r="DG273" i="22" s="1"/>
  <c r="DF269" i="22"/>
  <c r="DE269" i="22"/>
  <c r="DD269" i="22"/>
  <c r="DC269" i="22"/>
  <c r="CX269" i="22"/>
  <c r="CW269" i="22"/>
  <c r="CV269" i="22"/>
  <c r="CT269" i="22"/>
  <c r="CS269" i="22"/>
  <c r="CR269" i="22"/>
  <c r="CI269" i="22"/>
  <c r="CG269" i="22"/>
  <c r="CF269" i="22"/>
  <c r="CE269" i="22"/>
  <c r="CD269" i="22"/>
  <c r="CC269" i="22"/>
  <c r="AZ269" i="22"/>
  <c r="AS269" i="22"/>
  <c r="AM269" i="22"/>
  <c r="AH269" i="22"/>
  <c r="AF269" i="22"/>
  <c r="AC269" i="22"/>
  <c r="AB269" i="22"/>
  <c r="AB273" i="22" s="1"/>
  <c r="Z269" i="22"/>
  <c r="X269" i="22"/>
  <c r="W269" i="22"/>
  <c r="DA268" i="22"/>
  <c r="CZ268" i="22"/>
  <c r="AQ268" i="22" s="1"/>
  <c r="CY268" i="22"/>
  <c r="CX268" i="22"/>
  <c r="CW268" i="22"/>
  <c r="CV268" i="22"/>
  <c r="CU268" i="22"/>
  <c r="CT268" i="22"/>
  <c r="CS268" i="22"/>
  <c r="CR268" i="22"/>
  <c r="CQ268" i="22"/>
  <c r="CP268" i="22"/>
  <c r="CN268" i="22"/>
  <c r="CM268" i="22"/>
  <c r="CL268" i="22"/>
  <c r="CK268" i="22"/>
  <c r="CJ268" i="22"/>
  <c r="CI268" i="22"/>
  <c r="CH268" i="22"/>
  <c r="CG268" i="22"/>
  <c r="CF268" i="22"/>
  <c r="CE268" i="22"/>
  <c r="CD268" i="22"/>
  <c r="CC268" i="22"/>
  <c r="AT268" i="22"/>
  <c r="AS268" i="22"/>
  <c r="AN268" i="22"/>
  <c r="AM268" i="22"/>
  <c r="AL268" i="22"/>
  <c r="AK268" i="22"/>
  <c r="AH268" i="22"/>
  <c r="AW268" i="22" s="1"/>
  <c r="AF268" i="22"/>
  <c r="AE268" i="22"/>
  <c r="AA268" i="22"/>
  <c r="Y268" i="22"/>
  <c r="W268" i="22"/>
  <c r="DA267" i="22"/>
  <c r="CZ267" i="22"/>
  <c r="CY267" i="22"/>
  <c r="CX267" i="22"/>
  <c r="CW267" i="22"/>
  <c r="CV267" i="22"/>
  <c r="CU267" i="22"/>
  <c r="CT267" i="22"/>
  <c r="CS267" i="22"/>
  <c r="CR267" i="22"/>
  <c r="CQ267" i="22"/>
  <c r="CP267" i="22"/>
  <c r="CN267" i="22"/>
  <c r="CM267" i="22"/>
  <c r="CL267" i="22"/>
  <c r="CK267" i="22"/>
  <c r="CJ267" i="22"/>
  <c r="CI267" i="22"/>
  <c r="CH267" i="22"/>
  <c r="CG267" i="22"/>
  <c r="CF267" i="22"/>
  <c r="CE267" i="22"/>
  <c r="CD267" i="22"/>
  <c r="CC267" i="22"/>
  <c r="AT267" i="22"/>
  <c r="AS267" i="22"/>
  <c r="AQ267" i="22"/>
  <c r="AN267" i="22"/>
  <c r="AM267" i="22"/>
  <c r="AK267" i="22"/>
  <c r="AH267" i="22"/>
  <c r="AL267" i="22" s="1"/>
  <c r="AF267" i="22"/>
  <c r="AE267" i="22"/>
  <c r="AA267" i="22"/>
  <c r="Y267" i="22"/>
  <c r="W267" i="22"/>
  <c r="DA266" i="22"/>
  <c r="CZ266" i="22"/>
  <c r="CY266" i="22"/>
  <c r="CX266" i="22"/>
  <c r="CW266" i="22"/>
  <c r="CV266" i="22"/>
  <c r="CU266" i="22"/>
  <c r="CT266" i="22"/>
  <c r="CS266" i="22"/>
  <c r="CR266" i="22"/>
  <c r="CQ266" i="22"/>
  <c r="CP266" i="22"/>
  <c r="CN266" i="22"/>
  <c r="CM266" i="22"/>
  <c r="CL266" i="22"/>
  <c r="CK266" i="22"/>
  <c r="CJ266" i="22"/>
  <c r="CI266" i="22"/>
  <c r="CH266" i="22"/>
  <c r="CG266" i="22"/>
  <c r="CF266" i="22"/>
  <c r="CE266" i="22"/>
  <c r="CD266" i="22"/>
  <c r="CC266" i="22"/>
  <c r="AT266" i="22"/>
  <c r="AS266" i="22"/>
  <c r="AQ266" i="22"/>
  <c r="AN266" i="22"/>
  <c r="AM266" i="22"/>
  <c r="AL266" i="22"/>
  <c r="AK266" i="22"/>
  <c r="AH266" i="22"/>
  <c r="AF266" i="22"/>
  <c r="AF263" i="22" s="1"/>
  <c r="AE266" i="22"/>
  <c r="AE263" i="22" s="1"/>
  <c r="AA266" i="22"/>
  <c r="Y266" i="22"/>
  <c r="W266" i="22"/>
  <c r="DA265" i="22"/>
  <c r="DA263" i="22" s="1"/>
  <c r="CZ265" i="22"/>
  <c r="CY265" i="22"/>
  <c r="CX265" i="22"/>
  <c r="CW265" i="22"/>
  <c r="CV265" i="22"/>
  <c r="CV263" i="22" s="1"/>
  <c r="CU265" i="22"/>
  <c r="CT265" i="22"/>
  <c r="CS265" i="22"/>
  <c r="CR265" i="22"/>
  <c r="CQ265" i="22"/>
  <c r="CP265" i="22"/>
  <c r="CN265" i="22"/>
  <c r="CM265" i="22"/>
  <c r="CL265" i="22"/>
  <c r="CK265" i="22"/>
  <c r="CJ265" i="22"/>
  <c r="CI265" i="22"/>
  <c r="CI263" i="22" s="1"/>
  <c r="CH265" i="22"/>
  <c r="CG265" i="22"/>
  <c r="CF265" i="22"/>
  <c r="CE265" i="22"/>
  <c r="CD265" i="22"/>
  <c r="CC265" i="22"/>
  <c r="AT265" i="22"/>
  <c r="AS265" i="22"/>
  <c r="AQ265" i="22"/>
  <c r="AN265" i="22"/>
  <c r="AR265" i="22" s="1"/>
  <c r="AM265" i="22"/>
  <c r="AL265" i="22"/>
  <c r="AK265" i="22"/>
  <c r="AH265" i="22"/>
  <c r="AF265" i="22"/>
  <c r="AE265" i="22"/>
  <c r="AA265" i="22"/>
  <c r="Y265" i="22"/>
  <c r="W265" i="22"/>
  <c r="DA264" i="22"/>
  <c r="CZ264" i="22"/>
  <c r="CY264" i="22"/>
  <c r="CY263" i="22" s="1"/>
  <c r="CX264" i="22"/>
  <c r="CW264" i="22"/>
  <c r="CV264" i="22"/>
  <c r="CU264" i="22"/>
  <c r="CT264" i="22"/>
  <c r="CT263" i="22" s="1"/>
  <c r="CS264" i="22"/>
  <c r="CR264" i="22"/>
  <c r="CR263" i="22" s="1"/>
  <c r="CQ264" i="22"/>
  <c r="CQ263" i="22" s="1"/>
  <c r="CP264" i="22"/>
  <c r="CP263" i="22" s="1"/>
  <c r="CN264" i="22"/>
  <c r="CN263" i="22" s="1"/>
  <c r="CM264" i="22"/>
  <c r="CL264" i="22"/>
  <c r="CL263" i="22" s="1"/>
  <c r="CK264" i="22"/>
  <c r="CJ264" i="22"/>
  <c r="CI264" i="22"/>
  <c r="CH264" i="22"/>
  <c r="CG264" i="22"/>
  <c r="CG263" i="22" s="1"/>
  <c r="CF264" i="22"/>
  <c r="CE264" i="22"/>
  <c r="CE263" i="22" s="1"/>
  <c r="CD264" i="22"/>
  <c r="CD263" i="22" s="1"/>
  <c r="CC264" i="22"/>
  <c r="CC263" i="22" s="1"/>
  <c r="AT264" i="22"/>
  <c r="AU264" i="22" s="1"/>
  <c r="AS264" i="22"/>
  <c r="AQ264" i="22"/>
  <c r="AO264" i="22"/>
  <c r="AN264" i="22"/>
  <c r="AM264" i="22"/>
  <c r="AL264" i="22"/>
  <c r="AL263" i="22" s="1"/>
  <c r="AK264" i="22"/>
  <c r="AI264" i="22"/>
  <c r="AH264" i="22"/>
  <c r="AW264" i="22" s="1"/>
  <c r="AF264" i="22"/>
  <c r="AE264" i="22"/>
  <c r="AA264" i="22"/>
  <c r="Y264" i="22"/>
  <c r="W264" i="22"/>
  <c r="AD264" i="22" s="1"/>
  <c r="EA263" i="22"/>
  <c r="DZ263" i="22"/>
  <c r="DY263" i="22"/>
  <c r="DX263" i="22"/>
  <c r="DW263" i="22"/>
  <c r="DV263" i="22"/>
  <c r="DU263" i="22"/>
  <c r="DT263" i="22"/>
  <c r="DS263" i="22"/>
  <c r="DR263" i="22"/>
  <c r="DR273" i="22" s="1"/>
  <c r="DQ263" i="22"/>
  <c r="DP263" i="22"/>
  <c r="DP273" i="22" s="1"/>
  <c r="DN263" i="22"/>
  <c r="DN273" i="22" s="1"/>
  <c r="DM263" i="22"/>
  <c r="DL263" i="22"/>
  <c r="DK263" i="22"/>
  <c r="DJ263" i="22"/>
  <c r="DI263" i="22"/>
  <c r="DH263" i="22"/>
  <c r="DG263" i="22"/>
  <c r="DF263" i="22"/>
  <c r="DE263" i="22"/>
  <c r="DD263" i="22"/>
  <c r="DC263" i="22"/>
  <c r="DC273" i="22" s="1"/>
  <c r="CZ263" i="22"/>
  <c r="CX263" i="22"/>
  <c r="CW263" i="22"/>
  <c r="CS263" i="22"/>
  <c r="CM263" i="22"/>
  <c r="CK263" i="22"/>
  <c r="CJ263" i="22"/>
  <c r="CF263" i="22"/>
  <c r="AK263" i="22"/>
  <c r="AH263" i="22"/>
  <c r="AC263" i="22"/>
  <c r="AB263" i="22"/>
  <c r="Z263" i="22"/>
  <c r="Z273" i="22" s="1"/>
  <c r="X263" i="22"/>
  <c r="X273" i="22" s="1"/>
  <c r="W263" i="22"/>
  <c r="EA258" i="22"/>
  <c r="EA249" i="22" s="1"/>
  <c r="DZ258" i="22"/>
  <c r="DY258" i="22"/>
  <c r="DX258" i="22"/>
  <c r="DW258" i="22"/>
  <c r="DV258" i="22"/>
  <c r="DU258" i="22"/>
  <c r="DT258" i="22"/>
  <c r="DS258" i="22"/>
  <c r="DR258" i="22"/>
  <c r="DQ258" i="22"/>
  <c r="DQ249" i="22" s="1"/>
  <c r="DQ250" i="22" s="1"/>
  <c r="DP258" i="22"/>
  <c r="DN258" i="22"/>
  <c r="DN249" i="22" s="1"/>
  <c r="DM258" i="22"/>
  <c r="DL258" i="22"/>
  <c r="DL249" i="22" s="1"/>
  <c r="DL250" i="22" s="1"/>
  <c r="DK258" i="22"/>
  <c r="DJ258" i="22"/>
  <c r="DI258" i="22"/>
  <c r="DH258" i="22"/>
  <c r="DG258" i="22"/>
  <c r="DF258" i="22"/>
  <c r="DE258" i="22"/>
  <c r="DD258" i="22"/>
  <c r="DD249" i="22" s="1"/>
  <c r="DD250" i="22" s="1"/>
  <c r="DC258" i="22"/>
  <c r="DC249" i="22" s="1"/>
  <c r="DC250" i="22" s="1"/>
  <c r="BF258" i="22"/>
  <c r="AT258" i="22"/>
  <c r="AD258" i="22"/>
  <c r="AD249" i="22" s="1"/>
  <c r="AB258" i="22"/>
  <c r="Z258" i="22"/>
  <c r="X258" i="22"/>
  <c r="DA257" i="22"/>
  <c r="CZ257" i="22"/>
  <c r="AQ257" i="22" s="1"/>
  <c r="CY257" i="22"/>
  <c r="CX257" i="22"/>
  <c r="CW257" i="22"/>
  <c r="CV257" i="22"/>
  <c r="CU257" i="22"/>
  <c r="CT257" i="22"/>
  <c r="CS257" i="22"/>
  <c r="CR257" i="22"/>
  <c r="CQ257" i="22"/>
  <c r="CP257" i="22"/>
  <c r="CN257" i="22"/>
  <c r="CM257" i="22"/>
  <c r="CL257" i="22"/>
  <c r="CK257" i="22"/>
  <c r="CJ257" i="22"/>
  <c r="CI257" i="22"/>
  <c r="CH257" i="22"/>
  <c r="CG257" i="22"/>
  <c r="CF257" i="22"/>
  <c r="CE257" i="22"/>
  <c r="CD257" i="22"/>
  <c r="CC257" i="22"/>
  <c r="AZ257" i="22"/>
  <c r="AV257" i="22"/>
  <c r="AT257" i="22"/>
  <c r="AU257" i="22" s="1"/>
  <c r="AS257" i="22"/>
  <c r="AN257" i="22"/>
  <c r="AM257" i="22"/>
  <c r="AL257" i="22"/>
  <c r="AK257" i="22"/>
  <c r="AH257" i="22"/>
  <c r="AG257" i="22"/>
  <c r="AF257" i="22"/>
  <c r="AE257" i="22"/>
  <c r="AD257" i="22"/>
  <c r="AA257" i="22"/>
  <c r="AC257" i="22" s="1"/>
  <c r="Y257" i="22"/>
  <c r="W257" i="22"/>
  <c r="DA256" i="22"/>
  <c r="CZ256" i="22"/>
  <c r="AQ256" i="22" s="1"/>
  <c r="CY256" i="22"/>
  <c r="CX256" i="22"/>
  <c r="CW256" i="22"/>
  <c r="CV256" i="22"/>
  <c r="CU256" i="22"/>
  <c r="CT256" i="22"/>
  <c r="CS256" i="22"/>
  <c r="CR256" i="22"/>
  <c r="CQ256" i="22"/>
  <c r="CP256" i="22"/>
  <c r="CN256" i="22"/>
  <c r="CM256" i="22"/>
  <c r="AK256" i="22" s="1"/>
  <c r="AK258" i="22" s="1"/>
  <c r="AK249" i="22" s="1"/>
  <c r="CL256" i="22"/>
  <c r="CK256" i="22"/>
  <c r="CJ256" i="22"/>
  <c r="CI256" i="22"/>
  <c r="CH256" i="22"/>
  <c r="CG256" i="22"/>
  <c r="CF256" i="22"/>
  <c r="CE256" i="22"/>
  <c r="CD256" i="22"/>
  <c r="CC256" i="22"/>
  <c r="BA256" i="22"/>
  <c r="AZ256" i="22"/>
  <c r="AU256" i="22"/>
  <c r="AT256" i="22"/>
  <c r="AS256" i="22"/>
  <c r="AN256" i="22"/>
  <c r="AW256" i="22" s="1"/>
  <c r="AM256" i="22"/>
  <c r="AI256" i="22"/>
  <c r="AH256" i="22"/>
  <c r="AG256" i="22"/>
  <c r="AF256" i="22"/>
  <c r="AE256" i="22"/>
  <c r="AD256" i="22"/>
  <c r="AA256" i="22"/>
  <c r="Y256" i="22"/>
  <c r="W256" i="22"/>
  <c r="DA255" i="22"/>
  <c r="CZ255" i="22"/>
  <c r="CZ258" i="22" s="1"/>
  <c r="BZ258" i="22" s="1"/>
  <c r="AS258" i="22" s="1"/>
  <c r="CY255" i="22"/>
  <c r="CX255" i="22"/>
  <c r="CW255" i="22"/>
  <c r="CV255" i="22"/>
  <c r="CV258" i="22" s="1"/>
  <c r="CU255" i="22"/>
  <c r="CT255" i="22"/>
  <c r="CS255" i="22"/>
  <c r="CR255" i="22"/>
  <c r="CQ255" i="22"/>
  <c r="CP255" i="22"/>
  <c r="CN255" i="22"/>
  <c r="CM255" i="22"/>
  <c r="AK255" i="22" s="1"/>
  <c r="CL255" i="22"/>
  <c r="CK255" i="22"/>
  <c r="CK258" i="22" s="1"/>
  <c r="CJ255" i="22"/>
  <c r="CI255" i="22"/>
  <c r="CI258" i="22" s="1"/>
  <c r="BI258" i="22" s="1"/>
  <c r="CH255" i="22"/>
  <c r="CG255" i="22"/>
  <c r="CF255" i="22"/>
  <c r="CE255" i="22"/>
  <c r="CD255" i="22"/>
  <c r="CC255" i="22"/>
  <c r="AT255" i="22"/>
  <c r="AS255" i="22"/>
  <c r="AQ255" i="22"/>
  <c r="AN255" i="22"/>
  <c r="AO255" i="22" s="1"/>
  <c r="AM255" i="22"/>
  <c r="AL255" i="22"/>
  <c r="AH255" i="22"/>
  <c r="AG255" i="22"/>
  <c r="AG258" i="22" s="1"/>
  <c r="AG249" i="22" s="1"/>
  <c r="AF255" i="22"/>
  <c r="AE255" i="22"/>
  <c r="AD255" i="22"/>
  <c r="AC255" i="22"/>
  <c r="AA255" i="22"/>
  <c r="Y255" i="22"/>
  <c r="W255" i="22"/>
  <c r="DA254" i="22"/>
  <c r="CZ254" i="22"/>
  <c r="CY254" i="22"/>
  <c r="CY258" i="22" s="1"/>
  <c r="CX254" i="22"/>
  <c r="CW254" i="22"/>
  <c r="CW258" i="22" s="1"/>
  <c r="CV254" i="22"/>
  <c r="CU254" i="22"/>
  <c r="CU258" i="22" s="1"/>
  <c r="CT254" i="22"/>
  <c r="CT258" i="22" s="1"/>
  <c r="BT258" i="22" s="1"/>
  <c r="CS254" i="22"/>
  <c r="CS258" i="22" s="1"/>
  <c r="CR254" i="22"/>
  <c r="CQ254" i="22"/>
  <c r="CP254" i="22"/>
  <c r="CP258" i="22" s="1"/>
  <c r="CN254" i="22"/>
  <c r="CM254" i="22"/>
  <c r="CL254" i="22"/>
  <c r="CL258" i="22" s="1"/>
  <c r="CK254" i="22"/>
  <c r="CJ254" i="22"/>
  <c r="CJ258" i="22" s="1"/>
  <c r="CI254" i="22"/>
  <c r="CH254" i="22"/>
  <c r="CH258" i="22" s="1"/>
  <c r="CG254" i="22"/>
  <c r="CG258" i="22" s="1"/>
  <c r="CF254" i="22"/>
  <c r="CF258" i="22" s="1"/>
  <c r="CF249" i="22" s="1"/>
  <c r="CE254" i="22"/>
  <c r="CD254" i="22"/>
  <c r="CC254" i="22"/>
  <c r="CC258" i="22" s="1"/>
  <c r="AV254" i="22"/>
  <c r="AT254" i="22"/>
  <c r="AS254" i="22"/>
  <c r="AQ254" i="22"/>
  <c r="AQ258" i="22" s="1"/>
  <c r="AQ249" i="22" s="1"/>
  <c r="AO254" i="22"/>
  <c r="AN254" i="22"/>
  <c r="AM254" i="22"/>
  <c r="AK254" i="22"/>
  <c r="AH254" i="22"/>
  <c r="AH258" i="22" s="1"/>
  <c r="AG254" i="22"/>
  <c r="AF254" i="22"/>
  <c r="AF258" i="22" s="1"/>
  <c r="AF249" i="22" s="1"/>
  <c r="AF250" i="22" s="1"/>
  <c r="AE254" i="22"/>
  <c r="AD254" i="22"/>
  <c r="AC254" i="22"/>
  <c r="AC258" i="22" s="1"/>
  <c r="AC249" i="22" s="1"/>
  <c r="AC250" i="22" s="1"/>
  <c r="AA254" i="22"/>
  <c r="Y254" i="22"/>
  <c r="Y258" i="22" s="1"/>
  <c r="Y249" i="22" s="1"/>
  <c r="W254" i="22"/>
  <c r="W258" i="22" s="1"/>
  <c r="W249" i="22" s="1"/>
  <c r="DK250" i="22"/>
  <c r="DI250" i="22"/>
  <c r="AB250" i="22"/>
  <c r="DZ249" i="22"/>
  <c r="DY249" i="22"/>
  <c r="DX249" i="22"/>
  <c r="DW249" i="22"/>
  <c r="DV249" i="22"/>
  <c r="DV250" i="22" s="1"/>
  <c r="DU249" i="22"/>
  <c r="DT249" i="22"/>
  <c r="DT250" i="22" s="1"/>
  <c r="DS249" i="22"/>
  <c r="DR249" i="22"/>
  <c r="DR250" i="22" s="1"/>
  <c r="DP249" i="22"/>
  <c r="DP250" i="22" s="1"/>
  <c r="DM249" i="22"/>
  <c r="DM250" i="22" s="1"/>
  <c r="DK249" i="22"/>
  <c r="DJ249" i="22"/>
  <c r="DI249" i="22"/>
  <c r="DH249" i="22"/>
  <c r="DG249" i="22"/>
  <c r="DG250" i="22" s="1"/>
  <c r="DF249" i="22"/>
  <c r="DE249" i="22"/>
  <c r="CZ249" i="22"/>
  <c r="CJ249" i="22"/>
  <c r="CI249" i="22"/>
  <c r="CI250" i="22" s="1"/>
  <c r="CC249" i="22"/>
  <c r="BC249" i="22" s="1"/>
  <c r="AT249" i="22"/>
  <c r="AU249" i="22" s="1"/>
  <c r="AN249" i="22"/>
  <c r="AH249" i="22"/>
  <c r="AB249" i="22"/>
  <c r="Z249" i="22"/>
  <c r="X249" i="22"/>
  <c r="DA248" i="22"/>
  <c r="CZ248" i="22"/>
  <c r="CY248" i="22"/>
  <c r="CY246" i="22" s="1"/>
  <c r="CX248" i="22"/>
  <c r="CX246" i="22" s="1"/>
  <c r="CW248" i="22"/>
  <c r="CV248" i="22"/>
  <c r="CU248" i="22"/>
  <c r="CT248" i="22"/>
  <c r="CS248" i="22"/>
  <c r="CR248" i="22"/>
  <c r="CQ248" i="22"/>
  <c r="CP248" i="22"/>
  <c r="CN248" i="22"/>
  <c r="CM248" i="22"/>
  <c r="CL248" i="22"/>
  <c r="CL246" i="22" s="1"/>
  <c r="CK248" i="22"/>
  <c r="CK246" i="22" s="1"/>
  <c r="CJ248" i="22"/>
  <c r="CI248" i="22"/>
  <c r="CH248" i="22"/>
  <c r="CG248" i="22"/>
  <c r="CF248" i="22"/>
  <c r="CE248" i="22"/>
  <c r="CE246" i="22" s="1"/>
  <c r="CD248" i="22"/>
  <c r="CC248" i="22"/>
  <c r="AT248" i="22"/>
  <c r="AS248" i="22"/>
  <c r="AN248" i="22"/>
  <c r="AM248" i="22"/>
  <c r="AH248" i="22"/>
  <c r="AF248" i="22"/>
  <c r="AE248" i="22"/>
  <c r="AA248" i="22"/>
  <c r="Y248" i="22"/>
  <c r="W248" i="22"/>
  <c r="AD248" i="22" s="1"/>
  <c r="AZ248" i="22" s="1"/>
  <c r="BA248" i="22" s="1"/>
  <c r="AT247" i="22"/>
  <c r="AS247" i="22"/>
  <c r="AQ247" i="22"/>
  <c r="AR247" i="22" s="1"/>
  <c r="AN247" i="22"/>
  <c r="AN246" i="22" s="1"/>
  <c r="AM247" i="22"/>
  <c r="AK247" i="22"/>
  <c r="AH247" i="22"/>
  <c r="AE247" i="22"/>
  <c r="AE246" i="22" s="1"/>
  <c r="AA247" i="22"/>
  <c r="Y247" i="22"/>
  <c r="Y246" i="22" s="1"/>
  <c r="W247" i="22"/>
  <c r="AD247" i="22" s="1"/>
  <c r="EA246" i="22"/>
  <c r="DZ246" i="22"/>
  <c r="DY246" i="22"/>
  <c r="DX246" i="22"/>
  <c r="DW246" i="22"/>
  <c r="DV246" i="22"/>
  <c r="DU246" i="22"/>
  <c r="DU250" i="22" s="1"/>
  <c r="DT246" i="22"/>
  <c r="DS246" i="22"/>
  <c r="DR246" i="22"/>
  <c r="DQ246" i="22"/>
  <c r="DP246" i="22"/>
  <c r="DN246" i="22"/>
  <c r="DM246" i="22"/>
  <c r="DL246" i="22"/>
  <c r="DK246" i="22"/>
  <c r="DJ246" i="22"/>
  <c r="DI246" i="22"/>
  <c r="DH246" i="22"/>
  <c r="DG246" i="22"/>
  <c r="DF246" i="22"/>
  <c r="DE246" i="22"/>
  <c r="DD246" i="22"/>
  <c r="DC246" i="22"/>
  <c r="DA246" i="22"/>
  <c r="CW246" i="22"/>
  <c r="CV246" i="22"/>
  <c r="CU246" i="22"/>
  <c r="CT246" i="22"/>
  <c r="CS246" i="22"/>
  <c r="CR246" i="22"/>
  <c r="CQ246" i="22"/>
  <c r="CP246" i="22"/>
  <c r="CN246" i="22"/>
  <c r="CJ246" i="22"/>
  <c r="CI246" i="22"/>
  <c r="CH246" i="22"/>
  <c r="CG246" i="22"/>
  <c r="CF246" i="22"/>
  <c r="CD246" i="22"/>
  <c r="CC246" i="22"/>
  <c r="BA246" i="22"/>
  <c r="AZ246" i="22"/>
  <c r="AT246" i="22"/>
  <c r="AS246" i="22"/>
  <c r="AM246" i="22"/>
  <c r="AF246" i="22"/>
  <c r="AC246" i="22"/>
  <c r="AB246" i="22"/>
  <c r="AA246" i="22"/>
  <c r="Z246" i="22"/>
  <c r="X246" i="22"/>
  <c r="DA245" i="22"/>
  <c r="CZ245" i="22"/>
  <c r="CY245" i="22"/>
  <c r="CY240" i="22" s="1"/>
  <c r="CX245" i="22"/>
  <c r="CW245" i="22"/>
  <c r="CV245" i="22"/>
  <c r="CU245" i="22"/>
  <c r="CT245" i="22"/>
  <c r="CT240" i="22" s="1"/>
  <c r="CS245" i="22"/>
  <c r="CR245" i="22"/>
  <c r="CQ245" i="22"/>
  <c r="CP245" i="22"/>
  <c r="CN245" i="22"/>
  <c r="CM245" i="22"/>
  <c r="CL245" i="22"/>
  <c r="CL240" i="22" s="1"/>
  <c r="CK245" i="22"/>
  <c r="CJ245" i="22"/>
  <c r="CI245" i="22"/>
  <c r="CH245" i="22"/>
  <c r="CG245" i="22"/>
  <c r="CG240" i="22" s="1"/>
  <c r="CF245" i="22"/>
  <c r="CE245" i="22"/>
  <c r="CD245" i="22"/>
  <c r="CC245" i="22"/>
  <c r="AT245" i="22"/>
  <c r="AS245" i="22"/>
  <c r="AQ245" i="22"/>
  <c r="AN245" i="22"/>
  <c r="AM245" i="22"/>
  <c r="AK245" i="22"/>
  <c r="AH245" i="22"/>
  <c r="AL245" i="22" s="1"/>
  <c r="AF245" i="22"/>
  <c r="AE245" i="22"/>
  <c r="AA245" i="22"/>
  <c r="AA240" i="22" s="1"/>
  <c r="Y245" i="22"/>
  <c r="W245" i="22"/>
  <c r="DA244" i="22"/>
  <c r="CZ244" i="22"/>
  <c r="CY244" i="22"/>
  <c r="CX244" i="22"/>
  <c r="CW244" i="22"/>
  <c r="CW240" i="22" s="1"/>
  <c r="CV244" i="22"/>
  <c r="CU244" i="22"/>
  <c r="CT244" i="22"/>
  <c r="CS244" i="22"/>
  <c r="CR244" i="22"/>
  <c r="CR240" i="22" s="1"/>
  <c r="CQ244" i="22"/>
  <c r="CP244" i="22"/>
  <c r="CN244" i="22"/>
  <c r="CM244" i="22"/>
  <c r="CL244" i="22"/>
  <c r="CK244" i="22"/>
  <c r="CJ244" i="22"/>
  <c r="CJ240" i="22" s="1"/>
  <c r="CI244" i="22"/>
  <c r="CH244" i="22"/>
  <c r="CG244" i="22"/>
  <c r="CF244" i="22"/>
  <c r="CE244" i="22"/>
  <c r="CE240" i="22" s="1"/>
  <c r="CD244" i="22"/>
  <c r="CC244" i="22"/>
  <c r="AT244" i="22"/>
  <c r="AS244" i="22"/>
  <c r="AQ244" i="22"/>
  <c r="AN244" i="22"/>
  <c r="AM244" i="22"/>
  <c r="AK244" i="22"/>
  <c r="AH244" i="22"/>
  <c r="AL244" i="22" s="1"/>
  <c r="AF244" i="22"/>
  <c r="AE244" i="22"/>
  <c r="AA244" i="22"/>
  <c r="Y244" i="22"/>
  <c r="W244" i="22"/>
  <c r="AD244" i="22" s="1"/>
  <c r="DA243" i="22"/>
  <c r="CZ243" i="22"/>
  <c r="CY243" i="22"/>
  <c r="CX243" i="22"/>
  <c r="CX240" i="22" s="1"/>
  <c r="CW243" i="22"/>
  <c r="CV243" i="22"/>
  <c r="CU243" i="22"/>
  <c r="CU240" i="22" s="1"/>
  <c r="CT243" i="22"/>
  <c r="CS243" i="22"/>
  <c r="CR243" i="22"/>
  <c r="CQ243" i="22"/>
  <c r="CQ240" i="22" s="1"/>
  <c r="CP243" i="22"/>
  <c r="CP240" i="22" s="1"/>
  <c r="CN243" i="22"/>
  <c r="CM243" i="22"/>
  <c r="CL243" i="22"/>
  <c r="CK243" i="22"/>
  <c r="CK240" i="22" s="1"/>
  <c r="CJ243" i="22"/>
  <c r="CI243" i="22"/>
  <c r="CH243" i="22"/>
  <c r="CH240" i="22" s="1"/>
  <c r="CG243" i="22"/>
  <c r="CF243" i="22"/>
  <c r="CE243" i="22"/>
  <c r="CD243" i="22"/>
  <c r="CD240" i="22" s="1"/>
  <c r="CC243" i="22"/>
  <c r="CC240" i="22" s="1"/>
  <c r="AT243" i="22"/>
  <c r="AT240" i="22" s="1"/>
  <c r="AS243" i="22"/>
  <c r="AQ243" i="22"/>
  <c r="AN243" i="22"/>
  <c r="AM243" i="22"/>
  <c r="AL243" i="22"/>
  <c r="AK243" i="22"/>
  <c r="AH243" i="22"/>
  <c r="AF243" i="22"/>
  <c r="AF240" i="22" s="1"/>
  <c r="AE243" i="22"/>
  <c r="AE240" i="22" s="1"/>
  <c r="AA243" i="22"/>
  <c r="Y243" i="22"/>
  <c r="W243" i="22"/>
  <c r="DA242" i="22"/>
  <c r="CZ242" i="22"/>
  <c r="AQ242" i="22" s="1"/>
  <c r="CY242" i="22"/>
  <c r="CX242" i="22"/>
  <c r="CW242" i="22"/>
  <c r="CV242" i="22"/>
  <c r="CU242" i="22"/>
  <c r="CT242" i="22"/>
  <c r="CS242" i="22"/>
  <c r="CS240" i="22" s="1"/>
  <c r="CR242" i="22"/>
  <c r="CQ242" i="22"/>
  <c r="CP242" i="22"/>
  <c r="CN242" i="22"/>
  <c r="CM242" i="22"/>
  <c r="AK242" i="22" s="1"/>
  <c r="AL242" i="22" s="1"/>
  <c r="CL242" i="22"/>
  <c r="CK242" i="22"/>
  <c r="CJ242" i="22"/>
  <c r="CI242" i="22"/>
  <c r="CH242" i="22"/>
  <c r="CG242" i="22"/>
  <c r="CF242" i="22"/>
  <c r="CF240" i="22" s="1"/>
  <c r="CE242" i="22"/>
  <c r="CD242" i="22"/>
  <c r="CC242" i="22"/>
  <c r="AZ242" i="22"/>
  <c r="BA242" i="22" s="1"/>
  <c r="AT242" i="22"/>
  <c r="AS242" i="22"/>
  <c r="AR242" i="22"/>
  <c r="AN242" i="22"/>
  <c r="AM242" i="22"/>
  <c r="AH242" i="22"/>
  <c r="AW242" i="22" s="1"/>
  <c r="AF242" i="22"/>
  <c r="AE242" i="22"/>
  <c r="AD242" i="22"/>
  <c r="AA242" i="22"/>
  <c r="Y242" i="22"/>
  <c r="W242" i="22"/>
  <c r="DA241" i="22"/>
  <c r="DA240" i="22" s="1"/>
  <c r="CZ241" i="22"/>
  <c r="AQ241" i="22" s="1"/>
  <c r="AQ240" i="22" s="1"/>
  <c r="CY241" i="22"/>
  <c r="CX241" i="22"/>
  <c r="CW241" i="22"/>
  <c r="CV241" i="22"/>
  <c r="CU241" i="22"/>
  <c r="CT241" i="22"/>
  <c r="CS241" i="22"/>
  <c r="CR241" i="22"/>
  <c r="CQ241" i="22"/>
  <c r="CP241" i="22"/>
  <c r="CN241" i="22"/>
  <c r="CM241" i="22"/>
  <c r="AK241" i="22" s="1"/>
  <c r="AK240" i="22" s="1"/>
  <c r="CL241" i="22"/>
  <c r="CK241" i="22"/>
  <c r="CJ241" i="22"/>
  <c r="CI241" i="22"/>
  <c r="CH241" i="22"/>
  <c r="CG241" i="22"/>
  <c r="CF241" i="22"/>
  <c r="CE241" i="22"/>
  <c r="CD241" i="22"/>
  <c r="CC241" i="22"/>
  <c r="BA241" i="22"/>
  <c r="AZ241" i="22"/>
  <c r="AT241" i="22"/>
  <c r="AS241" i="22"/>
  <c r="AN241" i="22"/>
  <c r="AM241" i="22"/>
  <c r="AL241" i="22"/>
  <c r="AH241" i="22"/>
  <c r="AW241" i="22" s="1"/>
  <c r="AF241" i="22"/>
  <c r="AE241" i="22"/>
  <c r="AD241" i="22"/>
  <c r="AA241" i="22"/>
  <c r="Y241" i="22"/>
  <c r="W241" i="22"/>
  <c r="EA240" i="22"/>
  <c r="DZ240" i="22"/>
  <c r="DZ250" i="22" s="1"/>
  <c r="DY240" i="22"/>
  <c r="DX240" i="22"/>
  <c r="DX250" i="22" s="1"/>
  <c r="DW240" i="22"/>
  <c r="DV240" i="22"/>
  <c r="DU240" i="22"/>
  <c r="DT240" i="22"/>
  <c r="DS240" i="22"/>
  <c r="DS250" i="22" s="1"/>
  <c r="DR240" i="22"/>
  <c r="DQ240" i="22"/>
  <c r="DP240" i="22"/>
  <c r="DN240" i="22"/>
  <c r="DM240" i="22"/>
  <c r="DL240" i="22"/>
  <c r="DK240" i="22"/>
  <c r="DJ240" i="22"/>
  <c r="DI240" i="22"/>
  <c r="DH240" i="22"/>
  <c r="DG240" i="22"/>
  <c r="DF240" i="22"/>
  <c r="DF250" i="22" s="1"/>
  <c r="DE240" i="22"/>
  <c r="DE250" i="22" s="1"/>
  <c r="DD240" i="22"/>
  <c r="DC240" i="22"/>
  <c r="CV240" i="22"/>
  <c r="CN240" i="22"/>
  <c r="CI240" i="22"/>
  <c r="AC240" i="22"/>
  <c r="AB240" i="22"/>
  <c r="Z240" i="22"/>
  <c r="Y240" i="22"/>
  <c r="X240" i="22"/>
  <c r="EA234" i="22"/>
  <c r="DZ234" i="22"/>
  <c r="DY234" i="22"/>
  <c r="DX234" i="22"/>
  <c r="DW234" i="22"/>
  <c r="DW226" i="22" s="1"/>
  <c r="DV234" i="22"/>
  <c r="DU234" i="22"/>
  <c r="DT234" i="22"/>
  <c r="DS234" i="22"/>
  <c r="DS226" i="22" s="1"/>
  <c r="DR234" i="22"/>
  <c r="DR226" i="22" s="1"/>
  <c r="DR227" i="22" s="1"/>
  <c r="DQ234" i="22"/>
  <c r="DP234" i="22"/>
  <c r="DN234" i="22"/>
  <c r="DM234" i="22"/>
  <c r="DL234" i="22"/>
  <c r="DK234" i="22"/>
  <c r="DJ234" i="22"/>
  <c r="DJ226" i="22" s="1"/>
  <c r="DI234" i="22"/>
  <c r="DH234" i="22"/>
  <c r="DG234" i="22"/>
  <c r="DF234" i="22"/>
  <c r="DF226" i="22" s="1"/>
  <c r="DE234" i="22"/>
  <c r="DE226" i="22" s="1"/>
  <c r="DE227" i="22" s="1"/>
  <c r="DD234" i="22"/>
  <c r="DC234" i="22"/>
  <c r="CS234" i="22"/>
  <c r="CS226" i="22" s="1"/>
  <c r="CQ234" i="22"/>
  <c r="CE234" i="22"/>
  <c r="CE226" i="22" s="1"/>
  <c r="CD234" i="22"/>
  <c r="AY234" i="22"/>
  <c r="AE234" i="22"/>
  <c r="AE226" i="22" s="1"/>
  <c r="AB234" i="22"/>
  <c r="Z234" i="22"/>
  <c r="DA233" i="22"/>
  <c r="CZ233" i="22"/>
  <c r="AQ233" i="22" s="1"/>
  <c r="CY233" i="22"/>
  <c r="CX233" i="22"/>
  <c r="CW233" i="22"/>
  <c r="CW234" i="22" s="1"/>
  <c r="CV233" i="22"/>
  <c r="CU233" i="22"/>
  <c r="CT233" i="22"/>
  <c r="CS233" i="22"/>
  <c r="CR233" i="22"/>
  <c r="CQ233" i="22"/>
  <c r="CP233" i="22"/>
  <c r="CN233" i="22"/>
  <c r="CM233" i="22"/>
  <c r="AK233" i="22" s="1"/>
  <c r="CL233" i="22"/>
  <c r="CK233" i="22"/>
  <c r="CJ233" i="22"/>
  <c r="CJ234" i="22" s="1"/>
  <c r="CI233" i="22"/>
  <c r="CH233" i="22"/>
  <c r="CG233" i="22"/>
  <c r="CF233" i="22"/>
  <c r="CE233" i="22"/>
  <c r="CD233" i="22"/>
  <c r="CC233" i="22"/>
  <c r="AV233" i="22"/>
  <c r="AU233" i="22"/>
  <c r="AT233" i="22"/>
  <c r="AS233" i="22"/>
  <c r="AN233" i="22"/>
  <c r="AM233" i="22"/>
  <c r="AH233" i="22"/>
  <c r="AG233" i="22"/>
  <c r="AF233" i="22"/>
  <c r="AE233" i="22"/>
  <c r="AD233" i="22"/>
  <c r="AZ233" i="22" s="1"/>
  <c r="AA233" i="22"/>
  <c r="AC233" i="22" s="1"/>
  <c r="Y233" i="22"/>
  <c r="X233" i="22"/>
  <c r="W233" i="22"/>
  <c r="DA232" i="22"/>
  <c r="CZ232" i="22"/>
  <c r="CY232" i="22"/>
  <c r="CX232" i="22"/>
  <c r="CW232" i="22"/>
  <c r="CV232" i="22"/>
  <c r="CU232" i="22"/>
  <c r="CU234" i="22" s="1"/>
  <c r="CT232" i="22"/>
  <c r="CS232" i="22"/>
  <c r="CR232" i="22"/>
  <c r="CR234" i="22" s="1"/>
  <c r="CQ232" i="22"/>
  <c r="CP232" i="22"/>
  <c r="CN232" i="22"/>
  <c r="CM232" i="22"/>
  <c r="AK232" i="22" s="1"/>
  <c r="AL232" i="22" s="1"/>
  <c r="CL232" i="22"/>
  <c r="CK232" i="22"/>
  <c r="CJ232" i="22"/>
  <c r="CI232" i="22"/>
  <c r="CH232" i="22"/>
  <c r="CH234" i="22" s="1"/>
  <c r="CG232" i="22"/>
  <c r="CF232" i="22"/>
  <c r="CE232" i="22"/>
  <c r="CD232" i="22"/>
  <c r="CC232" i="22"/>
  <c r="AZ232" i="22"/>
  <c r="BA232" i="22" s="1"/>
  <c r="AX232" i="22"/>
  <c r="AW232" i="22"/>
  <c r="AT232" i="22"/>
  <c r="AU232" i="22" s="1"/>
  <c r="AS232" i="22"/>
  <c r="AQ232" i="22"/>
  <c r="AN232" i="22"/>
  <c r="AM232" i="22"/>
  <c r="AI232" i="22"/>
  <c r="AH232" i="22"/>
  <c r="AG232" i="22"/>
  <c r="AF232" i="22"/>
  <c r="AF234" i="22" s="1"/>
  <c r="AF226" i="22" s="1"/>
  <c r="AE232" i="22"/>
  <c r="AD232" i="22"/>
  <c r="AV232" i="22" s="1"/>
  <c r="AC232" i="22"/>
  <c r="AA232" i="22"/>
  <c r="Y232" i="22"/>
  <c r="W232" i="22"/>
  <c r="DA231" i="22"/>
  <c r="DA234" i="22" s="1"/>
  <c r="CZ231" i="22"/>
  <c r="CY231" i="22"/>
  <c r="CY234" i="22" s="1"/>
  <c r="CX231" i="22"/>
  <c r="CW231" i="22"/>
  <c r="CV231" i="22"/>
  <c r="CV234" i="22" s="1"/>
  <c r="CU231" i="22"/>
  <c r="CT231" i="22"/>
  <c r="CT234" i="22" s="1"/>
  <c r="CS231" i="22"/>
  <c r="CR231" i="22"/>
  <c r="CQ231" i="22"/>
  <c r="CP231" i="22"/>
  <c r="CN231" i="22"/>
  <c r="CN234" i="22" s="1"/>
  <c r="CM231" i="22"/>
  <c r="CL231" i="22"/>
  <c r="CL234" i="22" s="1"/>
  <c r="CK231" i="22"/>
  <c r="CJ231" i="22"/>
  <c r="CI231" i="22"/>
  <c r="CI234" i="22" s="1"/>
  <c r="CH231" i="22"/>
  <c r="CG231" i="22"/>
  <c r="CG234" i="22" s="1"/>
  <c r="CF231" i="22"/>
  <c r="CF234" i="22" s="1"/>
  <c r="CE231" i="22"/>
  <c r="CD231" i="22"/>
  <c r="CC231" i="22"/>
  <c r="AT231" i="22"/>
  <c r="AS231" i="22"/>
  <c r="AN231" i="22"/>
  <c r="AN234" i="22" s="1"/>
  <c r="AM231" i="22"/>
  <c r="AH231" i="22"/>
  <c r="AW231" i="22" s="1"/>
  <c r="AG231" i="22"/>
  <c r="AG234" i="22" s="1"/>
  <c r="AF231" i="22"/>
  <c r="AE231" i="22"/>
  <c r="AD231" i="22"/>
  <c r="AZ231" i="22" s="1"/>
  <c r="AA231" i="22"/>
  <c r="AA234" i="22" s="1"/>
  <c r="AA226" i="22" s="1"/>
  <c r="Y231" i="22"/>
  <c r="Y234" i="22" s="1"/>
  <c r="Y226" i="22" s="1"/>
  <c r="X231" i="22"/>
  <c r="X234" i="22" s="1"/>
  <c r="X226" i="22" s="1"/>
  <c r="W231" i="22"/>
  <c r="W234" i="22" s="1"/>
  <c r="W226" i="22" s="1"/>
  <c r="DI227" i="22"/>
  <c r="EA226" i="22"/>
  <c r="DZ226" i="22"/>
  <c r="DY226" i="22"/>
  <c r="DX226" i="22"/>
  <c r="DV226" i="22"/>
  <c r="DV227" i="22" s="1"/>
  <c r="DU226" i="22"/>
  <c r="DT226" i="22"/>
  <c r="DQ226" i="22"/>
  <c r="DP226" i="22"/>
  <c r="DN226" i="22"/>
  <c r="DN227" i="22" s="1"/>
  <c r="DM226" i="22"/>
  <c r="DL226" i="22"/>
  <c r="DK226" i="22"/>
  <c r="DI226" i="22"/>
  <c r="DH226" i="22"/>
  <c r="DH227" i="22" s="1"/>
  <c r="DG226" i="22"/>
  <c r="DD226" i="22"/>
  <c r="DC226" i="22"/>
  <c r="CV226" i="22"/>
  <c r="CV227" i="22" s="1"/>
  <c r="CU226" i="22"/>
  <c r="CQ226" i="22"/>
  <c r="CH226" i="22"/>
  <c r="CD226" i="22"/>
  <c r="AP226" i="22"/>
  <c r="AG226" i="22"/>
  <c r="AB226" i="22"/>
  <c r="Z226" i="22"/>
  <c r="DA225" i="22"/>
  <c r="DA223" i="22" s="1"/>
  <c r="CZ225" i="22"/>
  <c r="CY225" i="22"/>
  <c r="CX225" i="22"/>
  <c r="CW225" i="22"/>
  <c r="CV225" i="22"/>
  <c r="CU225" i="22"/>
  <c r="CT225" i="22"/>
  <c r="CS225" i="22"/>
  <c r="CS223" i="22" s="1"/>
  <c r="CR225" i="22"/>
  <c r="CQ225" i="22"/>
  <c r="CQ223" i="22" s="1"/>
  <c r="CP225" i="22"/>
  <c r="CN225" i="22"/>
  <c r="CN223" i="22" s="1"/>
  <c r="CM225" i="22"/>
  <c r="CL225" i="22"/>
  <c r="CK225" i="22"/>
  <c r="CJ225" i="22"/>
  <c r="CI225" i="22"/>
  <c r="CH225" i="22"/>
  <c r="CG225" i="22"/>
  <c r="CF225" i="22"/>
  <c r="CE225" i="22"/>
  <c r="CD225" i="22"/>
  <c r="CD223" i="22" s="1"/>
  <c r="CC225" i="22"/>
  <c r="AT225" i="22"/>
  <c r="AS225" i="22"/>
  <c r="AN225" i="22"/>
  <c r="AM225" i="22"/>
  <c r="AH225" i="22"/>
  <c r="AF225" i="22"/>
  <c r="AE225" i="22"/>
  <c r="AA225" i="22"/>
  <c r="Y225" i="22"/>
  <c r="Y223" i="22" s="1"/>
  <c r="W225" i="22"/>
  <c r="AT224" i="22"/>
  <c r="AS224" i="22"/>
  <c r="AQ224" i="22"/>
  <c r="AN224" i="22"/>
  <c r="AM224" i="22"/>
  <c r="AK224" i="22"/>
  <c r="AH224" i="22"/>
  <c r="AL224" i="22" s="1"/>
  <c r="AE224" i="22"/>
  <c r="AE223" i="22" s="1"/>
  <c r="AD224" i="22"/>
  <c r="AA224" i="22"/>
  <c r="Y224" i="22"/>
  <c r="W224" i="22"/>
  <c r="W223" i="22" s="1"/>
  <c r="EA223" i="22"/>
  <c r="DZ223" i="22"/>
  <c r="DY223" i="22"/>
  <c r="DX223" i="22"/>
  <c r="DW223" i="22"/>
  <c r="DV223" i="22"/>
  <c r="DU223" i="22"/>
  <c r="DT223" i="22"/>
  <c r="DS223" i="22"/>
  <c r="DR223" i="22"/>
  <c r="DQ223" i="22"/>
  <c r="DP223" i="22"/>
  <c r="DN223" i="22"/>
  <c r="DM223" i="22"/>
  <c r="DL223" i="22"/>
  <c r="DK223" i="22"/>
  <c r="DJ223" i="22"/>
  <c r="DI223" i="22"/>
  <c r="DH223" i="22"/>
  <c r="DG223" i="22"/>
  <c r="DF223" i="22"/>
  <c r="DE223" i="22"/>
  <c r="DD223" i="22"/>
  <c r="DC223" i="22"/>
  <c r="CY223" i="22"/>
  <c r="CX223" i="22"/>
  <c r="CW223" i="22"/>
  <c r="CV223" i="22"/>
  <c r="CU223" i="22"/>
  <c r="CT223" i="22"/>
  <c r="CR223" i="22"/>
  <c r="CP223" i="22"/>
  <c r="CL223" i="22"/>
  <c r="CK223" i="22"/>
  <c r="CJ223" i="22"/>
  <c r="CI223" i="22"/>
  <c r="CH223" i="22"/>
  <c r="CG223" i="22"/>
  <c r="CF223" i="22"/>
  <c r="CE223" i="22"/>
  <c r="CC223" i="22"/>
  <c r="AT223" i="22"/>
  <c r="AS223" i="22"/>
  <c r="AM223" i="22"/>
  <c r="AH223" i="22"/>
  <c r="AF223" i="22"/>
  <c r="AC223" i="22"/>
  <c r="AB223" i="22"/>
  <c r="Z223" i="22"/>
  <c r="X223" i="22"/>
  <c r="DA222" i="22"/>
  <c r="CZ222" i="22"/>
  <c r="AQ222" i="22" s="1"/>
  <c r="AR222" i="22" s="1"/>
  <c r="CY222" i="22"/>
  <c r="CX222" i="22"/>
  <c r="CW222" i="22"/>
  <c r="CV222" i="22"/>
  <c r="CU222" i="22"/>
  <c r="CT222" i="22"/>
  <c r="CS222" i="22"/>
  <c r="CR222" i="22"/>
  <c r="CQ222" i="22"/>
  <c r="CP222" i="22"/>
  <c r="CN222" i="22"/>
  <c r="CM222" i="22"/>
  <c r="CM217" i="22" s="1"/>
  <c r="CL222" i="22"/>
  <c r="CK222" i="22"/>
  <c r="CJ222" i="22"/>
  <c r="CI222" i="22"/>
  <c r="CH222" i="22"/>
  <c r="CG222" i="22"/>
  <c r="CF222" i="22"/>
  <c r="CE222" i="22"/>
  <c r="CD222" i="22"/>
  <c r="CC222" i="22"/>
  <c r="AT222" i="22"/>
  <c r="AS222" i="22"/>
  <c r="AN222" i="22"/>
  <c r="AM222" i="22"/>
  <c r="AH222" i="22"/>
  <c r="AW222" i="22" s="1"/>
  <c r="AF222" i="22"/>
  <c r="AE222" i="22"/>
  <c r="AD222" i="22"/>
  <c r="AX222" i="22" s="1"/>
  <c r="AA222" i="22"/>
  <c r="Y222" i="22"/>
  <c r="W222" i="22"/>
  <c r="DA221" i="22"/>
  <c r="CZ221" i="22"/>
  <c r="AQ221" i="22" s="1"/>
  <c r="CY221" i="22"/>
  <c r="CX221" i="22"/>
  <c r="CW221" i="22"/>
  <c r="CV221" i="22"/>
  <c r="CU221" i="22"/>
  <c r="CT221" i="22"/>
  <c r="CS221" i="22"/>
  <c r="CR221" i="22"/>
  <c r="CQ221" i="22"/>
  <c r="CP221" i="22"/>
  <c r="CN221" i="22"/>
  <c r="CM221" i="22"/>
  <c r="CL221" i="22"/>
  <c r="CK221" i="22"/>
  <c r="CJ221" i="22"/>
  <c r="CI221" i="22"/>
  <c r="CH221" i="22"/>
  <c r="CG221" i="22"/>
  <c r="CF221" i="22"/>
  <c r="CE221" i="22"/>
  <c r="CD221" i="22"/>
  <c r="CC221" i="22"/>
  <c r="AT221" i="22"/>
  <c r="AS221" i="22"/>
  <c r="AR221" i="22"/>
  <c r="AN221" i="22"/>
  <c r="AM221" i="22"/>
  <c r="AK221" i="22"/>
  <c r="AL221" i="22" s="1"/>
  <c r="AH221" i="22"/>
  <c r="AW221" i="22" s="1"/>
  <c r="AF221" i="22"/>
  <c r="AE221" i="22"/>
  <c r="AA221" i="22"/>
  <c r="Y221" i="22"/>
  <c r="W221" i="22"/>
  <c r="AD221" i="22" s="1"/>
  <c r="DA220" i="22"/>
  <c r="CZ220" i="22"/>
  <c r="AQ220" i="22" s="1"/>
  <c r="CY220" i="22"/>
  <c r="CX220" i="22"/>
  <c r="CW220" i="22"/>
  <c r="CV220" i="22"/>
  <c r="CU220" i="22"/>
  <c r="CT220" i="22"/>
  <c r="CS220" i="22"/>
  <c r="CR220" i="22"/>
  <c r="CQ220" i="22"/>
  <c r="CP220" i="22"/>
  <c r="CN220" i="22"/>
  <c r="CM220" i="22"/>
  <c r="CL220" i="22"/>
  <c r="CK220" i="22"/>
  <c r="CJ220" i="22"/>
  <c r="CI220" i="22"/>
  <c r="CH220" i="22"/>
  <c r="CG220" i="22"/>
  <c r="CF220" i="22"/>
  <c r="CE220" i="22"/>
  <c r="CD220" i="22"/>
  <c r="CC220" i="22"/>
  <c r="AT220" i="22"/>
  <c r="AS220" i="22"/>
  <c r="AN220" i="22"/>
  <c r="AR220" i="22" s="1"/>
  <c r="AM220" i="22"/>
  <c r="AL220" i="22"/>
  <c r="AK220" i="22"/>
  <c r="AH220" i="22"/>
  <c r="AW220" i="22" s="1"/>
  <c r="AF220" i="22"/>
  <c r="AE220" i="22"/>
  <c r="AA220" i="22"/>
  <c r="Y220" i="22"/>
  <c r="AD220" i="22" s="1"/>
  <c r="W220" i="22"/>
  <c r="DA219" i="22"/>
  <c r="CZ219" i="22"/>
  <c r="AQ219" i="22" s="1"/>
  <c r="CY219" i="22"/>
  <c r="CX219" i="22"/>
  <c r="CW219" i="22"/>
  <c r="CV219" i="22"/>
  <c r="CU219" i="22"/>
  <c r="CT219" i="22"/>
  <c r="CS219" i="22"/>
  <c r="CR219" i="22"/>
  <c r="CQ219" i="22"/>
  <c r="CQ217" i="22" s="1"/>
  <c r="CP219" i="22"/>
  <c r="CN219" i="22"/>
  <c r="CM219" i="22"/>
  <c r="CL219" i="22"/>
  <c r="CK219" i="22"/>
  <c r="CJ219" i="22"/>
  <c r="CI219" i="22"/>
  <c r="CH219" i="22"/>
  <c r="CG219" i="22"/>
  <c r="CF219" i="22"/>
  <c r="CE219" i="22"/>
  <c r="CD219" i="22"/>
  <c r="CD217" i="22" s="1"/>
  <c r="CC219" i="22"/>
  <c r="AT219" i="22"/>
  <c r="AS219" i="22"/>
  <c r="AR219" i="22"/>
  <c r="AN219" i="22"/>
  <c r="AO219" i="22" s="1"/>
  <c r="AM219" i="22"/>
  <c r="AK219" i="22"/>
  <c r="AL219" i="22" s="1"/>
  <c r="AH219" i="22"/>
  <c r="AW219" i="22" s="1"/>
  <c r="AF219" i="22"/>
  <c r="AE219" i="22"/>
  <c r="AA219" i="22"/>
  <c r="Y219" i="22"/>
  <c r="W219" i="22"/>
  <c r="AD219" i="22" s="1"/>
  <c r="DA218" i="22"/>
  <c r="CZ218" i="22"/>
  <c r="AQ218" i="22" s="1"/>
  <c r="CY218" i="22"/>
  <c r="CY217" i="22" s="1"/>
  <c r="CX218" i="22"/>
  <c r="CW218" i="22"/>
  <c r="CV218" i="22"/>
  <c r="CU218" i="22"/>
  <c r="CU217" i="22" s="1"/>
  <c r="CT218" i="22"/>
  <c r="CT217" i="22" s="1"/>
  <c r="CS218" i="22"/>
  <c r="CR218" i="22"/>
  <c r="CQ218" i="22"/>
  <c r="CP218" i="22"/>
  <c r="CP217" i="22" s="1"/>
  <c r="CN218" i="22"/>
  <c r="CM218" i="22"/>
  <c r="CL218" i="22"/>
  <c r="CL217" i="22" s="1"/>
  <c r="CK218" i="22"/>
  <c r="CJ218" i="22"/>
  <c r="CI218" i="22"/>
  <c r="CH218" i="22"/>
  <c r="CH217" i="22" s="1"/>
  <c r="CG218" i="22"/>
  <c r="CG217" i="22" s="1"/>
  <c r="CF218" i="22"/>
  <c r="CE218" i="22"/>
  <c r="CD218" i="22"/>
  <c r="CC218" i="22"/>
  <c r="CC217" i="22" s="1"/>
  <c r="AT218" i="22"/>
  <c r="AS218" i="22"/>
  <c r="AN218" i="22"/>
  <c r="AR218" i="22" s="1"/>
  <c r="AR217" i="22" s="1"/>
  <c r="AM218" i="22"/>
  <c r="AK218" i="22"/>
  <c r="AH218" i="22"/>
  <c r="AH217" i="22" s="1"/>
  <c r="AF218" i="22"/>
  <c r="AE218" i="22"/>
  <c r="AA218" i="22"/>
  <c r="Y218" i="22"/>
  <c r="W218" i="22"/>
  <c r="EA217" i="22"/>
  <c r="DZ217" i="22"/>
  <c r="DY217" i="22"/>
  <c r="DY227" i="22" s="1"/>
  <c r="DX217" i="22"/>
  <c r="DW217" i="22"/>
  <c r="DV217" i="22"/>
  <c r="DU217" i="22"/>
  <c r="DT217" i="22"/>
  <c r="DS217" i="22"/>
  <c r="DR217" i="22"/>
  <c r="DQ217" i="22"/>
  <c r="DQ227" i="22" s="1"/>
  <c r="DP217" i="22"/>
  <c r="DP227" i="22" s="1"/>
  <c r="DN217" i="22"/>
  <c r="DM217" i="22"/>
  <c r="DL217" i="22"/>
  <c r="DL227" i="22" s="1"/>
  <c r="DK217" i="22"/>
  <c r="DJ217" i="22"/>
  <c r="DI217" i="22"/>
  <c r="DH217" i="22"/>
  <c r="DG217" i="22"/>
  <c r="DF217" i="22"/>
  <c r="DE217" i="22"/>
  <c r="DD217" i="22"/>
  <c r="DD227" i="22" s="1"/>
  <c r="DC217" i="22"/>
  <c r="DC227" i="22" s="1"/>
  <c r="DA217" i="22"/>
  <c r="CX217" i="22"/>
  <c r="CW217" i="22"/>
  <c r="CV217" i="22"/>
  <c r="CS217" i="22"/>
  <c r="CR217" i="22"/>
  <c r="CN217" i="22"/>
  <c r="CK217" i="22"/>
  <c r="CJ217" i="22"/>
  <c r="CI217" i="22"/>
  <c r="CF217" i="22"/>
  <c r="CE217" i="22"/>
  <c r="AT217" i="22"/>
  <c r="AF217" i="22"/>
  <c r="AE217" i="22"/>
  <c r="AC217" i="22"/>
  <c r="AB217" i="22"/>
  <c r="AB227" i="22" s="1"/>
  <c r="AA217" i="22"/>
  <c r="Z217" i="22"/>
  <c r="X217" i="22"/>
  <c r="EA212" i="22"/>
  <c r="DZ212" i="22"/>
  <c r="DY212" i="22"/>
  <c r="DX212" i="22"/>
  <c r="DW212" i="22"/>
  <c r="DV212" i="22"/>
  <c r="DU212" i="22"/>
  <c r="DT212" i="22"/>
  <c r="DS212" i="22"/>
  <c r="DR212" i="22"/>
  <c r="DQ212" i="22"/>
  <c r="DP212" i="22"/>
  <c r="DN212" i="22"/>
  <c r="DM212" i="22"/>
  <c r="DL212" i="22"/>
  <c r="DK212" i="22"/>
  <c r="DJ212" i="22"/>
  <c r="DI212" i="22"/>
  <c r="DH212" i="22"/>
  <c r="DG212" i="22"/>
  <c r="DF212" i="22"/>
  <c r="DE212" i="22"/>
  <c r="DD212" i="22"/>
  <c r="DC212" i="22"/>
  <c r="AC212" i="22"/>
  <c r="AC197" i="22" s="1"/>
  <c r="AB212" i="22"/>
  <c r="Z212" i="22"/>
  <c r="Z197" i="22" s="1"/>
  <c r="DA211" i="22"/>
  <c r="CZ211" i="22"/>
  <c r="AQ211" i="22" s="1"/>
  <c r="CY211" i="22"/>
  <c r="CX211" i="22"/>
  <c r="CW211" i="22"/>
  <c r="CV211" i="22"/>
  <c r="CU211" i="22"/>
  <c r="CT211" i="22"/>
  <c r="CS211" i="22"/>
  <c r="CR211" i="22"/>
  <c r="CQ211" i="22"/>
  <c r="CP211" i="22"/>
  <c r="CN211" i="22"/>
  <c r="CM211" i="22"/>
  <c r="CL211" i="22"/>
  <c r="CK211" i="22"/>
  <c r="CJ211" i="22"/>
  <c r="CI211" i="22"/>
  <c r="CH211" i="22"/>
  <c r="CG211" i="22"/>
  <c r="CF211" i="22"/>
  <c r="CE211" i="22"/>
  <c r="CD211" i="22"/>
  <c r="CC211" i="22"/>
  <c r="AV211" i="22"/>
  <c r="AU211" i="22"/>
  <c r="AT211" i="22"/>
  <c r="AS211" i="22"/>
  <c r="AN211" i="22"/>
  <c r="AM211" i="22"/>
  <c r="AK211" i="22"/>
  <c r="AI211" i="22"/>
  <c r="AH211" i="22"/>
  <c r="AL211" i="22" s="1"/>
  <c r="AG211" i="22"/>
  <c r="AF211" i="22"/>
  <c r="AE211" i="22"/>
  <c r="AD211" i="22"/>
  <c r="AZ211" i="22" s="1"/>
  <c r="AA211" i="22"/>
  <c r="Y211" i="22"/>
  <c r="W211" i="22"/>
  <c r="DA210" i="22"/>
  <c r="DA212" i="22" s="1"/>
  <c r="DA197" i="22" s="1"/>
  <c r="CZ210" i="22"/>
  <c r="AQ210" i="22" s="1"/>
  <c r="CY210" i="22"/>
  <c r="CX210" i="22"/>
  <c r="CW210" i="22"/>
  <c r="CV210" i="22"/>
  <c r="CU210" i="22"/>
  <c r="CT210" i="22"/>
  <c r="CS210" i="22"/>
  <c r="CR210" i="22"/>
  <c r="CQ210" i="22"/>
  <c r="CP210" i="22"/>
  <c r="CN210" i="22"/>
  <c r="CN212" i="22" s="1"/>
  <c r="CM210" i="22"/>
  <c r="CL210" i="22"/>
  <c r="CK210" i="22"/>
  <c r="CJ210" i="22"/>
  <c r="CI210" i="22"/>
  <c r="CH210" i="22"/>
  <c r="CG210" i="22"/>
  <c r="CF210" i="22"/>
  <c r="CE210" i="22"/>
  <c r="CD210" i="22"/>
  <c r="CC210" i="22"/>
  <c r="AT210" i="22"/>
  <c r="AU210" i="22" s="1"/>
  <c r="AS210" i="22"/>
  <c r="AR210" i="22"/>
  <c r="AN210" i="22"/>
  <c r="AM210" i="22"/>
  <c r="AK210" i="22"/>
  <c r="AI210" i="22"/>
  <c r="AH210" i="22"/>
  <c r="AW210" i="22" s="1"/>
  <c r="AG210" i="22"/>
  <c r="AF210" i="22"/>
  <c r="AE210" i="22"/>
  <c r="AD210" i="22"/>
  <c r="AZ210" i="22" s="1"/>
  <c r="BA210" i="22" s="1"/>
  <c r="AA210" i="22"/>
  <c r="Y210" i="22"/>
  <c r="W210" i="22"/>
  <c r="DA209" i="22"/>
  <c r="CZ209" i="22"/>
  <c r="AQ209" i="22" s="1"/>
  <c r="CY209" i="22"/>
  <c r="CX209" i="22"/>
  <c r="CW209" i="22"/>
  <c r="CV209" i="22"/>
  <c r="CU209" i="22"/>
  <c r="CT209" i="22"/>
  <c r="CS209" i="22"/>
  <c r="CR209" i="22"/>
  <c r="CQ209" i="22"/>
  <c r="CP209" i="22"/>
  <c r="CN209" i="22"/>
  <c r="CM209" i="22"/>
  <c r="CL209" i="22"/>
  <c r="CK209" i="22"/>
  <c r="CJ209" i="22"/>
  <c r="CI209" i="22"/>
  <c r="CH209" i="22"/>
  <c r="CG209" i="22"/>
  <c r="CF209" i="22"/>
  <c r="CE209" i="22"/>
  <c r="CD209" i="22"/>
  <c r="CC209" i="22"/>
  <c r="AX209" i="22"/>
  <c r="AT209" i="22"/>
  <c r="AU209" i="22" s="1"/>
  <c r="AS209" i="22"/>
  <c r="AO209" i="22"/>
  <c r="AN209" i="22"/>
  <c r="AM209" i="22"/>
  <c r="AK209" i="22"/>
  <c r="AH209" i="22"/>
  <c r="AG209" i="22"/>
  <c r="AF209" i="22"/>
  <c r="AE209" i="22"/>
  <c r="AD209" i="22"/>
  <c r="AZ209" i="22" s="1"/>
  <c r="BA209" i="22" s="1"/>
  <c r="AA209" i="22"/>
  <c r="Y209" i="22"/>
  <c r="X209" i="22"/>
  <c r="W209" i="22"/>
  <c r="DA208" i="22"/>
  <c r="CZ208" i="22"/>
  <c r="CY208" i="22"/>
  <c r="CX208" i="22"/>
  <c r="CW208" i="22"/>
  <c r="CV208" i="22"/>
  <c r="CU208" i="22"/>
  <c r="CT208" i="22"/>
  <c r="CS208" i="22"/>
  <c r="CR208" i="22"/>
  <c r="CQ208" i="22"/>
  <c r="CP208" i="22"/>
  <c r="CN208" i="22"/>
  <c r="CM208" i="22"/>
  <c r="CL208" i="22"/>
  <c r="CK208" i="22"/>
  <c r="CJ208" i="22"/>
  <c r="CI208" i="22"/>
  <c r="CH208" i="22"/>
  <c r="CG208" i="22"/>
  <c r="CF208" i="22"/>
  <c r="CE208" i="22"/>
  <c r="CD208" i="22"/>
  <c r="CC208" i="22"/>
  <c r="AZ208" i="22"/>
  <c r="BA208" i="22" s="1"/>
  <c r="AX208" i="22"/>
  <c r="AV208" i="22"/>
  <c r="AU208" i="22"/>
  <c r="AT208" i="22"/>
  <c r="AS208" i="22"/>
  <c r="AQ208" i="22"/>
  <c r="AO208" i="22"/>
  <c r="AN208" i="22"/>
  <c r="AM208" i="22"/>
  <c r="AL208" i="22"/>
  <c r="AK208" i="22"/>
  <c r="AI208" i="22"/>
  <c r="AH208" i="22"/>
  <c r="AW208" i="22" s="1"/>
  <c r="AG208" i="22"/>
  <c r="AF208" i="22"/>
  <c r="AE208" i="22"/>
  <c r="AD208" i="22"/>
  <c r="AA208" i="22"/>
  <c r="Y208" i="22"/>
  <c r="W208" i="22"/>
  <c r="DA207" i="22"/>
  <c r="CZ207" i="22"/>
  <c r="AQ207" i="22" s="1"/>
  <c r="CY207" i="22"/>
  <c r="CX207" i="22"/>
  <c r="CW207" i="22"/>
  <c r="CV207" i="22"/>
  <c r="CU207" i="22"/>
  <c r="CT207" i="22"/>
  <c r="CS207" i="22"/>
  <c r="CR207" i="22"/>
  <c r="CQ207" i="22"/>
  <c r="CP207" i="22"/>
  <c r="CN207" i="22"/>
  <c r="CM207" i="22"/>
  <c r="CL207" i="22"/>
  <c r="CK207" i="22"/>
  <c r="CJ207" i="22"/>
  <c r="CI207" i="22"/>
  <c r="CH207" i="22"/>
  <c r="CG207" i="22"/>
  <c r="CF207" i="22"/>
  <c r="CE207" i="22"/>
  <c r="CD207" i="22"/>
  <c r="CC207" i="22"/>
  <c r="AT207" i="22"/>
  <c r="AS207" i="22"/>
  <c r="AR207" i="22"/>
  <c r="AN207" i="22"/>
  <c r="AW207" i="22" s="1"/>
  <c r="AM207" i="22"/>
  <c r="AK207" i="22"/>
  <c r="AL207" i="22" s="1"/>
  <c r="AH207" i="22"/>
  <c r="AG207" i="22"/>
  <c r="AF207" i="22"/>
  <c r="AE207" i="22"/>
  <c r="AD207" i="22"/>
  <c r="AA207" i="22"/>
  <c r="Y207" i="22"/>
  <c r="W207" i="22"/>
  <c r="DA206" i="22"/>
  <c r="CZ206" i="22"/>
  <c r="AQ206" i="22" s="1"/>
  <c r="CY206" i="22"/>
  <c r="CX206" i="22"/>
  <c r="CW206" i="22"/>
  <c r="CV206" i="22"/>
  <c r="CU206" i="22"/>
  <c r="CT206" i="22"/>
  <c r="CS206" i="22"/>
  <c r="CR206" i="22"/>
  <c r="CQ206" i="22"/>
  <c r="CP206" i="22"/>
  <c r="CN206" i="22"/>
  <c r="CM206" i="22"/>
  <c r="AK206" i="22" s="1"/>
  <c r="CL206" i="22"/>
  <c r="CK206" i="22"/>
  <c r="CJ206" i="22"/>
  <c r="CI206" i="22"/>
  <c r="CH206" i="22"/>
  <c r="CG206" i="22"/>
  <c r="CF206" i="22"/>
  <c r="CE206" i="22"/>
  <c r="CD206" i="22"/>
  <c r="CC206" i="22"/>
  <c r="AX206" i="22"/>
  <c r="AW206" i="22"/>
  <c r="AT206" i="22"/>
  <c r="AS206" i="22"/>
  <c r="AN206" i="22"/>
  <c r="AM206" i="22"/>
  <c r="AI206" i="22"/>
  <c r="AH206" i="22"/>
  <c r="AG206" i="22"/>
  <c r="AF206" i="22"/>
  <c r="AE206" i="22"/>
  <c r="AD206" i="22"/>
  <c r="AV206" i="22" s="1"/>
  <c r="AA206" i="22"/>
  <c r="Y206" i="22"/>
  <c r="W206" i="22"/>
  <c r="DA205" i="22"/>
  <c r="CZ205" i="22"/>
  <c r="CY205" i="22"/>
  <c r="CX205" i="22"/>
  <c r="CW205" i="22"/>
  <c r="CV205" i="22"/>
  <c r="CU205" i="22"/>
  <c r="CT205" i="22"/>
  <c r="CS205" i="22"/>
  <c r="CR205" i="22"/>
  <c r="CQ205" i="22"/>
  <c r="CP205" i="22"/>
  <c r="CN205" i="22"/>
  <c r="CM205" i="22"/>
  <c r="CL205" i="22"/>
  <c r="CK205" i="22"/>
  <c r="CJ205" i="22"/>
  <c r="CI205" i="22"/>
  <c r="CH205" i="22"/>
  <c r="CG205" i="22"/>
  <c r="CF205" i="22"/>
  <c r="CE205" i="22"/>
  <c r="CD205" i="22"/>
  <c r="CC205" i="22"/>
  <c r="AT205" i="22"/>
  <c r="AS205" i="22"/>
  <c r="AR205" i="22"/>
  <c r="AQ205" i="22"/>
  <c r="AN205" i="22"/>
  <c r="AM205" i="22"/>
  <c r="AK205" i="22"/>
  <c r="AI205" i="22"/>
  <c r="AH205" i="22"/>
  <c r="AL205" i="22" s="1"/>
  <c r="AG205" i="22"/>
  <c r="AF205" i="22"/>
  <c r="AE205" i="22"/>
  <c r="AD205" i="22"/>
  <c r="AO205" i="22" s="1"/>
  <c r="AA205" i="22"/>
  <c r="Y205" i="22"/>
  <c r="W205" i="22"/>
  <c r="DA204" i="22"/>
  <c r="CZ204" i="22"/>
  <c r="CY204" i="22"/>
  <c r="CX204" i="22"/>
  <c r="CW204" i="22"/>
  <c r="CV204" i="22"/>
  <c r="CU204" i="22"/>
  <c r="CT204" i="22"/>
  <c r="CS204" i="22"/>
  <c r="CR204" i="22"/>
  <c r="CQ204" i="22"/>
  <c r="CP204" i="22"/>
  <c r="CN204" i="22"/>
  <c r="CM204" i="22"/>
  <c r="CL204" i="22"/>
  <c r="CK204" i="22"/>
  <c r="CJ204" i="22"/>
  <c r="CI204" i="22"/>
  <c r="CH204" i="22"/>
  <c r="CG204" i="22"/>
  <c r="CF204" i="22"/>
  <c r="CE204" i="22"/>
  <c r="CD204" i="22"/>
  <c r="CC204" i="22"/>
  <c r="AZ204" i="22"/>
  <c r="BA204" i="22" s="1"/>
  <c r="AV204" i="22"/>
  <c r="AU204" i="22"/>
  <c r="AT204" i="22"/>
  <c r="AS204" i="22"/>
  <c r="AQ204" i="22"/>
  <c r="AN204" i="22"/>
  <c r="AM204" i="22"/>
  <c r="AL204" i="22"/>
  <c r="AK204" i="22"/>
  <c r="AH204" i="22"/>
  <c r="AG204" i="22"/>
  <c r="AF204" i="22"/>
  <c r="AE204" i="22"/>
  <c r="AD204" i="22"/>
  <c r="AA204" i="22"/>
  <c r="Y204" i="22"/>
  <c r="W204" i="22"/>
  <c r="DA203" i="22"/>
  <c r="CZ203" i="22"/>
  <c r="AQ203" i="22" s="1"/>
  <c r="CY203" i="22"/>
  <c r="CX203" i="22"/>
  <c r="CW203" i="22"/>
  <c r="CV203" i="22"/>
  <c r="CU203" i="22"/>
  <c r="CT203" i="22"/>
  <c r="CS203" i="22"/>
  <c r="CR203" i="22"/>
  <c r="CQ203" i="22"/>
  <c r="CP203" i="22"/>
  <c r="CN203" i="22"/>
  <c r="CM203" i="22"/>
  <c r="CL203" i="22"/>
  <c r="CK203" i="22"/>
  <c r="CJ203" i="22"/>
  <c r="CI203" i="22"/>
  <c r="CH203" i="22"/>
  <c r="CG203" i="22"/>
  <c r="CF203" i="22"/>
  <c r="CE203" i="22"/>
  <c r="CD203" i="22"/>
  <c r="CC203" i="22"/>
  <c r="AT203" i="22"/>
  <c r="AU203" i="22" s="1"/>
  <c r="AS203" i="22"/>
  <c r="AN203" i="22"/>
  <c r="AW203" i="22" s="1"/>
  <c r="AM203" i="22"/>
  <c r="AK203" i="22"/>
  <c r="AL203" i="22" s="1"/>
  <c r="AH203" i="22"/>
  <c r="AG203" i="22"/>
  <c r="AF203" i="22"/>
  <c r="AE203" i="22"/>
  <c r="AD203" i="22"/>
  <c r="AA203" i="22"/>
  <c r="Y203" i="22"/>
  <c r="W203" i="22"/>
  <c r="W212" i="22" s="1"/>
  <c r="DA202" i="22"/>
  <c r="CZ202" i="22"/>
  <c r="CY202" i="22"/>
  <c r="CY212" i="22" s="1"/>
  <c r="CX202" i="22"/>
  <c r="CW202" i="22"/>
  <c r="CW212" i="22" s="1"/>
  <c r="CV202" i="22"/>
  <c r="CU202" i="22"/>
  <c r="CT202" i="22"/>
  <c r="CT212" i="22" s="1"/>
  <c r="CS202" i="22"/>
  <c r="CS212" i="22" s="1"/>
  <c r="CR202" i="22"/>
  <c r="CQ202" i="22"/>
  <c r="CQ212" i="22" s="1"/>
  <c r="CP202" i="22"/>
  <c r="CP212" i="22" s="1"/>
  <c r="CN202" i="22"/>
  <c r="CM202" i="22"/>
  <c r="CL202" i="22"/>
  <c r="CL212" i="22" s="1"/>
  <c r="CK202" i="22"/>
  <c r="CJ202" i="22"/>
  <c r="CJ212" i="22" s="1"/>
  <c r="CI202" i="22"/>
  <c r="CH202" i="22"/>
  <c r="CG202" i="22"/>
  <c r="CG212" i="22" s="1"/>
  <c r="CG197" i="22" s="1"/>
  <c r="CF202" i="22"/>
  <c r="CF212" i="22" s="1"/>
  <c r="CF197" i="22" s="1"/>
  <c r="CE202" i="22"/>
  <c r="CD202" i="22"/>
  <c r="CD212" i="22" s="1"/>
  <c r="CC202" i="22"/>
  <c r="CC212" i="22" s="1"/>
  <c r="AW202" i="22"/>
  <c r="AT202" i="22"/>
  <c r="AS202" i="22"/>
  <c r="AR202" i="22"/>
  <c r="AQ202" i="22"/>
  <c r="AN202" i="22"/>
  <c r="AM202" i="22"/>
  <c r="AL202" i="22"/>
  <c r="AK202" i="22"/>
  <c r="AH202" i="22"/>
  <c r="AG202" i="22"/>
  <c r="AF202" i="22"/>
  <c r="AE202" i="22"/>
  <c r="AE212" i="22" s="1"/>
  <c r="AE197" i="22" s="1"/>
  <c r="AE198" i="22" s="1"/>
  <c r="AD202" i="22"/>
  <c r="AI202" i="22" s="1"/>
  <c r="AA202" i="22"/>
  <c r="AA212" i="22" s="1"/>
  <c r="AA197" i="22" s="1"/>
  <c r="Y202" i="22"/>
  <c r="Y212" i="22" s="1"/>
  <c r="X202" i="22"/>
  <c r="X212" i="22" s="1"/>
  <c r="X197" i="22" s="1"/>
  <c r="X198" i="22" s="1"/>
  <c r="W202" i="22"/>
  <c r="DV198" i="22"/>
  <c r="DT198" i="22"/>
  <c r="DS198" i="22"/>
  <c r="DQ198" i="22"/>
  <c r="DI198" i="22"/>
  <c r="DE198" i="22"/>
  <c r="DD198" i="22"/>
  <c r="DA198" i="22"/>
  <c r="AC198" i="22"/>
  <c r="Z198" i="22"/>
  <c r="EA197" i="22"/>
  <c r="DZ197" i="22"/>
  <c r="DY197" i="22"/>
  <c r="DY198" i="22" s="1"/>
  <c r="DX197" i="22"/>
  <c r="DX198" i="22" s="1"/>
  <c r="DW197" i="22"/>
  <c r="DV197" i="22"/>
  <c r="DU197" i="22"/>
  <c r="DU198" i="22" s="1"/>
  <c r="DT197" i="22"/>
  <c r="DS197" i="22"/>
  <c r="DR197" i="22"/>
  <c r="DQ197" i="22"/>
  <c r="DP197" i="22"/>
  <c r="DN197" i="22"/>
  <c r="DM197" i="22"/>
  <c r="DL197" i="22"/>
  <c r="DK197" i="22"/>
  <c r="DJ197" i="22"/>
  <c r="DI197" i="22"/>
  <c r="DH197" i="22"/>
  <c r="DH198" i="22" s="1"/>
  <c r="DG197" i="22"/>
  <c r="DG198" i="22" s="1"/>
  <c r="DF197" i="22"/>
  <c r="DF198" i="22" s="1"/>
  <c r="DE197" i="22"/>
  <c r="DD197" i="22"/>
  <c r="DC197" i="22"/>
  <c r="CT197" i="22"/>
  <c r="CQ197" i="22"/>
  <c r="CP197" i="22"/>
  <c r="CD197" i="22"/>
  <c r="CC197" i="22"/>
  <c r="AB197" i="22"/>
  <c r="Y197" i="22"/>
  <c r="W197" i="22"/>
  <c r="DA196" i="22"/>
  <c r="CZ196" i="22"/>
  <c r="AQ196" i="22" s="1"/>
  <c r="CY196" i="22"/>
  <c r="CX196" i="22"/>
  <c r="CW196" i="22"/>
  <c r="CV196" i="22"/>
  <c r="CU196" i="22"/>
  <c r="CT196" i="22"/>
  <c r="CS196" i="22"/>
  <c r="CR196" i="22"/>
  <c r="CQ196" i="22"/>
  <c r="CP196" i="22"/>
  <c r="CN196" i="22"/>
  <c r="CM196" i="22"/>
  <c r="AK196" i="22" s="1"/>
  <c r="AL196" i="22" s="1"/>
  <c r="CL196" i="22"/>
  <c r="CK196" i="22"/>
  <c r="CJ196" i="22"/>
  <c r="CI196" i="22"/>
  <c r="CH196" i="22"/>
  <c r="CG196" i="22"/>
  <c r="CF196" i="22"/>
  <c r="CE196" i="22"/>
  <c r="CD196" i="22"/>
  <c r="CC196" i="22"/>
  <c r="AW196" i="22"/>
  <c r="AT196" i="22"/>
  <c r="AS196" i="22"/>
  <c r="AN196" i="22"/>
  <c r="AM196" i="22"/>
  <c r="AH196" i="22"/>
  <c r="AF196" i="22"/>
  <c r="AE196" i="22"/>
  <c r="AA196" i="22"/>
  <c r="Y196" i="22"/>
  <c r="W196" i="22"/>
  <c r="DA195" i="22"/>
  <c r="CZ195" i="22"/>
  <c r="CY195" i="22"/>
  <c r="CX195" i="22"/>
  <c r="CW195" i="22"/>
  <c r="CV195" i="22"/>
  <c r="CU195" i="22"/>
  <c r="CT195" i="22"/>
  <c r="CS195" i="22"/>
  <c r="CR195" i="22"/>
  <c r="CQ195" i="22"/>
  <c r="CP195" i="22"/>
  <c r="CN195" i="22"/>
  <c r="CM195" i="22"/>
  <c r="AK195" i="22" s="1"/>
  <c r="CL195" i="22"/>
  <c r="CK195" i="22"/>
  <c r="CJ195" i="22"/>
  <c r="CI195" i="22"/>
  <c r="CH195" i="22"/>
  <c r="CG195" i="22"/>
  <c r="CF195" i="22"/>
  <c r="CE195" i="22"/>
  <c r="CD195" i="22"/>
  <c r="CC195" i="22"/>
  <c r="AT195" i="22"/>
  <c r="AS195" i="22"/>
  <c r="AQ195" i="22"/>
  <c r="AN195" i="22"/>
  <c r="AM195" i="22"/>
  <c r="AH195" i="22"/>
  <c r="AF195" i="22"/>
  <c r="AE195" i="22"/>
  <c r="AA195" i="22"/>
  <c r="Y195" i="22"/>
  <c r="W195" i="22"/>
  <c r="AD195" i="22" s="1"/>
  <c r="DA194" i="22"/>
  <c r="CZ194" i="22"/>
  <c r="AQ194" i="22" s="1"/>
  <c r="CY194" i="22"/>
  <c r="CY191" i="22" s="1"/>
  <c r="CX194" i="22"/>
  <c r="CW194" i="22"/>
  <c r="CV194" i="22"/>
  <c r="CU194" i="22"/>
  <c r="CT194" i="22"/>
  <c r="CS194" i="22"/>
  <c r="CR194" i="22"/>
  <c r="CQ194" i="22"/>
  <c r="CP194" i="22"/>
  <c r="CP191" i="22" s="1"/>
  <c r="CN194" i="22"/>
  <c r="CM194" i="22"/>
  <c r="CL194" i="22"/>
  <c r="CL191" i="22" s="1"/>
  <c r="CK194" i="22"/>
  <c r="CJ194" i="22"/>
  <c r="CI194" i="22"/>
  <c r="CH194" i="22"/>
  <c r="CG194" i="22"/>
  <c r="CF194" i="22"/>
  <c r="CE194" i="22"/>
  <c r="CD194" i="22"/>
  <c r="CC194" i="22"/>
  <c r="CC191" i="22" s="1"/>
  <c r="AT194" i="22"/>
  <c r="AS194" i="22"/>
  <c r="AN194" i="22"/>
  <c r="AM194" i="22"/>
  <c r="AK194" i="22"/>
  <c r="AH194" i="22"/>
  <c r="AF194" i="22"/>
  <c r="AE194" i="22"/>
  <c r="AA194" i="22"/>
  <c r="Y194" i="22"/>
  <c r="W194" i="22"/>
  <c r="DA193" i="22"/>
  <c r="CZ193" i="22"/>
  <c r="AQ193" i="22" s="1"/>
  <c r="CY193" i="22"/>
  <c r="CX193" i="22"/>
  <c r="CX191" i="22" s="1"/>
  <c r="CW193" i="22"/>
  <c r="CW191" i="22" s="1"/>
  <c r="CV193" i="22"/>
  <c r="CU193" i="22"/>
  <c r="CU191" i="22" s="1"/>
  <c r="CT193" i="22"/>
  <c r="CS193" i="22"/>
  <c r="CR193" i="22"/>
  <c r="CQ193" i="22"/>
  <c r="CP193" i="22"/>
  <c r="CN193" i="22"/>
  <c r="CM193" i="22"/>
  <c r="AK193" i="22" s="1"/>
  <c r="AL193" i="22" s="1"/>
  <c r="CL193" i="22"/>
  <c r="CK193" i="22"/>
  <c r="CK191" i="22" s="1"/>
  <c r="CJ193" i="22"/>
  <c r="CJ191" i="22" s="1"/>
  <c r="CI193" i="22"/>
  <c r="CH193" i="22"/>
  <c r="CH191" i="22" s="1"/>
  <c r="CG193" i="22"/>
  <c r="CF193" i="22"/>
  <c r="CE193" i="22"/>
  <c r="CD193" i="22"/>
  <c r="CC193" i="22"/>
  <c r="AW193" i="22"/>
  <c r="AT193" i="22"/>
  <c r="AS193" i="22"/>
  <c r="AN193" i="22"/>
  <c r="AM193" i="22"/>
  <c r="AH193" i="22"/>
  <c r="AF193" i="22"/>
  <c r="AF191" i="22" s="1"/>
  <c r="AE193" i="22"/>
  <c r="AA193" i="22"/>
  <c r="Y193" i="22"/>
  <c r="W193" i="22"/>
  <c r="DA192" i="22"/>
  <c r="CZ192" i="22"/>
  <c r="CZ191" i="22" s="1"/>
  <c r="CY192" i="22"/>
  <c r="CX192" i="22"/>
  <c r="CW192" i="22"/>
  <c r="CV192" i="22"/>
  <c r="CU192" i="22"/>
  <c r="CT192" i="22"/>
  <c r="CT191" i="22" s="1"/>
  <c r="CS192" i="22"/>
  <c r="CR192" i="22"/>
  <c r="CR191" i="22" s="1"/>
  <c r="CQ192" i="22"/>
  <c r="CP192" i="22"/>
  <c r="CN192" i="22"/>
  <c r="CM192" i="22"/>
  <c r="CM191" i="22" s="1"/>
  <c r="CL192" i="22"/>
  <c r="CK192" i="22"/>
  <c r="CJ192" i="22"/>
  <c r="CI192" i="22"/>
  <c r="CH192" i="22"/>
  <c r="CG192" i="22"/>
  <c r="CG191" i="22" s="1"/>
  <c r="CF192" i="22"/>
  <c r="CE192" i="22"/>
  <c r="CE191" i="22" s="1"/>
  <c r="CD192" i="22"/>
  <c r="CC192" i="22"/>
  <c r="AT192" i="22"/>
  <c r="AS192" i="22"/>
  <c r="AQ192" i="22"/>
  <c r="AQ191" i="22" s="1"/>
  <c r="AN192" i="22"/>
  <c r="AM192" i="22"/>
  <c r="AH192" i="22"/>
  <c r="AF192" i="22"/>
  <c r="AE192" i="22"/>
  <c r="AA192" i="22"/>
  <c r="AA191" i="22" s="1"/>
  <c r="Y192" i="22"/>
  <c r="Y191" i="22" s="1"/>
  <c r="W192" i="22"/>
  <c r="EA191" i="22"/>
  <c r="EA198" i="22" s="1"/>
  <c r="DZ191" i="22"/>
  <c r="DY191" i="22"/>
  <c r="DX191" i="22"/>
  <c r="DW191" i="22"/>
  <c r="DV191" i="22"/>
  <c r="DU191" i="22"/>
  <c r="DT191" i="22"/>
  <c r="DS191" i="22"/>
  <c r="DR191" i="22"/>
  <c r="DR198" i="22" s="1"/>
  <c r="DQ191" i="22"/>
  <c r="DP191" i="22"/>
  <c r="DN191" i="22"/>
  <c r="DN198" i="22" s="1"/>
  <c r="DM191" i="22"/>
  <c r="DL191" i="22"/>
  <c r="DL198" i="22" s="1"/>
  <c r="DK191" i="22"/>
  <c r="DK198" i="22" s="1"/>
  <c r="DJ191" i="22"/>
  <c r="DI191" i="22"/>
  <c r="DH191" i="22"/>
  <c r="DG191" i="22"/>
  <c r="DF191" i="22"/>
  <c r="DE191" i="22"/>
  <c r="DD191" i="22"/>
  <c r="DC191" i="22"/>
  <c r="DC198" i="22" s="1"/>
  <c r="DA191" i="22"/>
  <c r="CV191" i="22"/>
  <c r="CS191" i="22"/>
  <c r="CN191" i="22"/>
  <c r="CI191" i="22"/>
  <c r="CF191" i="22"/>
  <c r="AT191" i="22"/>
  <c r="AN191" i="22"/>
  <c r="AE191" i="22"/>
  <c r="AC191" i="22"/>
  <c r="AB191" i="22"/>
  <c r="AB198" i="22" s="1"/>
  <c r="X191" i="22"/>
  <c r="EA186" i="22"/>
  <c r="DZ186" i="22"/>
  <c r="DY186" i="22"/>
  <c r="DX186" i="22"/>
  <c r="DW186" i="22"/>
  <c r="DV186" i="22"/>
  <c r="DU186" i="22"/>
  <c r="DU176" i="22" s="1"/>
  <c r="DT186" i="22"/>
  <c r="DT176" i="22" s="1"/>
  <c r="DS186" i="22"/>
  <c r="DR186" i="22"/>
  <c r="DQ186" i="22"/>
  <c r="DQ176" i="22" s="1"/>
  <c r="DP186" i="22"/>
  <c r="DP176" i="22" s="1"/>
  <c r="DN186" i="22"/>
  <c r="DM186" i="22"/>
  <c r="DL186" i="22"/>
  <c r="DK186" i="22"/>
  <c r="DJ186" i="22"/>
  <c r="DI186" i="22"/>
  <c r="DH186" i="22"/>
  <c r="DH176" i="22" s="1"/>
  <c r="DG186" i="22"/>
  <c r="DG176" i="22" s="1"/>
  <c r="DF186" i="22"/>
  <c r="DE186" i="22"/>
  <c r="DD186" i="22"/>
  <c r="DD176" i="22" s="1"/>
  <c r="DC186" i="22"/>
  <c r="DC176" i="22" s="1"/>
  <c r="CU186" i="22"/>
  <c r="CR186" i="22"/>
  <c r="CF186" i="22"/>
  <c r="AY186" i="22"/>
  <c r="AB186" i="22"/>
  <c r="Z186" i="22"/>
  <c r="X186" i="22"/>
  <c r="W186" i="22"/>
  <c r="W176" i="22" s="1"/>
  <c r="DA185" i="22"/>
  <c r="CZ185" i="22"/>
  <c r="AQ185" i="22" s="1"/>
  <c r="CY185" i="22"/>
  <c r="CX185" i="22"/>
  <c r="CW185" i="22"/>
  <c r="CV185" i="22"/>
  <c r="CU185" i="22"/>
  <c r="CT185" i="22"/>
  <c r="CS185" i="22"/>
  <c r="CR185" i="22"/>
  <c r="CQ185" i="22"/>
  <c r="CP185" i="22"/>
  <c r="CN185" i="22"/>
  <c r="CM185" i="22"/>
  <c r="AK185" i="22" s="1"/>
  <c r="CL185" i="22"/>
  <c r="CK185" i="22"/>
  <c r="CJ185" i="22"/>
  <c r="CI185" i="22"/>
  <c r="CH185" i="22"/>
  <c r="CG185" i="22"/>
  <c r="CF185" i="22"/>
  <c r="CE185" i="22"/>
  <c r="CD185" i="22"/>
  <c r="CC185" i="22"/>
  <c r="CC186" i="22" s="1"/>
  <c r="AT185" i="22"/>
  <c r="AS185" i="22"/>
  <c r="AN185" i="22"/>
  <c r="AR185" i="22" s="1"/>
  <c r="AM185" i="22"/>
  <c r="AH185" i="22"/>
  <c r="AG185" i="22"/>
  <c r="AG186" i="22" s="1"/>
  <c r="AG176" i="22" s="1"/>
  <c r="AF185" i="22"/>
  <c r="AE185" i="22"/>
  <c r="AD185" i="22"/>
  <c r="AC185" i="22"/>
  <c r="AA185" i="22"/>
  <c r="Y185" i="22"/>
  <c r="W185" i="22"/>
  <c r="DA184" i="22"/>
  <c r="CZ184" i="22"/>
  <c r="CY184" i="22"/>
  <c r="CX184" i="22"/>
  <c r="CW184" i="22"/>
  <c r="CV184" i="22"/>
  <c r="CU184" i="22"/>
  <c r="CT184" i="22"/>
  <c r="CS184" i="22"/>
  <c r="CR184" i="22"/>
  <c r="CQ184" i="22"/>
  <c r="CP184" i="22"/>
  <c r="CN184" i="22"/>
  <c r="CM184" i="22"/>
  <c r="CL184" i="22"/>
  <c r="CK184" i="22"/>
  <c r="CJ184" i="22"/>
  <c r="CI184" i="22"/>
  <c r="CH184" i="22"/>
  <c r="CG184" i="22"/>
  <c r="CF184" i="22"/>
  <c r="CE184" i="22"/>
  <c r="CD184" i="22"/>
  <c r="CC184" i="22"/>
  <c r="AT184" i="22"/>
  <c r="AS184" i="22"/>
  <c r="AQ184" i="22"/>
  <c r="AR184" i="22" s="1"/>
  <c r="AN184" i="22"/>
  <c r="AO184" i="22" s="1"/>
  <c r="AM184" i="22"/>
  <c r="AL184" i="22"/>
  <c r="AK184" i="22"/>
  <c r="AH184" i="22"/>
  <c r="AG184" i="22"/>
  <c r="AF184" i="22"/>
  <c r="AE184" i="22"/>
  <c r="AD184" i="22"/>
  <c r="AZ184" i="22" s="1"/>
  <c r="BA184" i="22" s="1"/>
  <c r="AA184" i="22"/>
  <c r="AC184" i="22" s="1"/>
  <c r="Y184" i="22"/>
  <c r="W184" i="22"/>
  <c r="DA183" i="22"/>
  <c r="DA186" i="22" s="1"/>
  <c r="CZ183" i="22"/>
  <c r="AQ183" i="22" s="1"/>
  <c r="AR183" i="22" s="1"/>
  <c r="CY183" i="22"/>
  <c r="CX183" i="22"/>
  <c r="CW183" i="22"/>
  <c r="CV183" i="22"/>
  <c r="CU183" i="22"/>
  <c r="CT183" i="22"/>
  <c r="CS183" i="22"/>
  <c r="CR183" i="22"/>
  <c r="CQ183" i="22"/>
  <c r="CP183" i="22"/>
  <c r="CN183" i="22"/>
  <c r="CN186" i="22" s="1"/>
  <c r="CM183" i="22"/>
  <c r="AK183" i="22" s="1"/>
  <c r="CL183" i="22"/>
  <c r="CK183" i="22"/>
  <c r="CJ183" i="22"/>
  <c r="CI183" i="22"/>
  <c r="CH183" i="22"/>
  <c r="CG183" i="22"/>
  <c r="CF183" i="22"/>
  <c r="CE183" i="22"/>
  <c r="CD183" i="22"/>
  <c r="CC183" i="22"/>
  <c r="AT183" i="22"/>
  <c r="AS183" i="22"/>
  <c r="AO183" i="22"/>
  <c r="AN183" i="22"/>
  <c r="AM183" i="22"/>
  <c r="AL183" i="22"/>
  <c r="AH183" i="22"/>
  <c r="AW183" i="22" s="1"/>
  <c r="AG183" i="22"/>
  <c r="AF183" i="22"/>
  <c r="AE183" i="22"/>
  <c r="AD183" i="22"/>
  <c r="AA183" i="22"/>
  <c r="AC183" i="22" s="1"/>
  <c r="Y183" i="22"/>
  <c r="W183" i="22"/>
  <c r="DA182" i="22"/>
  <c r="CZ182" i="22"/>
  <c r="CY182" i="22"/>
  <c r="CX182" i="22"/>
  <c r="CW182" i="22"/>
  <c r="CV182" i="22"/>
  <c r="CU182" i="22"/>
  <c r="CT182" i="22"/>
  <c r="CS182" i="22"/>
  <c r="CR182" i="22"/>
  <c r="CQ182" i="22"/>
  <c r="CP182" i="22"/>
  <c r="CN182" i="22"/>
  <c r="CM182" i="22"/>
  <c r="CL182" i="22"/>
  <c r="CK182" i="22"/>
  <c r="CJ182" i="22"/>
  <c r="CI182" i="22"/>
  <c r="CH182" i="22"/>
  <c r="CG182" i="22"/>
  <c r="CF182" i="22"/>
  <c r="CE182" i="22"/>
  <c r="CD182" i="22"/>
  <c r="CC182" i="22"/>
  <c r="AT182" i="22"/>
  <c r="AS182" i="22"/>
  <c r="AR182" i="22"/>
  <c r="AQ182" i="22"/>
  <c r="AN182" i="22"/>
  <c r="AM182" i="22"/>
  <c r="AK182" i="22"/>
  <c r="AH182" i="22"/>
  <c r="AL182" i="22" s="1"/>
  <c r="AG182" i="22"/>
  <c r="AF182" i="22"/>
  <c r="AE182" i="22"/>
  <c r="AD182" i="22"/>
  <c r="AA182" i="22"/>
  <c r="AC182" i="22" s="1"/>
  <c r="Y182" i="22"/>
  <c r="W182" i="22"/>
  <c r="DA181" i="22"/>
  <c r="CZ181" i="22"/>
  <c r="CZ186" i="22" s="1"/>
  <c r="CY181" i="22"/>
  <c r="CX181" i="22"/>
  <c r="CX186" i="22" s="1"/>
  <c r="CW181" i="22"/>
  <c r="CV181" i="22"/>
  <c r="CU181" i="22"/>
  <c r="CT181" i="22"/>
  <c r="CS181" i="22"/>
  <c r="CS186" i="22" s="1"/>
  <c r="CR181" i="22"/>
  <c r="CQ181" i="22"/>
  <c r="CQ186" i="22" s="1"/>
  <c r="CP181" i="22"/>
  <c r="CP186" i="22" s="1"/>
  <c r="CN181" i="22"/>
  <c r="CM181" i="22"/>
  <c r="CL181" i="22"/>
  <c r="CK181" i="22"/>
  <c r="CK186" i="22" s="1"/>
  <c r="CJ181" i="22"/>
  <c r="CI181" i="22"/>
  <c r="CH181" i="22"/>
  <c r="CG181" i="22"/>
  <c r="CF181" i="22"/>
  <c r="CE181" i="22"/>
  <c r="CE186" i="22" s="1"/>
  <c r="CD181" i="22"/>
  <c r="CD186" i="22" s="1"/>
  <c r="CC181" i="22"/>
  <c r="AZ181" i="22"/>
  <c r="AX181" i="22"/>
  <c r="AU181" i="22"/>
  <c r="AT181" i="22"/>
  <c r="AS181" i="22"/>
  <c r="AO181" i="22"/>
  <c r="AN181" i="22"/>
  <c r="AW181" i="22" s="1"/>
  <c r="AM181" i="22"/>
  <c r="AH181" i="22"/>
  <c r="AG181" i="22"/>
  <c r="AF181" i="22"/>
  <c r="AF186" i="22" s="1"/>
  <c r="AF176" i="22" s="1"/>
  <c r="AE181" i="22"/>
  <c r="AD181" i="22"/>
  <c r="AI181" i="22" s="1"/>
  <c r="AA181" i="22"/>
  <c r="AA186" i="22" s="1"/>
  <c r="AA176" i="22" s="1"/>
  <c r="Y181" i="22"/>
  <c r="W181" i="22"/>
  <c r="DR177" i="22"/>
  <c r="Z177" i="22"/>
  <c r="EA176" i="22"/>
  <c r="DZ176" i="22"/>
  <c r="DY176" i="22"/>
  <c r="DX176" i="22"/>
  <c r="DW176" i="22"/>
  <c r="DW177" i="22" s="1"/>
  <c r="DV176" i="22"/>
  <c r="DS176" i="22"/>
  <c r="DS177" i="22" s="1"/>
  <c r="DR176" i="22"/>
  <c r="DN176" i="22"/>
  <c r="DM176" i="22"/>
  <c r="DL176" i="22"/>
  <c r="DK176" i="22"/>
  <c r="DJ176" i="22"/>
  <c r="DI176" i="22"/>
  <c r="DF176" i="22"/>
  <c r="DF177" i="22" s="1"/>
  <c r="DE176" i="22"/>
  <c r="CS176" i="22"/>
  <c r="CS177" i="22" s="1"/>
  <c r="AB176" i="22"/>
  <c r="Z176" i="22"/>
  <c r="X176" i="22"/>
  <c r="DA175" i="22"/>
  <c r="DA173" i="22" s="1"/>
  <c r="CZ175" i="22"/>
  <c r="AQ175" i="22" s="1"/>
  <c r="CY175" i="22"/>
  <c r="CX175" i="22"/>
  <c r="CW175" i="22"/>
  <c r="CV175" i="22"/>
  <c r="CU175" i="22"/>
  <c r="CT175" i="22"/>
  <c r="CS175" i="22"/>
  <c r="CR175" i="22"/>
  <c r="CQ175" i="22"/>
  <c r="CP175" i="22"/>
  <c r="CN175" i="22"/>
  <c r="CN173" i="22" s="1"/>
  <c r="CM175" i="22"/>
  <c r="AK175" i="22" s="1"/>
  <c r="CL175" i="22"/>
  <c r="CK175" i="22"/>
  <c r="CJ175" i="22"/>
  <c r="CI175" i="22"/>
  <c r="CH175" i="22"/>
  <c r="CG175" i="22"/>
  <c r="CF175" i="22"/>
  <c r="CE175" i="22"/>
  <c r="CD175" i="22"/>
  <c r="CC175" i="22"/>
  <c r="AT175" i="22"/>
  <c r="AS175" i="22"/>
  <c r="AN175" i="22"/>
  <c r="AM175" i="22"/>
  <c r="AH175" i="22"/>
  <c r="AF175" i="22"/>
  <c r="AE175" i="22"/>
  <c r="AA175" i="22"/>
  <c r="AA173" i="22" s="1"/>
  <c r="Y175" i="22"/>
  <c r="W175" i="22"/>
  <c r="EA174" i="22"/>
  <c r="DZ174" i="22"/>
  <c r="DZ173" i="22" s="1"/>
  <c r="DY174" i="22"/>
  <c r="DX174" i="22"/>
  <c r="DW174" i="22"/>
  <c r="DV174" i="22"/>
  <c r="DU174" i="22"/>
  <c r="DT174" i="22"/>
  <c r="DT173" i="22" s="1"/>
  <c r="DS174" i="22"/>
  <c r="DR174" i="22"/>
  <c r="DR173" i="22" s="1"/>
  <c r="DQ174" i="22"/>
  <c r="DP174" i="22"/>
  <c r="DN174" i="22"/>
  <c r="DM174" i="22"/>
  <c r="DM173" i="22" s="1"/>
  <c r="DL174" i="22"/>
  <c r="DK174" i="22"/>
  <c r="DJ174" i="22"/>
  <c r="DI174" i="22"/>
  <c r="DH174" i="22"/>
  <c r="DG174" i="22"/>
  <c r="DG173" i="22" s="1"/>
  <c r="DF174" i="22"/>
  <c r="DE174" i="22"/>
  <c r="DE173" i="22" s="1"/>
  <c r="DD174" i="22"/>
  <c r="DC174" i="22"/>
  <c r="DA174" i="22"/>
  <c r="CZ174" i="22"/>
  <c r="CZ173" i="22" s="1"/>
  <c r="CY174" i="22"/>
  <c r="CX174" i="22"/>
  <c r="CW174" i="22"/>
  <c r="CV174" i="22"/>
  <c r="CU174" i="22"/>
  <c r="CT174" i="22"/>
  <c r="CT173" i="22" s="1"/>
  <c r="CS174" i="22"/>
  <c r="CR174" i="22"/>
  <c r="CR173" i="22" s="1"/>
  <c r="CQ174" i="22"/>
  <c r="CQ173" i="22" s="1"/>
  <c r="CP174" i="22"/>
  <c r="CN174" i="22"/>
  <c r="CM174" i="22"/>
  <c r="CL174" i="22"/>
  <c r="CK174" i="22"/>
  <c r="CJ174" i="22"/>
  <c r="CI174" i="22"/>
  <c r="CH174" i="22"/>
  <c r="CG174" i="22"/>
  <c r="CG173" i="22" s="1"/>
  <c r="CF174" i="22"/>
  <c r="CE174" i="22"/>
  <c r="CE173" i="22" s="1"/>
  <c r="CD174" i="22"/>
  <c r="CC174" i="22"/>
  <c r="AT174" i="22"/>
  <c r="AS174" i="22"/>
  <c r="AQ174" i="22"/>
  <c r="AN174" i="22"/>
  <c r="AM174" i="22"/>
  <c r="AH174" i="22"/>
  <c r="AF174" i="22"/>
  <c r="AF173" i="22" s="1"/>
  <c r="AE174" i="22"/>
  <c r="AA174" i="22"/>
  <c r="Y174" i="22"/>
  <c r="Y173" i="22" s="1"/>
  <c r="W174" i="22"/>
  <c r="EA173" i="22"/>
  <c r="DY173" i="22"/>
  <c r="DX173" i="22"/>
  <c r="DW173" i="22"/>
  <c r="DV173" i="22"/>
  <c r="DU173" i="22"/>
  <c r="DS173" i="22"/>
  <c r="DQ173" i="22"/>
  <c r="DP173" i="22"/>
  <c r="DN173" i="22"/>
  <c r="DL173" i="22"/>
  <c r="DK173" i="22"/>
  <c r="DJ173" i="22"/>
  <c r="DI173" i="22"/>
  <c r="DH173" i="22"/>
  <c r="DF173" i="22"/>
  <c r="DD173" i="22"/>
  <c r="DC173" i="22"/>
  <c r="CY173" i="22"/>
  <c r="CX173" i="22"/>
  <c r="CW173" i="22"/>
  <c r="CV173" i="22"/>
  <c r="CU173" i="22"/>
  <c r="CS173" i="22"/>
  <c r="CP173" i="22"/>
  <c r="CL173" i="22"/>
  <c r="CK173" i="22"/>
  <c r="CJ173" i="22"/>
  <c r="CI173" i="22"/>
  <c r="CH173" i="22"/>
  <c r="CF173" i="22"/>
  <c r="CD173" i="22"/>
  <c r="CC173" i="22"/>
  <c r="AT173" i="22"/>
  <c r="AS173" i="22"/>
  <c r="AM173" i="22"/>
  <c r="AH173" i="22"/>
  <c r="AE173" i="22"/>
  <c r="AB173" i="22"/>
  <c r="X173" i="22"/>
  <c r="W173" i="22"/>
  <c r="DA172" i="22"/>
  <c r="CZ172" i="22"/>
  <c r="AQ172" i="22" s="1"/>
  <c r="CY172" i="22"/>
  <c r="CX172" i="22"/>
  <c r="CW172" i="22"/>
  <c r="CV172" i="22"/>
  <c r="CU172" i="22"/>
  <c r="CT172" i="22"/>
  <c r="CS172" i="22"/>
  <c r="CR172" i="22"/>
  <c r="CQ172" i="22"/>
  <c r="CP172" i="22"/>
  <c r="CN172" i="22"/>
  <c r="CM172" i="22"/>
  <c r="CL172" i="22"/>
  <c r="CK172" i="22"/>
  <c r="CJ172" i="22"/>
  <c r="CI172" i="22"/>
  <c r="CH172" i="22"/>
  <c r="CG172" i="22"/>
  <c r="CF172" i="22"/>
  <c r="CE172" i="22"/>
  <c r="CD172" i="22"/>
  <c r="CC172" i="22"/>
  <c r="AT172" i="22"/>
  <c r="AS172" i="22"/>
  <c r="AN172" i="22"/>
  <c r="AM172" i="22"/>
  <c r="AK172" i="22"/>
  <c r="AL172" i="22" s="1"/>
  <c r="AH172" i="22"/>
  <c r="AF172" i="22"/>
  <c r="AE172" i="22"/>
  <c r="AA172" i="22"/>
  <c r="Y172" i="22"/>
  <c r="W172" i="22"/>
  <c r="DA171" i="22"/>
  <c r="CZ171" i="22"/>
  <c r="CY171" i="22"/>
  <c r="CY167" i="22" s="1"/>
  <c r="CX171" i="22"/>
  <c r="CW171" i="22"/>
  <c r="CV171" i="22"/>
  <c r="CU171" i="22"/>
  <c r="CT171" i="22"/>
  <c r="CS171" i="22"/>
  <c r="CR171" i="22"/>
  <c r="CQ171" i="22"/>
  <c r="CP171" i="22"/>
  <c r="CN171" i="22"/>
  <c r="CM171" i="22"/>
  <c r="CL171" i="22"/>
  <c r="CL167" i="22" s="1"/>
  <c r="CK171" i="22"/>
  <c r="CJ171" i="22"/>
  <c r="CI171" i="22"/>
  <c r="CH171" i="22"/>
  <c r="CG171" i="22"/>
  <c r="CF171" i="22"/>
  <c r="CE171" i="22"/>
  <c r="CD171" i="22"/>
  <c r="CC171" i="22"/>
  <c r="AW171" i="22"/>
  <c r="AT171" i="22"/>
  <c r="AS171" i="22"/>
  <c r="AN171" i="22"/>
  <c r="AM171" i="22"/>
  <c r="AH171" i="22"/>
  <c r="AF171" i="22"/>
  <c r="AE171" i="22"/>
  <c r="AA171" i="22"/>
  <c r="Y171" i="22"/>
  <c r="W171" i="22"/>
  <c r="DA170" i="22"/>
  <c r="DA167" i="22" s="1"/>
  <c r="CZ170" i="22"/>
  <c r="CY170" i="22"/>
  <c r="CX170" i="22"/>
  <c r="CW170" i="22"/>
  <c r="CV170" i="22"/>
  <c r="CU170" i="22"/>
  <c r="CU167" i="22" s="1"/>
  <c r="CT170" i="22"/>
  <c r="CS170" i="22"/>
  <c r="CR170" i="22"/>
  <c r="CQ170" i="22"/>
  <c r="CP170" i="22"/>
  <c r="CN170" i="22"/>
  <c r="CN167" i="22" s="1"/>
  <c r="CM170" i="22"/>
  <c r="CL170" i="22"/>
  <c r="CK170" i="22"/>
  <c r="CJ170" i="22"/>
  <c r="CI170" i="22"/>
  <c r="CH170" i="22"/>
  <c r="CH167" i="22" s="1"/>
  <c r="CG170" i="22"/>
  <c r="CF170" i="22"/>
  <c r="CE170" i="22"/>
  <c r="CD170" i="22"/>
  <c r="CC170" i="22"/>
  <c r="AW170" i="22"/>
  <c r="AT170" i="22"/>
  <c r="AS170" i="22"/>
  <c r="AQ170" i="22"/>
  <c r="AN170" i="22"/>
  <c r="AM170" i="22"/>
  <c r="AK170" i="22"/>
  <c r="AL170" i="22" s="1"/>
  <c r="AH170" i="22"/>
  <c r="AF170" i="22"/>
  <c r="AE170" i="22"/>
  <c r="AA170" i="22"/>
  <c r="Y170" i="22"/>
  <c r="W170" i="22"/>
  <c r="DA169" i="22"/>
  <c r="CZ169" i="22"/>
  <c r="CY169" i="22"/>
  <c r="CX169" i="22"/>
  <c r="CW169" i="22"/>
  <c r="CV169" i="22"/>
  <c r="CU169" i="22"/>
  <c r="CT169" i="22"/>
  <c r="CS169" i="22"/>
  <c r="CR169" i="22"/>
  <c r="CQ169" i="22"/>
  <c r="CP169" i="22"/>
  <c r="CN169" i="22"/>
  <c r="CM169" i="22"/>
  <c r="CL169" i="22"/>
  <c r="CK169" i="22"/>
  <c r="CJ169" i="22"/>
  <c r="CI169" i="22"/>
  <c r="CH169" i="22"/>
  <c r="CG169" i="22"/>
  <c r="CG167" i="22" s="1"/>
  <c r="CF169" i="22"/>
  <c r="CE169" i="22"/>
  <c r="CD169" i="22"/>
  <c r="CC169" i="22"/>
  <c r="AT169" i="22"/>
  <c r="AS169" i="22"/>
  <c r="AQ169" i="22"/>
  <c r="AN169" i="22"/>
  <c r="AM169" i="22"/>
  <c r="AK169" i="22"/>
  <c r="AH169" i="22"/>
  <c r="AF169" i="22"/>
  <c r="AE169" i="22"/>
  <c r="AA169" i="22"/>
  <c r="Y169" i="22"/>
  <c r="W169" i="22"/>
  <c r="DA168" i="22"/>
  <c r="CZ168" i="22"/>
  <c r="CY168" i="22"/>
  <c r="CX168" i="22"/>
  <c r="CW168" i="22"/>
  <c r="CW167" i="22" s="1"/>
  <c r="CV168" i="22"/>
  <c r="CV167" i="22" s="1"/>
  <c r="CU168" i="22"/>
  <c r="CT168" i="22"/>
  <c r="CS168" i="22"/>
  <c r="CR168" i="22"/>
  <c r="CQ168" i="22"/>
  <c r="CQ167" i="22" s="1"/>
  <c r="CP168" i="22"/>
  <c r="CN168" i="22"/>
  <c r="CM168" i="22"/>
  <c r="CL168" i="22"/>
  <c r="CK168" i="22"/>
  <c r="CJ168" i="22"/>
  <c r="CJ167" i="22" s="1"/>
  <c r="CI168" i="22"/>
  <c r="CI167" i="22" s="1"/>
  <c r="CH168" i="22"/>
  <c r="CG168" i="22"/>
  <c r="CF168" i="22"/>
  <c r="CE168" i="22"/>
  <c r="CD168" i="22"/>
  <c r="CD167" i="22" s="1"/>
  <c r="CC168" i="22"/>
  <c r="CC167" i="22" s="1"/>
  <c r="AT168" i="22"/>
  <c r="AT167" i="22" s="1"/>
  <c r="AS168" i="22"/>
  <c r="AQ168" i="22"/>
  <c r="AN168" i="22"/>
  <c r="AM168" i="22"/>
  <c r="AL168" i="22"/>
  <c r="AK168" i="22"/>
  <c r="AH168" i="22"/>
  <c r="AF168" i="22"/>
  <c r="AE168" i="22"/>
  <c r="AE167" i="22" s="1"/>
  <c r="AA168" i="22"/>
  <c r="Y168" i="22"/>
  <c r="W168" i="22"/>
  <c r="EA167" i="22"/>
  <c r="EA177" i="22" s="1"/>
  <c r="DZ167" i="22"/>
  <c r="DZ177" i="22" s="1"/>
  <c r="DY167" i="22"/>
  <c r="DX167" i="22"/>
  <c r="DW167" i="22"/>
  <c r="DV167" i="22"/>
  <c r="DU167" i="22"/>
  <c r="DU177" i="22" s="1"/>
  <c r="DT167" i="22"/>
  <c r="DS167" i="22"/>
  <c r="DR167" i="22"/>
  <c r="DQ167" i="22"/>
  <c r="DP167" i="22"/>
  <c r="DN167" i="22"/>
  <c r="DN177" i="22" s="1"/>
  <c r="DM167" i="22"/>
  <c r="DM177" i="22" s="1"/>
  <c r="DL167" i="22"/>
  <c r="DK167" i="22"/>
  <c r="DJ167" i="22"/>
  <c r="DI167" i="22"/>
  <c r="DH167" i="22"/>
  <c r="DH177" i="22" s="1"/>
  <c r="DG167" i="22"/>
  <c r="DF167" i="22"/>
  <c r="DE167" i="22"/>
  <c r="DE177" i="22" s="1"/>
  <c r="DD167" i="22"/>
  <c r="DC167" i="22"/>
  <c r="CT167" i="22"/>
  <c r="CS167" i="22"/>
  <c r="CP167" i="22"/>
  <c r="CF167" i="22"/>
  <c r="AC167" i="22"/>
  <c r="AB167" i="22"/>
  <c r="AB177" i="22" s="1"/>
  <c r="AA167" i="22"/>
  <c r="X167" i="22"/>
  <c r="DY161" i="22"/>
  <c r="DW161" i="22"/>
  <c r="DS161" i="22"/>
  <c r="DR161" i="22"/>
  <c r="DQ161" i="22"/>
  <c r="DP161" i="22"/>
  <c r="DL161" i="22"/>
  <c r="DJ161" i="22"/>
  <c r="DF161" i="22"/>
  <c r="DE161" i="22"/>
  <c r="DD161" i="22"/>
  <c r="DC161" i="22"/>
  <c r="AB161" i="22"/>
  <c r="X161" i="22"/>
  <c r="EA160" i="22"/>
  <c r="EA161" i="22" s="1"/>
  <c r="DZ160" i="22"/>
  <c r="DZ161" i="22" s="1"/>
  <c r="DY160" i="22"/>
  <c r="DX160" i="22"/>
  <c r="DX161" i="22" s="1"/>
  <c r="DW160" i="22"/>
  <c r="DV160" i="22"/>
  <c r="DV161" i="22" s="1"/>
  <c r="DU160" i="22"/>
  <c r="DU161" i="22" s="1"/>
  <c r="DT160" i="22"/>
  <c r="DT161" i="22" s="1"/>
  <c r="DS160" i="22"/>
  <c r="DR160" i="22"/>
  <c r="DQ160" i="22"/>
  <c r="DP160" i="22"/>
  <c r="DN160" i="22"/>
  <c r="DN161" i="22" s="1"/>
  <c r="DM160" i="22"/>
  <c r="DM161" i="22" s="1"/>
  <c r="DL160" i="22"/>
  <c r="DK160" i="22"/>
  <c r="DK161" i="22" s="1"/>
  <c r="DJ160" i="22"/>
  <c r="DI160" i="22"/>
  <c r="DI161" i="22" s="1"/>
  <c r="DH160" i="22"/>
  <c r="DH161" i="22" s="1"/>
  <c r="DG160" i="22"/>
  <c r="DG161" i="22" s="1"/>
  <c r="DF160" i="22"/>
  <c r="DE160" i="22"/>
  <c r="DD160" i="22"/>
  <c r="DC160" i="22"/>
  <c r="CV160" i="22"/>
  <c r="CV161" i="22" s="1"/>
  <c r="CU160" i="22"/>
  <c r="CU161" i="22" s="1"/>
  <c r="CH160" i="22"/>
  <c r="CH161" i="22" s="1"/>
  <c r="AY160" i="22"/>
  <c r="AH160" i="22"/>
  <c r="AB160" i="22"/>
  <c r="Z160" i="22"/>
  <c r="Z161" i="22" s="1"/>
  <c r="X160" i="22"/>
  <c r="DA159" i="22"/>
  <c r="CZ159" i="22"/>
  <c r="AQ159" i="22" s="1"/>
  <c r="CY159" i="22"/>
  <c r="CX159" i="22"/>
  <c r="CW159" i="22"/>
  <c r="CV159" i="22"/>
  <c r="CU159" i="22"/>
  <c r="CT159" i="22"/>
  <c r="CS159" i="22"/>
  <c r="CR159" i="22"/>
  <c r="CQ159" i="22"/>
  <c r="CP159" i="22"/>
  <c r="CN159" i="22"/>
  <c r="CM159" i="22"/>
  <c r="AK159" i="22" s="1"/>
  <c r="AL159" i="22" s="1"/>
  <c r="CL159" i="22"/>
  <c r="CK159" i="22"/>
  <c r="CJ159" i="22"/>
  <c r="CI159" i="22"/>
  <c r="CH159" i="22"/>
  <c r="CG159" i="22"/>
  <c r="CF159" i="22"/>
  <c r="CE159" i="22"/>
  <c r="CD159" i="22"/>
  <c r="CC159" i="22"/>
  <c r="AZ159" i="22"/>
  <c r="AU159" i="22"/>
  <c r="AT159" i="22"/>
  <c r="AS159" i="22"/>
  <c r="AN159" i="22"/>
  <c r="AM159" i="22"/>
  <c r="AH159" i="22"/>
  <c r="AG159" i="22"/>
  <c r="AF159" i="22"/>
  <c r="AE159" i="22"/>
  <c r="AD159" i="22"/>
  <c r="AV159" i="22" s="1"/>
  <c r="AA159" i="22"/>
  <c r="AC159" i="22" s="1"/>
  <c r="Y159" i="22"/>
  <c r="W159" i="22"/>
  <c r="DA158" i="22"/>
  <c r="DA160" i="22" s="1"/>
  <c r="CZ158" i="22"/>
  <c r="AQ158" i="22" s="1"/>
  <c r="CY158" i="22"/>
  <c r="CX158" i="22"/>
  <c r="CW158" i="22"/>
  <c r="CV158" i="22"/>
  <c r="CU158" i="22"/>
  <c r="CT158" i="22"/>
  <c r="CS158" i="22"/>
  <c r="CR158" i="22"/>
  <c r="CQ158" i="22"/>
  <c r="CP158" i="22"/>
  <c r="CN158" i="22"/>
  <c r="CN160" i="22" s="1"/>
  <c r="CM158" i="22"/>
  <c r="AK158" i="22" s="1"/>
  <c r="CL158" i="22"/>
  <c r="CK158" i="22"/>
  <c r="CJ158" i="22"/>
  <c r="CI158" i="22"/>
  <c r="CH158" i="22"/>
  <c r="CG158" i="22"/>
  <c r="CF158" i="22"/>
  <c r="CE158" i="22"/>
  <c r="CD158" i="22"/>
  <c r="CC158" i="22"/>
  <c r="BA158" i="22"/>
  <c r="AZ158" i="22"/>
  <c r="AT158" i="22"/>
  <c r="AU158" i="22" s="1"/>
  <c r="AS158" i="22"/>
  <c r="AN158" i="22"/>
  <c r="AM158" i="22"/>
  <c r="AH158" i="22"/>
  <c r="AG158" i="22"/>
  <c r="AF158" i="22"/>
  <c r="AE158" i="22"/>
  <c r="AD158" i="22"/>
  <c r="AA158" i="22"/>
  <c r="AC158" i="22" s="1"/>
  <c r="Y158" i="22"/>
  <c r="W158" i="22"/>
  <c r="W160" i="22" s="1"/>
  <c r="W161" i="22" s="1"/>
  <c r="DA157" i="22"/>
  <c r="CZ157" i="22"/>
  <c r="CY157" i="22"/>
  <c r="CX157" i="22"/>
  <c r="CW157" i="22"/>
  <c r="CV157" i="22"/>
  <c r="CU157" i="22"/>
  <c r="CT157" i="22"/>
  <c r="CS157" i="22"/>
  <c r="CR157" i="22"/>
  <c r="CQ157" i="22"/>
  <c r="CP157" i="22"/>
  <c r="CN157" i="22"/>
  <c r="CM157" i="22"/>
  <c r="CL157" i="22"/>
  <c r="CK157" i="22"/>
  <c r="CJ157" i="22"/>
  <c r="CI157" i="22"/>
  <c r="CI160" i="22" s="1"/>
  <c r="CH157" i="22"/>
  <c r="CG157" i="22"/>
  <c r="CF157" i="22"/>
  <c r="CE157" i="22"/>
  <c r="CD157" i="22"/>
  <c r="CC157" i="22"/>
  <c r="AU157" i="22"/>
  <c r="AT157" i="22"/>
  <c r="AS157" i="22"/>
  <c r="AQ157" i="22"/>
  <c r="AN157" i="22"/>
  <c r="AM157" i="22"/>
  <c r="AK157" i="22"/>
  <c r="AI157" i="22"/>
  <c r="AH157" i="22"/>
  <c r="AL157" i="22" s="1"/>
  <c r="AG157" i="22"/>
  <c r="AF157" i="22"/>
  <c r="AE157" i="22"/>
  <c r="AD157" i="22"/>
  <c r="AZ157" i="22" s="1"/>
  <c r="AC157" i="22"/>
  <c r="AA157" i="22"/>
  <c r="Y157" i="22"/>
  <c r="W157" i="22"/>
  <c r="DA156" i="22"/>
  <c r="CZ156" i="22"/>
  <c r="CY156" i="22"/>
  <c r="CX156" i="22"/>
  <c r="CW156" i="22"/>
  <c r="CW160" i="22" s="1"/>
  <c r="CW161" i="22" s="1"/>
  <c r="CV156" i="22"/>
  <c r="CU156" i="22"/>
  <c r="CT156" i="22"/>
  <c r="CS156" i="22"/>
  <c r="CR156" i="22"/>
  <c r="CQ156" i="22"/>
  <c r="CP156" i="22"/>
  <c r="CN156" i="22"/>
  <c r="CM156" i="22"/>
  <c r="CL156" i="22"/>
  <c r="CK156" i="22"/>
  <c r="CJ156" i="22"/>
  <c r="CJ160" i="22" s="1"/>
  <c r="CI156" i="22"/>
  <c r="CH156" i="22"/>
  <c r="CG156" i="22"/>
  <c r="CF156" i="22"/>
  <c r="CE156" i="22"/>
  <c r="CD156" i="22"/>
  <c r="CC156" i="22"/>
  <c r="AV156" i="22"/>
  <c r="AT156" i="22"/>
  <c r="AS156" i="22"/>
  <c r="AQ156" i="22"/>
  <c r="AR156" i="22" s="1"/>
  <c r="AO156" i="22"/>
  <c r="AN156" i="22"/>
  <c r="AM156" i="22"/>
  <c r="AK156" i="22"/>
  <c r="AH156" i="22"/>
  <c r="AG156" i="22"/>
  <c r="AF156" i="22"/>
  <c r="AE156" i="22"/>
  <c r="AD156" i="22"/>
  <c r="AA156" i="22"/>
  <c r="AC156" i="22" s="1"/>
  <c r="Y156" i="22"/>
  <c r="W156" i="22"/>
  <c r="DA155" i="22"/>
  <c r="CZ155" i="22"/>
  <c r="CY155" i="22"/>
  <c r="CY160" i="22" s="1"/>
  <c r="CX155" i="22"/>
  <c r="CX160" i="22" s="1"/>
  <c r="CW155" i="22"/>
  <c r="CV155" i="22"/>
  <c r="CU155" i="22"/>
  <c r="CT155" i="22"/>
  <c r="CT160" i="22" s="1"/>
  <c r="CS155" i="22"/>
  <c r="CR155" i="22"/>
  <c r="CR160" i="22" s="1"/>
  <c r="CR161" i="22" s="1"/>
  <c r="CQ155" i="22"/>
  <c r="CP155" i="22"/>
  <c r="CP160" i="22" s="1"/>
  <c r="CN155" i="22"/>
  <c r="CM155" i="22"/>
  <c r="AK155" i="22" s="1"/>
  <c r="CL155" i="22"/>
  <c r="CL160" i="22" s="1"/>
  <c r="CK155" i="22"/>
  <c r="CK160" i="22" s="1"/>
  <c r="CJ155" i="22"/>
  <c r="CI155" i="22"/>
  <c r="CH155" i="22"/>
  <c r="CG155" i="22"/>
  <c r="CG160" i="22" s="1"/>
  <c r="CF155" i="22"/>
  <c r="CE155" i="22"/>
  <c r="CE160" i="22" s="1"/>
  <c r="CD155" i="22"/>
  <c r="CC155" i="22"/>
  <c r="CC160" i="22" s="1"/>
  <c r="AU155" i="22"/>
  <c r="AT155" i="22"/>
  <c r="AS155" i="22"/>
  <c r="AQ155" i="22"/>
  <c r="AN155" i="22"/>
  <c r="AN160" i="22" s="1"/>
  <c r="AM155" i="22"/>
  <c r="AI155" i="22"/>
  <c r="AH155" i="22"/>
  <c r="AG155" i="22"/>
  <c r="AG160" i="22" s="1"/>
  <c r="AG161" i="22" s="1"/>
  <c r="AF155" i="22"/>
  <c r="AF160" i="22" s="1"/>
  <c r="AF161" i="22" s="1"/>
  <c r="AE155" i="22"/>
  <c r="AE160" i="22" s="1"/>
  <c r="AE161" i="22" s="1"/>
  <c r="AD155" i="22"/>
  <c r="AA155" i="22"/>
  <c r="AA160" i="22" s="1"/>
  <c r="AA161" i="22" s="1"/>
  <c r="Y155" i="22"/>
  <c r="W155" i="22"/>
  <c r="DR153" i="22"/>
  <c r="DQ153" i="22"/>
  <c r="DH153" i="22"/>
  <c r="DF153" i="22"/>
  <c r="DE153" i="22"/>
  <c r="CS153" i="22"/>
  <c r="EA152" i="22"/>
  <c r="DZ152" i="22"/>
  <c r="DY152" i="22"/>
  <c r="DY153" i="22" s="1"/>
  <c r="DX152" i="22"/>
  <c r="DW152" i="22"/>
  <c r="DV152" i="22"/>
  <c r="DU152" i="22"/>
  <c r="DT152" i="22"/>
  <c r="DT153" i="22" s="1"/>
  <c r="DS152" i="22"/>
  <c r="DR152" i="22"/>
  <c r="DQ152" i="22"/>
  <c r="DP152" i="22"/>
  <c r="DN152" i="22"/>
  <c r="DM152" i="22"/>
  <c r="DL152" i="22"/>
  <c r="DL153" i="22" s="1"/>
  <c r="DK152" i="22"/>
  <c r="DJ152" i="22"/>
  <c r="DJ153" i="22" s="1"/>
  <c r="DI152" i="22"/>
  <c r="DH152" i="22"/>
  <c r="DG152" i="22"/>
  <c r="DG153" i="22" s="1"/>
  <c r="DF152" i="22"/>
  <c r="DE152" i="22"/>
  <c r="DD152" i="22"/>
  <c r="DD153" i="22" s="1"/>
  <c r="DC152" i="22"/>
  <c r="CZ152" i="22"/>
  <c r="CR152" i="22"/>
  <c r="CQ152" i="22"/>
  <c r="CP152" i="22"/>
  <c r="CM152" i="22"/>
  <c r="CJ152" i="22"/>
  <c r="CE152" i="22"/>
  <c r="BE152" i="22" s="1"/>
  <c r="CD152" i="22"/>
  <c r="CC152" i="22"/>
  <c r="BC152" i="22" s="1"/>
  <c r="BZ152" i="22"/>
  <c r="AS152" i="22" s="1"/>
  <c r="BR152" i="22"/>
  <c r="BQ152" i="22"/>
  <c r="BD152" i="22"/>
  <c r="AX152" i="22"/>
  <c r="AN152" i="22"/>
  <c r="AK152" i="22"/>
  <c r="AE152" i="22"/>
  <c r="AD152" i="22"/>
  <c r="AB152" i="22"/>
  <c r="AB153" i="22" s="1"/>
  <c r="AA152" i="22"/>
  <c r="Z152" i="22"/>
  <c r="X152" i="22"/>
  <c r="DA151" i="22"/>
  <c r="DA152" i="22" s="1"/>
  <c r="CZ151" i="22"/>
  <c r="AQ151" i="22" s="1"/>
  <c r="AQ152" i="22" s="1"/>
  <c r="CY151" i="22"/>
  <c r="CY152" i="22" s="1"/>
  <c r="CX151" i="22"/>
  <c r="CX152" i="22" s="1"/>
  <c r="CW151" i="22"/>
  <c r="CW152" i="22" s="1"/>
  <c r="CV151" i="22"/>
  <c r="CV152" i="22" s="1"/>
  <c r="CU151" i="22"/>
  <c r="CU152" i="22" s="1"/>
  <c r="BU152" i="22" s="1"/>
  <c r="CT151" i="22"/>
  <c r="CT152" i="22" s="1"/>
  <c r="CS151" i="22"/>
  <c r="CS152" i="22" s="1"/>
  <c r="BS152" i="22" s="1"/>
  <c r="CR151" i="22"/>
  <c r="CQ151" i="22"/>
  <c r="CP151" i="22"/>
  <c r="CN151" i="22"/>
  <c r="CN152" i="22" s="1"/>
  <c r="CM151" i="22"/>
  <c r="CL151" i="22"/>
  <c r="CL152" i="22" s="1"/>
  <c r="CK151" i="22"/>
  <c r="CK152" i="22" s="1"/>
  <c r="CJ151" i="22"/>
  <c r="CI151" i="22"/>
  <c r="CI152" i="22" s="1"/>
  <c r="CH151" i="22"/>
  <c r="CH152" i="22" s="1"/>
  <c r="BH152" i="22" s="1"/>
  <c r="CG151" i="22"/>
  <c r="CG152" i="22" s="1"/>
  <c r="CF151" i="22"/>
  <c r="CF152" i="22" s="1"/>
  <c r="BF152" i="22" s="1"/>
  <c r="CE151" i="22"/>
  <c r="CD151" i="22"/>
  <c r="CC151" i="22"/>
  <c r="AX151" i="22"/>
  <c r="AU151" i="22"/>
  <c r="AT151" i="22"/>
  <c r="AT152" i="22" s="1"/>
  <c r="AS151" i="22"/>
  <c r="AZ151" i="22" s="1"/>
  <c r="BA151" i="22" s="1"/>
  <c r="AR151" i="22"/>
  <c r="AR152" i="22" s="1"/>
  <c r="AN151" i="22"/>
  <c r="AP151" i="22" s="1"/>
  <c r="AM151" i="22"/>
  <c r="AK151" i="22"/>
  <c r="AH151" i="22"/>
  <c r="AW151" i="22" s="1"/>
  <c r="AW152" i="22" s="1"/>
  <c r="AG151" i="22"/>
  <c r="AG152" i="22" s="1"/>
  <c r="AF151" i="22"/>
  <c r="AF152" i="22" s="1"/>
  <c r="AE151" i="22"/>
  <c r="AD151" i="22"/>
  <c r="AA151" i="22"/>
  <c r="AC151" i="22" s="1"/>
  <c r="AC152" i="22" s="1"/>
  <c r="Y151" i="22"/>
  <c r="Y152" i="22" s="1"/>
  <c r="Y153" i="22" s="1"/>
  <c r="W151" i="22"/>
  <c r="W152" i="22" s="1"/>
  <c r="W153" i="22" s="1"/>
  <c r="EA149" i="22"/>
  <c r="DZ149" i="22"/>
  <c r="DY149" i="22"/>
  <c r="DX149" i="22"/>
  <c r="DW149" i="22"/>
  <c r="DV149" i="22"/>
  <c r="DU149" i="22"/>
  <c r="DT149" i="22"/>
  <c r="DS149" i="22"/>
  <c r="DR149" i="22"/>
  <c r="DQ149" i="22"/>
  <c r="DP149" i="22"/>
  <c r="DP153" i="22" s="1"/>
  <c r="DN149" i="22"/>
  <c r="DM149" i="22"/>
  <c r="DL149" i="22"/>
  <c r="DK149" i="22"/>
  <c r="DJ149" i="22"/>
  <c r="DI149" i="22"/>
  <c r="DI153" i="22" s="1"/>
  <c r="DH149" i="22"/>
  <c r="DG149" i="22"/>
  <c r="DF149" i="22"/>
  <c r="DE149" i="22"/>
  <c r="DD149" i="22"/>
  <c r="DC149" i="22"/>
  <c r="DC153" i="22" s="1"/>
  <c r="DA149" i="22"/>
  <c r="CV149" i="22"/>
  <c r="CP149" i="22"/>
  <c r="CN149" i="22"/>
  <c r="CJ149" i="22"/>
  <c r="CI149" i="22"/>
  <c r="CI153" i="22" s="1"/>
  <c r="CC149" i="22"/>
  <c r="BA149" i="22"/>
  <c r="AZ149" i="22"/>
  <c r="AN149" i="22"/>
  <c r="AF149" i="22"/>
  <c r="AE149" i="22"/>
  <c r="AE153" i="22" s="1"/>
  <c r="AC149" i="22"/>
  <c r="AB149" i="22"/>
  <c r="AA149" i="22"/>
  <c r="Z149" i="22"/>
  <c r="Y149" i="22"/>
  <c r="X149" i="22"/>
  <c r="X153" i="22" s="1"/>
  <c r="DA148" i="22"/>
  <c r="CZ148" i="22"/>
  <c r="CZ149" i="22" s="1"/>
  <c r="CY148" i="22"/>
  <c r="CY149" i="22" s="1"/>
  <c r="CX148" i="22"/>
  <c r="CX149" i="22" s="1"/>
  <c r="CW148" i="22"/>
  <c r="CW149" i="22" s="1"/>
  <c r="CV148" i="22"/>
  <c r="CU148" i="22"/>
  <c r="CU149" i="22" s="1"/>
  <c r="CT148" i="22"/>
  <c r="CT149" i="22" s="1"/>
  <c r="CS148" i="22"/>
  <c r="CS149" i="22" s="1"/>
  <c r="CR148" i="22"/>
  <c r="CR149" i="22" s="1"/>
  <c r="CQ148" i="22"/>
  <c r="CQ149" i="22" s="1"/>
  <c r="CP148" i="22"/>
  <c r="CN148" i="22"/>
  <c r="CM148" i="22"/>
  <c r="CM149" i="22" s="1"/>
  <c r="CL148" i="22"/>
  <c r="CL149" i="22" s="1"/>
  <c r="CK148" i="22"/>
  <c r="CK149" i="22" s="1"/>
  <c r="CJ148" i="22"/>
  <c r="CI148" i="22"/>
  <c r="CH148" i="22"/>
  <c r="CH149" i="22" s="1"/>
  <c r="CG148" i="22"/>
  <c r="CG149" i="22" s="1"/>
  <c r="CF148" i="22"/>
  <c r="CF149" i="22" s="1"/>
  <c r="CE148" i="22"/>
  <c r="CE149" i="22" s="1"/>
  <c r="CD148" i="22"/>
  <c r="CD149" i="22" s="1"/>
  <c r="CC148" i="22"/>
  <c r="AW148" i="22"/>
  <c r="AV148" i="22"/>
  <c r="AV149" i="22" s="1"/>
  <c r="AU148" i="22"/>
  <c r="AT148" i="22"/>
  <c r="AT149" i="22" s="1"/>
  <c r="AS148" i="22"/>
  <c r="AQ148" i="22"/>
  <c r="AR148" i="22" s="1"/>
  <c r="AR149" i="22" s="1"/>
  <c r="AN148" i="22"/>
  <c r="AM148" i="22"/>
  <c r="AL148" i="22"/>
  <c r="AL149" i="22" s="1"/>
  <c r="AK148" i="22"/>
  <c r="AK149" i="22" s="1"/>
  <c r="AI148" i="22"/>
  <c r="AH148" i="22"/>
  <c r="AH149" i="22" s="1"/>
  <c r="AG148" i="22"/>
  <c r="AF148" i="22"/>
  <c r="AE148" i="22"/>
  <c r="AD148" i="22"/>
  <c r="AZ148" i="22" s="1"/>
  <c r="AA148" i="22"/>
  <c r="Y148" i="22"/>
  <c r="W148" i="22"/>
  <c r="W149" i="22" s="1"/>
  <c r="EA146" i="22"/>
  <c r="DZ146" i="22"/>
  <c r="DY146" i="22"/>
  <c r="DX146" i="22"/>
  <c r="DW146" i="22"/>
  <c r="DV146" i="22"/>
  <c r="DV153" i="22" s="1"/>
  <c r="DU146" i="22"/>
  <c r="DU153" i="22" s="1"/>
  <c r="DT146" i="22"/>
  <c r="DS146" i="22"/>
  <c r="DS153" i="22" s="1"/>
  <c r="DR146" i="22"/>
  <c r="DQ146" i="22"/>
  <c r="DP146" i="22"/>
  <c r="DN146" i="22"/>
  <c r="DM146" i="22"/>
  <c r="DL146" i="22"/>
  <c r="DK146" i="22"/>
  <c r="DJ146" i="22"/>
  <c r="DI146" i="22"/>
  <c r="DH146" i="22"/>
  <c r="DG146" i="22"/>
  <c r="DF146" i="22"/>
  <c r="DE146" i="22"/>
  <c r="DD146" i="22"/>
  <c r="DC146" i="22"/>
  <c r="CH146" i="22"/>
  <c r="CG146" i="22"/>
  <c r="AB146" i="22"/>
  <c r="Z146" i="22"/>
  <c r="X146" i="22"/>
  <c r="DA145" i="22"/>
  <c r="CZ145" i="22"/>
  <c r="CY145" i="22"/>
  <c r="CX145" i="22"/>
  <c r="CW145" i="22"/>
  <c r="CV145" i="22"/>
  <c r="CU145" i="22"/>
  <c r="CT145" i="22"/>
  <c r="CS145" i="22"/>
  <c r="CR145" i="22"/>
  <c r="CQ145" i="22"/>
  <c r="CP145" i="22"/>
  <c r="CN145" i="22"/>
  <c r="CM145" i="22"/>
  <c r="AK145" i="22" s="1"/>
  <c r="CL145" i="22"/>
  <c r="CK145" i="22"/>
  <c r="CJ145" i="22"/>
  <c r="CI145" i="22"/>
  <c r="CH145" i="22"/>
  <c r="CG145" i="22"/>
  <c r="CF145" i="22"/>
  <c r="CE145" i="22"/>
  <c r="CD145" i="22"/>
  <c r="CC145" i="22"/>
  <c r="AU145" i="22"/>
  <c r="AT145" i="22"/>
  <c r="AS145" i="22"/>
  <c r="AQ145" i="22"/>
  <c r="AN145" i="22"/>
  <c r="AR145" i="22" s="1"/>
  <c r="AM145" i="22"/>
  <c r="AH145" i="22"/>
  <c r="AG145" i="22"/>
  <c r="AF145" i="22"/>
  <c r="AE145" i="22"/>
  <c r="AD145" i="22"/>
  <c r="AZ145" i="22" s="1"/>
  <c r="BA145" i="22" s="1"/>
  <c r="AA145" i="22"/>
  <c r="AC145" i="22" s="1"/>
  <c r="Y145" i="22"/>
  <c r="W145" i="22"/>
  <c r="DA144" i="22"/>
  <c r="CZ144" i="22"/>
  <c r="AQ144" i="22" s="1"/>
  <c r="CY144" i="22"/>
  <c r="CX144" i="22"/>
  <c r="CW144" i="22"/>
  <c r="CW146" i="22" s="1"/>
  <c r="CV144" i="22"/>
  <c r="CU144" i="22"/>
  <c r="CT144" i="22"/>
  <c r="CS144" i="22"/>
  <c r="CR144" i="22"/>
  <c r="CQ144" i="22"/>
  <c r="CP144" i="22"/>
  <c r="CN144" i="22"/>
  <c r="CM144" i="22"/>
  <c r="CL144" i="22"/>
  <c r="CK144" i="22"/>
  <c r="CJ144" i="22"/>
  <c r="CI144" i="22"/>
  <c r="CH144" i="22"/>
  <c r="CG144" i="22"/>
  <c r="CF144" i="22"/>
  <c r="CE144" i="22"/>
  <c r="CD144" i="22"/>
  <c r="CC144" i="22"/>
  <c r="AZ144" i="22"/>
  <c r="BA144" i="22" s="1"/>
  <c r="AU144" i="22"/>
  <c r="AT144" i="22"/>
  <c r="AS144" i="22"/>
  <c r="AR144" i="22"/>
  <c r="AO144" i="22"/>
  <c r="AN144" i="22"/>
  <c r="AX144" i="22" s="1"/>
  <c r="AM144" i="22"/>
  <c r="AK144" i="22"/>
  <c r="AH144" i="22"/>
  <c r="AV144" i="22" s="1"/>
  <c r="AG144" i="22"/>
  <c r="AF144" i="22"/>
  <c r="AE144" i="22"/>
  <c r="AD144" i="22"/>
  <c r="AC144" i="22"/>
  <c r="AA144" i="22"/>
  <c r="Y144" i="22"/>
  <c r="W144" i="22"/>
  <c r="DA143" i="22"/>
  <c r="CZ143" i="22"/>
  <c r="CY143" i="22"/>
  <c r="CX143" i="22"/>
  <c r="CW143" i="22"/>
  <c r="CV143" i="22"/>
  <c r="CU143" i="22"/>
  <c r="CT143" i="22"/>
  <c r="CS143" i="22"/>
  <c r="CR143" i="22"/>
  <c r="CQ143" i="22"/>
  <c r="CP143" i="22"/>
  <c r="CN143" i="22"/>
  <c r="CM143" i="22"/>
  <c r="CL143" i="22"/>
  <c r="CK143" i="22"/>
  <c r="CJ143" i="22"/>
  <c r="CI143" i="22"/>
  <c r="CH143" i="22"/>
  <c r="CG143" i="22"/>
  <c r="CF143" i="22"/>
  <c r="CE143" i="22"/>
  <c r="CD143" i="22"/>
  <c r="CC143" i="22"/>
  <c r="AY143" i="22"/>
  <c r="AX143" i="22"/>
  <c r="AW143" i="22"/>
  <c r="AV143" i="22"/>
  <c r="AT143" i="22"/>
  <c r="AS143" i="22"/>
  <c r="AR143" i="22"/>
  <c r="AQ143" i="22"/>
  <c r="AP143" i="22"/>
  <c r="AO143" i="22"/>
  <c r="AN143" i="22"/>
  <c r="AM143" i="22"/>
  <c r="AK143" i="22"/>
  <c r="AL143" i="22" s="1"/>
  <c r="AJ143" i="22"/>
  <c r="AH143" i="22"/>
  <c r="AI143" i="22" s="1"/>
  <c r="AG143" i="22"/>
  <c r="AF143" i="22"/>
  <c r="AE143" i="22"/>
  <c r="AD143" i="22"/>
  <c r="AZ143" i="22" s="1"/>
  <c r="BA143" i="22" s="1"/>
  <c r="AA143" i="22"/>
  <c r="AC143" i="22" s="1"/>
  <c r="Y143" i="22"/>
  <c r="W143" i="22"/>
  <c r="DA142" i="22"/>
  <c r="CZ142" i="22"/>
  <c r="AQ142" i="22" s="1"/>
  <c r="AR142" i="22" s="1"/>
  <c r="CY142" i="22"/>
  <c r="CX142" i="22"/>
  <c r="CW142" i="22"/>
  <c r="CV142" i="22"/>
  <c r="CU142" i="22"/>
  <c r="CT142" i="22"/>
  <c r="CS142" i="22"/>
  <c r="CR142" i="22"/>
  <c r="CQ142" i="22"/>
  <c r="CP142" i="22"/>
  <c r="CN142" i="22"/>
  <c r="CM142" i="22"/>
  <c r="AK142" i="22" s="1"/>
  <c r="CL142" i="22"/>
  <c r="CK142" i="22"/>
  <c r="CJ142" i="22"/>
  <c r="CI142" i="22"/>
  <c r="CH142" i="22"/>
  <c r="CG142" i="22"/>
  <c r="CF142" i="22"/>
  <c r="CE142" i="22"/>
  <c r="CD142" i="22"/>
  <c r="CC142" i="22"/>
  <c r="AZ142" i="22"/>
  <c r="AY142" i="22"/>
  <c r="AU142" i="22"/>
  <c r="AT142" i="22"/>
  <c r="AS142" i="22"/>
  <c r="AO142" i="22"/>
  <c r="AN142" i="22"/>
  <c r="AP142" i="22" s="1"/>
  <c r="AM142" i="22"/>
  <c r="AI142" i="22"/>
  <c r="AH142" i="22"/>
  <c r="AG142" i="22"/>
  <c r="AF142" i="22"/>
  <c r="AE142" i="22"/>
  <c r="AD142" i="22"/>
  <c r="AX142" i="22" s="1"/>
  <c r="AA142" i="22"/>
  <c r="Y142" i="22"/>
  <c r="W142" i="22"/>
  <c r="DA141" i="22"/>
  <c r="CZ141" i="22"/>
  <c r="CY141" i="22"/>
  <c r="CX141" i="22"/>
  <c r="CW141" i="22"/>
  <c r="CV141" i="22"/>
  <c r="CU141" i="22"/>
  <c r="CT141" i="22"/>
  <c r="CS141" i="22"/>
  <c r="CR141" i="22"/>
  <c r="CQ141" i="22"/>
  <c r="CP141" i="22"/>
  <c r="CN141" i="22"/>
  <c r="CM141" i="22"/>
  <c r="CL141" i="22"/>
  <c r="CK141" i="22"/>
  <c r="CJ141" i="22"/>
  <c r="CI141" i="22"/>
  <c r="CH141" i="22"/>
  <c r="CG141" i="22"/>
  <c r="CF141" i="22"/>
  <c r="CE141" i="22"/>
  <c r="CD141" i="22"/>
  <c r="CC141" i="22"/>
  <c r="AU141" i="22"/>
  <c r="AT141" i="22"/>
  <c r="AS141" i="22"/>
  <c r="AQ141" i="22"/>
  <c r="AR141" i="22" s="1"/>
  <c r="AN141" i="22"/>
  <c r="AM141" i="22"/>
  <c r="AK141" i="22"/>
  <c r="AH141" i="22"/>
  <c r="AG141" i="22"/>
  <c r="AP141" i="22" s="1"/>
  <c r="AF141" i="22"/>
  <c r="AE141" i="22"/>
  <c r="AD141" i="22"/>
  <c r="AZ141" i="22" s="1"/>
  <c r="BA141" i="22" s="1"/>
  <c r="AC141" i="22"/>
  <c r="AA141" i="22"/>
  <c r="Y141" i="22"/>
  <c r="W141" i="22"/>
  <c r="DA140" i="22"/>
  <c r="CZ140" i="22"/>
  <c r="CY140" i="22"/>
  <c r="CX140" i="22"/>
  <c r="CW140" i="22"/>
  <c r="CV140" i="22"/>
  <c r="CV146" i="22" s="1"/>
  <c r="CU140" i="22"/>
  <c r="CT140" i="22"/>
  <c r="CS140" i="22"/>
  <c r="CR140" i="22"/>
  <c r="CQ140" i="22"/>
  <c r="CP140" i="22"/>
  <c r="CN140" i="22"/>
  <c r="CM140" i="22"/>
  <c r="CL140" i="22"/>
  <c r="CK140" i="22"/>
  <c r="CK146" i="22" s="1"/>
  <c r="CJ140" i="22"/>
  <c r="CI140" i="22"/>
  <c r="CI146" i="22" s="1"/>
  <c r="CH140" i="22"/>
  <c r="CG140" i="22"/>
  <c r="CF140" i="22"/>
  <c r="CE140" i="22"/>
  <c r="CD140" i="22"/>
  <c r="CC140" i="22"/>
  <c r="AX140" i="22"/>
  <c r="AW140" i="22"/>
  <c r="AV140" i="22"/>
  <c r="AT140" i="22"/>
  <c r="AU140" i="22" s="1"/>
  <c r="AS140" i="22"/>
  <c r="AQ140" i="22"/>
  <c r="AO140" i="22"/>
  <c r="AN140" i="22"/>
  <c r="AR140" i="22" s="1"/>
  <c r="AM140" i="22"/>
  <c r="AK140" i="22"/>
  <c r="AL140" i="22" s="1"/>
  <c r="AJ140" i="22"/>
  <c r="AI140" i="22"/>
  <c r="AH140" i="22"/>
  <c r="AG140" i="22"/>
  <c r="AP140" i="22" s="1"/>
  <c r="AF140" i="22"/>
  <c r="AE140" i="22"/>
  <c r="AD140" i="22"/>
  <c r="AZ140" i="22" s="1"/>
  <c r="BA140" i="22" s="1"/>
  <c r="AC140" i="22"/>
  <c r="AA140" i="22"/>
  <c r="Y140" i="22"/>
  <c r="W140" i="22"/>
  <c r="DA139" i="22"/>
  <c r="DA146" i="22" s="1"/>
  <c r="CZ139" i="22"/>
  <c r="CY139" i="22"/>
  <c r="CY146" i="22" s="1"/>
  <c r="CX139" i="22"/>
  <c r="CX146" i="22" s="1"/>
  <c r="CW139" i="22"/>
  <c r="CV139" i="22"/>
  <c r="CU139" i="22"/>
  <c r="CU146" i="22" s="1"/>
  <c r="CT139" i="22"/>
  <c r="CT146" i="22" s="1"/>
  <c r="CS139" i="22"/>
  <c r="CS146" i="22" s="1"/>
  <c r="CR139" i="22"/>
  <c r="CQ139" i="22"/>
  <c r="CP139" i="22"/>
  <c r="CN139" i="22"/>
  <c r="CN146" i="22" s="1"/>
  <c r="CM139" i="22"/>
  <c r="AK139" i="22" s="1"/>
  <c r="CL139" i="22"/>
  <c r="CL146" i="22" s="1"/>
  <c r="CK139" i="22"/>
  <c r="CJ139" i="22"/>
  <c r="CI139" i="22"/>
  <c r="CH139" i="22"/>
  <c r="CG139" i="22"/>
  <c r="CF139" i="22"/>
  <c r="CF146" i="22" s="1"/>
  <c r="CE139" i="22"/>
  <c r="CD139" i="22"/>
  <c r="CC139" i="22"/>
  <c r="AZ139" i="22"/>
  <c r="AZ146" i="22" s="1"/>
  <c r="AY139" i="22"/>
  <c r="AT139" i="22"/>
  <c r="AT146" i="22" s="1"/>
  <c r="AS139" i="22"/>
  <c r="AN139" i="22"/>
  <c r="AM139" i="22"/>
  <c r="AH139" i="22"/>
  <c r="AG139" i="22"/>
  <c r="AF139" i="22"/>
  <c r="AE139" i="22"/>
  <c r="AE146" i="22" s="1"/>
  <c r="AD139" i="22"/>
  <c r="AA139" i="22"/>
  <c r="AA146" i="22" s="1"/>
  <c r="Y139" i="22"/>
  <c r="Y146" i="22" s="1"/>
  <c r="W139" i="22"/>
  <c r="W146" i="22" s="1"/>
  <c r="DT137" i="22"/>
  <c r="DP137" i="22"/>
  <c r="DN137" i="22"/>
  <c r="DF137" i="22"/>
  <c r="X137" i="22"/>
  <c r="EA136" i="22"/>
  <c r="DZ136" i="22"/>
  <c r="DY136" i="22"/>
  <c r="DX136" i="22"/>
  <c r="DW136" i="22"/>
  <c r="DV136" i="22"/>
  <c r="DU136" i="22"/>
  <c r="DT136" i="22"/>
  <c r="DS136" i="22"/>
  <c r="DR136" i="22"/>
  <c r="DQ136" i="22"/>
  <c r="DP136" i="22"/>
  <c r="DN136" i="22"/>
  <c r="DM136" i="22"/>
  <c r="DL136" i="22"/>
  <c r="DK136" i="22"/>
  <c r="DJ136" i="22"/>
  <c r="DI136" i="22"/>
  <c r="DH136" i="22"/>
  <c r="DG136" i="22"/>
  <c r="DF136" i="22"/>
  <c r="DE136" i="22"/>
  <c r="DD136" i="22"/>
  <c r="DC136" i="22"/>
  <c r="CZ136" i="22"/>
  <c r="BZ136" i="22" s="1"/>
  <c r="AS136" i="22" s="1"/>
  <c r="CY136" i="22"/>
  <c r="BY136" i="22" s="1"/>
  <c r="CX136" i="22"/>
  <c r="BX136" i="22" s="1"/>
  <c r="CT136" i="22"/>
  <c r="BT136" i="22" s="1"/>
  <c r="CK136" i="22"/>
  <c r="BK136" i="22" s="1"/>
  <c r="BW136" i="22"/>
  <c r="AK136" i="22"/>
  <c r="AD136" i="22"/>
  <c r="AB136" i="22"/>
  <c r="Z136" i="22"/>
  <c r="X136" i="22"/>
  <c r="W136" i="22"/>
  <c r="DA135" i="22"/>
  <c r="CZ135" i="22"/>
  <c r="CY135" i="22"/>
  <c r="CX135" i="22"/>
  <c r="CW135" i="22"/>
  <c r="CV135" i="22"/>
  <c r="CU135" i="22"/>
  <c r="CT135" i="22"/>
  <c r="CS135" i="22"/>
  <c r="CR135" i="22"/>
  <c r="CQ135" i="22"/>
  <c r="CP135" i="22"/>
  <c r="CP136" i="22" s="1"/>
  <c r="BP136" i="22" s="1"/>
  <c r="CN135" i="22"/>
  <c r="CM135" i="22"/>
  <c r="CL135" i="22"/>
  <c r="CL136" i="22" s="1"/>
  <c r="BL136" i="22" s="1"/>
  <c r="CK135" i="22"/>
  <c r="CJ135" i="22"/>
  <c r="CI135" i="22"/>
  <c r="CH135" i="22"/>
  <c r="CG135" i="22"/>
  <c r="CG136" i="22" s="1"/>
  <c r="BG136" i="22" s="1"/>
  <c r="CF135" i="22"/>
  <c r="CE135" i="22"/>
  <c r="CD135" i="22"/>
  <c r="CC135" i="22"/>
  <c r="AW135" i="22"/>
  <c r="AW136" i="22" s="1"/>
  <c r="AU135" i="22"/>
  <c r="AT135" i="22"/>
  <c r="AS135" i="22"/>
  <c r="AQ135" i="22"/>
  <c r="AN135" i="22"/>
  <c r="AR135" i="22" s="1"/>
  <c r="AM135" i="22"/>
  <c r="AL135" i="22"/>
  <c r="AK135" i="22"/>
  <c r="AH135" i="22"/>
  <c r="AG135" i="22"/>
  <c r="AY135" i="22" s="1"/>
  <c r="AF135" i="22"/>
  <c r="AE135" i="22"/>
  <c r="AD135" i="22"/>
  <c r="AV135" i="22" s="1"/>
  <c r="AA135" i="22"/>
  <c r="AC135" i="22" s="1"/>
  <c r="Y135" i="22"/>
  <c r="W135" i="22"/>
  <c r="DA134" i="22"/>
  <c r="DA136" i="22" s="1"/>
  <c r="CA136" i="22" s="1"/>
  <c r="CZ134" i="22"/>
  <c r="CY134" i="22"/>
  <c r="CX134" i="22"/>
  <c r="CW134" i="22"/>
  <c r="CW136" i="22" s="1"/>
  <c r="CV134" i="22"/>
  <c r="CV136" i="22" s="1"/>
  <c r="BV136" i="22" s="1"/>
  <c r="CU134" i="22"/>
  <c r="CU136" i="22" s="1"/>
  <c r="BU136" i="22" s="1"/>
  <c r="CT134" i="22"/>
  <c r="CS134" i="22"/>
  <c r="CR134" i="22"/>
  <c r="CR136" i="22" s="1"/>
  <c r="BR136" i="22" s="1"/>
  <c r="CQ134" i="22"/>
  <c r="CQ136" i="22" s="1"/>
  <c r="BQ136" i="22" s="1"/>
  <c r="CP134" i="22"/>
  <c r="CN134" i="22"/>
  <c r="CN136" i="22" s="1"/>
  <c r="BN136" i="22" s="1"/>
  <c r="CM134" i="22"/>
  <c r="CM136" i="22" s="1"/>
  <c r="BM136" i="22" s="1"/>
  <c r="AM136" i="22" s="1"/>
  <c r="CL134" i="22"/>
  <c r="CK134" i="22"/>
  <c r="CJ134" i="22"/>
  <c r="CJ136" i="22" s="1"/>
  <c r="BJ136" i="22" s="1"/>
  <c r="CI134" i="22"/>
  <c r="CI136" i="22" s="1"/>
  <c r="BI136" i="22" s="1"/>
  <c r="CH134" i="22"/>
  <c r="CH136" i="22" s="1"/>
  <c r="BH136" i="22" s="1"/>
  <c r="CG134" i="22"/>
  <c r="CF134" i="22"/>
  <c r="CE134" i="22"/>
  <c r="CE136" i="22" s="1"/>
  <c r="BE136" i="22" s="1"/>
  <c r="CD134" i="22"/>
  <c r="CD136" i="22" s="1"/>
  <c r="BD136" i="22" s="1"/>
  <c r="CC134" i="22"/>
  <c r="CC136" i="22" s="1"/>
  <c r="BC136" i="22" s="1"/>
  <c r="AT134" i="22"/>
  <c r="AT136" i="22" s="1"/>
  <c r="AU136" i="22" s="1"/>
  <c r="AS134" i="22"/>
  <c r="AQ134" i="22"/>
  <c r="AQ136" i="22" s="1"/>
  <c r="AN134" i="22"/>
  <c r="AR134" i="22" s="1"/>
  <c r="AM134" i="22"/>
  <c r="AL134" i="22"/>
  <c r="AL136" i="22" s="1"/>
  <c r="AK134" i="22"/>
  <c r="AH134" i="22"/>
  <c r="AH136" i="22" s="1"/>
  <c r="AI136" i="22" s="1"/>
  <c r="AG134" i="22"/>
  <c r="AF134" i="22"/>
  <c r="AF136" i="22" s="1"/>
  <c r="AE134" i="22"/>
  <c r="AE136" i="22" s="1"/>
  <c r="AD134" i="22"/>
  <c r="AX134" i="22" s="1"/>
  <c r="AA134" i="22"/>
  <c r="AA136" i="22" s="1"/>
  <c r="Y134" i="22"/>
  <c r="Y136" i="22" s="1"/>
  <c r="W134" i="22"/>
  <c r="EA133" i="22"/>
  <c r="DZ133" i="22"/>
  <c r="DY133" i="22"/>
  <c r="DX133" i="22"/>
  <c r="DW133" i="22"/>
  <c r="DV133" i="22"/>
  <c r="DU133" i="22"/>
  <c r="DT133" i="22"/>
  <c r="DS133" i="22"/>
  <c r="DR133" i="22"/>
  <c r="DQ133" i="22"/>
  <c r="DP133" i="22"/>
  <c r="DN133" i="22"/>
  <c r="DM133" i="22"/>
  <c r="DL133" i="22"/>
  <c r="DK133" i="22"/>
  <c r="DJ133" i="22"/>
  <c r="DI133" i="22"/>
  <c r="DH133" i="22"/>
  <c r="DG133" i="22"/>
  <c r="DF133" i="22"/>
  <c r="DE133" i="22"/>
  <c r="DD133" i="22"/>
  <c r="DC133" i="22"/>
  <c r="CV133" i="22"/>
  <c r="CJ133" i="22"/>
  <c r="AB133" i="22"/>
  <c r="Z133" i="22"/>
  <c r="X133" i="22"/>
  <c r="DA132" i="22"/>
  <c r="CZ132" i="22"/>
  <c r="AQ132" i="22" s="1"/>
  <c r="CY132" i="22"/>
  <c r="CX132" i="22"/>
  <c r="CW132" i="22"/>
  <c r="CV132" i="22"/>
  <c r="CU132" i="22"/>
  <c r="CT132" i="22"/>
  <c r="CS132" i="22"/>
  <c r="CR132" i="22"/>
  <c r="CQ132" i="22"/>
  <c r="CP132" i="22"/>
  <c r="CN132" i="22"/>
  <c r="CM132" i="22"/>
  <c r="AK132" i="22" s="1"/>
  <c r="AL132" i="22" s="1"/>
  <c r="CL132" i="22"/>
  <c r="CK132" i="22"/>
  <c r="CJ132" i="22"/>
  <c r="CI132" i="22"/>
  <c r="CH132" i="22"/>
  <c r="CG132" i="22"/>
  <c r="CF132" i="22"/>
  <c r="CE132" i="22"/>
  <c r="CD132" i="22"/>
  <c r="CC132" i="22"/>
  <c r="AZ132" i="22"/>
  <c r="AY132" i="22"/>
  <c r="AU132" i="22"/>
  <c r="AT132" i="22"/>
  <c r="AS132" i="22"/>
  <c r="AN132" i="22"/>
  <c r="AM132" i="22"/>
  <c r="AH132" i="22"/>
  <c r="AG132" i="22"/>
  <c r="AF132" i="22"/>
  <c r="AE132" i="22"/>
  <c r="AD132" i="22"/>
  <c r="AA132" i="22"/>
  <c r="AC132" i="22" s="1"/>
  <c r="Y132" i="22"/>
  <c r="W132" i="22"/>
  <c r="DA131" i="22"/>
  <c r="CZ131" i="22"/>
  <c r="CY131" i="22"/>
  <c r="CX131" i="22"/>
  <c r="CW131" i="22"/>
  <c r="CV131" i="22"/>
  <c r="CU131" i="22"/>
  <c r="CT131" i="22"/>
  <c r="CS131" i="22"/>
  <c r="CR131" i="22"/>
  <c r="CQ131" i="22"/>
  <c r="CP131" i="22"/>
  <c r="CN131" i="22"/>
  <c r="CM131" i="22"/>
  <c r="AK131" i="22" s="1"/>
  <c r="CL131" i="22"/>
  <c r="CK131" i="22"/>
  <c r="CJ131" i="22"/>
  <c r="CI131" i="22"/>
  <c r="CH131" i="22"/>
  <c r="CG131" i="22"/>
  <c r="CF131" i="22"/>
  <c r="CE131" i="22"/>
  <c r="CD131" i="22"/>
  <c r="CC131" i="22"/>
  <c r="AZ131" i="22"/>
  <c r="AT131" i="22"/>
  <c r="AU131" i="22" s="1"/>
  <c r="AS131" i="22"/>
  <c r="AQ131" i="22"/>
  <c r="AO131" i="22"/>
  <c r="AN131" i="22"/>
  <c r="AM131" i="22"/>
  <c r="AH131" i="22"/>
  <c r="AL131" i="22" s="1"/>
  <c r="AG131" i="22"/>
  <c r="AY131" i="22" s="1"/>
  <c r="AF131" i="22"/>
  <c r="AE131" i="22"/>
  <c r="AD131" i="22"/>
  <c r="AA131" i="22"/>
  <c r="AC131" i="22" s="1"/>
  <c r="Y131" i="22"/>
  <c r="W131" i="22"/>
  <c r="DA130" i="22"/>
  <c r="CZ130" i="22"/>
  <c r="CY130" i="22"/>
  <c r="CX130" i="22"/>
  <c r="CW130" i="22"/>
  <c r="CV130" i="22"/>
  <c r="CU130" i="22"/>
  <c r="CT130" i="22"/>
  <c r="CS130" i="22"/>
  <c r="CR130" i="22"/>
  <c r="CQ130" i="22"/>
  <c r="CP130" i="22"/>
  <c r="CN130" i="22"/>
  <c r="CM130" i="22"/>
  <c r="CL130" i="22"/>
  <c r="CK130" i="22"/>
  <c r="CJ130" i="22"/>
  <c r="CI130" i="22"/>
  <c r="CI133" i="22" s="1"/>
  <c r="CH130" i="22"/>
  <c r="CG130" i="22"/>
  <c r="CF130" i="22"/>
  <c r="CE130" i="22"/>
  <c r="CD130" i="22"/>
  <c r="CC130" i="22"/>
  <c r="AU130" i="22"/>
  <c r="AT130" i="22"/>
  <c r="AS130" i="22"/>
  <c r="AQ130" i="22"/>
  <c r="AO130" i="22"/>
  <c r="AN130" i="22"/>
  <c r="AW130" i="22" s="1"/>
  <c r="AM130" i="22"/>
  <c r="AK130" i="22"/>
  <c r="AI130" i="22"/>
  <c r="AH130" i="22"/>
  <c r="AL130" i="22" s="1"/>
  <c r="AG130" i="22"/>
  <c r="AY130" i="22" s="1"/>
  <c r="AF130" i="22"/>
  <c r="AE130" i="22"/>
  <c r="AD130" i="22"/>
  <c r="AZ130" i="22" s="1"/>
  <c r="AA130" i="22"/>
  <c r="AC130" i="22" s="1"/>
  <c r="Y130" i="22"/>
  <c r="W130" i="22"/>
  <c r="DA129" i="22"/>
  <c r="CZ129" i="22"/>
  <c r="CY129" i="22"/>
  <c r="CX129" i="22"/>
  <c r="CW129" i="22"/>
  <c r="CV129" i="22"/>
  <c r="CU129" i="22"/>
  <c r="CT129" i="22"/>
  <c r="CS129" i="22"/>
  <c r="CR129" i="22"/>
  <c r="CQ129" i="22"/>
  <c r="CP129" i="22"/>
  <c r="CN129" i="22"/>
  <c r="CM129" i="22"/>
  <c r="CL129" i="22"/>
  <c r="CK129" i="22"/>
  <c r="CJ129" i="22"/>
  <c r="CI129" i="22"/>
  <c r="CH129" i="22"/>
  <c r="CG129" i="22"/>
  <c r="CF129" i="22"/>
  <c r="CE129" i="22"/>
  <c r="CD129" i="22"/>
  <c r="CC129" i="22"/>
  <c r="AT129" i="22"/>
  <c r="AS129" i="22"/>
  <c r="AQ129" i="22"/>
  <c r="AR129" i="22" s="1"/>
  <c r="AO129" i="22"/>
  <c r="AN129" i="22"/>
  <c r="AM129" i="22"/>
  <c r="AK129" i="22"/>
  <c r="AH129" i="22"/>
  <c r="AV129" i="22" s="1"/>
  <c r="AG129" i="22"/>
  <c r="AY129" i="22" s="1"/>
  <c r="AF129" i="22"/>
  <c r="AE129" i="22"/>
  <c r="AD129" i="22"/>
  <c r="AC129" i="22"/>
  <c r="AA129" i="22"/>
  <c r="Y129" i="22"/>
  <c r="W129" i="22"/>
  <c r="DA128" i="22"/>
  <c r="CZ128" i="22"/>
  <c r="CY128" i="22"/>
  <c r="CX128" i="22"/>
  <c r="CW128" i="22"/>
  <c r="CV128" i="22"/>
  <c r="CU128" i="22"/>
  <c r="CT128" i="22"/>
  <c r="CS128" i="22"/>
  <c r="CR128" i="22"/>
  <c r="CQ128" i="22"/>
  <c r="CP128" i="22"/>
  <c r="CN128" i="22"/>
  <c r="CM128" i="22"/>
  <c r="AK128" i="22" s="1"/>
  <c r="AL128" i="22" s="1"/>
  <c r="CL128" i="22"/>
  <c r="CK128" i="22"/>
  <c r="CJ128" i="22"/>
  <c r="CI128" i="22"/>
  <c r="CH128" i="22"/>
  <c r="CG128" i="22"/>
  <c r="CF128" i="22"/>
  <c r="CE128" i="22"/>
  <c r="CD128" i="22"/>
  <c r="CC128" i="22"/>
  <c r="AY128" i="22"/>
  <c r="AW128" i="22"/>
  <c r="AT128" i="22"/>
  <c r="AS128" i="22"/>
  <c r="AR128" i="22"/>
  <c r="AQ128" i="22"/>
  <c r="AN128" i="22"/>
  <c r="AM128" i="22"/>
  <c r="AI128" i="22"/>
  <c r="AH128" i="22"/>
  <c r="AG128" i="22"/>
  <c r="AF128" i="22"/>
  <c r="AE128" i="22"/>
  <c r="AD128" i="22"/>
  <c r="AC128" i="22"/>
  <c r="AA128" i="22"/>
  <c r="Y128" i="22"/>
  <c r="W128" i="22"/>
  <c r="DA127" i="22"/>
  <c r="CZ127" i="22"/>
  <c r="AQ127" i="22" s="1"/>
  <c r="CY127" i="22"/>
  <c r="CX127" i="22"/>
  <c r="CW127" i="22"/>
  <c r="CV127" i="22"/>
  <c r="CU127" i="22"/>
  <c r="CT127" i="22"/>
  <c r="CS127" i="22"/>
  <c r="CR127" i="22"/>
  <c r="CQ127" i="22"/>
  <c r="CP127" i="22"/>
  <c r="CN127" i="22"/>
  <c r="CM127" i="22"/>
  <c r="AK127" i="22" s="1"/>
  <c r="CL127" i="22"/>
  <c r="CK127" i="22"/>
  <c r="CJ127" i="22"/>
  <c r="CI127" i="22"/>
  <c r="CH127" i="22"/>
  <c r="CG127" i="22"/>
  <c r="CF127" i="22"/>
  <c r="CE127" i="22"/>
  <c r="CD127" i="22"/>
  <c r="CC127" i="22"/>
  <c r="AY127" i="22"/>
  <c r="AT127" i="22"/>
  <c r="AU127" i="22" s="1"/>
  <c r="AS127" i="22"/>
  <c r="AZ127" i="22" s="1"/>
  <c r="AN127" i="22"/>
  <c r="AR127" i="22" s="1"/>
  <c r="AM127" i="22"/>
  <c r="AL127" i="22"/>
  <c r="AH127" i="22"/>
  <c r="AW127" i="22" s="1"/>
  <c r="AG127" i="22"/>
  <c r="AF127" i="22"/>
  <c r="AE127" i="22"/>
  <c r="AD127" i="22"/>
  <c r="AX127" i="22" s="1"/>
  <c r="AA127" i="22"/>
  <c r="AC127" i="22" s="1"/>
  <c r="Y127" i="22"/>
  <c r="W127" i="22"/>
  <c r="DA126" i="22"/>
  <c r="CZ126" i="22"/>
  <c r="CY126" i="22"/>
  <c r="CX126" i="22"/>
  <c r="CW126" i="22"/>
  <c r="CV126" i="22"/>
  <c r="CU126" i="22"/>
  <c r="CT126" i="22"/>
  <c r="CS126" i="22"/>
  <c r="CR126" i="22"/>
  <c r="CQ126" i="22"/>
  <c r="CP126" i="22"/>
  <c r="CN126" i="22"/>
  <c r="CM126" i="22"/>
  <c r="CL126" i="22"/>
  <c r="CK126" i="22"/>
  <c r="CJ126" i="22"/>
  <c r="CI126" i="22"/>
  <c r="CH126" i="22"/>
  <c r="CG126" i="22"/>
  <c r="CF126" i="22"/>
  <c r="CE126" i="22"/>
  <c r="CD126" i="22"/>
  <c r="CC126" i="22"/>
  <c r="AU126" i="22"/>
  <c r="AT126" i="22"/>
  <c r="AS126" i="22"/>
  <c r="AQ126" i="22"/>
  <c r="AN126" i="22"/>
  <c r="AM126" i="22"/>
  <c r="AK126" i="22"/>
  <c r="AH126" i="22"/>
  <c r="AL126" i="22" s="1"/>
  <c r="AG126" i="22"/>
  <c r="AF126" i="22"/>
  <c r="AE126" i="22"/>
  <c r="AD126" i="22"/>
  <c r="AZ126" i="22" s="1"/>
  <c r="AC126" i="22"/>
  <c r="AA126" i="22"/>
  <c r="Y126" i="22"/>
  <c r="W126" i="22"/>
  <c r="DA125" i="22"/>
  <c r="CZ125" i="22"/>
  <c r="CY125" i="22"/>
  <c r="CX125" i="22"/>
  <c r="CW125" i="22"/>
  <c r="CW133" i="22" s="1"/>
  <c r="CV125" i="22"/>
  <c r="CU125" i="22"/>
  <c r="CT125" i="22"/>
  <c r="CS125" i="22"/>
  <c r="CR125" i="22"/>
  <c r="CQ125" i="22"/>
  <c r="CP125" i="22"/>
  <c r="CN125" i="22"/>
  <c r="CM125" i="22"/>
  <c r="CL125" i="22"/>
  <c r="CK125" i="22"/>
  <c r="CJ125" i="22"/>
  <c r="CI125" i="22"/>
  <c r="CH125" i="22"/>
  <c r="CG125" i="22"/>
  <c r="CF125" i="22"/>
  <c r="CE125" i="22"/>
  <c r="CD125" i="22"/>
  <c r="CC125" i="22"/>
  <c r="AY125" i="22"/>
  <c r="AX125" i="22"/>
  <c r="AW125" i="22"/>
  <c r="AT125" i="22"/>
  <c r="AU125" i="22" s="1"/>
  <c r="AS125" i="22"/>
  <c r="AQ125" i="22"/>
  <c r="AR125" i="22" s="1"/>
  <c r="AN125" i="22"/>
  <c r="AM125" i="22"/>
  <c r="AL125" i="22"/>
  <c r="AK125" i="22"/>
  <c r="AI125" i="22"/>
  <c r="AH125" i="22"/>
  <c r="AG125" i="22"/>
  <c r="AF125" i="22"/>
  <c r="AE125" i="22"/>
  <c r="AD125" i="22"/>
  <c r="AV125" i="22" s="1"/>
  <c r="AC125" i="22"/>
  <c r="AA125" i="22"/>
  <c r="Y125" i="22"/>
  <c r="W125" i="22"/>
  <c r="DA124" i="22"/>
  <c r="CZ124" i="22"/>
  <c r="AQ124" i="22" s="1"/>
  <c r="CY124" i="22"/>
  <c r="CX124" i="22"/>
  <c r="CW124" i="22"/>
  <c r="CV124" i="22"/>
  <c r="CU124" i="22"/>
  <c r="CT124" i="22"/>
  <c r="CS124" i="22"/>
  <c r="CR124" i="22"/>
  <c r="CQ124" i="22"/>
  <c r="CP124" i="22"/>
  <c r="CN124" i="22"/>
  <c r="CM124" i="22"/>
  <c r="AK124" i="22" s="1"/>
  <c r="CL124" i="22"/>
  <c r="CK124" i="22"/>
  <c r="CJ124" i="22"/>
  <c r="CI124" i="22"/>
  <c r="CH124" i="22"/>
  <c r="CG124" i="22"/>
  <c r="CF124" i="22"/>
  <c r="CE124" i="22"/>
  <c r="CD124" i="22"/>
  <c r="CC124" i="22"/>
  <c r="AY124" i="22"/>
  <c r="AT124" i="22"/>
  <c r="AU124" i="22" s="1"/>
  <c r="AS124" i="22"/>
  <c r="AZ124" i="22" s="1"/>
  <c r="BA124" i="22" s="1"/>
  <c r="AN124" i="22"/>
  <c r="AM124" i="22"/>
  <c r="AL124" i="22"/>
  <c r="AH124" i="22"/>
  <c r="AG124" i="22"/>
  <c r="AF124" i="22"/>
  <c r="AE124" i="22"/>
  <c r="AD124" i="22"/>
  <c r="AV124" i="22" s="1"/>
  <c r="AA124" i="22"/>
  <c r="AC124" i="22" s="1"/>
  <c r="Y124" i="22"/>
  <c r="W124" i="22"/>
  <c r="W133" i="22" s="1"/>
  <c r="DA123" i="22"/>
  <c r="DA133" i="22" s="1"/>
  <c r="CZ123" i="22"/>
  <c r="CZ133" i="22" s="1"/>
  <c r="CY123" i="22"/>
  <c r="CX123" i="22"/>
  <c r="CW123" i="22"/>
  <c r="CV123" i="22"/>
  <c r="CU123" i="22"/>
  <c r="CT123" i="22"/>
  <c r="CT133" i="22" s="1"/>
  <c r="CS123" i="22"/>
  <c r="CR123" i="22"/>
  <c r="CQ123" i="22"/>
  <c r="CP123" i="22"/>
  <c r="CP133" i="22" s="1"/>
  <c r="CN123" i="22"/>
  <c r="CN133" i="22" s="1"/>
  <c r="CM123" i="22"/>
  <c r="CM133" i="22" s="1"/>
  <c r="CL123" i="22"/>
  <c r="CK123" i="22"/>
  <c r="CJ123" i="22"/>
  <c r="CI123" i="22"/>
  <c r="CH123" i="22"/>
  <c r="CG123" i="22"/>
  <c r="CG133" i="22" s="1"/>
  <c r="CF123" i="22"/>
  <c r="CE123" i="22"/>
  <c r="CD123" i="22"/>
  <c r="CC123" i="22"/>
  <c r="CC133" i="22" s="1"/>
  <c r="AU123" i="22"/>
  <c r="AT123" i="22"/>
  <c r="AS123" i="22"/>
  <c r="AQ123" i="22"/>
  <c r="AN123" i="22"/>
  <c r="AM123" i="22"/>
  <c r="AK123" i="22"/>
  <c r="AH123" i="22"/>
  <c r="AL123" i="22" s="1"/>
  <c r="AG123" i="22"/>
  <c r="AF123" i="22"/>
  <c r="AF133" i="22" s="1"/>
  <c r="AE123" i="22"/>
  <c r="AD123" i="22"/>
  <c r="AZ123" i="22" s="1"/>
  <c r="AA123" i="22"/>
  <c r="Y123" i="22"/>
  <c r="W123" i="22"/>
  <c r="EA121" i="22"/>
  <c r="EA137" i="22" s="1"/>
  <c r="DZ121" i="22"/>
  <c r="DZ137" i="22" s="1"/>
  <c r="DY121" i="22"/>
  <c r="DX121" i="22"/>
  <c r="DX137" i="22" s="1"/>
  <c r="DW121" i="22"/>
  <c r="DV121" i="22"/>
  <c r="DV137" i="22" s="1"/>
  <c r="DU121" i="22"/>
  <c r="DU137" i="22" s="1"/>
  <c r="DT121" i="22"/>
  <c r="DS121" i="22"/>
  <c r="DS137" i="22" s="1"/>
  <c r="DR121" i="22"/>
  <c r="DR137" i="22" s="1"/>
  <c r="DQ121" i="22"/>
  <c r="DQ137" i="22" s="1"/>
  <c r="DP121" i="22"/>
  <c r="DN121" i="22"/>
  <c r="DM121" i="22"/>
  <c r="DM137" i="22" s="1"/>
  <c r="DL121" i="22"/>
  <c r="DK121" i="22"/>
  <c r="DK137" i="22" s="1"/>
  <c r="DJ121" i="22"/>
  <c r="DI121" i="22"/>
  <c r="DI137" i="22" s="1"/>
  <c r="DH121" i="22"/>
  <c r="DH137" i="22" s="1"/>
  <c r="DG121" i="22"/>
  <c r="DG137" i="22" s="1"/>
  <c r="DF121" i="22"/>
  <c r="DE121" i="22"/>
  <c r="DE137" i="22" s="1"/>
  <c r="DD121" i="22"/>
  <c r="DD137" i="22" s="1"/>
  <c r="DC121" i="22"/>
  <c r="DC137" i="22" s="1"/>
  <c r="AB121" i="22"/>
  <c r="AB137" i="22" s="1"/>
  <c r="Z121" i="22"/>
  <c r="Z137" i="22" s="1"/>
  <c r="X121" i="22"/>
  <c r="DA120" i="22"/>
  <c r="CZ120" i="22"/>
  <c r="AQ120" i="22" s="1"/>
  <c r="CY120" i="22"/>
  <c r="CX120" i="22"/>
  <c r="CW120" i="22"/>
  <c r="CV120" i="22"/>
  <c r="CU120" i="22"/>
  <c r="CT120" i="22"/>
  <c r="CS120" i="22"/>
  <c r="CR120" i="22"/>
  <c r="CQ120" i="22"/>
  <c r="CP120" i="22"/>
  <c r="CN120" i="22"/>
  <c r="CM120" i="22"/>
  <c r="CL120" i="22"/>
  <c r="CK120" i="22"/>
  <c r="CJ120" i="22"/>
  <c r="CI120" i="22"/>
  <c r="CH120" i="22"/>
  <c r="CG120" i="22"/>
  <c r="CF120" i="22"/>
  <c r="CE120" i="22"/>
  <c r="CD120" i="22"/>
  <c r="CC120" i="22"/>
  <c r="BA120" i="22"/>
  <c r="AZ120" i="22"/>
  <c r="AV120" i="22"/>
  <c r="AU120" i="22"/>
  <c r="AT120" i="22"/>
  <c r="AS120" i="22"/>
  <c r="AN120" i="22"/>
  <c r="AM120" i="22"/>
  <c r="AK120" i="22"/>
  <c r="AH120" i="22"/>
  <c r="AL120" i="22" s="1"/>
  <c r="AG120" i="22"/>
  <c r="AY120" i="22" s="1"/>
  <c r="AF120" i="22"/>
  <c r="AE120" i="22"/>
  <c r="AD120" i="22"/>
  <c r="AA120" i="22"/>
  <c r="AC120" i="22" s="1"/>
  <c r="Y120" i="22"/>
  <c r="W120" i="22"/>
  <c r="DA119" i="22"/>
  <c r="CZ119" i="22"/>
  <c r="CY119" i="22"/>
  <c r="CX119" i="22"/>
  <c r="CW119" i="22"/>
  <c r="CV119" i="22"/>
  <c r="CU119" i="22"/>
  <c r="CT119" i="22"/>
  <c r="CS119" i="22"/>
  <c r="CR119" i="22"/>
  <c r="CQ119" i="22"/>
  <c r="CP119" i="22"/>
  <c r="CN119" i="22"/>
  <c r="CM119" i="22"/>
  <c r="CL119" i="22"/>
  <c r="CK119" i="22"/>
  <c r="CJ119" i="22"/>
  <c r="CI119" i="22"/>
  <c r="CH119" i="22"/>
  <c r="CG119" i="22"/>
  <c r="CF119" i="22"/>
  <c r="CE119" i="22"/>
  <c r="CD119" i="22"/>
  <c r="CC119" i="22"/>
  <c r="AY119" i="22"/>
  <c r="AX119" i="22"/>
  <c r="AW119" i="22"/>
  <c r="AT119" i="22"/>
  <c r="AU119" i="22" s="1"/>
  <c r="AS119" i="22"/>
  <c r="AQ119" i="22"/>
  <c r="AR119" i="22" s="1"/>
  <c r="AN119" i="22"/>
  <c r="AM119" i="22"/>
  <c r="AK119" i="22"/>
  <c r="AL119" i="22" s="1"/>
  <c r="AI119" i="22"/>
  <c r="AH119" i="22"/>
  <c r="AG119" i="22"/>
  <c r="AF119" i="22"/>
  <c r="AE119" i="22"/>
  <c r="AD119" i="22"/>
  <c r="AV119" i="22" s="1"/>
  <c r="AC119" i="22"/>
  <c r="AA119" i="22"/>
  <c r="Y119" i="22"/>
  <c r="W119" i="22"/>
  <c r="DA118" i="22"/>
  <c r="CZ118" i="22"/>
  <c r="AQ118" i="22" s="1"/>
  <c r="CY118" i="22"/>
  <c r="CX118" i="22"/>
  <c r="CW118" i="22"/>
  <c r="CV118" i="22"/>
  <c r="CU118" i="22"/>
  <c r="CT118" i="22"/>
  <c r="CS118" i="22"/>
  <c r="CR118" i="22"/>
  <c r="CQ118" i="22"/>
  <c r="CP118" i="22"/>
  <c r="CN118" i="22"/>
  <c r="CM118" i="22"/>
  <c r="AK118" i="22" s="1"/>
  <c r="AL118" i="22" s="1"/>
  <c r="CL118" i="22"/>
  <c r="CK118" i="22"/>
  <c r="CJ118" i="22"/>
  <c r="CI118" i="22"/>
  <c r="CH118" i="22"/>
  <c r="CG118" i="22"/>
  <c r="CF118" i="22"/>
  <c r="CE118" i="22"/>
  <c r="CD118" i="22"/>
  <c r="CC118" i="22"/>
  <c r="AZ118" i="22"/>
  <c r="BA118" i="22" s="1"/>
  <c r="AY118" i="22"/>
  <c r="AT118" i="22"/>
  <c r="AU118" i="22" s="1"/>
  <c r="AS118" i="22"/>
  <c r="AN118" i="22"/>
  <c r="AM118" i="22"/>
  <c r="AH118" i="22"/>
  <c r="AG118" i="22"/>
  <c r="AF118" i="22"/>
  <c r="AE118" i="22"/>
  <c r="AD118" i="22"/>
  <c r="AX118" i="22" s="1"/>
  <c r="AA118" i="22"/>
  <c r="AC118" i="22" s="1"/>
  <c r="Y118" i="22"/>
  <c r="W118" i="22"/>
  <c r="DA117" i="22"/>
  <c r="CZ117" i="22"/>
  <c r="CY117" i="22"/>
  <c r="CX117" i="22"/>
  <c r="CW117" i="22"/>
  <c r="CV117" i="22"/>
  <c r="CU117" i="22"/>
  <c r="CT117" i="22"/>
  <c r="CS117" i="22"/>
  <c r="CR117" i="22"/>
  <c r="CQ117" i="22"/>
  <c r="CP117" i="22"/>
  <c r="CN117" i="22"/>
  <c r="CM117" i="22"/>
  <c r="CL117" i="22"/>
  <c r="CK117" i="22"/>
  <c r="CJ117" i="22"/>
  <c r="CI117" i="22"/>
  <c r="CH117" i="22"/>
  <c r="CG117" i="22"/>
  <c r="CF117" i="22"/>
  <c r="CE117" i="22"/>
  <c r="CD117" i="22"/>
  <c r="CC117" i="22"/>
  <c r="AT117" i="22"/>
  <c r="AS117" i="22"/>
  <c r="AQ117" i="22"/>
  <c r="AO117" i="22"/>
  <c r="AN117" i="22"/>
  <c r="AR117" i="22" s="1"/>
  <c r="AM117" i="22"/>
  <c r="AK117" i="22"/>
  <c r="AH117" i="22"/>
  <c r="AG117" i="22"/>
  <c r="AF117" i="22"/>
  <c r="AE117" i="22"/>
  <c r="AD117" i="22"/>
  <c r="AU117" i="22" s="1"/>
  <c r="Y117" i="22"/>
  <c r="W117" i="22"/>
  <c r="DA116" i="22"/>
  <c r="CZ116" i="22"/>
  <c r="CY116" i="22"/>
  <c r="CX116" i="22"/>
  <c r="CW116" i="22"/>
  <c r="CV116" i="22"/>
  <c r="CU116" i="22"/>
  <c r="CT116" i="22"/>
  <c r="CS116" i="22"/>
  <c r="CR116" i="22"/>
  <c r="CQ116" i="22"/>
  <c r="CP116" i="22"/>
  <c r="CN116" i="22"/>
  <c r="CM116" i="22"/>
  <c r="CL116" i="22"/>
  <c r="CK116" i="22"/>
  <c r="CJ116" i="22"/>
  <c r="CI116" i="22"/>
  <c r="CH116" i="22"/>
  <c r="CG116" i="22"/>
  <c r="CF116" i="22"/>
  <c r="CE116" i="22"/>
  <c r="CD116" i="22"/>
  <c r="CC116" i="22"/>
  <c r="AX116" i="22"/>
  <c r="AW116" i="22"/>
  <c r="AT116" i="22"/>
  <c r="AS116" i="22"/>
  <c r="AQ116" i="22"/>
  <c r="AO116" i="22"/>
  <c r="AN116" i="22"/>
  <c r="AM116" i="22"/>
  <c r="AK116" i="22"/>
  <c r="AH116" i="22"/>
  <c r="AV116" i="22" s="1"/>
  <c r="AG116" i="22"/>
  <c r="AF116" i="22"/>
  <c r="AE116" i="22"/>
  <c r="AD116" i="22"/>
  <c r="AU116" i="22" s="1"/>
  <c r="AA116" i="22"/>
  <c r="AC116" i="22" s="1"/>
  <c r="Y116" i="22"/>
  <c r="W116" i="22"/>
  <c r="DA115" i="22"/>
  <c r="CZ115" i="22"/>
  <c r="AQ115" i="22" s="1"/>
  <c r="AR115" i="22" s="1"/>
  <c r="CY115" i="22"/>
  <c r="CX115" i="22"/>
  <c r="CW115" i="22"/>
  <c r="CV115" i="22"/>
  <c r="CU115" i="22"/>
  <c r="CT115" i="22"/>
  <c r="CS115" i="22"/>
  <c r="CR115" i="22"/>
  <c r="CQ115" i="22"/>
  <c r="CP115" i="22"/>
  <c r="CN115" i="22"/>
  <c r="CM115" i="22"/>
  <c r="CL115" i="22"/>
  <c r="CK115" i="22"/>
  <c r="CJ115" i="22"/>
  <c r="CI115" i="22"/>
  <c r="CH115" i="22"/>
  <c r="CG115" i="22"/>
  <c r="CF115" i="22"/>
  <c r="CE115" i="22"/>
  <c r="CD115" i="22"/>
  <c r="CC115" i="22"/>
  <c r="AY115" i="22"/>
  <c r="AT115" i="22"/>
  <c r="AS115" i="22"/>
  <c r="AN115" i="22"/>
  <c r="AW115" i="22" s="1"/>
  <c r="AM115" i="22"/>
  <c r="AK115" i="22"/>
  <c r="AL115" i="22" s="1"/>
  <c r="AH115" i="22"/>
  <c r="AG115" i="22"/>
  <c r="AF115" i="22"/>
  <c r="AE115" i="22"/>
  <c r="AD115" i="22"/>
  <c r="AC115" i="22"/>
  <c r="AA115" i="22"/>
  <c r="Y115" i="22"/>
  <c r="W115" i="22"/>
  <c r="BA114" i="22"/>
  <c r="AZ114" i="22"/>
  <c r="AW114" i="22"/>
  <c r="AT114" i="22"/>
  <c r="AU114" i="22" s="1"/>
  <c r="AS114" i="22"/>
  <c r="AQ114" i="22"/>
  <c r="AN114" i="22"/>
  <c r="AR114" i="22" s="1"/>
  <c r="AM114" i="22"/>
  <c r="AH114" i="22"/>
  <c r="AG114" i="22"/>
  <c r="AY114" i="22" s="1"/>
  <c r="AF114" i="22"/>
  <c r="AE114" i="22"/>
  <c r="AD114" i="22"/>
  <c r="W114" i="22"/>
  <c r="DA113" i="22"/>
  <c r="CZ113" i="22"/>
  <c r="CY113" i="22"/>
  <c r="CX113" i="22"/>
  <c r="CW113" i="22"/>
  <c r="CV113" i="22"/>
  <c r="CU113" i="22"/>
  <c r="CT113" i="22"/>
  <c r="CS113" i="22"/>
  <c r="CR113" i="22"/>
  <c r="CQ113" i="22"/>
  <c r="CP113" i="22"/>
  <c r="CN113" i="22"/>
  <c r="CM113" i="22"/>
  <c r="CL113" i="22"/>
  <c r="CK113" i="22"/>
  <c r="CJ113" i="22"/>
  <c r="CI113" i="22"/>
  <c r="CH113" i="22"/>
  <c r="CG113" i="22"/>
  <c r="CF113" i="22"/>
  <c r="CE113" i="22"/>
  <c r="CE121" i="22" s="1"/>
  <c r="CD113" i="22"/>
  <c r="CC113" i="22"/>
  <c r="CC121" i="22" s="1"/>
  <c r="AY113" i="22"/>
  <c r="AX113" i="22"/>
  <c r="AW113" i="22"/>
  <c r="AT113" i="22"/>
  <c r="AU113" i="22" s="1"/>
  <c r="AS113" i="22"/>
  <c r="AQ113" i="22"/>
  <c r="AR113" i="22" s="1"/>
  <c r="AO113" i="22"/>
  <c r="AN113" i="22"/>
  <c r="AM113" i="22"/>
  <c r="AL113" i="22"/>
  <c r="AK113" i="22"/>
  <c r="AI113" i="22"/>
  <c r="AH113" i="22"/>
  <c r="AG113" i="22"/>
  <c r="AF113" i="22"/>
  <c r="AE113" i="22"/>
  <c r="AD113" i="22"/>
  <c r="AA113" i="22"/>
  <c r="Y113" i="22"/>
  <c r="W113" i="22"/>
  <c r="DA112" i="22"/>
  <c r="CZ112" i="22"/>
  <c r="CY112" i="22"/>
  <c r="CX112" i="22"/>
  <c r="CW112" i="22"/>
  <c r="CV112" i="22"/>
  <c r="CU112" i="22"/>
  <c r="CT112" i="22"/>
  <c r="CS112" i="22"/>
  <c r="CR112" i="22"/>
  <c r="CQ112" i="22"/>
  <c r="CP112" i="22"/>
  <c r="CN112" i="22"/>
  <c r="CM112" i="22"/>
  <c r="CL112" i="22"/>
  <c r="CK112" i="22"/>
  <c r="CJ112" i="22"/>
  <c r="CI112" i="22"/>
  <c r="CH112" i="22"/>
  <c r="CG112" i="22"/>
  <c r="CF112" i="22"/>
  <c r="CE112" i="22"/>
  <c r="CD112" i="22"/>
  <c r="CC112" i="22"/>
  <c r="AZ112" i="22"/>
  <c r="BA112" i="22" s="1"/>
  <c r="AX112" i="22"/>
  <c r="AU112" i="22"/>
  <c r="AT112" i="22"/>
  <c r="AS112" i="22"/>
  <c r="AQ112" i="22"/>
  <c r="AR112" i="22" s="1"/>
  <c r="AN112" i="22"/>
  <c r="AM112" i="22"/>
  <c r="AK112" i="22"/>
  <c r="AL112" i="22" s="1"/>
  <c r="AH112" i="22"/>
  <c r="AW112" i="22" s="1"/>
  <c r="AG112" i="22"/>
  <c r="AY112" i="22" s="1"/>
  <c r="AF112" i="22"/>
  <c r="AE112" i="22"/>
  <c r="AD112" i="22"/>
  <c r="AV112" i="22" s="1"/>
  <c r="AC112" i="22"/>
  <c r="AA112" i="22"/>
  <c r="Y112" i="22"/>
  <c r="W112" i="22"/>
  <c r="DA111" i="22"/>
  <c r="CZ111" i="22"/>
  <c r="CY111" i="22"/>
  <c r="CY121" i="22" s="1"/>
  <c r="CX111" i="22"/>
  <c r="CX121" i="22" s="1"/>
  <c r="CW111" i="22"/>
  <c r="CW121" i="22" s="1"/>
  <c r="CV111" i="22"/>
  <c r="CV121" i="22" s="1"/>
  <c r="CU111" i="22"/>
  <c r="CU121" i="22" s="1"/>
  <c r="CT111" i="22"/>
  <c r="CS111" i="22"/>
  <c r="CR111" i="22"/>
  <c r="CQ111" i="22"/>
  <c r="CP111" i="22"/>
  <c r="CP121" i="22" s="1"/>
  <c r="CN111" i="22"/>
  <c r="CM111" i="22"/>
  <c r="CL111" i="22"/>
  <c r="CL121" i="22" s="1"/>
  <c r="CK111" i="22"/>
  <c r="CK121" i="22" s="1"/>
  <c r="CJ111" i="22"/>
  <c r="CJ121" i="22" s="1"/>
  <c r="CI111" i="22"/>
  <c r="CI121" i="22" s="1"/>
  <c r="CH111" i="22"/>
  <c r="CH121" i="22" s="1"/>
  <c r="CG111" i="22"/>
  <c r="CF111" i="22"/>
  <c r="CE111" i="22"/>
  <c r="CD111" i="22"/>
  <c r="CC111" i="22"/>
  <c r="AZ111" i="22"/>
  <c r="AW111" i="22"/>
  <c r="AV111" i="22"/>
  <c r="AU111" i="22"/>
  <c r="AT111" i="22"/>
  <c r="AS111" i="22"/>
  <c r="AN111" i="22"/>
  <c r="AM111" i="22"/>
  <c r="AH111" i="22"/>
  <c r="AG111" i="22"/>
  <c r="AF111" i="22"/>
  <c r="AE111" i="22"/>
  <c r="AD111" i="22"/>
  <c r="AA111" i="22"/>
  <c r="Y111" i="22"/>
  <c r="W111" i="22"/>
  <c r="CK109" i="22"/>
  <c r="AZ109" i="22"/>
  <c r="AZ108" i="22"/>
  <c r="AX108" i="22"/>
  <c r="AW108" i="22"/>
  <c r="AV108" i="22"/>
  <c r="AT108" i="22"/>
  <c r="AS108" i="22"/>
  <c r="AR108" i="22"/>
  <c r="AN108" i="22"/>
  <c r="AM108" i="22"/>
  <c r="AL108" i="22"/>
  <c r="AK108" i="22"/>
  <c r="AJ108" i="22"/>
  <c r="AH108" i="22"/>
  <c r="AG108" i="22"/>
  <c r="AY108" i="22" s="1"/>
  <c r="AE108" i="22"/>
  <c r="AD108" i="22"/>
  <c r="AC108" i="22"/>
  <c r="AB108" i="22"/>
  <c r="AA108" i="22"/>
  <c r="Y108" i="22"/>
  <c r="X108" i="22"/>
  <c r="W108" i="22"/>
  <c r="AS107" i="22"/>
  <c r="AM107" i="22"/>
  <c r="AS106" i="22"/>
  <c r="AM106" i="22"/>
  <c r="EA105" i="22"/>
  <c r="DZ105" i="22"/>
  <c r="DY105" i="22"/>
  <c r="DX105" i="22"/>
  <c r="DW105" i="22"/>
  <c r="DV105" i="22"/>
  <c r="DU105" i="22"/>
  <c r="DT105" i="22"/>
  <c r="DS105" i="22"/>
  <c r="DR105" i="22"/>
  <c r="DQ105" i="22"/>
  <c r="DP105" i="22"/>
  <c r="DN105" i="22"/>
  <c r="DM105" i="22"/>
  <c r="DL105" i="22"/>
  <c r="DK105" i="22"/>
  <c r="DJ105" i="22"/>
  <c r="DI105" i="22"/>
  <c r="DH105" i="22"/>
  <c r="DH109" i="22" s="1"/>
  <c r="DG105" i="22"/>
  <c r="DF105" i="22"/>
  <c r="DE105" i="22"/>
  <c r="DD105" i="22"/>
  <c r="DC105" i="22"/>
  <c r="DA105" i="22"/>
  <c r="CZ105" i="22"/>
  <c r="CW105" i="22"/>
  <c r="CN105" i="22"/>
  <c r="CK105" i="22"/>
  <c r="CE105" i="22"/>
  <c r="AN105" i="22"/>
  <c r="AB105" i="22"/>
  <c r="AA105" i="22"/>
  <c r="Z105" i="22"/>
  <c r="X105" i="22"/>
  <c r="X109" i="22" s="1"/>
  <c r="DA104" i="22"/>
  <c r="CZ104" i="22"/>
  <c r="CY104" i="22"/>
  <c r="CX104" i="22"/>
  <c r="CX105" i="22" s="1"/>
  <c r="CW104" i="22"/>
  <c r="CV104" i="22"/>
  <c r="CU104" i="22"/>
  <c r="CT104" i="22"/>
  <c r="CS104" i="22"/>
  <c r="CR104" i="22"/>
  <c r="CQ104" i="22"/>
  <c r="CP104" i="22"/>
  <c r="CN104" i="22"/>
  <c r="CM104" i="22"/>
  <c r="AK104" i="22" s="1"/>
  <c r="AL104" i="22" s="1"/>
  <c r="CL104" i="22"/>
  <c r="CK104" i="22"/>
  <c r="CJ104" i="22"/>
  <c r="CJ105" i="22" s="1"/>
  <c r="CI104" i="22"/>
  <c r="CH104" i="22"/>
  <c r="CG104" i="22"/>
  <c r="CF104" i="22"/>
  <c r="CE104" i="22"/>
  <c r="CD104" i="22"/>
  <c r="CC104" i="22"/>
  <c r="AY104" i="22"/>
  <c r="AW104" i="22"/>
  <c r="AT104" i="22"/>
  <c r="AU104" i="22" s="1"/>
  <c r="AS104" i="22"/>
  <c r="AQ104" i="22"/>
  <c r="AR104" i="22" s="1"/>
  <c r="AN104" i="22"/>
  <c r="AM104" i="22"/>
  <c r="AI104" i="22"/>
  <c r="AH104" i="22"/>
  <c r="AG104" i="22"/>
  <c r="AF104" i="22"/>
  <c r="AE104" i="22"/>
  <c r="AD104" i="22"/>
  <c r="AC104" i="22"/>
  <c r="AA104" i="22"/>
  <c r="Y104" i="22"/>
  <c r="W104" i="22"/>
  <c r="DA103" i="22"/>
  <c r="CZ103" i="22"/>
  <c r="AQ103" i="22" s="1"/>
  <c r="CY103" i="22"/>
  <c r="CX103" i="22"/>
  <c r="CW103" i="22"/>
  <c r="CV103" i="22"/>
  <c r="CU103" i="22"/>
  <c r="CT103" i="22"/>
  <c r="CS103" i="22"/>
  <c r="CS105" i="22" s="1"/>
  <c r="CR103" i="22"/>
  <c r="CQ103" i="22"/>
  <c r="CP103" i="22"/>
  <c r="CN103" i="22"/>
  <c r="CM103" i="22"/>
  <c r="CL103" i="22"/>
  <c r="CK103" i="22"/>
  <c r="CJ103" i="22"/>
  <c r="CI103" i="22"/>
  <c r="CH103" i="22"/>
  <c r="CG103" i="22"/>
  <c r="CF103" i="22"/>
  <c r="CF105" i="22" s="1"/>
  <c r="CE103" i="22"/>
  <c r="CD103" i="22"/>
  <c r="CC103" i="22"/>
  <c r="AY103" i="22"/>
  <c r="AU103" i="22"/>
  <c r="AT103" i="22"/>
  <c r="AS103" i="22"/>
  <c r="AR103" i="22"/>
  <c r="AN103" i="22"/>
  <c r="AM103" i="22"/>
  <c r="AK103" i="22"/>
  <c r="AL103" i="22" s="1"/>
  <c r="AH103" i="22"/>
  <c r="AG103" i="22"/>
  <c r="AF103" i="22"/>
  <c r="AE103" i="22"/>
  <c r="AE105" i="22" s="1"/>
  <c r="AD103" i="22"/>
  <c r="AA103" i="22"/>
  <c r="AC103" i="22" s="1"/>
  <c r="Y103" i="22"/>
  <c r="Y105" i="22" s="1"/>
  <c r="W103" i="22"/>
  <c r="DA102" i="22"/>
  <c r="CZ102" i="22"/>
  <c r="CY102" i="22"/>
  <c r="CX102" i="22"/>
  <c r="CW102" i="22"/>
  <c r="CV102" i="22"/>
  <c r="CU102" i="22"/>
  <c r="CU105" i="22" s="1"/>
  <c r="CT102" i="22"/>
  <c r="CT105" i="22" s="1"/>
  <c r="CS102" i="22"/>
  <c r="CR102" i="22"/>
  <c r="CR105" i="22" s="1"/>
  <c r="CQ102" i="22"/>
  <c r="CQ105" i="22" s="1"/>
  <c r="CP102" i="22"/>
  <c r="CN102" i="22"/>
  <c r="CM102" i="22"/>
  <c r="CM105" i="22" s="1"/>
  <c r="CL102" i="22"/>
  <c r="CK102" i="22"/>
  <c r="CJ102" i="22"/>
  <c r="CI102" i="22"/>
  <c r="CH102" i="22"/>
  <c r="CH105" i="22" s="1"/>
  <c r="CG102" i="22"/>
  <c r="CG105" i="22" s="1"/>
  <c r="CF102" i="22"/>
  <c r="CE102" i="22"/>
  <c r="CD102" i="22"/>
  <c r="CD105" i="22" s="1"/>
  <c r="CC102" i="22"/>
  <c r="AT102" i="22"/>
  <c r="AU102" i="22" s="1"/>
  <c r="AS102" i="22"/>
  <c r="AQ102" i="22"/>
  <c r="AN102" i="22"/>
  <c r="AO102" i="22" s="1"/>
  <c r="AM102" i="22"/>
  <c r="AH102" i="22"/>
  <c r="AG102" i="22"/>
  <c r="AF102" i="22"/>
  <c r="AE102" i="22"/>
  <c r="AD102" i="22"/>
  <c r="AZ102" i="22" s="1"/>
  <c r="BA102" i="22" s="1"/>
  <c r="AC102" i="22"/>
  <c r="AA102" i="22"/>
  <c r="Y102" i="22"/>
  <c r="W102" i="22"/>
  <c r="W105" i="22" s="1"/>
  <c r="EA100" i="22"/>
  <c r="DZ100" i="22"/>
  <c r="DY100" i="22"/>
  <c r="DX100" i="22"/>
  <c r="DX109" i="22" s="1"/>
  <c r="DW100" i="22"/>
  <c r="DV100" i="22"/>
  <c r="DU100" i="22"/>
  <c r="DT100" i="22"/>
  <c r="DS100" i="22"/>
  <c r="DR100" i="22"/>
  <c r="DQ100" i="22"/>
  <c r="DP100" i="22"/>
  <c r="DN100" i="22"/>
  <c r="DM100" i="22"/>
  <c r="DL100" i="22"/>
  <c r="DK100" i="22"/>
  <c r="DK109" i="22" s="1"/>
  <c r="DJ100" i="22"/>
  <c r="DI100" i="22"/>
  <c r="DH100" i="22"/>
  <c r="DG100" i="22"/>
  <c r="DF100" i="22"/>
  <c r="DE100" i="22"/>
  <c r="DD100" i="22"/>
  <c r="DC100" i="22"/>
  <c r="DA100" i="22"/>
  <c r="CX100" i="22"/>
  <c r="BX100" i="22" s="1"/>
  <c r="CV100" i="22"/>
  <c r="BV100" i="22" s="1"/>
  <c r="CM100" i="22"/>
  <c r="CF100" i="22"/>
  <c r="BF100" i="22" s="1"/>
  <c r="BT100" i="22"/>
  <c r="BK100" i="22"/>
  <c r="AQ100" i="22"/>
  <c r="AK100" i="22"/>
  <c r="AH100" i="22"/>
  <c r="AD100" i="22"/>
  <c r="BR100" i="22" s="1"/>
  <c r="AC100" i="22"/>
  <c r="AB100" i="22"/>
  <c r="AA100" i="22"/>
  <c r="Z100" i="22"/>
  <c r="X100" i="22"/>
  <c r="DA99" i="22"/>
  <c r="CZ99" i="22"/>
  <c r="CY99" i="22"/>
  <c r="CX99" i="22"/>
  <c r="CW99" i="22"/>
  <c r="CW100" i="22" s="1"/>
  <c r="BW100" i="22" s="1"/>
  <c r="CV99" i="22"/>
  <c r="CU99" i="22"/>
  <c r="CT99" i="22"/>
  <c r="CT100" i="22" s="1"/>
  <c r="CS99" i="22"/>
  <c r="CR99" i="22"/>
  <c r="CR100" i="22" s="1"/>
  <c r="CQ99" i="22"/>
  <c r="CP99" i="22"/>
  <c r="CP100" i="22" s="1"/>
  <c r="CN99" i="22"/>
  <c r="CM99" i="22"/>
  <c r="CL99" i="22"/>
  <c r="CK99" i="22"/>
  <c r="CJ99" i="22"/>
  <c r="CJ100" i="22" s="1"/>
  <c r="BJ100" i="22" s="1"/>
  <c r="CI99" i="22"/>
  <c r="CH99" i="22"/>
  <c r="CG99" i="22"/>
  <c r="CG100" i="22" s="1"/>
  <c r="BG100" i="22" s="1"/>
  <c r="CF99" i="22"/>
  <c r="CE99" i="22"/>
  <c r="CE100" i="22" s="1"/>
  <c r="BE100" i="22" s="1"/>
  <c r="CD99" i="22"/>
  <c r="CC99" i="22"/>
  <c r="CC100" i="22" s="1"/>
  <c r="AT99" i="22"/>
  <c r="AU99" i="22" s="1"/>
  <c r="AS99" i="22"/>
  <c r="AQ99" i="22"/>
  <c r="AN99" i="22"/>
  <c r="AN100" i="22" s="1"/>
  <c r="AO100" i="22" s="1"/>
  <c r="AM99" i="22"/>
  <c r="AK99" i="22"/>
  <c r="AH99" i="22"/>
  <c r="AY99" i="22" s="1"/>
  <c r="AG99" i="22"/>
  <c r="AF99" i="22"/>
  <c r="AE99" i="22"/>
  <c r="AD99" i="22"/>
  <c r="AX99" i="22" s="1"/>
  <c r="AC99" i="22"/>
  <c r="AA99" i="22"/>
  <c r="Y99" i="22"/>
  <c r="W99" i="22"/>
  <c r="DA98" i="22"/>
  <c r="CZ98" i="22"/>
  <c r="CZ100" i="22" s="1"/>
  <c r="CY98" i="22"/>
  <c r="CY100" i="22" s="1"/>
  <c r="BY100" i="22" s="1"/>
  <c r="CX98" i="22"/>
  <c r="CW98" i="22"/>
  <c r="CV98" i="22"/>
  <c r="CU98" i="22"/>
  <c r="CT98" i="22"/>
  <c r="CS98" i="22"/>
  <c r="CS100" i="22" s="1"/>
  <c r="BS100" i="22" s="1"/>
  <c r="CR98" i="22"/>
  <c r="CQ98" i="22"/>
  <c r="CQ100" i="22" s="1"/>
  <c r="CP98" i="22"/>
  <c r="CN98" i="22"/>
  <c r="CN100" i="22" s="1"/>
  <c r="CM98" i="22"/>
  <c r="CL98" i="22"/>
  <c r="CL100" i="22" s="1"/>
  <c r="CK98" i="22"/>
  <c r="CK100" i="22" s="1"/>
  <c r="CJ98" i="22"/>
  <c r="CI98" i="22"/>
  <c r="CI100" i="22" s="1"/>
  <c r="BI100" i="22" s="1"/>
  <c r="CH98" i="22"/>
  <c r="CG98" i="22"/>
  <c r="CF98" i="22"/>
  <c r="CE98" i="22"/>
  <c r="CD98" i="22"/>
  <c r="CD100" i="22" s="1"/>
  <c r="BD100" i="22" s="1"/>
  <c r="CC98" i="22"/>
  <c r="AX98" i="22"/>
  <c r="AW98" i="22"/>
  <c r="AW100" i="22" s="1"/>
  <c r="AV98" i="22"/>
  <c r="AU98" i="22"/>
  <c r="AT98" i="22"/>
  <c r="AS98" i="22"/>
  <c r="AQ98" i="22"/>
  <c r="AR98" i="22" s="1"/>
  <c r="AN98" i="22"/>
  <c r="AM98" i="22"/>
  <c r="AK98" i="22"/>
  <c r="AI98" i="22"/>
  <c r="AH98" i="22"/>
  <c r="AL98" i="22" s="1"/>
  <c r="AG98" i="22"/>
  <c r="AF98" i="22"/>
  <c r="AE98" i="22"/>
  <c r="AE100" i="22" s="1"/>
  <c r="AD98" i="22"/>
  <c r="AZ98" i="22" s="1"/>
  <c r="AZ100" i="22" s="1"/>
  <c r="AC98" i="22"/>
  <c r="AA98" i="22"/>
  <c r="Y98" i="22"/>
  <c r="Y100" i="22" s="1"/>
  <c r="W98" i="22"/>
  <c r="W100" i="22" s="1"/>
  <c r="EA96" i="22"/>
  <c r="DZ96" i="22"/>
  <c r="DY96" i="22"/>
  <c r="DX96" i="22"/>
  <c r="DW96" i="22"/>
  <c r="DV96" i="22"/>
  <c r="DU96" i="22"/>
  <c r="DU109" i="22" s="1"/>
  <c r="DT96" i="22"/>
  <c r="DS96" i="22"/>
  <c r="DR96" i="22"/>
  <c r="DQ96" i="22"/>
  <c r="DP96" i="22"/>
  <c r="DN96" i="22"/>
  <c r="DM96" i="22"/>
  <c r="DL96" i="22"/>
  <c r="DK96" i="22"/>
  <c r="DJ96" i="22"/>
  <c r="DI96" i="22"/>
  <c r="DH96" i="22"/>
  <c r="DG96" i="22"/>
  <c r="DF96" i="22"/>
  <c r="DE96" i="22"/>
  <c r="DD96" i="22"/>
  <c r="DC96" i="22"/>
  <c r="CY96" i="22"/>
  <c r="CX96" i="22"/>
  <c r="CW96" i="22"/>
  <c r="CK96" i="22"/>
  <c r="AB96" i="22"/>
  <c r="AA96" i="22"/>
  <c r="X96" i="22"/>
  <c r="DA95" i="22"/>
  <c r="CZ95" i="22"/>
  <c r="AQ95" i="22" s="1"/>
  <c r="AR95" i="22" s="1"/>
  <c r="CY95" i="22"/>
  <c r="CX95" i="22"/>
  <c r="CW95" i="22"/>
  <c r="CV95" i="22"/>
  <c r="CU95" i="22"/>
  <c r="CT95" i="22"/>
  <c r="CS95" i="22"/>
  <c r="CR95" i="22"/>
  <c r="CQ95" i="22"/>
  <c r="CP95" i="22"/>
  <c r="CN95" i="22"/>
  <c r="CM95" i="22"/>
  <c r="AK95" i="22" s="1"/>
  <c r="CL95" i="22"/>
  <c r="CK95" i="22"/>
  <c r="CJ95" i="22"/>
  <c r="CI95" i="22"/>
  <c r="CH95" i="22"/>
  <c r="CG95" i="22"/>
  <c r="CF95" i="22"/>
  <c r="CE95" i="22"/>
  <c r="CD95" i="22"/>
  <c r="CC95" i="22"/>
  <c r="AZ95" i="22"/>
  <c r="BA95" i="22" s="1"/>
  <c r="AW95" i="22"/>
  <c r="AU95" i="22"/>
  <c r="AT95" i="22"/>
  <c r="AS95" i="22"/>
  <c r="AN95" i="22"/>
  <c r="AM95" i="22"/>
  <c r="AL95" i="22"/>
  <c r="AH95" i="22"/>
  <c r="AG95" i="22"/>
  <c r="AY95" i="22" s="1"/>
  <c r="AF95" i="22"/>
  <c r="AF96" i="22" s="1"/>
  <c r="AE95" i="22"/>
  <c r="AD95" i="22"/>
  <c r="AC95" i="22"/>
  <c r="AA95" i="22"/>
  <c r="Y95" i="22"/>
  <c r="W95" i="22"/>
  <c r="DA94" i="22"/>
  <c r="CZ94" i="22"/>
  <c r="CY94" i="22"/>
  <c r="CX94" i="22"/>
  <c r="CW94" i="22"/>
  <c r="CV94" i="22"/>
  <c r="CV96" i="22" s="1"/>
  <c r="CU94" i="22"/>
  <c r="CT94" i="22"/>
  <c r="CS94" i="22"/>
  <c r="CR94" i="22"/>
  <c r="CQ94" i="22"/>
  <c r="CQ96" i="22" s="1"/>
  <c r="CP94" i="22"/>
  <c r="CN94" i="22"/>
  <c r="CM94" i="22"/>
  <c r="CL94" i="22"/>
  <c r="CK94" i="22"/>
  <c r="CJ94" i="22"/>
  <c r="CI94" i="22"/>
  <c r="CI96" i="22" s="1"/>
  <c r="CH94" i="22"/>
  <c r="CG94" i="22"/>
  <c r="CF94" i="22"/>
  <c r="CE94" i="22"/>
  <c r="CD94" i="22"/>
  <c r="CD96" i="22" s="1"/>
  <c r="CC94" i="22"/>
  <c r="AX94" i="22"/>
  <c r="AW94" i="22"/>
  <c r="AT94" i="22"/>
  <c r="AU94" i="22" s="1"/>
  <c r="AS94" i="22"/>
  <c r="AQ94" i="22"/>
  <c r="AR94" i="22" s="1"/>
  <c r="AO94" i="22"/>
  <c r="AN94" i="22"/>
  <c r="AM94" i="22"/>
  <c r="AK94" i="22"/>
  <c r="AL94" i="22" s="1"/>
  <c r="AI94" i="22"/>
  <c r="AH94" i="22"/>
  <c r="AJ94" i="22" s="1"/>
  <c r="AG94" i="22"/>
  <c r="AP94" i="22" s="1"/>
  <c r="AF94" i="22"/>
  <c r="AE94" i="22"/>
  <c r="AD94" i="22"/>
  <c r="AZ94" i="22" s="1"/>
  <c r="BA94" i="22" s="1"/>
  <c r="AC94" i="22"/>
  <c r="AC96" i="22" s="1"/>
  <c r="AA94" i="22"/>
  <c r="Y94" i="22"/>
  <c r="W94" i="22"/>
  <c r="DA93" i="22"/>
  <c r="DA96" i="22" s="1"/>
  <c r="CZ93" i="22"/>
  <c r="CY93" i="22"/>
  <c r="CX93" i="22"/>
  <c r="CW93" i="22"/>
  <c r="CV93" i="22"/>
  <c r="CU93" i="22"/>
  <c r="CT93" i="22"/>
  <c r="CT96" i="22" s="1"/>
  <c r="CS93" i="22"/>
  <c r="CS96" i="22" s="1"/>
  <c r="CR93" i="22"/>
  <c r="CQ93" i="22"/>
  <c r="CP93" i="22"/>
  <c r="CP96" i="22" s="1"/>
  <c r="CN93" i="22"/>
  <c r="CN96" i="22" s="1"/>
  <c r="CM93" i="22"/>
  <c r="CL93" i="22"/>
  <c r="CL96" i="22" s="1"/>
  <c r="CK93" i="22"/>
  <c r="CJ93" i="22"/>
  <c r="CJ96" i="22" s="1"/>
  <c r="CI93" i="22"/>
  <c r="CH93" i="22"/>
  <c r="CG93" i="22"/>
  <c r="CG96" i="22" s="1"/>
  <c r="CF93" i="22"/>
  <c r="CF96" i="22" s="1"/>
  <c r="CE93" i="22"/>
  <c r="CD93" i="22"/>
  <c r="CC93" i="22"/>
  <c r="CC96" i="22" s="1"/>
  <c r="AT93" i="22"/>
  <c r="AT96" i="22" s="1"/>
  <c r="AS93" i="22"/>
  <c r="AZ93" i="22" s="1"/>
  <c r="AO93" i="22"/>
  <c r="AN93" i="22"/>
  <c r="AX93" i="22" s="1"/>
  <c r="AM93" i="22"/>
  <c r="AL93" i="22"/>
  <c r="AK93" i="22"/>
  <c r="AK96" i="22" s="1"/>
  <c r="AI93" i="22"/>
  <c r="AH93" i="22"/>
  <c r="AV93" i="22" s="1"/>
  <c r="AG93" i="22"/>
  <c r="AG96" i="22" s="1"/>
  <c r="AF93" i="22"/>
  <c r="AE93" i="22"/>
  <c r="AE96" i="22" s="1"/>
  <c r="AD93" i="22"/>
  <c r="AA93" i="22"/>
  <c r="Y93" i="22"/>
  <c r="Y96" i="22" s="1"/>
  <c r="W93" i="22"/>
  <c r="W96" i="22" s="1"/>
  <c r="EA91" i="22"/>
  <c r="DZ91" i="22"/>
  <c r="DY91" i="22"/>
  <c r="DX91" i="22"/>
  <c r="DW91" i="22"/>
  <c r="DV91" i="22"/>
  <c r="DU91" i="22"/>
  <c r="DT91" i="22"/>
  <c r="DS91" i="22"/>
  <c r="DR91" i="22"/>
  <c r="DQ91" i="22"/>
  <c r="DP91" i="22"/>
  <c r="DN91" i="22"/>
  <c r="DM91" i="22"/>
  <c r="DL91" i="22"/>
  <c r="DK91" i="22"/>
  <c r="DJ91" i="22"/>
  <c r="DI91" i="22"/>
  <c r="DH91" i="22"/>
  <c r="DG91" i="22"/>
  <c r="DF91" i="22"/>
  <c r="DE91" i="22"/>
  <c r="DD91" i="22"/>
  <c r="DC91" i="22"/>
  <c r="CW91" i="22"/>
  <c r="CV91" i="22"/>
  <c r="CT91" i="22"/>
  <c r="CQ91" i="22"/>
  <c r="CJ91" i="22"/>
  <c r="CI91" i="22"/>
  <c r="CG91" i="22"/>
  <c r="CC91" i="22"/>
  <c r="CA91" i="22"/>
  <c r="BZ91" i="22"/>
  <c r="AS91" i="22" s="1"/>
  <c r="BY91" i="22"/>
  <c r="BX91" i="22"/>
  <c r="BW91" i="22"/>
  <c r="BV91" i="22"/>
  <c r="BU91" i="22"/>
  <c r="BT91" i="22"/>
  <c r="BS91" i="22"/>
  <c r="BR91" i="22"/>
  <c r="BQ91" i="22"/>
  <c r="BP91" i="22"/>
  <c r="BN91" i="22"/>
  <c r="BM91" i="22"/>
  <c r="BL91" i="22"/>
  <c r="BK91" i="22"/>
  <c r="BJ91" i="22"/>
  <c r="BI91" i="22"/>
  <c r="BH91" i="22"/>
  <c r="BG91" i="22"/>
  <c r="BF91" i="22"/>
  <c r="BE91" i="22"/>
  <c r="BD91" i="22"/>
  <c r="BC91" i="22"/>
  <c r="AY91" i="22"/>
  <c r="AM91" i="22"/>
  <c r="AH91" i="22"/>
  <c r="AF91" i="22"/>
  <c r="AC91" i="22"/>
  <c r="AB91" i="22"/>
  <c r="AA91" i="22"/>
  <c r="Y91" i="22"/>
  <c r="X91" i="22"/>
  <c r="W91" i="22"/>
  <c r="DA90" i="22"/>
  <c r="DA91" i="22" s="1"/>
  <c r="CZ90" i="22"/>
  <c r="CZ91" i="22" s="1"/>
  <c r="CY90" i="22"/>
  <c r="CY91" i="22" s="1"/>
  <c r="CX90" i="22"/>
  <c r="CX91" i="22" s="1"/>
  <c r="CW90" i="22"/>
  <c r="CV90" i="22"/>
  <c r="CU90" i="22"/>
  <c r="CU91" i="22" s="1"/>
  <c r="CT90" i="22"/>
  <c r="CS90" i="22"/>
  <c r="CS91" i="22" s="1"/>
  <c r="CR90" i="22"/>
  <c r="CR91" i="22" s="1"/>
  <c r="CQ90" i="22"/>
  <c r="CP90" i="22"/>
  <c r="CP91" i="22" s="1"/>
  <c r="CN90" i="22"/>
  <c r="CN91" i="22" s="1"/>
  <c r="CM90" i="22"/>
  <c r="CM91" i="22" s="1"/>
  <c r="CL90" i="22"/>
  <c r="CL91" i="22" s="1"/>
  <c r="CK90" i="22"/>
  <c r="CK91" i="22" s="1"/>
  <c r="CJ90" i="22"/>
  <c r="CI90" i="22"/>
  <c r="CH90" i="22"/>
  <c r="CH91" i="22" s="1"/>
  <c r="CG90" i="22"/>
  <c r="CF90" i="22"/>
  <c r="CF91" i="22" s="1"/>
  <c r="CE90" i="22"/>
  <c r="CE91" i="22" s="1"/>
  <c r="CD90" i="22"/>
  <c r="CD91" i="22" s="1"/>
  <c r="CC90" i="22"/>
  <c r="BA90" i="22"/>
  <c r="AZ90" i="22"/>
  <c r="AZ91" i="22" s="1"/>
  <c r="AY90" i="22"/>
  <c r="AT90" i="22"/>
  <c r="AU90" i="22" s="1"/>
  <c r="AS90" i="22"/>
  <c r="AO90" i="22"/>
  <c r="AN90" i="22"/>
  <c r="AM90" i="22"/>
  <c r="AL90" i="22"/>
  <c r="AL91" i="22" s="1"/>
  <c r="AK90" i="22"/>
  <c r="AK91" i="22" s="1"/>
  <c r="AH90" i="22"/>
  <c r="AW90" i="22" s="1"/>
  <c r="AW91" i="22" s="1"/>
  <c r="AG90" i="22"/>
  <c r="AG91" i="22" s="1"/>
  <c r="AF90" i="22"/>
  <c r="AE90" i="22"/>
  <c r="AE91" i="22" s="1"/>
  <c r="AD90" i="22"/>
  <c r="AA90" i="22"/>
  <c r="Y90" i="22"/>
  <c r="W90" i="22"/>
  <c r="EA89" i="22"/>
  <c r="DZ89" i="22"/>
  <c r="DZ162" i="22" s="1"/>
  <c r="DZ82" i="22" s="1"/>
  <c r="DY89" i="22"/>
  <c r="DY162" i="22" s="1"/>
  <c r="DY82" i="22" s="1"/>
  <c r="DX89" i="22"/>
  <c r="DW89" i="22"/>
  <c r="DV89" i="22"/>
  <c r="DV162" i="22" s="1"/>
  <c r="DU89" i="22"/>
  <c r="DT89" i="22"/>
  <c r="DS89" i="22"/>
  <c r="DS162" i="22" s="1"/>
  <c r="DR89" i="22"/>
  <c r="DR162" i="22" s="1"/>
  <c r="DQ89" i="22"/>
  <c r="DP89" i="22"/>
  <c r="DP162" i="22" s="1"/>
  <c r="DP82" i="22" s="1"/>
  <c r="DN89" i="22"/>
  <c r="DM89" i="22"/>
  <c r="DM162" i="22" s="1"/>
  <c r="DM82" i="22" s="1"/>
  <c r="DL89" i="22"/>
  <c r="DL162" i="22" s="1"/>
  <c r="DL82" i="22" s="1"/>
  <c r="DL83" i="22" s="1"/>
  <c r="DK89" i="22"/>
  <c r="DJ89" i="22"/>
  <c r="DI89" i="22"/>
  <c r="DI162" i="22" s="1"/>
  <c r="DH89" i="22"/>
  <c r="DG89" i="22"/>
  <c r="DF89" i="22"/>
  <c r="DF162" i="22" s="1"/>
  <c r="DE89" i="22"/>
  <c r="DE162" i="22" s="1"/>
  <c r="DD89" i="22"/>
  <c r="DC89" i="22"/>
  <c r="DC162" i="22" s="1"/>
  <c r="DC82" i="22" s="1"/>
  <c r="CZ89" i="22"/>
  <c r="CY89" i="22"/>
  <c r="CU89" i="22"/>
  <c r="CT89" i="22"/>
  <c r="CR89" i="22"/>
  <c r="CQ89" i="22"/>
  <c r="CP89" i="22"/>
  <c r="CM89" i="22"/>
  <c r="CH89" i="22"/>
  <c r="CD89" i="22"/>
  <c r="CC89" i="22"/>
  <c r="CA89" i="22"/>
  <c r="BZ89" i="22"/>
  <c r="BY89" i="22"/>
  <c r="BX89" i="22"/>
  <c r="BW89" i="22"/>
  <c r="BV89" i="22"/>
  <c r="BU89" i="22"/>
  <c r="BT89" i="22"/>
  <c r="BS89" i="22"/>
  <c r="BR89" i="22"/>
  <c r="BQ89" i="22"/>
  <c r="BP89" i="22"/>
  <c r="BN89" i="22"/>
  <c r="BM89" i="22"/>
  <c r="BL89" i="22"/>
  <c r="BK89" i="22"/>
  <c r="BJ89" i="22"/>
  <c r="BI89" i="22"/>
  <c r="BH89" i="22"/>
  <c r="BG89" i="22"/>
  <c r="BF89" i="22"/>
  <c r="BE89" i="22"/>
  <c r="BD89" i="22"/>
  <c r="BC89" i="22"/>
  <c r="AT89" i="22"/>
  <c r="AS89" i="22"/>
  <c r="AQ89" i="22"/>
  <c r="AM89" i="22"/>
  <c r="AC89" i="22"/>
  <c r="AB89" i="22"/>
  <c r="AB162" i="22" s="1"/>
  <c r="AA89" i="22"/>
  <c r="Z89" i="22"/>
  <c r="Z162" i="22" s="1"/>
  <c r="Y89" i="22"/>
  <c r="X89" i="22"/>
  <c r="DA87" i="22"/>
  <c r="DA89" i="22" s="1"/>
  <c r="CZ87" i="22"/>
  <c r="AQ87" i="22" s="1"/>
  <c r="CY87" i="22"/>
  <c r="CX87" i="22"/>
  <c r="CX89" i="22" s="1"/>
  <c r="CW87" i="22"/>
  <c r="CW89" i="22" s="1"/>
  <c r="CV87" i="22"/>
  <c r="CV89" i="22" s="1"/>
  <c r="CU87" i="22"/>
  <c r="CT87" i="22"/>
  <c r="CS87" i="22"/>
  <c r="CS89" i="22" s="1"/>
  <c r="CR87" i="22"/>
  <c r="CQ87" i="22"/>
  <c r="CP87" i="22"/>
  <c r="CN87" i="22"/>
  <c r="CN89" i="22" s="1"/>
  <c r="CM87" i="22"/>
  <c r="CL87" i="22"/>
  <c r="CL89" i="22" s="1"/>
  <c r="CK87" i="22"/>
  <c r="CK89" i="22" s="1"/>
  <c r="CJ87" i="22"/>
  <c r="CJ89" i="22" s="1"/>
  <c r="CI87" i="22"/>
  <c r="CI89" i="22" s="1"/>
  <c r="CH87" i="22"/>
  <c r="CG87" i="22"/>
  <c r="CG89" i="22" s="1"/>
  <c r="CF87" i="22"/>
  <c r="CF89" i="22" s="1"/>
  <c r="CE87" i="22"/>
  <c r="CE89" i="22" s="1"/>
  <c r="CD87" i="22"/>
  <c r="CC87" i="22"/>
  <c r="AT87" i="22"/>
  <c r="AS87" i="22"/>
  <c r="AR87" i="22"/>
  <c r="AR89" i="22" s="1"/>
  <c r="AN87" i="22"/>
  <c r="AM87" i="22"/>
  <c r="AK87" i="22"/>
  <c r="AK89" i="22" s="1"/>
  <c r="AH87" i="22"/>
  <c r="AG87" i="22"/>
  <c r="AG89" i="22" s="1"/>
  <c r="AF87" i="22"/>
  <c r="AF89" i="22" s="1"/>
  <c r="AE87" i="22"/>
  <c r="AE89" i="22" s="1"/>
  <c r="AD87" i="22"/>
  <c r="AV87" i="22" s="1"/>
  <c r="AV89" i="22" s="1"/>
  <c r="AA87" i="22"/>
  <c r="Y87" i="22"/>
  <c r="W87" i="22"/>
  <c r="W89" i="22" s="1"/>
  <c r="Z83" i="22"/>
  <c r="DV82" i="22"/>
  <c r="DS82" i="22"/>
  <c r="DR82" i="22"/>
  <c r="DI82" i="22"/>
  <c r="DF82" i="22"/>
  <c r="DE82" i="22"/>
  <c r="AB82" i="22"/>
  <c r="DA81" i="22"/>
  <c r="CZ81" i="22"/>
  <c r="AQ81" i="22" s="1"/>
  <c r="AQ79" i="22" s="1"/>
  <c r="CY81" i="22"/>
  <c r="CX81" i="22"/>
  <c r="CW81" i="22"/>
  <c r="CV81" i="22"/>
  <c r="CU81" i="22"/>
  <c r="CT81" i="22"/>
  <c r="CS81" i="22"/>
  <c r="CR81" i="22"/>
  <c r="CQ81" i="22"/>
  <c r="CP81" i="22"/>
  <c r="CN81" i="22"/>
  <c r="CM81" i="22"/>
  <c r="AK81" i="22" s="1"/>
  <c r="CL81" i="22"/>
  <c r="CK81" i="22"/>
  <c r="CJ81" i="22"/>
  <c r="CI81" i="22"/>
  <c r="CH81" i="22"/>
  <c r="CH79" i="22" s="1"/>
  <c r="CG81" i="22"/>
  <c r="CF81" i="22"/>
  <c r="CE81" i="22"/>
  <c r="CD81" i="22"/>
  <c r="CC81" i="22"/>
  <c r="AT81" i="22"/>
  <c r="AS81" i="22"/>
  <c r="AN81" i="22"/>
  <c r="AM81" i="22"/>
  <c r="AH81" i="22"/>
  <c r="AF81" i="22"/>
  <c r="AE81" i="22"/>
  <c r="AD81" i="22"/>
  <c r="AX81" i="22" s="1"/>
  <c r="AA81" i="22"/>
  <c r="Y81" i="22"/>
  <c r="W81" i="22"/>
  <c r="DA80" i="22"/>
  <c r="DA79" i="22" s="1"/>
  <c r="CZ80" i="22"/>
  <c r="CY80" i="22"/>
  <c r="CY79" i="22" s="1"/>
  <c r="CX80" i="22"/>
  <c r="CW80" i="22"/>
  <c r="CV80" i="22"/>
  <c r="CU80" i="22"/>
  <c r="CT80" i="22"/>
  <c r="CS80" i="22"/>
  <c r="CS79" i="22" s="1"/>
  <c r="CR80" i="22"/>
  <c r="CR79" i="22" s="1"/>
  <c r="CQ80" i="22"/>
  <c r="CP80" i="22"/>
  <c r="CN80" i="22"/>
  <c r="CM80" i="22"/>
  <c r="CL80" i="22"/>
  <c r="CL79" i="22" s="1"/>
  <c r="CK80" i="22"/>
  <c r="CJ80" i="22"/>
  <c r="CI80" i="22"/>
  <c r="CH80" i="22"/>
  <c r="CG80" i="22"/>
  <c r="CF80" i="22"/>
  <c r="CE80" i="22"/>
  <c r="CE79" i="22" s="1"/>
  <c r="CD80" i="22"/>
  <c r="CC80" i="22"/>
  <c r="AT80" i="22"/>
  <c r="AS80" i="22"/>
  <c r="AQ80" i="22"/>
  <c r="AN80" i="22"/>
  <c r="AK80" i="22"/>
  <c r="AK79" i="22" s="1"/>
  <c r="AK60" i="22" s="1"/>
  <c r="AH80" i="22"/>
  <c r="AF80" i="22"/>
  <c r="AF79" i="22" s="1"/>
  <c r="AF60" i="22" s="1"/>
  <c r="AE80" i="22"/>
  <c r="AE79" i="22" s="1"/>
  <c r="AA80" i="22"/>
  <c r="AA79" i="22" s="1"/>
  <c r="Y80" i="22"/>
  <c r="W80" i="22"/>
  <c r="EA79" i="22"/>
  <c r="DZ79" i="22"/>
  <c r="DY79" i="22"/>
  <c r="DX79" i="22"/>
  <c r="DW79" i="22"/>
  <c r="DV79" i="22"/>
  <c r="DV60" i="22" s="1"/>
  <c r="CV60" i="22" s="1"/>
  <c r="DU79" i="22"/>
  <c r="DT79" i="22"/>
  <c r="DS79" i="22"/>
  <c r="DR79" i="22"/>
  <c r="DQ79" i="22"/>
  <c r="DQ60" i="22" s="1"/>
  <c r="DP79" i="22"/>
  <c r="DN79" i="22"/>
  <c r="DM79" i="22"/>
  <c r="DL79" i="22"/>
  <c r="DK79" i="22"/>
  <c r="DJ79" i="22"/>
  <c r="DI79" i="22"/>
  <c r="DI60" i="22" s="1"/>
  <c r="CI60" i="22" s="1"/>
  <c r="DH79" i="22"/>
  <c r="DG79" i="22"/>
  <c r="DF79" i="22"/>
  <c r="DE79" i="22"/>
  <c r="DD79" i="22"/>
  <c r="DC79" i="22"/>
  <c r="CV79" i="22"/>
  <c r="CU79" i="22"/>
  <c r="CT79" i="22"/>
  <c r="CQ79" i="22"/>
  <c r="CP79" i="22"/>
  <c r="CN79" i="22"/>
  <c r="CJ79" i="22"/>
  <c r="CI79" i="22"/>
  <c r="CG79" i="22"/>
  <c r="CF79" i="22"/>
  <c r="CD79" i="22"/>
  <c r="CC79" i="22"/>
  <c r="AT79" i="22"/>
  <c r="AM79" i="22"/>
  <c r="AB79" i="22"/>
  <c r="X79" i="22"/>
  <c r="W79" i="22"/>
  <c r="W60" i="22" s="1"/>
  <c r="DA78" i="22"/>
  <c r="CZ78" i="22"/>
  <c r="AQ78" i="22" s="1"/>
  <c r="CY78" i="22"/>
  <c r="CX78" i="22"/>
  <c r="CW78" i="22"/>
  <c r="CV78" i="22"/>
  <c r="CU78" i="22"/>
  <c r="CT78" i="22"/>
  <c r="CS78" i="22"/>
  <c r="CR78" i="22"/>
  <c r="CQ78" i="22"/>
  <c r="CP78" i="22"/>
  <c r="CN78" i="22"/>
  <c r="CM78" i="22"/>
  <c r="AK78" i="22" s="1"/>
  <c r="CL78" i="22"/>
  <c r="CK78" i="22"/>
  <c r="CJ78" i="22"/>
  <c r="CI78" i="22"/>
  <c r="CH78" i="22"/>
  <c r="CG78" i="22"/>
  <c r="CF78" i="22"/>
  <c r="CE78" i="22"/>
  <c r="CD78" i="22"/>
  <c r="CC78" i="22"/>
  <c r="AT78" i="22"/>
  <c r="AS78" i="22"/>
  <c r="AN78" i="22"/>
  <c r="AM78" i="22"/>
  <c r="AH78" i="22"/>
  <c r="AF78" i="22"/>
  <c r="AE78" i="22"/>
  <c r="AA78" i="22"/>
  <c r="Y78" i="22"/>
  <c r="W78" i="22"/>
  <c r="DA77" i="22"/>
  <c r="CZ77" i="22"/>
  <c r="AQ77" i="22" s="1"/>
  <c r="CY77" i="22"/>
  <c r="CX77" i="22"/>
  <c r="CW77" i="22"/>
  <c r="CV77" i="22"/>
  <c r="CU77" i="22"/>
  <c r="CT77" i="22"/>
  <c r="CS77" i="22"/>
  <c r="CR77" i="22"/>
  <c r="CQ77" i="22"/>
  <c r="CP77" i="22"/>
  <c r="CN77" i="22"/>
  <c r="CM77" i="22"/>
  <c r="AK77" i="22" s="1"/>
  <c r="CL77" i="22"/>
  <c r="CK77" i="22"/>
  <c r="CJ77" i="22"/>
  <c r="CI77" i="22"/>
  <c r="CH77" i="22"/>
  <c r="CG77" i="22"/>
  <c r="CF77" i="22"/>
  <c r="CE77" i="22"/>
  <c r="CD77" i="22"/>
  <c r="CC77" i="22"/>
  <c r="AT77" i="22"/>
  <c r="AS77" i="22"/>
  <c r="AN77" i="22"/>
  <c r="AM77" i="22"/>
  <c r="AH77" i="22"/>
  <c r="AF77" i="22"/>
  <c r="AE77" i="22"/>
  <c r="AA77" i="22"/>
  <c r="AD77" i="22" s="1"/>
  <c r="Y77" i="22"/>
  <c r="W77" i="22"/>
  <c r="DA76" i="22"/>
  <c r="CZ76" i="22"/>
  <c r="CY76" i="22"/>
  <c r="CX76" i="22"/>
  <c r="CW76" i="22"/>
  <c r="CV76" i="22"/>
  <c r="CU76" i="22"/>
  <c r="CT76" i="22"/>
  <c r="CS76" i="22"/>
  <c r="CR76" i="22"/>
  <c r="CQ76" i="22"/>
  <c r="CP76" i="22"/>
  <c r="CN76" i="22"/>
  <c r="CM76" i="22"/>
  <c r="CL76" i="22"/>
  <c r="CK76" i="22"/>
  <c r="CJ76" i="22"/>
  <c r="CI76" i="22"/>
  <c r="CH76" i="22"/>
  <c r="CG76" i="22"/>
  <c r="CF76" i="22"/>
  <c r="CE76" i="22"/>
  <c r="CD76" i="22"/>
  <c r="CC76" i="22"/>
  <c r="AT76" i="22"/>
  <c r="AS76" i="22"/>
  <c r="AQ76" i="22"/>
  <c r="AN76" i="22"/>
  <c r="AM76" i="22"/>
  <c r="AK76" i="22"/>
  <c r="AH76" i="22"/>
  <c r="AF76" i="22"/>
  <c r="AF12" i="22" s="1"/>
  <c r="AE76" i="22"/>
  <c r="AA76" i="22"/>
  <c r="Y76" i="22"/>
  <c r="W76" i="22"/>
  <c r="DA75" i="22"/>
  <c r="CZ75" i="22"/>
  <c r="CY75" i="22"/>
  <c r="CX75" i="22"/>
  <c r="CW75" i="22"/>
  <c r="CV75" i="22"/>
  <c r="CU75" i="22"/>
  <c r="CT75" i="22"/>
  <c r="CT73" i="22" s="1"/>
  <c r="CS75" i="22"/>
  <c r="CR75" i="22"/>
  <c r="CR73" i="22" s="1"/>
  <c r="CQ75" i="22"/>
  <c r="CP75" i="22"/>
  <c r="CN75" i="22"/>
  <c r="CM75" i="22"/>
  <c r="CL75" i="22"/>
  <c r="CK75" i="22"/>
  <c r="CJ75" i="22"/>
  <c r="CI75" i="22"/>
  <c r="CH75" i="22"/>
  <c r="CG75" i="22"/>
  <c r="CG73" i="22" s="1"/>
  <c r="CF75" i="22"/>
  <c r="CE75" i="22"/>
  <c r="CD75" i="22"/>
  <c r="CD73" i="22" s="1"/>
  <c r="CC75" i="22"/>
  <c r="AU75" i="22"/>
  <c r="AT75" i="22"/>
  <c r="AS75" i="22"/>
  <c r="AQ75" i="22"/>
  <c r="AQ11" i="22" s="1"/>
  <c r="AN75" i="22"/>
  <c r="AM75" i="22"/>
  <c r="AK75" i="22"/>
  <c r="AK11" i="22" s="1"/>
  <c r="AH75" i="22"/>
  <c r="AV75" i="22" s="1"/>
  <c r="AG75" i="22"/>
  <c r="AY75" i="22" s="1"/>
  <c r="AF75" i="22"/>
  <c r="AE75" i="22"/>
  <c r="AD75" i="22"/>
  <c r="AA75" i="22"/>
  <c r="Y75" i="22"/>
  <c r="W75" i="22"/>
  <c r="DA74" i="22"/>
  <c r="DA73" i="22" s="1"/>
  <c r="CZ74" i="22"/>
  <c r="CY74" i="22"/>
  <c r="CX74" i="22"/>
  <c r="CW74" i="22"/>
  <c r="CW73" i="22" s="1"/>
  <c r="CV74" i="22"/>
  <c r="CV73" i="22" s="1"/>
  <c r="CU74" i="22"/>
  <c r="CT74" i="22"/>
  <c r="CS74" i="22"/>
  <c r="CR74" i="22"/>
  <c r="CQ74" i="22"/>
  <c r="CP74" i="22"/>
  <c r="CP73" i="22" s="1"/>
  <c r="CN74" i="22"/>
  <c r="CN73" i="22" s="1"/>
  <c r="CM74" i="22"/>
  <c r="CM73" i="22" s="1"/>
  <c r="CL74" i="22"/>
  <c r="CK74" i="22"/>
  <c r="CJ74" i="22"/>
  <c r="CJ73" i="22" s="1"/>
  <c r="CI74" i="22"/>
  <c r="CI73" i="22" s="1"/>
  <c r="CH74" i="22"/>
  <c r="CG74" i="22"/>
  <c r="CF74" i="22"/>
  <c r="CE74" i="22"/>
  <c r="CD74" i="22"/>
  <c r="CC74" i="22"/>
  <c r="CC73" i="22" s="1"/>
  <c r="AT74" i="22"/>
  <c r="AT10" i="22" s="1"/>
  <c r="AS74" i="22"/>
  <c r="AQ74" i="22"/>
  <c r="AN74" i="22"/>
  <c r="AM74" i="22"/>
  <c r="AK74" i="22"/>
  <c r="AH74" i="22"/>
  <c r="AH73" i="22" s="1"/>
  <c r="AF74" i="22"/>
  <c r="AE74" i="22"/>
  <c r="AA74" i="22"/>
  <c r="AA73" i="22" s="1"/>
  <c r="AA36" i="22" s="1"/>
  <c r="Y74" i="22"/>
  <c r="W74" i="22"/>
  <c r="EA73" i="22"/>
  <c r="DZ73" i="22"/>
  <c r="DY73" i="22"/>
  <c r="DX73" i="22"/>
  <c r="DW73" i="22"/>
  <c r="DW36" i="22" s="1"/>
  <c r="DV73" i="22"/>
  <c r="DV36" i="22" s="1"/>
  <c r="CV36" i="22" s="1"/>
  <c r="CV43" i="22" s="1"/>
  <c r="DU73" i="22"/>
  <c r="DT73" i="22"/>
  <c r="DT36" i="22" s="1"/>
  <c r="CT36" i="22" s="1"/>
  <c r="CT43" i="22" s="1"/>
  <c r="DS73" i="22"/>
  <c r="DS83" i="22" s="1"/>
  <c r="DR73" i="22"/>
  <c r="DR36" i="22" s="1"/>
  <c r="DQ73" i="22"/>
  <c r="DP73" i="22"/>
  <c r="DP36" i="22" s="1"/>
  <c r="DN73" i="22"/>
  <c r="DM73" i="22"/>
  <c r="DL73" i="22"/>
  <c r="DK73" i="22"/>
  <c r="DJ73" i="22"/>
  <c r="DJ36" i="22" s="1"/>
  <c r="CJ36" i="22" s="1"/>
  <c r="DI73" i="22"/>
  <c r="DI36" i="22" s="1"/>
  <c r="DH73" i="22"/>
  <c r="DG73" i="22"/>
  <c r="DG36" i="22" s="1"/>
  <c r="DG43" i="22" s="1"/>
  <c r="DF73" i="22"/>
  <c r="DF83" i="22" s="1"/>
  <c r="DE73" i="22"/>
  <c r="DE36" i="22" s="1"/>
  <c r="DD73" i="22"/>
  <c r="DC73" i="22"/>
  <c r="DC36" i="22" s="1"/>
  <c r="CZ73" i="22"/>
  <c r="CY73" i="22"/>
  <c r="CX73" i="22"/>
  <c r="CS73" i="22"/>
  <c r="CQ73" i="22"/>
  <c r="CL73" i="22"/>
  <c r="CK73" i="22"/>
  <c r="CF73" i="22"/>
  <c r="AE73" i="22"/>
  <c r="AB73" i="22"/>
  <c r="Y73" i="22"/>
  <c r="Y36" i="22" s="1"/>
  <c r="X73" i="22"/>
  <c r="AY70" i="22"/>
  <c r="DK67" i="22"/>
  <c r="DJ67" i="22"/>
  <c r="CF67" i="22"/>
  <c r="AF67" i="22"/>
  <c r="AE67" i="22"/>
  <c r="EA66" i="22"/>
  <c r="DZ66" i="22"/>
  <c r="DY66" i="22"/>
  <c r="DX66" i="22"/>
  <c r="DW66" i="22"/>
  <c r="DV66" i="22"/>
  <c r="DU66" i="22"/>
  <c r="DT66" i="22"/>
  <c r="DS66" i="22"/>
  <c r="DR66" i="22"/>
  <c r="DQ66" i="22"/>
  <c r="DP66" i="22"/>
  <c r="DN66" i="22"/>
  <c r="DM66" i="22"/>
  <c r="DL66" i="22"/>
  <c r="DK66" i="22"/>
  <c r="DJ66" i="22"/>
  <c r="DI66" i="22"/>
  <c r="DH66" i="22"/>
  <c r="DG66" i="22"/>
  <c r="DF66" i="22"/>
  <c r="DE66" i="22"/>
  <c r="DD66" i="22"/>
  <c r="DC66" i="22"/>
  <c r="DA66" i="22"/>
  <c r="CZ66" i="22"/>
  <c r="CY66" i="22"/>
  <c r="CX66" i="22"/>
  <c r="CW66" i="22"/>
  <c r="CV66" i="22"/>
  <c r="CU66" i="22"/>
  <c r="CT66" i="22"/>
  <c r="CS66" i="22"/>
  <c r="CR66" i="22"/>
  <c r="CQ66" i="22"/>
  <c r="CP66" i="22"/>
  <c r="CN66" i="22"/>
  <c r="CM66" i="22"/>
  <c r="CL66" i="22"/>
  <c r="CK66" i="22"/>
  <c r="CJ66" i="22"/>
  <c r="CI66" i="22"/>
  <c r="CH66" i="22"/>
  <c r="CG66" i="22"/>
  <c r="CF66" i="22"/>
  <c r="CE66" i="22"/>
  <c r="CD66" i="22"/>
  <c r="CC66" i="22"/>
  <c r="CA66" i="22"/>
  <c r="BZ66" i="22"/>
  <c r="AS66" i="22" s="1"/>
  <c r="BY66" i="22"/>
  <c r="BX66" i="22"/>
  <c r="BW66" i="22"/>
  <c r="BV66" i="22"/>
  <c r="BU66" i="22"/>
  <c r="BT66" i="22"/>
  <c r="BS66" i="22"/>
  <c r="BR66" i="22"/>
  <c r="BQ66" i="22"/>
  <c r="BP66" i="22"/>
  <c r="BN66" i="22"/>
  <c r="BM66" i="22"/>
  <c r="AM66" i="22" s="1"/>
  <c r="BL66" i="22"/>
  <c r="BK66" i="22"/>
  <c r="BJ66" i="22"/>
  <c r="BI66" i="22"/>
  <c r="BH66" i="22"/>
  <c r="BG66" i="22"/>
  <c r="BF66" i="22"/>
  <c r="BE66" i="22"/>
  <c r="BD66" i="22"/>
  <c r="BC66" i="22"/>
  <c r="AW66" i="22"/>
  <c r="AT66" i="22"/>
  <c r="AN66" i="22"/>
  <c r="AK66" i="22"/>
  <c r="AH66" i="22"/>
  <c r="AL66" i="22" s="1"/>
  <c r="AF66" i="22"/>
  <c r="AE66" i="22"/>
  <c r="AC66" i="22"/>
  <c r="AB66" i="22"/>
  <c r="AA66" i="22"/>
  <c r="Z66" i="22"/>
  <c r="Y66" i="22"/>
  <c r="X66" i="22"/>
  <c r="W66" i="22"/>
  <c r="EA65" i="22"/>
  <c r="DZ65" i="22"/>
  <c r="DY65" i="22"/>
  <c r="DX65" i="22"/>
  <c r="DW65" i="22"/>
  <c r="DV65" i="22"/>
  <c r="DU65" i="22"/>
  <c r="DT65" i="22"/>
  <c r="DS65" i="22"/>
  <c r="DR65" i="22"/>
  <c r="DQ65" i="22"/>
  <c r="DQ29" i="22" s="1"/>
  <c r="CQ29" i="22" s="1"/>
  <c r="DP65" i="22"/>
  <c r="DN65" i="22"/>
  <c r="DM65" i="22"/>
  <c r="DM67" i="22" s="1"/>
  <c r="DL65" i="22"/>
  <c r="DK65" i="22"/>
  <c r="DJ65" i="22"/>
  <c r="DI65" i="22"/>
  <c r="DI29" i="22" s="1"/>
  <c r="CI29" i="22" s="1"/>
  <c r="DH65" i="22"/>
  <c r="DG65" i="22"/>
  <c r="DF65" i="22"/>
  <c r="DE65" i="22"/>
  <c r="DD65" i="22"/>
  <c r="DC65" i="22"/>
  <c r="DC29" i="22" s="1"/>
  <c r="CC29" i="22" s="1"/>
  <c r="DA65" i="22"/>
  <c r="CZ65" i="22"/>
  <c r="CY65" i="22"/>
  <c r="CX65" i="22"/>
  <c r="CW65" i="22"/>
  <c r="CV65" i="22"/>
  <c r="CU65" i="22"/>
  <c r="CT65" i="22"/>
  <c r="CS65" i="22"/>
  <c r="CR65" i="22"/>
  <c r="CQ65" i="22"/>
  <c r="CP65" i="22"/>
  <c r="CN65" i="22"/>
  <c r="CM65" i="22"/>
  <c r="CL65" i="22"/>
  <c r="CK65" i="22"/>
  <c r="CJ65" i="22"/>
  <c r="CI65" i="22"/>
  <c r="CH65" i="22"/>
  <c r="CG65" i="22"/>
  <c r="CF65" i="22"/>
  <c r="CE65" i="22"/>
  <c r="CD65" i="22"/>
  <c r="CC65" i="22"/>
  <c r="CA65" i="22"/>
  <c r="BZ65" i="22"/>
  <c r="AS65" i="22" s="1"/>
  <c r="BY65" i="22"/>
  <c r="BX65" i="22"/>
  <c r="BW65" i="22"/>
  <c r="BV65" i="22"/>
  <c r="BU65" i="22"/>
  <c r="BT65" i="22"/>
  <c r="BS65" i="22"/>
  <c r="BR65" i="22"/>
  <c r="BQ65" i="22"/>
  <c r="BP65" i="22"/>
  <c r="BN65" i="22"/>
  <c r="BM65" i="22"/>
  <c r="AM65" i="22" s="1"/>
  <c r="BL65" i="22"/>
  <c r="BK65" i="22"/>
  <c r="BJ65" i="22"/>
  <c r="BI65" i="22"/>
  <c r="BH65" i="22"/>
  <c r="BG65" i="22"/>
  <c r="BF65" i="22"/>
  <c r="BE65" i="22"/>
  <c r="BD65" i="22"/>
  <c r="BC65" i="22"/>
  <c r="AH65" i="22"/>
  <c r="AF65" i="22"/>
  <c r="AE65" i="22"/>
  <c r="AC65" i="22"/>
  <c r="AC29" i="22" s="1"/>
  <c r="AB65" i="22"/>
  <c r="AA65" i="22"/>
  <c r="Z65" i="22"/>
  <c r="Y65" i="22"/>
  <c r="X65" i="22"/>
  <c r="W65" i="22"/>
  <c r="EA64" i="22"/>
  <c r="DZ64" i="22"/>
  <c r="DY64" i="22"/>
  <c r="DX64" i="22"/>
  <c r="DW64" i="22"/>
  <c r="DV64" i="22"/>
  <c r="DU64" i="22"/>
  <c r="DT64" i="22"/>
  <c r="DT67" i="22" s="1"/>
  <c r="DS64" i="22"/>
  <c r="DR64" i="22"/>
  <c r="DQ64" i="22"/>
  <c r="DP64" i="22"/>
  <c r="DN64" i="22"/>
  <c r="DM64" i="22"/>
  <c r="DL64" i="22"/>
  <c r="DK64" i="22"/>
  <c r="DJ64" i="22"/>
  <c r="DI64" i="22"/>
  <c r="DH64" i="22"/>
  <c r="DG64" i="22"/>
  <c r="DF64" i="22"/>
  <c r="DE64" i="22"/>
  <c r="DD64" i="22"/>
  <c r="DC64" i="22"/>
  <c r="DA64" i="22"/>
  <c r="CZ64" i="22"/>
  <c r="CY64" i="22"/>
  <c r="CX64" i="22"/>
  <c r="CW64" i="22"/>
  <c r="CV64" i="22"/>
  <c r="CV67" i="22" s="1"/>
  <c r="CU64" i="22"/>
  <c r="CT64" i="22"/>
  <c r="CS64" i="22"/>
  <c r="CR64" i="22"/>
  <c r="CQ64" i="22"/>
  <c r="CP64" i="22"/>
  <c r="CN64" i="22"/>
  <c r="CM64" i="22"/>
  <c r="CL64" i="22"/>
  <c r="CK64" i="22"/>
  <c r="CJ64" i="22"/>
  <c r="CI64" i="22"/>
  <c r="CH64" i="22"/>
  <c r="CG64" i="22"/>
  <c r="CF64" i="22"/>
  <c r="CE64" i="22"/>
  <c r="CD64" i="22"/>
  <c r="CC64" i="22"/>
  <c r="AT64" i="22"/>
  <c r="AS64" i="22"/>
  <c r="AN64" i="22"/>
  <c r="AM64" i="22"/>
  <c r="AF64" i="22"/>
  <c r="AE64" i="22"/>
  <c r="AC64" i="22"/>
  <c r="AB64" i="22"/>
  <c r="AA64" i="22"/>
  <c r="Z64" i="22"/>
  <c r="Y64" i="22"/>
  <c r="X64" i="22"/>
  <c r="EA63" i="22"/>
  <c r="DZ63" i="22"/>
  <c r="DY63" i="22"/>
  <c r="DX63" i="22"/>
  <c r="DW63" i="22"/>
  <c r="DV63" i="22"/>
  <c r="DU63" i="22"/>
  <c r="DT63" i="22"/>
  <c r="DS63" i="22"/>
  <c r="DR63" i="22"/>
  <c r="DQ63" i="22"/>
  <c r="DP63" i="22"/>
  <c r="DN63" i="22"/>
  <c r="DM63" i="22"/>
  <c r="DL63" i="22"/>
  <c r="DK63" i="22"/>
  <c r="DJ63" i="22"/>
  <c r="DI63" i="22"/>
  <c r="DH63" i="22"/>
  <c r="DG63" i="22"/>
  <c r="DF63" i="22"/>
  <c r="DF67" i="22" s="1"/>
  <c r="DE63" i="22"/>
  <c r="DD63" i="22"/>
  <c r="DC63" i="22"/>
  <c r="DA63" i="22"/>
  <c r="CZ63" i="22"/>
  <c r="CY63" i="22"/>
  <c r="CX63" i="22"/>
  <c r="CW63" i="22"/>
  <c r="CV63" i="22"/>
  <c r="CU63" i="22"/>
  <c r="CT63" i="22"/>
  <c r="CS63" i="22"/>
  <c r="CR63" i="22"/>
  <c r="CQ63" i="22"/>
  <c r="CP63" i="22"/>
  <c r="CN63" i="22"/>
  <c r="CM63" i="22"/>
  <c r="CL63" i="22"/>
  <c r="CK63" i="22"/>
  <c r="CJ63" i="22"/>
  <c r="CI63" i="22"/>
  <c r="CH63" i="22"/>
  <c r="CG63" i="22"/>
  <c r="CF63" i="22"/>
  <c r="CE63" i="22"/>
  <c r="CD63" i="22"/>
  <c r="CC63" i="22"/>
  <c r="CA63" i="22"/>
  <c r="BZ63" i="22"/>
  <c r="BY63" i="22"/>
  <c r="BX63" i="22"/>
  <c r="BW63" i="22"/>
  <c r="BV63" i="22"/>
  <c r="BU63" i="22"/>
  <c r="BT63" i="22"/>
  <c r="BS63" i="22"/>
  <c r="BR63" i="22"/>
  <c r="BQ63" i="22"/>
  <c r="BP63" i="22"/>
  <c r="BN63" i="22"/>
  <c r="BM63" i="22"/>
  <c r="BL63" i="22"/>
  <c r="BK63" i="22"/>
  <c r="BJ63" i="22"/>
  <c r="BI63" i="22"/>
  <c r="BH63" i="22"/>
  <c r="BG63" i="22"/>
  <c r="BF63" i="22"/>
  <c r="BE63" i="22"/>
  <c r="BD63" i="22"/>
  <c r="BC63" i="22"/>
  <c r="AT63" i="22"/>
  <c r="AS63" i="22"/>
  <c r="AM63" i="22"/>
  <c r="AH63" i="22"/>
  <c r="AF63" i="22"/>
  <c r="AE63" i="22"/>
  <c r="AC63" i="22"/>
  <c r="AB63" i="22"/>
  <c r="AB27" i="22" s="1"/>
  <c r="AA63" i="22"/>
  <c r="Z63" i="22"/>
  <c r="Y63" i="22"/>
  <c r="X63" i="22"/>
  <c r="X27" i="22" s="1"/>
  <c r="W63" i="22"/>
  <c r="EA62" i="22"/>
  <c r="DZ62" i="22"/>
  <c r="DY62" i="22"/>
  <c r="DX62" i="22"/>
  <c r="DW62" i="22"/>
  <c r="DV62" i="22"/>
  <c r="DU62" i="22"/>
  <c r="DU67" i="22" s="1"/>
  <c r="DT62" i="22"/>
  <c r="DS62" i="22"/>
  <c r="DR62" i="22"/>
  <c r="DQ62" i="22"/>
  <c r="DP62" i="22"/>
  <c r="DA62" i="22"/>
  <c r="CZ62" i="22"/>
  <c r="CY62" i="22"/>
  <c r="CX62" i="22"/>
  <c r="CW62" i="22"/>
  <c r="CV62" i="22"/>
  <c r="CU62" i="22"/>
  <c r="CT62" i="22"/>
  <c r="CS62" i="22"/>
  <c r="CR62" i="22"/>
  <c r="CQ62" i="22"/>
  <c r="CP62" i="22"/>
  <c r="CN62" i="22"/>
  <c r="CM62" i="22"/>
  <c r="CL62" i="22"/>
  <c r="CK62" i="22"/>
  <c r="CJ62" i="22"/>
  <c r="CI62" i="22"/>
  <c r="CH62" i="22"/>
  <c r="CG62" i="22"/>
  <c r="CF62" i="22"/>
  <c r="CE62" i="22"/>
  <c r="CD62" i="22"/>
  <c r="CC62" i="22"/>
  <c r="AV62" i="22"/>
  <c r="AU62" i="22"/>
  <c r="AS62" i="22"/>
  <c r="AR62" i="22"/>
  <c r="AP62" i="22"/>
  <c r="AO62" i="22"/>
  <c r="AM62" i="22"/>
  <c r="AJ62" i="22"/>
  <c r="AI62" i="22"/>
  <c r="AC62" i="22"/>
  <c r="AB62" i="22"/>
  <c r="AA62" i="22"/>
  <c r="Z62" i="22"/>
  <c r="Y62" i="22"/>
  <c r="X62" i="22"/>
  <c r="EA61" i="22"/>
  <c r="DZ61" i="22"/>
  <c r="DY61" i="22"/>
  <c r="DX61" i="22"/>
  <c r="DX67" i="22" s="1"/>
  <c r="DW61" i="22"/>
  <c r="DV61" i="22"/>
  <c r="DU61" i="22"/>
  <c r="DT61" i="22"/>
  <c r="DS61" i="22"/>
  <c r="DR61" i="22"/>
  <c r="DQ61" i="22"/>
  <c r="DQ67" i="22" s="1"/>
  <c r="DP61" i="22"/>
  <c r="DN61" i="22"/>
  <c r="DM61" i="22"/>
  <c r="DL61" i="22"/>
  <c r="DK61" i="22"/>
  <c r="DJ61" i="22"/>
  <c r="DI61" i="22"/>
  <c r="DH61" i="22"/>
  <c r="DG61" i="22"/>
  <c r="DG25" i="22" s="1"/>
  <c r="DF61" i="22"/>
  <c r="DE61" i="22"/>
  <c r="DD61" i="22"/>
  <c r="DC61" i="22"/>
  <c r="DA61" i="22"/>
  <c r="CZ61" i="22"/>
  <c r="CY61" i="22"/>
  <c r="CX61" i="22"/>
  <c r="CW61" i="22"/>
  <c r="CV61" i="22"/>
  <c r="CU61" i="22"/>
  <c r="CT61" i="22"/>
  <c r="CS61" i="22"/>
  <c r="CR61" i="22"/>
  <c r="CQ61" i="22"/>
  <c r="CP61" i="22"/>
  <c r="CN61" i="22"/>
  <c r="CM61" i="22"/>
  <c r="CL61" i="22"/>
  <c r="CK61" i="22"/>
  <c r="CJ61" i="22"/>
  <c r="CI61" i="22"/>
  <c r="CH61" i="22"/>
  <c r="CG61" i="22"/>
  <c r="CF61" i="22"/>
  <c r="CE61" i="22"/>
  <c r="CD61" i="22"/>
  <c r="CC61" i="22"/>
  <c r="CA61" i="22"/>
  <c r="BZ61" i="22"/>
  <c r="BY61" i="22"/>
  <c r="BX61" i="22"/>
  <c r="BW61" i="22"/>
  <c r="BV61" i="22"/>
  <c r="BU61" i="22"/>
  <c r="BT61" i="22"/>
  <c r="BS61" i="22"/>
  <c r="BR61" i="22"/>
  <c r="BQ61" i="22"/>
  <c r="BP61" i="22"/>
  <c r="BN61" i="22"/>
  <c r="BM61" i="22"/>
  <c r="BL61" i="22"/>
  <c r="BK61" i="22"/>
  <c r="BJ61" i="22"/>
  <c r="BI61" i="22"/>
  <c r="BH61" i="22"/>
  <c r="BG61" i="22"/>
  <c r="BF61" i="22"/>
  <c r="BE61" i="22"/>
  <c r="BD61" i="22"/>
  <c r="BC61" i="22"/>
  <c r="AT61" i="22"/>
  <c r="AS61" i="22"/>
  <c r="AM61" i="22"/>
  <c r="AH61" i="22"/>
  <c r="AF61" i="22"/>
  <c r="AE61" i="22"/>
  <c r="AC61" i="22"/>
  <c r="AB61" i="22"/>
  <c r="AA61" i="22"/>
  <c r="Z61" i="22"/>
  <c r="Y61" i="22"/>
  <c r="X61" i="22"/>
  <c r="W61" i="22"/>
  <c r="EA60" i="22"/>
  <c r="DZ60" i="22"/>
  <c r="DY60" i="22"/>
  <c r="DX60" i="22"/>
  <c r="DW60" i="22"/>
  <c r="DU60" i="22"/>
  <c r="DT60" i="22"/>
  <c r="DS60" i="22"/>
  <c r="DR60" i="22"/>
  <c r="DP60" i="22"/>
  <c r="DN60" i="22"/>
  <c r="DM60" i="22"/>
  <c r="CM60" i="22" s="1"/>
  <c r="DL60" i="22"/>
  <c r="DK60" i="22"/>
  <c r="DJ60" i="22"/>
  <c r="DH60" i="22"/>
  <c r="DG60" i="22"/>
  <c r="DF60" i="22"/>
  <c r="DE60" i="22"/>
  <c r="DD60" i="22"/>
  <c r="DC60" i="22"/>
  <c r="CY60" i="22"/>
  <c r="CX60" i="22"/>
  <c r="CX67" i="22" s="1"/>
  <c r="CU60" i="22"/>
  <c r="CU67" i="22" s="1"/>
  <c r="CT60" i="22"/>
  <c r="CT67" i="22" s="1"/>
  <c r="CQ60" i="22"/>
  <c r="CN60" i="22"/>
  <c r="CN67" i="22" s="1"/>
  <c r="CK60" i="22"/>
  <c r="CK67" i="22" s="1"/>
  <c r="CJ60" i="22"/>
  <c r="CJ67" i="22" s="1"/>
  <c r="CH60" i="22"/>
  <c r="CF60" i="22"/>
  <c r="CC60" i="22"/>
  <c r="AT60" i="22"/>
  <c r="AQ60" i="22"/>
  <c r="AE60" i="22"/>
  <c r="AC60" i="22"/>
  <c r="AB60" i="22"/>
  <c r="AA60" i="22"/>
  <c r="Z60" i="22"/>
  <c r="Z67" i="22" s="1"/>
  <c r="Y60" i="22"/>
  <c r="X60" i="22"/>
  <c r="AY57" i="22"/>
  <c r="AY56" i="22"/>
  <c r="DM55" i="22"/>
  <c r="CI55" i="22"/>
  <c r="EA54" i="22"/>
  <c r="DZ54" i="22"/>
  <c r="DZ30" i="22" s="1"/>
  <c r="DY54" i="22"/>
  <c r="DX54" i="22"/>
  <c r="DW54" i="22"/>
  <c r="DV54" i="22"/>
  <c r="DU54" i="22"/>
  <c r="DT54" i="22"/>
  <c r="DS54" i="22"/>
  <c r="DR54" i="22"/>
  <c r="DQ54" i="22"/>
  <c r="DP54" i="22"/>
  <c r="DN54" i="22"/>
  <c r="DM54" i="22"/>
  <c r="DL54" i="22"/>
  <c r="DK54" i="22"/>
  <c r="DJ54" i="22"/>
  <c r="DI54" i="22"/>
  <c r="DH54" i="22"/>
  <c r="DG54" i="22"/>
  <c r="DF54" i="22"/>
  <c r="DE54" i="22"/>
  <c r="DD54" i="22"/>
  <c r="DC54" i="22"/>
  <c r="DA54" i="22"/>
  <c r="CZ54" i="22"/>
  <c r="CY54" i="22"/>
  <c r="CX54" i="22"/>
  <c r="CW54" i="22"/>
  <c r="CV54" i="22"/>
  <c r="CU54" i="22"/>
  <c r="CT54" i="22"/>
  <c r="CS54" i="22"/>
  <c r="CR54" i="22"/>
  <c r="CQ54" i="22"/>
  <c r="CP54" i="22"/>
  <c r="CN54" i="22"/>
  <c r="CM54" i="22"/>
  <c r="CL54" i="22"/>
  <c r="CK54" i="22"/>
  <c r="CJ54" i="22"/>
  <c r="CI54" i="22"/>
  <c r="CH54" i="22"/>
  <c r="CG54" i="22"/>
  <c r="CF54" i="22"/>
  <c r="CE54" i="22"/>
  <c r="CD54" i="22"/>
  <c r="CC54" i="22"/>
  <c r="AQ54" i="22"/>
  <c r="AF54" i="22"/>
  <c r="AE54" i="22"/>
  <c r="AE30" i="22" s="1"/>
  <c r="AC54" i="22"/>
  <c r="AB54" i="22"/>
  <c r="Z54" i="22"/>
  <c r="Y54" i="22"/>
  <c r="X54" i="22"/>
  <c r="EA53" i="22"/>
  <c r="DZ53" i="22"/>
  <c r="DY53" i="22"/>
  <c r="DX53" i="22"/>
  <c r="DX29" i="22" s="1"/>
  <c r="DW53" i="22"/>
  <c r="DV53" i="22"/>
  <c r="DU53" i="22"/>
  <c r="DT53" i="22"/>
  <c r="DS53" i="22"/>
  <c r="DR53" i="22"/>
  <c r="DQ53" i="22"/>
  <c r="DP53" i="22"/>
  <c r="DN53" i="22"/>
  <c r="DM53" i="22"/>
  <c r="DL53" i="22"/>
  <c r="DK53" i="22"/>
  <c r="DJ53" i="22"/>
  <c r="DI53" i="22"/>
  <c r="DH53" i="22"/>
  <c r="DG53" i="22"/>
  <c r="DF53" i="22"/>
  <c r="DE53" i="22"/>
  <c r="DD53" i="22"/>
  <c r="DC53" i="22"/>
  <c r="DA53" i="22"/>
  <c r="CZ53" i="22"/>
  <c r="CY53" i="22"/>
  <c r="CX53" i="22"/>
  <c r="CW53" i="22"/>
  <c r="CV53" i="22"/>
  <c r="CU53" i="22"/>
  <c r="CT53" i="22"/>
  <c r="CS53" i="22"/>
  <c r="CR53" i="22"/>
  <c r="CQ53" i="22"/>
  <c r="CP53" i="22"/>
  <c r="CN53" i="22"/>
  <c r="CM53" i="22"/>
  <c r="CL53" i="22"/>
  <c r="CK53" i="22"/>
  <c r="CJ53" i="22"/>
  <c r="CI53" i="22"/>
  <c r="CH53" i="22"/>
  <c r="CG53" i="22"/>
  <c r="CF53" i="22"/>
  <c r="CE53" i="22"/>
  <c r="CD53" i="22"/>
  <c r="CC53" i="22"/>
  <c r="AT53" i="22"/>
  <c r="AQ53" i="22"/>
  <c r="AF53" i="22"/>
  <c r="AE53" i="22"/>
  <c r="AC53" i="22"/>
  <c r="AB53" i="22"/>
  <c r="Z53" i="22"/>
  <c r="Z29" i="22" s="1"/>
  <c r="X53" i="22"/>
  <c r="W53" i="22"/>
  <c r="EA52" i="22"/>
  <c r="DZ52" i="22"/>
  <c r="DY52" i="22"/>
  <c r="DX52" i="22"/>
  <c r="DW52" i="22"/>
  <c r="DW28" i="22" s="1"/>
  <c r="CW28" i="22" s="1"/>
  <c r="DV52" i="22"/>
  <c r="DU52" i="22"/>
  <c r="DT52" i="22"/>
  <c r="DS52" i="22"/>
  <c r="DS28" i="22" s="1"/>
  <c r="DR52" i="22"/>
  <c r="DQ52" i="22"/>
  <c r="DP52" i="22"/>
  <c r="DN52" i="22"/>
  <c r="DM52" i="22"/>
  <c r="DL52" i="22"/>
  <c r="DK52" i="22"/>
  <c r="DJ52" i="22"/>
  <c r="DJ28" i="22" s="1"/>
  <c r="CJ28" i="22" s="1"/>
  <c r="DI52" i="22"/>
  <c r="DH52" i="22"/>
  <c r="DG52" i="22"/>
  <c r="DF52" i="22"/>
  <c r="DF28" i="22" s="1"/>
  <c r="CF28" i="22" s="1"/>
  <c r="DE52" i="22"/>
  <c r="DD52" i="22"/>
  <c r="DC52" i="22"/>
  <c r="DA52" i="22"/>
  <c r="CZ52" i="22"/>
  <c r="CY52" i="22"/>
  <c r="CX52" i="22"/>
  <c r="CW52" i="22"/>
  <c r="CV52" i="22"/>
  <c r="CU52" i="22"/>
  <c r="CT52" i="22"/>
  <c r="CS52" i="22"/>
  <c r="CR52" i="22"/>
  <c r="CQ52" i="22"/>
  <c r="CP52" i="22"/>
  <c r="CN52" i="22"/>
  <c r="CM52" i="22"/>
  <c r="CL52" i="22"/>
  <c r="CK52" i="22"/>
  <c r="CJ52" i="22"/>
  <c r="CI52" i="22"/>
  <c r="CH52" i="22"/>
  <c r="CG52" i="22"/>
  <c r="CF52" i="22"/>
  <c r="CE52" i="22"/>
  <c r="CD52" i="22"/>
  <c r="CC52" i="22"/>
  <c r="BC52" i="22"/>
  <c r="AY52" i="22"/>
  <c r="AW52" i="22"/>
  <c r="AV52" i="22"/>
  <c r="AT52" i="22"/>
  <c r="AQ52" i="22"/>
  <c r="AP52" i="22"/>
  <c r="AN52" i="22"/>
  <c r="AK52" i="22"/>
  <c r="AJ52" i="22"/>
  <c r="AI52" i="22"/>
  <c r="AH52" i="22"/>
  <c r="AG52" i="22"/>
  <c r="AF52" i="22"/>
  <c r="AD52" i="22"/>
  <c r="AC52" i="22"/>
  <c r="AB52" i="22"/>
  <c r="Z52" i="22"/>
  <c r="Y52" i="22"/>
  <c r="X52" i="22"/>
  <c r="W52" i="22"/>
  <c r="EA51" i="22"/>
  <c r="DZ51" i="22"/>
  <c r="DY51" i="22"/>
  <c r="DX51" i="22"/>
  <c r="DW51" i="22"/>
  <c r="DV51" i="22"/>
  <c r="DV55" i="22" s="1"/>
  <c r="DU51" i="22"/>
  <c r="DT51" i="22"/>
  <c r="DS51" i="22"/>
  <c r="DR51" i="22"/>
  <c r="DR55" i="22" s="1"/>
  <c r="DR18" i="22" s="1"/>
  <c r="DQ51" i="22"/>
  <c r="DP51" i="22"/>
  <c r="DN51" i="22"/>
  <c r="DM51" i="22"/>
  <c r="DL51" i="22"/>
  <c r="DK51" i="22"/>
  <c r="DJ51" i="22"/>
  <c r="DI51" i="22"/>
  <c r="DH51" i="22"/>
  <c r="DG51" i="22"/>
  <c r="DG27" i="22" s="1"/>
  <c r="CG27" i="22" s="1"/>
  <c r="DF51" i="22"/>
  <c r="DE51" i="22"/>
  <c r="DD51" i="22"/>
  <c r="DD27" i="22" s="1"/>
  <c r="CD27" i="22" s="1"/>
  <c r="DC51" i="22"/>
  <c r="DA51" i="22"/>
  <c r="CZ51" i="22"/>
  <c r="CY51" i="22"/>
  <c r="CX51" i="22"/>
  <c r="CW51" i="22"/>
  <c r="CV51" i="22"/>
  <c r="CU51" i="22"/>
  <c r="CT51" i="22"/>
  <c r="CS51" i="22"/>
  <c r="CR51" i="22"/>
  <c r="CQ51" i="22"/>
  <c r="CP51" i="22"/>
  <c r="CN51" i="22"/>
  <c r="CM51" i="22"/>
  <c r="CL51" i="22"/>
  <c r="CK51" i="22"/>
  <c r="CJ51" i="22"/>
  <c r="CI51" i="22"/>
  <c r="CH51" i="22"/>
  <c r="CG51" i="22"/>
  <c r="CF51" i="22"/>
  <c r="CE51" i="22"/>
  <c r="CE55" i="22" s="1"/>
  <c r="CD51" i="22"/>
  <c r="CC51" i="22"/>
  <c r="AG51" i="22"/>
  <c r="AF51" i="22"/>
  <c r="AE51" i="22"/>
  <c r="AB51" i="22"/>
  <c r="AA51" i="22"/>
  <c r="Z51" i="22"/>
  <c r="Y51" i="22"/>
  <c r="X51" i="22"/>
  <c r="W51" i="22"/>
  <c r="EA50" i="22"/>
  <c r="DZ50" i="22"/>
  <c r="DY50" i="22"/>
  <c r="DX50" i="22"/>
  <c r="DW50" i="22"/>
  <c r="DV50" i="22"/>
  <c r="DU50" i="22"/>
  <c r="DT50" i="22"/>
  <c r="DS50" i="22"/>
  <c r="DR50" i="22"/>
  <c r="DQ50" i="22"/>
  <c r="DP50" i="22"/>
  <c r="DN50" i="22"/>
  <c r="DM50" i="22"/>
  <c r="DL50" i="22"/>
  <c r="DK50" i="22"/>
  <c r="DJ50" i="22"/>
  <c r="DI50" i="22"/>
  <c r="DH50" i="22"/>
  <c r="DG50" i="22"/>
  <c r="DF50" i="22"/>
  <c r="DE50" i="22"/>
  <c r="DD50" i="22"/>
  <c r="DC50" i="22"/>
  <c r="DA50" i="22"/>
  <c r="CZ50" i="22"/>
  <c r="CY50" i="22"/>
  <c r="CX50" i="22"/>
  <c r="CW50" i="22"/>
  <c r="CV50" i="22"/>
  <c r="CU50" i="22"/>
  <c r="CT50" i="22"/>
  <c r="CS50" i="22"/>
  <c r="CR50" i="22"/>
  <c r="CQ50" i="22"/>
  <c r="CP50" i="22"/>
  <c r="CN50" i="22"/>
  <c r="CM50" i="22"/>
  <c r="CL50" i="22"/>
  <c r="CK50" i="22"/>
  <c r="CJ50" i="22"/>
  <c r="CI50" i="22"/>
  <c r="CH50" i="22"/>
  <c r="CG50" i="22"/>
  <c r="CF50" i="22"/>
  <c r="CE50" i="22"/>
  <c r="CD50" i="22"/>
  <c r="CC50" i="22"/>
  <c r="AE50" i="22"/>
  <c r="AC50" i="22"/>
  <c r="AB50" i="22"/>
  <c r="AA50" i="22"/>
  <c r="Z50" i="22"/>
  <c r="Z26" i="22" s="1"/>
  <c r="Y50" i="22"/>
  <c r="X50" i="22"/>
  <c r="W50" i="22"/>
  <c r="EA49" i="22"/>
  <c r="DZ49" i="22"/>
  <c r="DY49" i="22"/>
  <c r="DX49" i="22"/>
  <c r="DW49" i="22"/>
  <c r="DV49" i="22"/>
  <c r="DU49" i="22"/>
  <c r="DT49" i="22"/>
  <c r="DS49" i="22"/>
  <c r="DS25" i="22" s="1"/>
  <c r="CS25" i="22" s="1"/>
  <c r="DR49" i="22"/>
  <c r="DQ49" i="22"/>
  <c r="DP49" i="22"/>
  <c r="DN49" i="22"/>
  <c r="DM49" i="22"/>
  <c r="DL49" i="22"/>
  <c r="DK49" i="22"/>
  <c r="DJ49" i="22"/>
  <c r="DI49" i="22"/>
  <c r="DH49" i="22"/>
  <c r="DG49" i="22"/>
  <c r="DF49" i="22"/>
  <c r="DF25" i="22" s="1"/>
  <c r="CF25" i="22" s="1"/>
  <c r="DE49" i="22"/>
  <c r="DE25" i="22" s="1"/>
  <c r="CE25" i="22" s="1"/>
  <c r="DD49" i="22"/>
  <c r="DC49" i="22"/>
  <c r="DA49" i="22"/>
  <c r="CZ49" i="22"/>
  <c r="CY49" i="22"/>
  <c r="CX49" i="22"/>
  <c r="CW49" i="22"/>
  <c r="CV49" i="22"/>
  <c r="CU49" i="22"/>
  <c r="CT49" i="22"/>
  <c r="CS49" i="22"/>
  <c r="CR49" i="22"/>
  <c r="CQ49" i="22"/>
  <c r="CP49" i="22"/>
  <c r="CN49" i="22"/>
  <c r="CM49" i="22"/>
  <c r="CL49" i="22"/>
  <c r="CK49" i="22"/>
  <c r="CJ49" i="22"/>
  <c r="CI49" i="22"/>
  <c r="CH49" i="22"/>
  <c r="CG49" i="22"/>
  <c r="CF49" i="22"/>
  <c r="CE49" i="22"/>
  <c r="CD49" i="22"/>
  <c r="CC49" i="22"/>
  <c r="AG49" i="22"/>
  <c r="AF49" i="22"/>
  <c r="AB49" i="22"/>
  <c r="AA49" i="22"/>
  <c r="Z49" i="22"/>
  <c r="X49" i="22"/>
  <c r="W49" i="22"/>
  <c r="DV48" i="22"/>
  <c r="CV48" i="22" s="1"/>
  <c r="CV55" i="22" s="1"/>
  <c r="DS48" i="22"/>
  <c r="CS48" i="22" s="1"/>
  <c r="DR48" i="22"/>
  <c r="CR48" i="22" s="1"/>
  <c r="DM48" i="22"/>
  <c r="DL48" i="22"/>
  <c r="DI48" i="22"/>
  <c r="DF48" i="22"/>
  <c r="DF55" i="22" s="1"/>
  <c r="DF18" i="22" s="1"/>
  <c r="DE48" i="22"/>
  <c r="CM48" i="22"/>
  <c r="CM55" i="22" s="1"/>
  <c r="CL48" i="22"/>
  <c r="CL55" i="22" s="1"/>
  <c r="CI48" i="22"/>
  <c r="CE48" i="22"/>
  <c r="AB48" i="22"/>
  <c r="AB55" i="22" s="1"/>
  <c r="AB18" i="22" s="1"/>
  <c r="Z48" i="22"/>
  <c r="AY46" i="22"/>
  <c r="AY45" i="22"/>
  <c r="AY44" i="22"/>
  <c r="EA43" i="22"/>
  <c r="DV43" i="22"/>
  <c r="DN43" i="22"/>
  <c r="EA42" i="22"/>
  <c r="DZ42" i="22"/>
  <c r="DY42" i="22"/>
  <c r="DY30" i="22" s="1"/>
  <c r="CY30" i="22" s="1"/>
  <c r="DX42" i="22"/>
  <c r="DX30" i="22" s="1"/>
  <c r="CX30" i="22" s="1"/>
  <c r="DW42" i="22"/>
  <c r="DW30" i="22" s="1"/>
  <c r="CW30" i="22" s="1"/>
  <c r="DV42" i="22"/>
  <c r="DV30" i="22" s="1"/>
  <c r="DU42" i="22"/>
  <c r="DT42" i="22"/>
  <c r="DS42" i="22"/>
  <c r="DS30" i="22" s="1"/>
  <c r="CS30" i="22" s="1"/>
  <c r="DR42" i="22"/>
  <c r="DR30" i="22" s="1"/>
  <c r="CR30" i="22" s="1"/>
  <c r="DQ42" i="22"/>
  <c r="DP42" i="22"/>
  <c r="DP30" i="22" s="1"/>
  <c r="CP30" i="22" s="1"/>
  <c r="DN42" i="22"/>
  <c r="DM42" i="22"/>
  <c r="DL42" i="22"/>
  <c r="DL30" i="22" s="1"/>
  <c r="CL30" i="22" s="1"/>
  <c r="DK42" i="22"/>
  <c r="DJ42" i="22"/>
  <c r="DI42" i="22"/>
  <c r="DI30" i="22" s="1"/>
  <c r="DH42" i="22"/>
  <c r="DG42" i="22"/>
  <c r="DF42" i="22"/>
  <c r="DF30" i="22" s="1"/>
  <c r="CF30" i="22" s="1"/>
  <c r="DE42" i="22"/>
  <c r="DE30" i="22" s="1"/>
  <c r="CE30" i="22" s="1"/>
  <c r="DD42" i="22"/>
  <c r="DC42" i="22"/>
  <c r="DC30" i="22" s="1"/>
  <c r="CC30" i="22" s="1"/>
  <c r="DA42" i="22"/>
  <c r="CZ42" i="22"/>
  <c r="CY42" i="22"/>
  <c r="CX42" i="22"/>
  <c r="CW42" i="22"/>
  <c r="CV42" i="22"/>
  <c r="CU42" i="22"/>
  <c r="CT42" i="22"/>
  <c r="CS42" i="22"/>
  <c r="CR42" i="22"/>
  <c r="CQ42" i="22"/>
  <c r="CP42" i="22"/>
  <c r="CN42" i="22"/>
  <c r="CM42" i="22"/>
  <c r="CL42" i="22"/>
  <c r="CK42" i="22"/>
  <c r="CJ42" i="22"/>
  <c r="CI42" i="22"/>
  <c r="CH42" i="22"/>
  <c r="CG42" i="22"/>
  <c r="CF42" i="22"/>
  <c r="CF43" i="22" s="1"/>
  <c r="CE42" i="22"/>
  <c r="CD42" i="22"/>
  <c r="CC42" i="22"/>
  <c r="AW42" i="22"/>
  <c r="AR42" i="22"/>
  <c r="AQ42" i="22"/>
  <c r="AN42" i="22"/>
  <c r="AH42" i="22"/>
  <c r="AF42" i="22"/>
  <c r="AF30" i="22" s="1"/>
  <c r="AE42" i="22"/>
  <c r="AC42" i="22"/>
  <c r="AB42" i="22"/>
  <c r="AA42" i="22"/>
  <c r="Z42" i="22"/>
  <c r="Y42" i="22"/>
  <c r="Y30" i="22" s="1"/>
  <c r="X42" i="22"/>
  <c r="W42" i="22"/>
  <c r="EA41" i="22"/>
  <c r="DZ41" i="22"/>
  <c r="DZ29" i="22" s="1"/>
  <c r="CZ29" i="22" s="1"/>
  <c r="DY41" i="22"/>
  <c r="DX41" i="22"/>
  <c r="DW41" i="22"/>
  <c r="DV41" i="22"/>
  <c r="DU41" i="22"/>
  <c r="DT41" i="22"/>
  <c r="DS41" i="22"/>
  <c r="DR41" i="22"/>
  <c r="DR29" i="22" s="1"/>
  <c r="CR29" i="22" s="1"/>
  <c r="DQ41" i="22"/>
  <c r="DP41" i="22"/>
  <c r="DN41" i="22"/>
  <c r="DM41" i="22"/>
  <c r="DM29" i="22" s="1"/>
  <c r="CM29" i="22" s="1"/>
  <c r="DL41" i="22"/>
  <c r="DK41" i="22"/>
  <c r="DJ41" i="22"/>
  <c r="DI41" i="22"/>
  <c r="DH41" i="22"/>
  <c r="DG41" i="22"/>
  <c r="DF41" i="22"/>
  <c r="DE41" i="22"/>
  <c r="DE29" i="22" s="1"/>
  <c r="DD41" i="22"/>
  <c r="DC41" i="22"/>
  <c r="DA41" i="22"/>
  <c r="CZ41" i="22"/>
  <c r="CY41" i="22"/>
  <c r="CX41" i="22"/>
  <c r="CW41" i="22"/>
  <c r="CV41" i="22"/>
  <c r="CU41" i="22"/>
  <c r="CT41" i="22"/>
  <c r="CS41" i="22"/>
  <c r="CR41" i="22"/>
  <c r="CQ41" i="22"/>
  <c r="CP41" i="22"/>
  <c r="CN41" i="22"/>
  <c r="CM41" i="22"/>
  <c r="CL41" i="22"/>
  <c r="CK41" i="22"/>
  <c r="CJ41" i="22"/>
  <c r="CI41" i="22"/>
  <c r="CH41" i="22"/>
  <c r="CG41" i="22"/>
  <c r="CF41" i="22"/>
  <c r="CE41" i="22"/>
  <c r="CD41" i="22"/>
  <c r="CC41" i="22"/>
  <c r="AK41" i="22"/>
  <c r="AH41" i="22"/>
  <c r="AF41" i="22"/>
  <c r="AE41" i="22"/>
  <c r="AC41" i="22"/>
  <c r="AB41" i="22"/>
  <c r="Z41" i="22"/>
  <c r="X41" i="22"/>
  <c r="X29" i="22" s="1"/>
  <c r="W41" i="22"/>
  <c r="W29" i="22" s="1"/>
  <c r="EA40" i="22"/>
  <c r="DZ40" i="22"/>
  <c r="DZ28" i="22" s="1"/>
  <c r="CZ28" i="22" s="1"/>
  <c r="DY40" i="22"/>
  <c r="DY28" i="22" s="1"/>
  <c r="CY28" i="22" s="1"/>
  <c r="DX40" i="22"/>
  <c r="DW40" i="22"/>
  <c r="DV40" i="22"/>
  <c r="DU40" i="22"/>
  <c r="DU28" i="22" s="1"/>
  <c r="DT40" i="22"/>
  <c r="DS40" i="22"/>
  <c r="DR40" i="22"/>
  <c r="DR28" i="22" s="1"/>
  <c r="CR28" i="22" s="1"/>
  <c r="DQ40" i="22"/>
  <c r="DQ28" i="22" s="1"/>
  <c r="CQ28" i="22" s="1"/>
  <c r="DP40" i="22"/>
  <c r="DP28" i="22" s="1"/>
  <c r="CP28" i="22" s="1"/>
  <c r="DN40" i="22"/>
  <c r="DM40" i="22"/>
  <c r="DL40" i="22"/>
  <c r="DK40" i="22"/>
  <c r="DJ40" i="22"/>
  <c r="DI40" i="22"/>
  <c r="DH40" i="22"/>
  <c r="DH28" i="22" s="1"/>
  <c r="CH28" i="22" s="1"/>
  <c r="DG40" i="22"/>
  <c r="DF40" i="22"/>
  <c r="DE40" i="22"/>
  <c r="DE28" i="22" s="1"/>
  <c r="CE28" i="22" s="1"/>
  <c r="DD40" i="22"/>
  <c r="DD28" i="22" s="1"/>
  <c r="DC40" i="22"/>
  <c r="DC28" i="22" s="1"/>
  <c r="DA40" i="22"/>
  <c r="CZ40" i="22"/>
  <c r="CY40" i="22"/>
  <c r="CX40" i="22"/>
  <c r="CW40" i="22"/>
  <c r="CV40" i="22"/>
  <c r="CU40" i="22"/>
  <c r="CT40" i="22"/>
  <c r="CS40" i="22"/>
  <c r="CR40" i="22"/>
  <c r="CQ40" i="22"/>
  <c r="CP40" i="22"/>
  <c r="CN40" i="22"/>
  <c r="CM40" i="22"/>
  <c r="CL40" i="22"/>
  <c r="CK40" i="22"/>
  <c r="CJ40" i="22"/>
  <c r="CI40" i="22"/>
  <c r="CH40" i="22"/>
  <c r="CG40" i="22"/>
  <c r="CF40" i="22"/>
  <c r="CE40" i="22"/>
  <c r="CD40" i="22"/>
  <c r="CC40" i="22"/>
  <c r="AT40" i="22"/>
  <c r="AQ40" i="22"/>
  <c r="AK40" i="22"/>
  <c r="AF40" i="22"/>
  <c r="AE40" i="22"/>
  <c r="AC40" i="22"/>
  <c r="AB40" i="22"/>
  <c r="AB28" i="22" s="1"/>
  <c r="AA40" i="22"/>
  <c r="Z40" i="22"/>
  <c r="Y40" i="22"/>
  <c r="X40" i="22"/>
  <c r="EA39" i="22"/>
  <c r="DZ39" i="22"/>
  <c r="DY39" i="22"/>
  <c r="DY27" i="22" s="1"/>
  <c r="CY27" i="22" s="1"/>
  <c r="DX39" i="22"/>
  <c r="DX27" i="22" s="1"/>
  <c r="CX27" i="22" s="1"/>
  <c r="DW39" i="22"/>
  <c r="DW27" i="22" s="1"/>
  <c r="CW27" i="22" s="1"/>
  <c r="DV39" i="22"/>
  <c r="DU39" i="22"/>
  <c r="DU27" i="22" s="1"/>
  <c r="DT39" i="22"/>
  <c r="DS39" i="22"/>
  <c r="DR39" i="22"/>
  <c r="DR27" i="22" s="1"/>
  <c r="CR27" i="22" s="1"/>
  <c r="DQ39" i="22"/>
  <c r="DP39" i="22"/>
  <c r="DP27" i="22" s="1"/>
  <c r="CP27" i="22" s="1"/>
  <c r="DN39" i="22"/>
  <c r="DM39" i="22"/>
  <c r="DL39" i="22"/>
  <c r="DL27" i="22" s="1"/>
  <c r="CL27" i="22" s="1"/>
  <c r="DK39" i="22"/>
  <c r="DK27" i="22" s="1"/>
  <c r="CK27" i="22" s="1"/>
  <c r="DJ39" i="22"/>
  <c r="DJ27" i="22" s="1"/>
  <c r="DI39" i="22"/>
  <c r="DH39" i="22"/>
  <c r="DH27" i="22" s="1"/>
  <c r="CH27" i="22" s="1"/>
  <c r="DG39" i="22"/>
  <c r="DF39" i="22"/>
  <c r="DE39" i="22"/>
  <c r="DE27" i="22" s="1"/>
  <c r="CE27" i="22" s="1"/>
  <c r="DD39" i="22"/>
  <c r="DC39" i="22"/>
  <c r="DC27" i="22" s="1"/>
  <c r="DA39" i="22"/>
  <c r="CZ39" i="22"/>
  <c r="CY39" i="22"/>
  <c r="CX39" i="22"/>
  <c r="CW39" i="22"/>
  <c r="CV39" i="22"/>
  <c r="CU39" i="22"/>
  <c r="CT39" i="22"/>
  <c r="CS39" i="22"/>
  <c r="CR39" i="22"/>
  <c r="CQ39" i="22"/>
  <c r="CP39" i="22"/>
  <c r="CN39" i="22"/>
  <c r="CM39" i="22"/>
  <c r="CL39" i="22"/>
  <c r="CK39" i="22"/>
  <c r="CJ39" i="22"/>
  <c r="CI39" i="22"/>
  <c r="CH39" i="22"/>
  <c r="CG39" i="22"/>
  <c r="CF39" i="22"/>
  <c r="CE39" i="22"/>
  <c r="CD39" i="22"/>
  <c r="CC39" i="22"/>
  <c r="AT39" i="22"/>
  <c r="AH39" i="22"/>
  <c r="AF39" i="22"/>
  <c r="AE39" i="22"/>
  <c r="AC39" i="22"/>
  <c r="AB39" i="22"/>
  <c r="AA39" i="22"/>
  <c r="AA27" i="22" s="1"/>
  <c r="Z39" i="22"/>
  <c r="X39" i="22"/>
  <c r="EA38" i="22"/>
  <c r="DZ38" i="22"/>
  <c r="DY38" i="22"/>
  <c r="DY26" i="22" s="1"/>
  <c r="CY26" i="22" s="1"/>
  <c r="DX38" i="22"/>
  <c r="DX26" i="22" s="1"/>
  <c r="CX26" i="22" s="1"/>
  <c r="DW38" i="22"/>
  <c r="DW26" i="22" s="1"/>
  <c r="CW26" i="22" s="1"/>
  <c r="DV38" i="22"/>
  <c r="DU38" i="22"/>
  <c r="DT38" i="22"/>
  <c r="DS38" i="22"/>
  <c r="DS26" i="22" s="1"/>
  <c r="DR38" i="22"/>
  <c r="DQ38" i="22"/>
  <c r="DP38" i="22"/>
  <c r="DN38" i="22"/>
  <c r="DM38" i="22"/>
  <c r="DM26" i="22" s="1"/>
  <c r="CM26" i="22" s="1"/>
  <c r="DL38" i="22"/>
  <c r="DL26" i="22" s="1"/>
  <c r="CL26" i="22" s="1"/>
  <c r="DK38" i="22"/>
  <c r="DK26" i="22" s="1"/>
  <c r="CK26" i="22" s="1"/>
  <c r="DJ38" i="22"/>
  <c r="DI38" i="22"/>
  <c r="DI26" i="22" s="1"/>
  <c r="CI26" i="22" s="1"/>
  <c r="DH38" i="22"/>
  <c r="DG38" i="22"/>
  <c r="DF38" i="22"/>
  <c r="DF26" i="22" s="1"/>
  <c r="CF26" i="22" s="1"/>
  <c r="DE38" i="22"/>
  <c r="DD38" i="22"/>
  <c r="DC38" i="22"/>
  <c r="DA38" i="22"/>
  <c r="CZ38" i="22"/>
  <c r="CY38" i="22"/>
  <c r="CX38" i="22"/>
  <c r="CW38" i="22"/>
  <c r="CV38" i="22"/>
  <c r="CU38" i="22"/>
  <c r="CT38" i="22"/>
  <c r="CS38" i="22"/>
  <c r="CR38" i="22"/>
  <c r="CQ38" i="22"/>
  <c r="CP38" i="22"/>
  <c r="CN38" i="22"/>
  <c r="CM38" i="22"/>
  <c r="CL38" i="22"/>
  <c r="CK38" i="22"/>
  <c r="CJ38" i="22"/>
  <c r="CI38" i="22"/>
  <c r="CH38" i="22"/>
  <c r="CG38" i="22"/>
  <c r="CF38" i="22"/>
  <c r="CE38" i="22"/>
  <c r="CD38" i="22"/>
  <c r="CC38" i="22"/>
  <c r="AT38" i="22"/>
  <c r="AR38" i="22"/>
  <c r="AQ38" i="22"/>
  <c r="AN38" i="22"/>
  <c r="AF38" i="22"/>
  <c r="AE38" i="22"/>
  <c r="AC38" i="22"/>
  <c r="AC43" i="22" s="1"/>
  <c r="AB38" i="22"/>
  <c r="AA38" i="22"/>
  <c r="Z38" i="22"/>
  <c r="Y38" i="22"/>
  <c r="X38" i="22"/>
  <c r="EA37" i="22"/>
  <c r="DZ37" i="22"/>
  <c r="DZ25" i="22" s="1"/>
  <c r="DY37" i="22"/>
  <c r="DY25" i="22" s="1"/>
  <c r="CY25" i="22" s="1"/>
  <c r="DX37" i="22"/>
  <c r="DW37" i="22"/>
  <c r="DV37" i="22"/>
  <c r="DV25" i="22" s="1"/>
  <c r="CV25" i="22" s="1"/>
  <c r="DU37" i="22"/>
  <c r="DU25" i="22" s="1"/>
  <c r="CU25" i="22" s="1"/>
  <c r="DT37" i="22"/>
  <c r="DS37" i="22"/>
  <c r="DR37" i="22"/>
  <c r="DQ37" i="22"/>
  <c r="DP37" i="22"/>
  <c r="DN37" i="22"/>
  <c r="DM37" i="22"/>
  <c r="DL37" i="22"/>
  <c r="DL25" i="22" s="1"/>
  <c r="CL25" i="22" s="1"/>
  <c r="DK37" i="22"/>
  <c r="DJ37" i="22"/>
  <c r="DJ25" i="22" s="1"/>
  <c r="CJ25" i="22" s="1"/>
  <c r="DI37" i="22"/>
  <c r="DH37" i="22"/>
  <c r="DG37" i="22"/>
  <c r="DF37" i="22"/>
  <c r="DE37" i="22"/>
  <c r="DD37" i="22"/>
  <c r="DD25" i="22" s="1"/>
  <c r="CD25" i="22" s="1"/>
  <c r="DC37" i="22"/>
  <c r="DA37" i="22"/>
  <c r="CZ37" i="22"/>
  <c r="CY37" i="22"/>
  <c r="CX37" i="22"/>
  <c r="CW37" i="22"/>
  <c r="CV37" i="22"/>
  <c r="CU37" i="22"/>
  <c r="CT37" i="22"/>
  <c r="CS37" i="22"/>
  <c r="CR37" i="22"/>
  <c r="CQ37" i="22"/>
  <c r="CP37" i="22"/>
  <c r="CN37" i="22"/>
  <c r="CM37" i="22"/>
  <c r="CL37" i="22"/>
  <c r="CK37" i="22"/>
  <c r="CJ37" i="22"/>
  <c r="CJ43" i="22" s="1"/>
  <c r="CI37" i="22"/>
  <c r="CH37" i="22"/>
  <c r="CG37" i="22"/>
  <c r="CF37" i="22"/>
  <c r="CE37" i="22"/>
  <c r="CD37" i="22"/>
  <c r="CC37" i="22"/>
  <c r="AT37" i="22"/>
  <c r="AE37" i="22"/>
  <c r="AC37" i="22"/>
  <c r="AB37" i="22"/>
  <c r="AA37" i="22"/>
  <c r="Z37" i="22"/>
  <c r="Z25" i="22" s="1"/>
  <c r="X37" i="22"/>
  <c r="X25" i="22" s="1"/>
  <c r="EA36" i="22"/>
  <c r="DZ36" i="22"/>
  <c r="DY36" i="22"/>
  <c r="DX36" i="22"/>
  <c r="DU36" i="22"/>
  <c r="DS36" i="22"/>
  <c r="DQ36" i="22"/>
  <c r="DQ43" i="22" s="1"/>
  <c r="DN36" i="22"/>
  <c r="DM36" i="22"/>
  <c r="DM24" i="22" s="1"/>
  <c r="CM24" i="22" s="1"/>
  <c r="DL36" i="22"/>
  <c r="DK36" i="22"/>
  <c r="DH36" i="22"/>
  <c r="DF36" i="22"/>
  <c r="CF36" i="22" s="1"/>
  <c r="DD36" i="22"/>
  <c r="CD36" i="22" s="1"/>
  <c r="CD43" i="22" s="1"/>
  <c r="CZ36" i="22"/>
  <c r="CZ43" i="22" s="1"/>
  <c r="CU36" i="22"/>
  <c r="CU43" i="22" s="1"/>
  <c r="CQ36" i="22"/>
  <c r="CN36" i="22"/>
  <c r="CN43" i="22" s="1"/>
  <c r="CL36" i="22"/>
  <c r="CH36" i="22"/>
  <c r="CH43" i="22" s="1"/>
  <c r="AE36" i="22"/>
  <c r="AC36" i="22"/>
  <c r="Z36" i="22"/>
  <c r="X36" i="22"/>
  <c r="X43" i="22" s="1"/>
  <c r="AY34" i="22"/>
  <c r="AY33" i="22"/>
  <c r="AY32" i="22"/>
  <c r="EA30" i="22"/>
  <c r="DA30" i="22" s="1"/>
  <c r="DQ30" i="22"/>
  <c r="DN30" i="22"/>
  <c r="DM30" i="22"/>
  <c r="CM30" i="22" s="1"/>
  <c r="DK30" i="22"/>
  <c r="CK30" i="22" s="1"/>
  <c r="DJ30" i="22"/>
  <c r="CJ30" i="22" s="1"/>
  <c r="DD30" i="22"/>
  <c r="CD30" i="22" s="1"/>
  <c r="CZ30" i="22"/>
  <c r="CV30" i="22"/>
  <c r="CQ30" i="22"/>
  <c r="CN30" i="22"/>
  <c r="CI30" i="22"/>
  <c r="AQ30" i="22"/>
  <c r="AC30" i="22"/>
  <c r="AB30" i="22"/>
  <c r="Z30" i="22"/>
  <c r="X30" i="22"/>
  <c r="EA29" i="22"/>
  <c r="DV29" i="22"/>
  <c r="CV29" i="22" s="1"/>
  <c r="DU29" i="22"/>
  <c r="CU29" i="22" s="1"/>
  <c r="DT29" i="22"/>
  <c r="DS29" i="22"/>
  <c r="DN29" i="22"/>
  <c r="CN29" i="22" s="1"/>
  <c r="DK29" i="22"/>
  <c r="DH29" i="22"/>
  <c r="DG29" i="22"/>
  <c r="CG29" i="22" s="1"/>
  <c r="DF29" i="22"/>
  <c r="DA29" i="22"/>
  <c r="CX29" i="22"/>
  <c r="CT29" i="22"/>
  <c r="CS29" i="22"/>
  <c r="CK29" i="22"/>
  <c r="CH29" i="22"/>
  <c r="CF29" i="22"/>
  <c r="CE29" i="22"/>
  <c r="AF29" i="22"/>
  <c r="AE29" i="22"/>
  <c r="AB29" i="22"/>
  <c r="EA28" i="22"/>
  <c r="DA28" i="22" s="1"/>
  <c r="DX28" i="22"/>
  <c r="CX28" i="22" s="1"/>
  <c r="DT28" i="22"/>
  <c r="CT28" i="22" s="1"/>
  <c r="DN28" i="22"/>
  <c r="CN28" i="22" s="1"/>
  <c r="DM28" i="22"/>
  <c r="CM28" i="22" s="1"/>
  <c r="DL28" i="22"/>
  <c r="CL28" i="22" s="1"/>
  <c r="DK28" i="22"/>
  <c r="DG28" i="22"/>
  <c r="CG28" i="22" s="1"/>
  <c r="CU28" i="22"/>
  <c r="CS28" i="22"/>
  <c r="CK28" i="22"/>
  <c r="CD28" i="22"/>
  <c r="CC28" i="22"/>
  <c r="AT28" i="22"/>
  <c r="AQ28" i="22"/>
  <c r="AC28" i="22"/>
  <c r="Z28" i="22"/>
  <c r="EA27" i="22"/>
  <c r="DA27" i="22" s="1"/>
  <c r="DZ27" i="22"/>
  <c r="CZ27" i="22" s="1"/>
  <c r="DV27" i="22"/>
  <c r="CV27" i="22" s="1"/>
  <c r="DT27" i="22"/>
  <c r="DS27" i="22"/>
  <c r="CS27" i="22" s="1"/>
  <c r="DN27" i="22"/>
  <c r="CN27" i="22" s="1"/>
  <c r="DM27" i="22"/>
  <c r="CM27" i="22" s="1"/>
  <c r="DI27" i="22"/>
  <c r="CI27" i="22" s="1"/>
  <c r="DF27" i="22"/>
  <c r="CF27" i="22" s="1"/>
  <c r="CU27" i="22"/>
  <c r="CT27" i="22"/>
  <c r="CJ27" i="22"/>
  <c r="CC27" i="22"/>
  <c r="AF27" i="22"/>
  <c r="AE27" i="22"/>
  <c r="Z27" i="22"/>
  <c r="DV26" i="22"/>
  <c r="CV26" i="22" s="1"/>
  <c r="DR26" i="22"/>
  <c r="DQ26" i="22"/>
  <c r="CQ26" i="22" s="1"/>
  <c r="DP26" i="22"/>
  <c r="DJ26" i="22"/>
  <c r="CJ26" i="22" s="1"/>
  <c r="DH26" i="22"/>
  <c r="CH26" i="22" s="1"/>
  <c r="DE26" i="22"/>
  <c r="DD26" i="22"/>
  <c r="CD26" i="22" s="1"/>
  <c r="DC26" i="22"/>
  <c r="CC26" i="22" s="1"/>
  <c r="CS26" i="22"/>
  <c r="CR26" i="22"/>
  <c r="CP26" i="22"/>
  <c r="CE26" i="22"/>
  <c r="AE26" i="22"/>
  <c r="AC26" i="22"/>
  <c r="AB26" i="22"/>
  <c r="AA26" i="22"/>
  <c r="Y26" i="22"/>
  <c r="X26" i="22"/>
  <c r="DW25" i="22"/>
  <c r="CW25" i="22" s="1"/>
  <c r="DT25" i="22"/>
  <c r="CT25" i="22" s="1"/>
  <c r="DR25" i="22"/>
  <c r="DQ25" i="22"/>
  <c r="DP25" i="22"/>
  <c r="CP25" i="22" s="1"/>
  <c r="DM25" i="22"/>
  <c r="DI25" i="22"/>
  <c r="CI25" i="22" s="1"/>
  <c r="DH25" i="22"/>
  <c r="CH25" i="22" s="1"/>
  <c r="DC25" i="22"/>
  <c r="CC25" i="22" s="1"/>
  <c r="CZ25" i="22"/>
  <c r="CR25" i="22"/>
  <c r="CQ25" i="22"/>
  <c r="CM25" i="22"/>
  <c r="CG25" i="22"/>
  <c r="AB25" i="22"/>
  <c r="DV24" i="22"/>
  <c r="DL24" i="22"/>
  <c r="DF24" i="22"/>
  <c r="CV24" i="22"/>
  <c r="CF24" i="22"/>
  <c r="DV18" i="22"/>
  <c r="DM18" i="22"/>
  <c r="CI18" i="22"/>
  <c r="AT17" i="22"/>
  <c r="AN17" i="22"/>
  <c r="AH17" i="22"/>
  <c r="AE17" i="22"/>
  <c r="AC17" i="22"/>
  <c r="AB17" i="22"/>
  <c r="AA17" i="22"/>
  <c r="Z17" i="22"/>
  <c r="Y17" i="22"/>
  <c r="X17" i="22"/>
  <c r="W17" i="22"/>
  <c r="W15" i="22" s="1"/>
  <c r="DA16" i="22"/>
  <c r="CZ16" i="22"/>
  <c r="CZ15" i="22" s="1"/>
  <c r="CY16" i="22"/>
  <c r="CX16" i="22"/>
  <c r="CX15" i="22" s="1"/>
  <c r="CW16" i="22"/>
  <c r="CW15" i="22" s="1"/>
  <c r="CV16" i="22"/>
  <c r="CU16" i="22"/>
  <c r="CU15" i="22" s="1"/>
  <c r="CT16" i="22"/>
  <c r="CS16" i="22"/>
  <c r="CR16" i="22"/>
  <c r="CQ16" i="22"/>
  <c r="CP16" i="22"/>
  <c r="CN16" i="22"/>
  <c r="CM16" i="22"/>
  <c r="CM15" i="22" s="1"/>
  <c r="CL16" i="22"/>
  <c r="CK16" i="22"/>
  <c r="CK15" i="22" s="1"/>
  <c r="CJ16" i="22"/>
  <c r="CI16" i="22"/>
  <c r="CI15" i="22" s="1"/>
  <c r="CH16" i="22"/>
  <c r="CH15" i="22" s="1"/>
  <c r="CG16" i="22"/>
  <c r="CF16" i="22"/>
  <c r="CE16" i="22"/>
  <c r="CD16" i="22"/>
  <c r="CC16" i="22"/>
  <c r="AT16" i="22"/>
  <c r="AR16" i="22"/>
  <c r="AQ16" i="22"/>
  <c r="AN16" i="22"/>
  <c r="AH16" i="22"/>
  <c r="AF16" i="22"/>
  <c r="AE16" i="22"/>
  <c r="AC16" i="22"/>
  <c r="AB16" i="22"/>
  <c r="AB15" i="22" s="1"/>
  <c r="AA16" i="22"/>
  <c r="Z16" i="22"/>
  <c r="Y16" i="22"/>
  <c r="Y15" i="22" s="1"/>
  <c r="X16" i="22"/>
  <c r="X15" i="22" s="1"/>
  <c r="W16" i="22"/>
  <c r="EA15" i="22"/>
  <c r="DZ15" i="22"/>
  <c r="DY15" i="22"/>
  <c r="DX15" i="22"/>
  <c r="DW15" i="22"/>
  <c r="DV15" i="22"/>
  <c r="DU15" i="22"/>
  <c r="DT15" i="22"/>
  <c r="DS15" i="22"/>
  <c r="DR15" i="22"/>
  <c r="DQ15" i="22"/>
  <c r="DP15" i="22"/>
  <c r="DN15" i="22"/>
  <c r="DM15" i="22"/>
  <c r="DL15" i="22"/>
  <c r="DK15" i="22"/>
  <c r="DJ15" i="22"/>
  <c r="DI15" i="22"/>
  <c r="DH15" i="22"/>
  <c r="DG15" i="22"/>
  <c r="DF15" i="22"/>
  <c r="DE15" i="22"/>
  <c r="DD15" i="22"/>
  <c r="DC15" i="22"/>
  <c r="DA15" i="22"/>
  <c r="CY15" i="22"/>
  <c r="CV15" i="22"/>
  <c r="CT15" i="22"/>
  <c r="CS15" i="22"/>
  <c r="CR15" i="22"/>
  <c r="CQ15" i="22"/>
  <c r="CP15" i="22"/>
  <c r="CN15" i="22"/>
  <c r="CL15" i="22"/>
  <c r="CG15" i="22"/>
  <c r="CF15" i="22"/>
  <c r="CE15" i="22"/>
  <c r="CD15" i="22"/>
  <c r="AZ15" i="22"/>
  <c r="BA15" i="22" s="1"/>
  <c r="AT15" i="22"/>
  <c r="AN15" i="22"/>
  <c r="AH15" i="22"/>
  <c r="AF15" i="22"/>
  <c r="AE15" i="22"/>
  <c r="AA15" i="22"/>
  <c r="EA14" i="22"/>
  <c r="DZ14" i="22"/>
  <c r="DY14" i="22"/>
  <c r="DX14" i="22"/>
  <c r="DW14" i="22"/>
  <c r="DV14" i="22"/>
  <c r="DU14" i="22"/>
  <c r="DT14" i="22"/>
  <c r="DS14" i="22"/>
  <c r="DR14" i="22"/>
  <c r="DR9" i="22" s="1"/>
  <c r="DQ14" i="22"/>
  <c r="DP14" i="22"/>
  <c r="DN14" i="22"/>
  <c r="DM14" i="22"/>
  <c r="DL14" i="22"/>
  <c r="DK14" i="22"/>
  <c r="DJ14" i="22"/>
  <c r="DI14" i="22"/>
  <c r="DH14" i="22"/>
  <c r="DG14" i="22"/>
  <c r="DF14" i="22"/>
  <c r="DE14" i="22"/>
  <c r="DD14" i="22"/>
  <c r="DC14" i="22"/>
  <c r="DA14" i="22"/>
  <c r="CZ14" i="22"/>
  <c r="CY14" i="22"/>
  <c r="CX14" i="22"/>
  <c r="CW14" i="22"/>
  <c r="CV14" i="22"/>
  <c r="CU14" i="22"/>
  <c r="CT14" i="22"/>
  <c r="CS14" i="22"/>
  <c r="CR14" i="22"/>
  <c r="CQ14" i="22"/>
  <c r="CP14" i="22"/>
  <c r="CN14" i="22"/>
  <c r="CM14" i="22"/>
  <c r="CL14" i="22"/>
  <c r="CK14" i="22"/>
  <c r="CJ14" i="22"/>
  <c r="CI14" i="22"/>
  <c r="CH14" i="22"/>
  <c r="CG14" i="22"/>
  <c r="CF14" i="22"/>
  <c r="CE14" i="22"/>
  <c r="CD14" i="22"/>
  <c r="CC14" i="22"/>
  <c r="AW14" i="22"/>
  <c r="AT14" i="22"/>
  <c r="AR14" i="22"/>
  <c r="AQ14" i="22"/>
  <c r="AN14" i="22"/>
  <c r="AH14" i="22"/>
  <c r="AF14" i="22"/>
  <c r="AE14" i="22"/>
  <c r="AC14" i="22"/>
  <c r="AB14" i="22"/>
  <c r="AA14" i="22"/>
  <c r="Z14" i="22"/>
  <c r="Y14" i="22"/>
  <c r="X14" i="22"/>
  <c r="W14" i="22"/>
  <c r="EA13" i="22"/>
  <c r="DZ13" i="22"/>
  <c r="DY13" i="22"/>
  <c r="DX13" i="22"/>
  <c r="DW13" i="22"/>
  <c r="DV13" i="22"/>
  <c r="DU13" i="22"/>
  <c r="DT13" i="22"/>
  <c r="DS13" i="22"/>
  <c r="DR13" i="22"/>
  <c r="DQ13" i="22"/>
  <c r="DP13" i="22"/>
  <c r="DN13" i="22"/>
  <c r="DM13" i="22"/>
  <c r="DL13" i="22"/>
  <c r="DK13" i="22"/>
  <c r="DJ13" i="22"/>
  <c r="DI13" i="22"/>
  <c r="DH13" i="22"/>
  <c r="DG13" i="22"/>
  <c r="DF13" i="22"/>
  <c r="DE13" i="22"/>
  <c r="DD13" i="22"/>
  <c r="DC13" i="22"/>
  <c r="DA13" i="22"/>
  <c r="CZ13" i="22"/>
  <c r="CY13" i="22"/>
  <c r="CX13" i="22"/>
  <c r="CW13" i="22"/>
  <c r="CV13" i="22"/>
  <c r="CU13" i="22"/>
  <c r="CT13" i="22"/>
  <c r="CS13" i="22"/>
  <c r="CR13" i="22"/>
  <c r="CQ13" i="22"/>
  <c r="CP13" i="22"/>
  <c r="CN13" i="22"/>
  <c r="CM13" i="22"/>
  <c r="CL13" i="22"/>
  <c r="CK13" i="22"/>
  <c r="CJ13" i="22"/>
  <c r="CI13" i="22"/>
  <c r="CH13" i="22"/>
  <c r="CG13" i="22"/>
  <c r="CF13" i="22"/>
  <c r="CE13" i="22"/>
  <c r="CD13" i="22"/>
  <c r="CC13" i="22"/>
  <c r="AT13" i="22"/>
  <c r="AN13" i="22"/>
  <c r="AH13" i="22"/>
  <c r="AF13" i="22"/>
  <c r="AE13" i="22"/>
  <c r="AC13" i="22"/>
  <c r="AB13" i="22"/>
  <c r="AA13" i="22"/>
  <c r="Z13" i="22"/>
  <c r="Y13" i="22"/>
  <c r="X13" i="22"/>
  <c r="W13" i="22"/>
  <c r="EA12" i="22"/>
  <c r="DZ12" i="22"/>
  <c r="DY12" i="22"/>
  <c r="DX12" i="22"/>
  <c r="DW12" i="22"/>
  <c r="DV12" i="22"/>
  <c r="DU12" i="22"/>
  <c r="DU9" i="22" s="1"/>
  <c r="DT12" i="22"/>
  <c r="DT9" i="22" s="1"/>
  <c r="DS12" i="22"/>
  <c r="DR12" i="22"/>
  <c r="DQ12" i="22"/>
  <c r="DP12" i="22"/>
  <c r="DN12" i="22"/>
  <c r="DM12" i="22"/>
  <c r="DL12" i="22"/>
  <c r="DK12" i="22"/>
  <c r="DJ12" i="22"/>
  <c r="DI12" i="22"/>
  <c r="DH12" i="22"/>
  <c r="DH9" i="22" s="1"/>
  <c r="DG12" i="22"/>
  <c r="DG9" i="22" s="1"/>
  <c r="DF12" i="22"/>
  <c r="DE12" i="22"/>
  <c r="DD12" i="22"/>
  <c r="DC12" i="22"/>
  <c r="DA12" i="22"/>
  <c r="CZ12" i="22"/>
  <c r="CY12" i="22"/>
  <c r="CX12" i="22"/>
  <c r="CW12" i="22"/>
  <c r="CV12" i="22"/>
  <c r="CU12" i="22"/>
  <c r="CU9" i="22" s="1"/>
  <c r="CT12" i="22"/>
  <c r="CT9" i="22" s="1"/>
  <c r="CS12" i="22"/>
  <c r="CR12" i="22"/>
  <c r="CQ12" i="22"/>
  <c r="CP12" i="22"/>
  <c r="CN12" i="22"/>
  <c r="CM12" i="22"/>
  <c r="CL12" i="22"/>
  <c r="CK12" i="22"/>
  <c r="CJ12" i="22"/>
  <c r="CI12" i="22"/>
  <c r="CH12" i="22"/>
  <c r="CH9" i="22" s="1"/>
  <c r="CG12" i="22"/>
  <c r="CG9" i="22" s="1"/>
  <c r="CF12" i="22"/>
  <c r="CE12" i="22"/>
  <c r="CD12" i="22"/>
  <c r="CC12" i="22"/>
  <c r="AT12" i="22"/>
  <c r="AQ12" i="22"/>
  <c r="AK12" i="22"/>
  <c r="AH12" i="22"/>
  <c r="AE12" i="22"/>
  <c r="AC12" i="22"/>
  <c r="AB12" i="22"/>
  <c r="AA12" i="22"/>
  <c r="Z12" i="22"/>
  <c r="Y12" i="22"/>
  <c r="X12" i="22"/>
  <c r="W12" i="22"/>
  <c r="EA11" i="22"/>
  <c r="DZ11" i="22"/>
  <c r="DY11" i="22"/>
  <c r="DX11" i="22"/>
  <c r="DW11" i="22"/>
  <c r="DV11" i="22"/>
  <c r="DU11" i="22"/>
  <c r="DT11" i="22"/>
  <c r="DS11" i="22"/>
  <c r="DS9" i="22" s="1"/>
  <c r="DR11" i="22"/>
  <c r="DQ11" i="22"/>
  <c r="DP11" i="22"/>
  <c r="DN11" i="22"/>
  <c r="DM11" i="22"/>
  <c r="DL11" i="22"/>
  <c r="DK11" i="22"/>
  <c r="DJ11" i="22"/>
  <c r="DI11" i="22"/>
  <c r="DH11" i="22"/>
  <c r="DG11" i="22"/>
  <c r="DF11" i="22"/>
  <c r="DF9" i="22" s="1"/>
  <c r="DE11" i="22"/>
  <c r="DD11" i="22"/>
  <c r="DC11" i="22"/>
  <c r="DA11" i="22"/>
  <c r="CZ11" i="22"/>
  <c r="CY11" i="22"/>
  <c r="CX11" i="22"/>
  <c r="CW11" i="22"/>
  <c r="CV11" i="22"/>
  <c r="CU11" i="22"/>
  <c r="CT11" i="22"/>
  <c r="CS11" i="22"/>
  <c r="CS9" i="22" s="1"/>
  <c r="CR11" i="22"/>
  <c r="CQ11" i="22"/>
  <c r="CP11" i="22"/>
  <c r="CN11" i="22"/>
  <c r="CM11" i="22"/>
  <c r="CL11" i="22"/>
  <c r="CK11" i="22"/>
  <c r="CJ11" i="22"/>
  <c r="CI11" i="22"/>
  <c r="CH11" i="22"/>
  <c r="CG11" i="22"/>
  <c r="CF11" i="22"/>
  <c r="CF9" i="22" s="1"/>
  <c r="CE11" i="22"/>
  <c r="CD11" i="22"/>
  <c r="CC11" i="22"/>
  <c r="AT11" i="22"/>
  <c r="AH11" i="22"/>
  <c r="AF11" i="22"/>
  <c r="AE11" i="22"/>
  <c r="AC11" i="22"/>
  <c r="AB11" i="22"/>
  <c r="AA11" i="22"/>
  <c r="Z11" i="22"/>
  <c r="Y11" i="22"/>
  <c r="X11" i="22"/>
  <c r="W11" i="22"/>
  <c r="EA10" i="22"/>
  <c r="EA9" i="22" s="1"/>
  <c r="DZ10" i="22"/>
  <c r="DY10" i="22"/>
  <c r="DX10" i="22"/>
  <c r="DW10" i="22"/>
  <c r="DW9" i="22" s="1"/>
  <c r="DV10" i="22"/>
  <c r="DV9" i="22" s="1"/>
  <c r="DV19" i="22" s="1"/>
  <c r="DU10" i="22"/>
  <c r="DT10" i="22"/>
  <c r="DS10" i="22"/>
  <c r="DR10" i="22"/>
  <c r="DQ10" i="22"/>
  <c r="DP10" i="22"/>
  <c r="DP9" i="22" s="1"/>
  <c r="DN10" i="22"/>
  <c r="DN9" i="22" s="1"/>
  <c r="DM10" i="22"/>
  <c r="DL10" i="22"/>
  <c r="DK10" i="22"/>
  <c r="DJ10" i="22"/>
  <c r="DJ9" i="22" s="1"/>
  <c r="DI10" i="22"/>
  <c r="DI9" i="22" s="1"/>
  <c r="DH10" i="22"/>
  <c r="DG10" i="22"/>
  <c r="DF10" i="22"/>
  <c r="DE10" i="22"/>
  <c r="DD10" i="22"/>
  <c r="DD9" i="22" s="1"/>
  <c r="DC10" i="22"/>
  <c r="DC9" i="22" s="1"/>
  <c r="DA10" i="22"/>
  <c r="DA9" i="22" s="1"/>
  <c r="CZ10" i="22"/>
  <c r="CY10" i="22"/>
  <c r="CX10" i="22"/>
  <c r="CW10" i="22"/>
  <c r="CW9" i="22" s="1"/>
  <c r="CV10" i="22"/>
  <c r="CV9" i="22" s="1"/>
  <c r="CU10" i="22"/>
  <c r="CT10" i="22"/>
  <c r="CS10" i="22"/>
  <c r="CR10" i="22"/>
  <c r="CQ10" i="22"/>
  <c r="CP10" i="22"/>
  <c r="CP9" i="22" s="1"/>
  <c r="CN10" i="22"/>
  <c r="CN9" i="22" s="1"/>
  <c r="CM10" i="22"/>
  <c r="CL10" i="22"/>
  <c r="CK10" i="22"/>
  <c r="CJ10" i="22"/>
  <c r="CJ9" i="22" s="1"/>
  <c r="CI10" i="22"/>
  <c r="CI9" i="22" s="1"/>
  <c r="CH10" i="22"/>
  <c r="CG10" i="22"/>
  <c r="CF10" i="22"/>
  <c r="CE10" i="22"/>
  <c r="CD10" i="22"/>
  <c r="CC10" i="22"/>
  <c r="CC9" i="22" s="1"/>
  <c r="AQ10" i="22"/>
  <c r="AN10" i="22"/>
  <c r="AF10" i="22"/>
  <c r="AE10" i="22"/>
  <c r="AC10" i="22"/>
  <c r="AB10" i="22"/>
  <c r="AB9" i="22" s="1"/>
  <c r="AA10" i="22"/>
  <c r="Z10" i="22"/>
  <c r="Y10" i="22"/>
  <c r="Y9" i="22" s="1"/>
  <c r="X10" i="22"/>
  <c r="X9" i="22" s="1"/>
  <c r="DX9" i="22"/>
  <c r="DQ9" i="22"/>
  <c r="DK9" i="22"/>
  <c r="DE9" i="22"/>
  <c r="CX9" i="22"/>
  <c r="CR9" i="22"/>
  <c r="CK9" i="22"/>
  <c r="CE9" i="22"/>
  <c r="CD9" i="22"/>
  <c r="AF9" i="22"/>
  <c r="AE9" i="22"/>
  <c r="Z9" i="22"/>
  <c r="DR19" i="22" l="1"/>
  <c r="DP43" i="22"/>
  <c r="CP36" i="22"/>
  <c r="CP43" i="22" s="1"/>
  <c r="CE18" i="22"/>
  <c r="DL31" i="22"/>
  <c r="AQ9" i="22"/>
  <c r="AW13" i="22"/>
  <c r="CM9" i="22"/>
  <c r="CZ9" i="22"/>
  <c r="DM9" i="22"/>
  <c r="DM19" i="22" s="1"/>
  <c r="DZ9" i="22"/>
  <c r="AL11" i="22"/>
  <c r="CR55" i="22"/>
  <c r="AB83" i="22"/>
  <c r="AB36" i="22"/>
  <c r="CC15" i="22"/>
  <c r="CL18" i="22"/>
  <c r="DC67" i="22"/>
  <c r="AT9" i="22"/>
  <c r="AD74" i="22"/>
  <c r="W73" i="22"/>
  <c r="W36" i="22" s="1"/>
  <c r="W10" i="22"/>
  <c r="W9" i="22" s="1"/>
  <c r="CF31" i="22"/>
  <c r="CM18" i="22"/>
  <c r="CL24" i="22"/>
  <c r="DL43" i="22"/>
  <c r="CC67" i="22"/>
  <c r="CD60" i="22"/>
  <c r="CD67" i="22" s="1"/>
  <c r="DD67" i="22"/>
  <c r="CS60" i="22"/>
  <c r="CS67" i="22" s="1"/>
  <c r="DS67" i="22"/>
  <c r="DS24" i="22"/>
  <c r="AA67" i="22"/>
  <c r="AA25" i="22"/>
  <c r="CV18" i="22"/>
  <c r="DV67" i="22"/>
  <c r="DV28" i="22"/>
  <c r="CV28" i="22" s="1"/>
  <c r="CV31" i="22" s="1"/>
  <c r="DC24" i="22"/>
  <c r="CC36" i="22"/>
  <c r="CC43" i="22" s="1"/>
  <c r="DC43" i="22"/>
  <c r="DF19" i="22"/>
  <c r="CM31" i="22"/>
  <c r="DL29" i="22"/>
  <c r="CL29" i="22" s="1"/>
  <c r="DY29" i="22"/>
  <c r="CY29" i="22" s="1"/>
  <c r="DE67" i="22"/>
  <c r="CE60" i="22"/>
  <c r="CE67" i="22" s="1"/>
  <c r="DE43" i="22"/>
  <c r="CE36" i="22"/>
  <c r="CE43" i="22" s="1"/>
  <c r="DE24" i="22"/>
  <c r="CR36" i="22"/>
  <c r="CR43" i="22" s="1"/>
  <c r="DR43" i="22"/>
  <c r="DR24" i="22"/>
  <c r="Z19" i="22"/>
  <c r="Z43" i="22"/>
  <c r="CL43" i="22"/>
  <c r="DF31" i="22"/>
  <c r="CE19" i="22"/>
  <c r="AE43" i="22"/>
  <c r="Y28" i="22"/>
  <c r="DP29" i="22"/>
  <c r="CP29" i="22" s="1"/>
  <c r="DI28" i="22"/>
  <c r="CI28" i="22" s="1"/>
  <c r="AH36" i="22"/>
  <c r="AV77" i="22"/>
  <c r="AZ77" i="22"/>
  <c r="AX77" i="22"/>
  <c r="AG77" i="22"/>
  <c r="AP77" i="22" s="1"/>
  <c r="CI19" i="22"/>
  <c r="DI43" i="22"/>
  <c r="DI24" i="22"/>
  <c r="CI36" i="22"/>
  <c r="CI43" i="22" s="1"/>
  <c r="CQ9" i="22"/>
  <c r="AA9" i="22"/>
  <c r="AL12" i="22"/>
  <c r="CV19" i="22"/>
  <c r="CJ15" i="22"/>
  <c r="AB19" i="22"/>
  <c r="DX43" i="22"/>
  <c r="CX36" i="22"/>
  <c r="CX43" i="22" s="1"/>
  <c r="DL67" i="22"/>
  <c r="CL60" i="22"/>
  <c r="CL67" i="22" s="1"/>
  <c r="EA67" i="22"/>
  <c r="DA60" i="22"/>
  <c r="DA67" i="22" s="1"/>
  <c r="AC9" i="22"/>
  <c r="CL9" i="22"/>
  <c r="CY9" i="22"/>
  <c r="DL9" i="22"/>
  <c r="DL19" i="22" s="1"/>
  <c r="DY9" i="22"/>
  <c r="DM31" i="22"/>
  <c r="DY43" i="22"/>
  <c r="DY24" i="22"/>
  <c r="CY36" i="22"/>
  <c r="CY43" i="22" s="1"/>
  <c r="CQ43" i="22"/>
  <c r="DZ43" i="22"/>
  <c r="DZ26" i="22"/>
  <c r="CZ26" i="22" s="1"/>
  <c r="DG30" i="22"/>
  <c r="CG30" i="22" s="1"/>
  <c r="DT30" i="22"/>
  <c r="CT30" i="22" s="1"/>
  <c r="CF48" i="22"/>
  <c r="CF55" i="22" s="1"/>
  <c r="CS55" i="22"/>
  <c r="AO52" i="22"/>
  <c r="AR52" i="22"/>
  <c r="AL75" i="22"/>
  <c r="DK43" i="22"/>
  <c r="DN26" i="22"/>
  <c r="CN26" i="22" s="1"/>
  <c r="EA26" i="22"/>
  <c r="DA26" i="22" s="1"/>
  <c r="DH30" i="22"/>
  <c r="CH30" i="22" s="1"/>
  <c r="DU30" i="22"/>
  <c r="CU30" i="22" s="1"/>
  <c r="DD43" i="22"/>
  <c r="AF73" i="22"/>
  <c r="AF36" i="22" s="1"/>
  <c r="AK28" i="22"/>
  <c r="DD29" i="22"/>
  <c r="CD29" i="22" s="1"/>
  <c r="DJ43" i="22"/>
  <c r="DE55" i="22"/>
  <c r="DE18" i="22" s="1"/>
  <c r="DE19" i="22" s="1"/>
  <c r="X67" i="22"/>
  <c r="DH67" i="22"/>
  <c r="AO75" i="22"/>
  <c r="AP75" i="22"/>
  <c r="AR75" i="22"/>
  <c r="Y67" i="22"/>
  <c r="AK73" i="22"/>
  <c r="AK36" i="22" s="1"/>
  <c r="AR76" i="22"/>
  <c r="AN12" i="22"/>
  <c r="DU26" i="22"/>
  <c r="CU26" i="22" s="1"/>
  <c r="CG36" i="22"/>
  <c r="CG43" i="22" s="1"/>
  <c r="DK25" i="22"/>
  <c r="CK25" i="22" s="1"/>
  <c r="DX25" i="22"/>
  <c r="CX25" i="22" s="1"/>
  <c r="DQ27" i="22"/>
  <c r="CQ27" i="22" s="1"/>
  <c r="X28" i="22"/>
  <c r="DM43" i="22"/>
  <c r="Z55" i="22"/>
  <c r="Z18" i="22" s="1"/>
  <c r="DZ67" i="22"/>
  <c r="AL61" i="22"/>
  <c r="AL74" i="22"/>
  <c r="AW74" i="22"/>
  <c r="AR10" i="22"/>
  <c r="DA36" i="22"/>
  <c r="DA43" i="22" s="1"/>
  <c r="DG26" i="22"/>
  <c r="CG26" i="22" s="1"/>
  <c r="DT26" i="22"/>
  <c r="CT26" i="22" s="1"/>
  <c r="AL41" i="22"/>
  <c r="DI55" i="22"/>
  <c r="DI18" i="22" s="1"/>
  <c r="DI19" i="22" s="1"/>
  <c r="DS55" i="22"/>
  <c r="DS18" i="22" s="1"/>
  <c r="DS19" i="22" s="1"/>
  <c r="AB67" i="22"/>
  <c r="CY67" i="22"/>
  <c r="CM67" i="22"/>
  <c r="CI67" i="22"/>
  <c r="DI67" i="22"/>
  <c r="CW36" i="22"/>
  <c r="CW43" i="22" s="1"/>
  <c r="DW43" i="22"/>
  <c r="AU77" i="22"/>
  <c r="Z24" i="22"/>
  <c r="Z31" i="22" s="1"/>
  <c r="CK36" i="22"/>
  <c r="CK43" i="22" s="1"/>
  <c r="DN25" i="22"/>
  <c r="CN25" i="22" s="1"/>
  <c r="EA25" i="22"/>
  <c r="DA25" i="22" s="1"/>
  <c r="AC67" i="22"/>
  <c r="CZ60" i="22"/>
  <c r="CZ67" i="22" s="1"/>
  <c r="DN67" i="22"/>
  <c r="AT73" i="22"/>
  <c r="DZ83" i="22"/>
  <c r="DZ48" i="22"/>
  <c r="AH10" i="22"/>
  <c r="DS43" i="22"/>
  <c r="CS36" i="22"/>
  <c r="CS43" i="22" s="1"/>
  <c r="DJ29" i="22"/>
  <c r="CJ29" i="22" s="1"/>
  <c r="DW29" i="22"/>
  <c r="CW29" i="22" s="1"/>
  <c r="DP67" i="22"/>
  <c r="CP60" i="22"/>
  <c r="CP67" i="22" s="1"/>
  <c r="AR80" i="22"/>
  <c r="AN79" i="22"/>
  <c r="AN11" i="22"/>
  <c r="CM36" i="22"/>
  <c r="CM43" i="22" s="1"/>
  <c r="DT43" i="22"/>
  <c r="CH67" i="22"/>
  <c r="CR60" i="22"/>
  <c r="CR67" i="22" s="1"/>
  <c r="DR67" i="22"/>
  <c r="DY67" i="22"/>
  <c r="AQ73" i="22"/>
  <c r="AQ36" i="22" s="1"/>
  <c r="CE73" i="22"/>
  <c r="AF28" i="22"/>
  <c r="DF43" i="22"/>
  <c r="AX52" i="22"/>
  <c r="DU43" i="22"/>
  <c r="DL55" i="22"/>
  <c r="DL18" i="22" s="1"/>
  <c r="CQ67" i="22"/>
  <c r="DG67" i="22"/>
  <c r="CG60" i="22"/>
  <c r="CG67" i="22" s="1"/>
  <c r="DW67" i="22"/>
  <c r="CW60" i="22"/>
  <c r="CW67" i="22" s="1"/>
  <c r="DH43" i="22"/>
  <c r="AZ75" i="22"/>
  <c r="BA75" i="22" s="1"/>
  <c r="AX75" i="22"/>
  <c r="AW80" i="22"/>
  <c r="AU96" i="22"/>
  <c r="CH73" i="22"/>
  <c r="CU73" i="22"/>
  <c r="AL81" i="22"/>
  <c r="AW81" i="22"/>
  <c r="AJ81" i="22"/>
  <c r="AI81" i="22"/>
  <c r="BA91" i="22"/>
  <c r="AL87" i="22"/>
  <c r="AL89" i="22" s="1"/>
  <c r="AH89" i="22"/>
  <c r="AI87" i="22"/>
  <c r="AW87" i="22"/>
  <c r="AW89" i="22" s="1"/>
  <c r="AW75" i="22"/>
  <c r="AJ75" i="22"/>
  <c r="AI75" i="22"/>
  <c r="AD76" i="22"/>
  <c r="AU76" i="22" s="1"/>
  <c r="AL78" i="22"/>
  <c r="AW78" i="22"/>
  <c r="AR77" i="22"/>
  <c r="AI78" i="22"/>
  <c r="CZ79" i="22"/>
  <c r="AU52" i="22"/>
  <c r="AU81" i="22"/>
  <c r="DY83" i="22"/>
  <c r="DY48" i="22"/>
  <c r="AE109" i="22"/>
  <c r="Y79" i="22"/>
  <c r="AD80" i="22"/>
  <c r="AO80" i="22" s="1"/>
  <c r="AV81" i="22"/>
  <c r="DM83" i="22"/>
  <c r="AR78" i="22"/>
  <c r="DE83" i="22"/>
  <c r="AU89" i="22"/>
  <c r="AR74" i="22"/>
  <c r="AR73" i="22" s="1"/>
  <c r="AN73" i="22"/>
  <c r="DC48" i="22"/>
  <c r="DC83" i="22"/>
  <c r="DP48" i="22"/>
  <c r="DP24" i="22" s="1"/>
  <c r="DP83" i="22"/>
  <c r="DC109" i="22"/>
  <c r="CF109" i="22"/>
  <c r="CS109" i="22"/>
  <c r="AG81" i="22"/>
  <c r="AZ81" i="22"/>
  <c r="BA81" i="22" s="1"/>
  <c r="AZ87" i="22"/>
  <c r="AU87" i="22"/>
  <c r="AD89" i="22"/>
  <c r="AX87" i="22"/>
  <c r="AX89" i="22" s="1"/>
  <c r="CW79" i="22"/>
  <c r="DI83" i="22"/>
  <c r="CS162" i="22"/>
  <c r="BA77" i="22"/>
  <c r="CK79" i="22"/>
  <c r="CX79" i="22"/>
  <c r="CH96" i="22"/>
  <c r="CU96" i="22"/>
  <c r="CA100" i="22"/>
  <c r="AR212" i="22"/>
  <c r="AR197" i="22" s="1"/>
  <c r="AL76" i="22"/>
  <c r="AW76" i="22"/>
  <c r="AD78" i="22"/>
  <c r="AU78" i="22" s="1"/>
  <c r="CZ109" i="22"/>
  <c r="DM109" i="22"/>
  <c r="DZ109" i="22"/>
  <c r="AU108" i="22"/>
  <c r="AI108" i="22"/>
  <c r="BQ149" i="22"/>
  <c r="CM79" i="22"/>
  <c r="CV162" i="22"/>
  <c r="DG162" i="22"/>
  <c r="DG82" i="22" s="1"/>
  <c r="DT162" i="22"/>
  <c r="DT82" i="22" s="1"/>
  <c r="BJ96" i="22"/>
  <c r="CD121" i="22"/>
  <c r="CD162" i="22" s="1"/>
  <c r="AL52" i="22"/>
  <c r="AO77" i="22"/>
  <c r="AH79" i="22"/>
  <c r="AL80" i="22"/>
  <c r="AL79" i="22" s="1"/>
  <c r="CX162" i="22"/>
  <c r="AZ96" i="22"/>
  <c r="BA93" i="22"/>
  <c r="DV83" i="22"/>
  <c r="DL109" i="22"/>
  <c r="DY109" i="22"/>
  <c r="AU93" i="22"/>
  <c r="CE137" i="22"/>
  <c r="CG109" i="22"/>
  <c r="CT109" i="22"/>
  <c r="BJ105" i="22"/>
  <c r="CJ109" i="22"/>
  <c r="BH105" i="22"/>
  <c r="AW77" i="22"/>
  <c r="AR90" i="22"/>
  <c r="AR91" i="22" s="1"/>
  <c r="Y109" i="22"/>
  <c r="AR100" i="22"/>
  <c r="CJ137" i="22"/>
  <c r="CW137" i="22"/>
  <c r="AH105" i="22"/>
  <c r="AW102" i="22"/>
  <c r="AI102" i="22"/>
  <c r="BR105" i="22"/>
  <c r="DS109" i="22"/>
  <c r="AR126" i="22"/>
  <c r="AO126" i="22"/>
  <c r="AX126" i="22"/>
  <c r="AF153" i="22"/>
  <c r="AV95" i="22"/>
  <c r="AX95" i="22"/>
  <c r="AX96" i="22" s="1"/>
  <c r="AI95" i="22"/>
  <c r="BQ100" i="22"/>
  <c r="AI100" i="22"/>
  <c r="AL102" i="22"/>
  <c r="AL105" i="22" s="1"/>
  <c r="AO103" i="22"/>
  <c r="AZ103" i="22"/>
  <c r="BA103" i="22" s="1"/>
  <c r="AX103" i="22"/>
  <c r="AV103" i="22"/>
  <c r="AD105" i="22"/>
  <c r="BW105" i="22" s="1"/>
  <c r="CW109" i="22"/>
  <c r="CI137" i="22"/>
  <c r="CV137" i="22"/>
  <c r="CJ162" i="22"/>
  <c r="CW162" i="22"/>
  <c r="DN162" i="22"/>
  <c r="DN82" i="22" s="1"/>
  <c r="EA162" i="22"/>
  <c r="EA82" i="22" s="1"/>
  <c r="AN91" i="22"/>
  <c r="AW93" i="22"/>
  <c r="AW96" i="22" s="1"/>
  <c r="DP109" i="22"/>
  <c r="W109" i="22"/>
  <c r="CI105" i="22"/>
  <c r="CV105" i="22"/>
  <c r="CQ109" i="22"/>
  <c r="CR121" i="22"/>
  <c r="AL117" i="22"/>
  <c r="AV117" i="22"/>
  <c r="AH121" i="22"/>
  <c r="CD133" i="22"/>
  <c r="CQ133" i="22"/>
  <c r="AY96" i="22"/>
  <c r="AV94" i="22"/>
  <c r="AV96" i="22" s="1"/>
  <c r="CH100" i="22"/>
  <c r="BH100" i="22" s="1"/>
  <c r="CU100" i="22"/>
  <c r="BU100" i="22" s="1"/>
  <c r="AV99" i="22"/>
  <c r="AV100" i="22" s="1"/>
  <c r="AI103" i="22"/>
  <c r="BX105" i="22"/>
  <c r="CX109" i="22"/>
  <c r="CM121" i="22"/>
  <c r="AK111" i="22"/>
  <c r="AK121" i="22" s="1"/>
  <c r="AK137" i="22" s="1"/>
  <c r="CZ121" i="22"/>
  <c r="CZ162" i="22" s="1"/>
  <c r="AQ111" i="22"/>
  <c r="AQ121" i="22" s="1"/>
  <c r="AQ137" i="22" s="1"/>
  <c r="AI117" i="22"/>
  <c r="BA126" i="22"/>
  <c r="AR81" i="22"/>
  <c r="AY87" i="22"/>
  <c r="DD162" i="22"/>
  <c r="DD82" i="22" s="1"/>
  <c r="DQ162" i="22"/>
  <c r="DQ82" i="22" s="1"/>
  <c r="AQ90" i="22"/>
  <c r="AQ91" i="22" s="1"/>
  <c r="AY93" i="22"/>
  <c r="AT100" i="22"/>
  <c r="AU100" i="22" s="1"/>
  <c r="AT105" i="22"/>
  <c r="DE109" i="22"/>
  <c r="AZ153" i="22"/>
  <c r="AZ152" i="22"/>
  <c r="BA152" i="22" s="1"/>
  <c r="BA111" i="22"/>
  <c r="AY123" i="22"/>
  <c r="AG133" i="22"/>
  <c r="AI77" i="22"/>
  <c r="AO81" i="22"/>
  <c r="AK162" i="22"/>
  <c r="AK82" i="22" s="1"/>
  <c r="CP162" i="22"/>
  <c r="AT91" i="22"/>
  <c r="AU91" i="22" s="1"/>
  <c r="CM96" i="22"/>
  <c r="CM109" i="22" s="1"/>
  <c r="CZ96" i="22"/>
  <c r="AQ93" i="22"/>
  <c r="AQ96" i="22" s="1"/>
  <c r="AQ162" i="22" s="1"/>
  <c r="AQ82" i="22" s="1"/>
  <c r="BA100" i="22"/>
  <c r="BC100" i="22"/>
  <c r="BP100" i="22"/>
  <c r="CL105" i="22"/>
  <c r="CY105" i="22"/>
  <c r="AV104" i="22"/>
  <c r="AO104" i="22"/>
  <c r="AZ104" i="22"/>
  <c r="BA104" i="22" s="1"/>
  <c r="AX104" i="22"/>
  <c r="DF109" i="22"/>
  <c r="BA108" i="22"/>
  <c r="AE121" i="22"/>
  <c r="AE162" i="22" s="1"/>
  <c r="AE82" i="22" s="1"/>
  <c r="CP137" i="22"/>
  <c r="CJ146" i="22"/>
  <c r="AP81" i="22"/>
  <c r="AD91" i="22"/>
  <c r="AI91" i="22" s="1"/>
  <c r="AV90" i="22"/>
  <c r="AV91" i="22" s="1"/>
  <c r="AO95" i="22"/>
  <c r="AW99" i="22"/>
  <c r="AI99" i="22"/>
  <c r="AV102" i="22"/>
  <c r="DG109" i="22"/>
  <c r="DT109" i="22"/>
  <c r="DD109" i="22"/>
  <c r="AF121" i="22"/>
  <c r="AF137" i="22" s="1"/>
  <c r="CQ121" i="22"/>
  <c r="BW133" i="22"/>
  <c r="AL96" i="22"/>
  <c r="AF100" i="22"/>
  <c r="AF162" i="22" s="1"/>
  <c r="AF82" i="22" s="1"/>
  <c r="BL100" i="22"/>
  <c r="AY102" i="22"/>
  <c r="AY105" i="22" s="1"/>
  <c r="AY111" i="22"/>
  <c r="AG121" i="22"/>
  <c r="CI161" i="22"/>
  <c r="AL77" i="22"/>
  <c r="W162" i="22"/>
  <c r="W82" i="22" s="1"/>
  <c r="AO87" i="22"/>
  <c r="AN89" i="22"/>
  <c r="DH162" i="22"/>
  <c r="DH82" i="22" s="1"/>
  <c r="DU162" i="22"/>
  <c r="DU82" i="22" s="1"/>
  <c r="AG100" i="22"/>
  <c r="AY100" i="22" s="1"/>
  <c r="AY98" i="22"/>
  <c r="AX100" i="22"/>
  <c r="BZ100" i="22"/>
  <c r="AS100" i="22" s="1"/>
  <c r="AL99" i="22"/>
  <c r="AL100" i="22" s="1"/>
  <c r="AB109" i="22"/>
  <c r="BM100" i="22"/>
  <c r="AM100" i="22" s="1"/>
  <c r="DI109" i="22"/>
  <c r="DV109" i="22"/>
  <c r="AF105" i="22"/>
  <c r="AF109" i="22" s="1"/>
  <c r="AP108" i="22"/>
  <c r="AO108" i="22"/>
  <c r="DQ109" i="22"/>
  <c r="CC137" i="22"/>
  <c r="DR83" i="22"/>
  <c r="AX90" i="22"/>
  <c r="AX91" i="22" s="1"/>
  <c r="AN96" i="22"/>
  <c r="BA98" i="22"/>
  <c r="BN100" i="22"/>
  <c r="AG105" i="22"/>
  <c r="CD109" i="22"/>
  <c r="AA109" i="22"/>
  <c r="DJ109" i="22"/>
  <c r="DW109" i="22"/>
  <c r="DR109" i="22"/>
  <c r="AI114" i="22"/>
  <c r="AX114" i="22"/>
  <c r="AV114" i="22"/>
  <c r="AR116" i="22"/>
  <c r="BM133" i="22"/>
  <c r="AM133" i="22" s="1"/>
  <c r="BZ133" i="22"/>
  <c r="AS133" i="22" s="1"/>
  <c r="AX124" i="22"/>
  <c r="AR124" i="22"/>
  <c r="AO124" i="22"/>
  <c r="BU146" i="22"/>
  <c r="BK146" i="22"/>
  <c r="AL141" i="22"/>
  <c r="AW141" i="22"/>
  <c r="AI141" i="22"/>
  <c r="AH146" i="22"/>
  <c r="CD160" i="22"/>
  <c r="CQ160" i="22"/>
  <c r="AE133" i="22"/>
  <c r="BA123" i="22"/>
  <c r="AN146" i="22"/>
  <c r="BA146" i="22" s="1"/>
  <c r="AR139" i="22"/>
  <c r="AR146" i="22" s="1"/>
  <c r="AR153" i="22" s="1"/>
  <c r="AP139" i="22"/>
  <c r="AO139" i="22"/>
  <c r="AY145" i="22"/>
  <c r="AP145" i="22"/>
  <c r="AI149" i="22"/>
  <c r="AJ149" i="22"/>
  <c r="AW149" i="22"/>
  <c r="AL129" i="22"/>
  <c r="AW129" i="22"/>
  <c r="AI129" i="22"/>
  <c r="BG146" i="22"/>
  <c r="BE149" i="22"/>
  <c r="CE153" i="22"/>
  <c r="BR149" i="22"/>
  <c r="AH161" i="22"/>
  <c r="DJ162" i="22"/>
  <c r="DJ82" i="22" s="1"/>
  <c r="DW162" i="22"/>
  <c r="DW82" i="22" s="1"/>
  <c r="AY94" i="22"/>
  <c r="AW103" i="22"/>
  <c r="AL111" i="22"/>
  <c r="CN121" i="22"/>
  <c r="CN162" i="22" s="1"/>
  <c r="DA121" i="22"/>
  <c r="AW120" i="22"/>
  <c r="DJ137" i="22"/>
  <c r="DW137" i="22"/>
  <c r="AL133" i="22"/>
  <c r="CE133" i="22"/>
  <c r="CR133" i="22"/>
  <c r="AC133" i="22"/>
  <c r="AU128" i="22"/>
  <c r="AX131" i="22"/>
  <c r="AR131" i="22"/>
  <c r="AR136" i="22"/>
  <c r="BL146" i="22"/>
  <c r="BY146" i="22"/>
  <c r="DW153" i="22"/>
  <c r="X162" i="22"/>
  <c r="X82" i="22" s="1"/>
  <c r="DK162" i="22"/>
  <c r="DK82" i="22" s="1"/>
  <c r="DX162" i="22"/>
  <c r="DX82" i="22" s="1"/>
  <c r="AI90" i="22"/>
  <c r="AD96" i="22"/>
  <c r="BW96" i="22" s="1"/>
  <c r="CE96" i="22"/>
  <c r="CR96" i="22"/>
  <c r="BR96" i="22" s="1"/>
  <c r="AH96" i="22"/>
  <c r="AK102" i="22"/>
  <c r="AK105" i="22" s="1"/>
  <c r="AK109" i="22" s="1"/>
  <c r="AX102" i="22"/>
  <c r="AI111" i="22"/>
  <c r="AO112" i="22"/>
  <c r="AV113" i="22"/>
  <c r="AZ113" i="22"/>
  <c r="BA113" i="22" s="1"/>
  <c r="AK133" i="22"/>
  <c r="CF133" i="22"/>
  <c r="CS133" i="22"/>
  <c r="BS133" i="22" s="1"/>
  <c r="AO128" i="22"/>
  <c r="AZ128" i="22"/>
  <c r="AX128" i="22"/>
  <c r="AV128" i="22"/>
  <c r="AW132" i="22"/>
  <c r="AH133" i="22"/>
  <c r="AK146" i="22"/>
  <c r="AL139" i="22"/>
  <c r="CZ146" i="22"/>
  <c r="BG152" i="22"/>
  <c r="CG153" i="22"/>
  <c r="BT152" i="22"/>
  <c r="CT153" i="22"/>
  <c r="CJ153" i="22"/>
  <c r="DL137" i="22"/>
  <c r="DY137" i="22"/>
  <c r="BA139" i="22"/>
  <c r="BN146" i="22"/>
  <c r="CA146" i="22"/>
  <c r="AN161" i="22"/>
  <c r="AO160" i="22"/>
  <c r="AL169" i="22"/>
  <c r="AW169" i="22"/>
  <c r="AH167" i="22"/>
  <c r="AO98" i="22"/>
  <c r="DA109" i="22"/>
  <c r="DN109" i="22"/>
  <c r="EA109" i="22"/>
  <c r="AN121" i="22"/>
  <c r="AX111" i="22"/>
  <c r="AR111" i="22"/>
  <c r="AR121" i="22" s="1"/>
  <c r="AO114" i="22"/>
  <c r="AY116" i="22"/>
  <c r="AW118" i="22"/>
  <c r="AW121" i="22" s="1"/>
  <c r="AN133" i="22"/>
  <c r="AR123" i="22"/>
  <c r="CH133" i="22"/>
  <c r="CU133" i="22"/>
  <c r="AV126" i="22"/>
  <c r="AX132" i="22"/>
  <c r="AR132" i="22"/>
  <c r="AO132" i="22"/>
  <c r="AY144" i="22"/>
  <c r="BV149" i="22"/>
  <c r="AK153" i="22"/>
  <c r="BP152" i="22"/>
  <c r="AX159" i="22"/>
  <c r="AR159" i="22"/>
  <c r="AO159" i="22"/>
  <c r="W121" i="22"/>
  <c r="W137" i="22" s="1"/>
  <c r="AO111" i="22"/>
  <c r="CF121" i="22"/>
  <c r="CS121" i="22"/>
  <c r="AI115" i="22"/>
  <c r="AV115" i="22"/>
  <c r="AV121" i="22" s="1"/>
  <c r="AU115" i="22"/>
  <c r="AL116" i="22"/>
  <c r="AI120" i="22"/>
  <c r="AO123" i="22"/>
  <c r="AW126" i="22"/>
  <c r="AU134" i="22"/>
  <c r="AV141" i="22"/>
  <c r="AL144" i="22"/>
  <c r="AJ144" i="22"/>
  <c r="AW144" i="22"/>
  <c r="AI144" i="22"/>
  <c r="BW149" i="22"/>
  <c r="CA149" i="22"/>
  <c r="CW153" i="22"/>
  <c r="BW152" i="22"/>
  <c r="AO99" i="22"/>
  <c r="CC105" i="22"/>
  <c r="CP105" i="22"/>
  <c r="Y121" i="22"/>
  <c r="CG121" i="22"/>
  <c r="CT121" i="22"/>
  <c r="AX115" i="22"/>
  <c r="AI116" i="22"/>
  <c r="AQ133" i="22"/>
  <c r="AW124" i="22"/>
  <c r="AY126" i="22"/>
  <c r="BA127" i="22"/>
  <c r="BX149" i="22"/>
  <c r="CK153" i="22"/>
  <c r="BK152" i="22"/>
  <c r="CX153" i="22"/>
  <c r="BX152" i="22"/>
  <c r="CN161" i="22"/>
  <c r="DA161" i="22"/>
  <c r="AC105" i="22"/>
  <c r="AC109" i="22" s="1"/>
  <c r="AQ105" i="22"/>
  <c r="BQ105" i="22"/>
  <c r="AN109" i="22"/>
  <c r="AO105" i="22"/>
  <c r="CN109" i="22"/>
  <c r="AA121" i="22"/>
  <c r="CH137" i="22"/>
  <c r="CU137" i="22"/>
  <c r="AR118" i="22"/>
  <c r="AO118" i="22"/>
  <c r="Y133" i="22"/>
  <c r="CK133" i="22"/>
  <c r="BK133" i="22" s="1"/>
  <c r="CX133" i="22"/>
  <c r="BX133" i="22" s="1"/>
  <c r="BF146" i="22"/>
  <c r="BV146" i="22"/>
  <c r="BL149" i="22"/>
  <c r="BY149" i="22"/>
  <c r="CL153" i="22"/>
  <c r="BL152" i="22"/>
  <c r="CY153" i="22"/>
  <c r="BY152" i="22"/>
  <c r="CJ161" i="22"/>
  <c r="BW160" i="22"/>
  <c r="AZ99" i="22"/>
  <c r="BA99" i="22" s="1"/>
  <c r="AR99" i="22"/>
  <c r="AR102" i="22"/>
  <c r="AR105" i="22" s="1"/>
  <c r="Z109" i="22"/>
  <c r="AC111" i="22"/>
  <c r="AC121" i="22" s="1"/>
  <c r="AT121" i="22"/>
  <c r="AZ115" i="22"/>
  <c r="BA115" i="22" s="1"/>
  <c r="AR120" i="22"/>
  <c r="AO120" i="22"/>
  <c r="AX120" i="22"/>
  <c r="AD121" i="22"/>
  <c r="AD137" i="22" s="1"/>
  <c r="AA133" i="22"/>
  <c r="AA162" i="22" s="1"/>
  <c r="AA82" i="22" s="1"/>
  <c r="AT133" i="22"/>
  <c r="CL133" i="22"/>
  <c r="CL137" i="22" s="1"/>
  <c r="BL137" i="22" s="1"/>
  <c r="CY133" i="22"/>
  <c r="AI126" i="22"/>
  <c r="AZ129" i="22"/>
  <c r="AX129" i="22"/>
  <c r="AU129" i="22"/>
  <c r="AY134" i="22"/>
  <c r="AG136" i="22"/>
  <c r="AY136" i="22" s="1"/>
  <c r="BT146" i="22"/>
  <c r="AQ153" i="22"/>
  <c r="BA159" i="22"/>
  <c r="AK171" i="22"/>
  <c r="AK167" i="22" s="1"/>
  <c r="AK37" i="22" s="1"/>
  <c r="CM167" i="22"/>
  <c r="AQ171" i="22"/>
  <c r="AQ13" i="22" s="1"/>
  <c r="AR13" i="22" s="1"/>
  <c r="CZ167" i="22"/>
  <c r="AD149" i="22"/>
  <c r="AL151" i="22"/>
  <c r="AL152" i="22" s="1"/>
  <c r="Z153" i="22"/>
  <c r="AD160" i="22"/>
  <c r="BR160" i="22" s="1"/>
  <c r="AD174" i="22"/>
  <c r="CC176" i="22"/>
  <c r="AL142" i="22"/>
  <c r="AW142" i="22"/>
  <c r="AV142" i="22"/>
  <c r="AG146" i="22"/>
  <c r="AY146" i="22" s="1"/>
  <c r="AG149" i="22"/>
  <c r="AY148" i="22"/>
  <c r="AU149" i="22"/>
  <c r="AA153" i="22"/>
  <c r="CM153" i="22"/>
  <c r="CC161" i="22"/>
  <c r="BC160" i="22"/>
  <c r="CP161" i="22"/>
  <c r="AZ119" i="22"/>
  <c r="BA119" i="22" s="1"/>
  <c r="AZ125" i="22"/>
  <c r="BA125" i="22" s="1"/>
  <c r="AV127" i="22"/>
  <c r="AR130" i="22"/>
  <c r="AV134" i="22"/>
  <c r="AV136" i="22" s="1"/>
  <c r="CC146" i="22"/>
  <c r="BC146" i="22" s="1"/>
  <c r="CP146" i="22"/>
  <c r="CP153" i="22" s="1"/>
  <c r="AY140" i="22"/>
  <c r="AJ142" i="22"/>
  <c r="AL145" i="22"/>
  <c r="AW145" i="22"/>
  <c r="AV145" i="22"/>
  <c r="CU153" i="22"/>
  <c r="AR168" i="22"/>
  <c r="AR167" i="22" s="1"/>
  <c r="AN167" i="22"/>
  <c r="AO115" i="22"/>
  <c r="AZ116" i="22"/>
  <c r="BA116" i="22" s="1"/>
  <c r="AI127" i="22"/>
  <c r="AI134" i="22"/>
  <c r="AW134" i="22"/>
  <c r="AI135" i="22"/>
  <c r="AX135" i="22"/>
  <c r="AX136" i="22" s="1"/>
  <c r="AC139" i="22"/>
  <c r="AC146" i="22" s="1"/>
  <c r="AC153" i="22" s="1"/>
  <c r="CD146" i="22"/>
  <c r="BD146" i="22" s="1"/>
  <c r="CQ146" i="22"/>
  <c r="BQ146" i="22" s="1"/>
  <c r="AX141" i="22"/>
  <c r="AI145" i="22"/>
  <c r="AJ148" i="22"/>
  <c r="BM149" i="22"/>
  <c r="AM149" i="22" s="1"/>
  <c r="BZ149" i="22"/>
  <c r="AS149" i="22" s="1"/>
  <c r="BI152" i="22"/>
  <c r="BV152" i="22"/>
  <c r="CV153" i="22"/>
  <c r="AL155" i="22"/>
  <c r="AL160" i="22" s="1"/>
  <c r="AL161" i="22" s="1"/>
  <c r="CF160" i="22"/>
  <c r="CS160" i="22"/>
  <c r="AX158" i="22"/>
  <c r="CD176" i="22"/>
  <c r="CQ176" i="22"/>
  <c r="AO119" i="22"/>
  <c r="AO125" i="22"/>
  <c r="AV139" i="22"/>
  <c r="AV146" i="22" s="1"/>
  <c r="AD146" i="22"/>
  <c r="BH146" i="22" s="1"/>
  <c r="AQ139" i="22"/>
  <c r="AQ146" i="22" s="1"/>
  <c r="CE146" i="22"/>
  <c r="BE146" i="22" s="1"/>
  <c r="CR146" i="22"/>
  <c r="BR146" i="22" s="1"/>
  <c r="AY141" i="22"/>
  <c r="AJ145" i="22"/>
  <c r="AX148" i="22"/>
  <c r="AU152" i="22"/>
  <c r="AT153" i="22"/>
  <c r="DK153" i="22"/>
  <c r="DX153" i="22"/>
  <c r="BG160" i="22"/>
  <c r="CG161" i="22"/>
  <c r="CT161" i="22"/>
  <c r="AZ156" i="22"/>
  <c r="AX156" i="22"/>
  <c r="AU156" i="22"/>
  <c r="CK167" i="22"/>
  <c r="CX167" i="22"/>
  <c r="AD168" i="22"/>
  <c r="W167" i="22"/>
  <c r="W37" i="22" s="1"/>
  <c r="W25" i="22" s="1"/>
  <c r="AV123" i="22"/>
  <c r="AV130" i="22"/>
  <c r="AF146" i="22"/>
  <c r="AO141" i="22"/>
  <c r="DM153" i="22"/>
  <c r="DZ153" i="22"/>
  <c r="CF153" i="22"/>
  <c r="AW155" i="22"/>
  <c r="AR155" i="22"/>
  <c r="AR160" i="22" s="1"/>
  <c r="AR161" i="22" s="1"/>
  <c r="AW157" i="22"/>
  <c r="AR157" i="22"/>
  <c r="Y167" i="22"/>
  <c r="Y37" i="22" s="1"/>
  <c r="AN173" i="22"/>
  <c r="AR174" i="22"/>
  <c r="CU176" i="22"/>
  <c r="BU186" i="22"/>
  <c r="AI123" i="22"/>
  <c r="AW123" i="22"/>
  <c r="AV131" i="22"/>
  <c r="AP144" i="22"/>
  <c r="AO145" i="22"/>
  <c r="CM146" i="22"/>
  <c r="AO148" i="22"/>
  <c r="BJ152" i="22"/>
  <c r="CZ153" i="22"/>
  <c r="DN153" i="22"/>
  <c r="EA153" i="22"/>
  <c r="CH153" i="22"/>
  <c r="AO155" i="22"/>
  <c r="AO157" i="22"/>
  <c r="AL158" i="22"/>
  <c r="CE161" i="22"/>
  <c r="AQ173" i="22"/>
  <c r="AV118" i="22"/>
  <c r="AX123" i="22"/>
  <c r="AO127" i="22"/>
  <c r="AX130" i="22"/>
  <c r="AI131" i="22"/>
  <c r="AW131" i="22"/>
  <c r="AV132" i="22"/>
  <c r="AD133" i="22"/>
  <c r="BC133" i="22" s="1"/>
  <c r="AO134" i="22"/>
  <c r="AO135" i="22"/>
  <c r="AN136" i="22"/>
  <c r="AO136" i="22" s="1"/>
  <c r="AJ139" i="22"/>
  <c r="AU139" i="22"/>
  <c r="AP148" i="22"/>
  <c r="BF149" i="22"/>
  <c r="BS149" i="22"/>
  <c r="BI149" i="22"/>
  <c r="AH152" i="22"/>
  <c r="AV151" i="22"/>
  <c r="AV152" i="22" s="1"/>
  <c r="AJ151" i="22"/>
  <c r="AY151" i="22"/>
  <c r="CN153" i="22"/>
  <c r="BN152" i="22"/>
  <c r="DA153" i="22"/>
  <c r="CA152" i="22"/>
  <c r="AO152" i="22"/>
  <c r="Y160" i="22"/>
  <c r="Y161" i="22" s="1"/>
  <c r="AQ160" i="22"/>
  <c r="AQ161" i="22" s="1"/>
  <c r="CK161" i="22"/>
  <c r="CX161" i="22"/>
  <c r="AL156" i="22"/>
  <c r="AW156" i="22"/>
  <c r="AI156" i="22"/>
  <c r="AD169" i="22"/>
  <c r="X177" i="22"/>
  <c r="AI118" i="22"/>
  <c r="AI124" i="22"/>
  <c r="AI132" i="22"/>
  <c r="AC134" i="22"/>
  <c r="AC136" i="22" s="1"/>
  <c r="CF136" i="22"/>
  <c r="BF136" i="22" s="1"/>
  <c r="CS136" i="22"/>
  <c r="BS136" i="22" s="1"/>
  <c r="AI139" i="22"/>
  <c r="AW139" i="22"/>
  <c r="BG149" i="22"/>
  <c r="BT149" i="22"/>
  <c r="AQ149" i="22"/>
  <c r="AQ108" i="22" s="1"/>
  <c r="AI151" i="22"/>
  <c r="AP152" i="22"/>
  <c r="CL161" i="22"/>
  <c r="BL160" i="22"/>
  <c r="CY161" i="22"/>
  <c r="AR158" i="22"/>
  <c r="AF167" i="22"/>
  <c r="AI112" i="22"/>
  <c r="AX139" i="22"/>
  <c r="AX146" i="22" s="1"/>
  <c r="AU143" i="22"/>
  <c r="AX145" i="22"/>
  <c r="BH149" i="22"/>
  <c r="BU149" i="22"/>
  <c r="BM152" i="22"/>
  <c r="AM152" i="22" s="1"/>
  <c r="AC155" i="22"/>
  <c r="AC160" i="22" s="1"/>
  <c r="AC161" i="22" s="1"/>
  <c r="AT160" i="22"/>
  <c r="AK160" i="22"/>
  <c r="AK161" i="22" s="1"/>
  <c r="CZ160" i="22"/>
  <c r="BA157" i="22"/>
  <c r="AO158" i="22"/>
  <c r="AW159" i="22"/>
  <c r="CE167" i="22"/>
  <c r="CR167" i="22"/>
  <c r="AR171" i="22"/>
  <c r="BA181" i="22"/>
  <c r="AG195" i="22"/>
  <c r="AZ195" i="22"/>
  <c r="AI195" i="22"/>
  <c r="AX195" i="22"/>
  <c r="AV195" i="22"/>
  <c r="AO195" i="22"/>
  <c r="CP176" i="22"/>
  <c r="CR176" i="22"/>
  <c r="AD192" i="22"/>
  <c r="AO192" i="22" s="1"/>
  <c r="W191" i="22"/>
  <c r="W38" i="22" s="1"/>
  <c r="W26" i="22" s="1"/>
  <c r="CD191" i="22"/>
  <c r="CQ191" i="22"/>
  <c r="CJ197" i="22"/>
  <c r="BW212" i="22"/>
  <c r="CW197" i="22"/>
  <c r="AR172" i="22"/>
  <c r="AL175" i="22"/>
  <c r="DV177" i="22"/>
  <c r="CE176" i="22"/>
  <c r="AU182" i="22"/>
  <c r="AV185" i="22"/>
  <c r="AO185" i="22"/>
  <c r="AI185" i="22"/>
  <c r="DC177" i="22"/>
  <c r="DP177" i="22"/>
  <c r="AA198" i="22"/>
  <c r="AD172" i="22"/>
  <c r="AZ182" i="22"/>
  <c r="BA182" i="22" s="1"/>
  <c r="AD186" i="22"/>
  <c r="AD176" i="22" s="1"/>
  <c r="AI182" i="22"/>
  <c r="AV182" i="22"/>
  <c r="AX182" i="22"/>
  <c r="DD177" i="22"/>
  <c r="DQ177" i="22"/>
  <c r="AW194" i="22"/>
  <c r="CM160" i="22"/>
  <c r="BS176" i="22"/>
  <c r="BS49" i="22" s="1"/>
  <c r="DX177" i="22"/>
  <c r="CG186" i="22"/>
  <c r="CT186" i="22"/>
  <c r="AL195" i="22"/>
  <c r="CD227" i="22"/>
  <c r="CQ227" i="22"/>
  <c r="AR175" i="22"/>
  <c r="DY177" i="22"/>
  <c r="CH186" i="22"/>
  <c r="AL192" i="22"/>
  <c r="AL191" i="22" s="1"/>
  <c r="AL194" i="22"/>
  <c r="AV155" i="22"/>
  <c r="AV157" i="22"/>
  <c r="AD171" i="22"/>
  <c r="AO175" i="22"/>
  <c r="DI177" i="22"/>
  <c r="AQ181" i="22"/>
  <c r="CN176" i="22"/>
  <c r="DA176" i="22"/>
  <c r="DG177" i="22"/>
  <c r="DT177" i="22"/>
  <c r="BA195" i="22"/>
  <c r="BP197" i="22"/>
  <c r="BP50" i="22" s="1"/>
  <c r="CP198" i="22"/>
  <c r="AO151" i="22"/>
  <c r="AV158" i="22"/>
  <c r="AW168" i="22"/>
  <c r="AL174" i="22"/>
  <c r="AL173" i="22" s="1"/>
  <c r="AW174" i="22"/>
  <c r="AK174" i="22"/>
  <c r="CM173" i="22"/>
  <c r="DJ177" i="22"/>
  <c r="AA177" i="22"/>
  <c r="CJ186" i="22"/>
  <c r="CW186" i="22"/>
  <c r="AX183" i="22"/>
  <c r="AZ183" i="22"/>
  <c r="BA183" i="22" s="1"/>
  <c r="AI183" i="22"/>
  <c r="AV183" i="22"/>
  <c r="AU183" i="22"/>
  <c r="AX155" i="22"/>
  <c r="AX157" i="22"/>
  <c r="AI158" i="22"/>
  <c r="AW158" i="22"/>
  <c r="AR170" i="22"/>
  <c r="AW172" i="22"/>
  <c r="CF176" i="22"/>
  <c r="DK177" i="22"/>
  <c r="AC181" i="22"/>
  <c r="AC186" i="22" s="1"/>
  <c r="AC176" i="22" s="1"/>
  <c r="CK176" i="22"/>
  <c r="BX186" i="22"/>
  <c r="CX176" i="22"/>
  <c r="CT198" i="22"/>
  <c r="CF198" i="22"/>
  <c r="BS212" i="22"/>
  <c r="CS197" i="22"/>
  <c r="AI159" i="22"/>
  <c r="AD170" i="22"/>
  <c r="AO170" i="22" s="1"/>
  <c r="AU175" i="22"/>
  <c r="DL177" i="22"/>
  <c r="AT186" i="22"/>
  <c r="AU184" i="22"/>
  <c r="DP198" i="22"/>
  <c r="CG198" i="22"/>
  <c r="BG197" i="22"/>
  <c r="BG50" i="22" s="1"/>
  <c r="AR169" i="22"/>
  <c r="AD175" i="22"/>
  <c r="AW175" i="22"/>
  <c r="AE186" i="22"/>
  <c r="AE176" i="22" s="1"/>
  <c r="CM186" i="22"/>
  <c r="AK181" i="22"/>
  <c r="BZ186" i="22"/>
  <c r="AS186" i="22" s="1"/>
  <c r="CZ176" i="22"/>
  <c r="AO182" i="22"/>
  <c r="AW182" i="22"/>
  <c r="AW186" i="22" s="1"/>
  <c r="AW176" i="22" s="1"/>
  <c r="AU185" i="22"/>
  <c r="AT212" i="22"/>
  <c r="AU202" i="22"/>
  <c r="AL209" i="22"/>
  <c r="AI209" i="22"/>
  <c r="AW209" i="22"/>
  <c r="BN212" i="22"/>
  <c r="CN197" i="22"/>
  <c r="AR211" i="22"/>
  <c r="AO211" i="22"/>
  <c r="BA211" i="22"/>
  <c r="AW211" i="22"/>
  <c r="AD218" i="22"/>
  <c r="Y217" i="22"/>
  <c r="Y39" i="22" s="1"/>
  <c r="Y27" i="22" s="1"/>
  <c r="AF212" i="22"/>
  <c r="AF197" i="22" s="1"/>
  <c r="AW212" i="22"/>
  <c r="AW197" i="22" s="1"/>
  <c r="CC250" i="22"/>
  <c r="AZ244" i="22"/>
  <c r="BA244" i="22" s="1"/>
  <c r="AX244" i="22"/>
  <c r="AV244" i="22"/>
  <c r="AG244" i="22"/>
  <c r="AO244" i="22"/>
  <c r="AL185" i="22"/>
  <c r="AN186" i="22"/>
  <c r="AH191" i="22"/>
  <c r="CQ198" i="22"/>
  <c r="AZ202" i="22"/>
  <c r="AO203" i="22"/>
  <c r="CR226" i="22"/>
  <c r="BR234" i="22"/>
  <c r="CI186" i="22"/>
  <c r="CV186" i="22"/>
  <c r="AV184" i="22"/>
  <c r="AR194" i="22"/>
  <c r="AU195" i="22"/>
  <c r="DJ198" i="22"/>
  <c r="DW198" i="22"/>
  <c r="CC198" i="22"/>
  <c r="AH212" i="22"/>
  <c r="BC212" i="22"/>
  <c r="BP212" i="22"/>
  <c r="AR203" i="22"/>
  <c r="AW204" i="22"/>
  <c r="AI204" i="22"/>
  <c r="AR209" i="22"/>
  <c r="BL234" i="22"/>
  <c r="CL226" i="22"/>
  <c r="CY226" i="22"/>
  <c r="CF250" i="22"/>
  <c r="AH186" i="22"/>
  <c r="AV181" i="22"/>
  <c r="AW184" i="22"/>
  <c r="AI184" i="22"/>
  <c r="AX184" i="22"/>
  <c r="AO194" i="22"/>
  <c r="BQ212" i="22"/>
  <c r="AL206" i="22"/>
  <c r="AL212" i="22" s="1"/>
  <c r="AL197" i="22" s="1"/>
  <c r="AL198" i="22" s="1"/>
  <c r="AL240" i="22"/>
  <c r="AI175" i="22"/>
  <c r="AW192" i="22"/>
  <c r="AD194" i="22"/>
  <c r="AI194" i="22" s="1"/>
  <c r="AW195" i="22"/>
  <c r="BT197" i="22"/>
  <c r="BT50" i="22" s="1"/>
  <c r="AK212" i="22"/>
  <c r="AK197" i="22" s="1"/>
  <c r="CE212" i="22"/>
  <c r="CR212" i="22"/>
  <c r="AZ205" i="22"/>
  <c r="BA205" i="22" s="1"/>
  <c r="AX205" i="22"/>
  <c r="AI207" i="22"/>
  <c r="AV207" i="22"/>
  <c r="AU207" i="22"/>
  <c r="AX207" i="22"/>
  <c r="AK217" i="22"/>
  <c r="AK39" i="22" s="1"/>
  <c r="AL39" i="22" s="1"/>
  <c r="W227" i="22"/>
  <c r="CL186" i="22"/>
  <c r="CY186" i="22"/>
  <c r="CY197" i="22"/>
  <c r="DM198" i="22"/>
  <c r="DZ198" i="22"/>
  <c r="AZ203" i="22"/>
  <c r="BA203" i="22" s="1"/>
  <c r="AI203" i="22"/>
  <c r="AV203" i="22"/>
  <c r="AU205" i="22"/>
  <c r="AZ207" i="22"/>
  <c r="BA207" i="22" s="1"/>
  <c r="AR193" i="22"/>
  <c r="AR196" i="22"/>
  <c r="Y198" i="22"/>
  <c r="BG212" i="22"/>
  <c r="AX203" i="22"/>
  <c r="AR204" i="22"/>
  <c r="AO204" i="22"/>
  <c r="AX204" i="22"/>
  <c r="AV205" i="22"/>
  <c r="AV209" i="22"/>
  <c r="Y227" i="22"/>
  <c r="BH258" i="22"/>
  <c r="CH249" i="22"/>
  <c r="AK192" i="22"/>
  <c r="AO193" i="22"/>
  <c r="AO196" i="22"/>
  <c r="CL197" i="22"/>
  <c r="AN212" i="22"/>
  <c r="AO202" i="22"/>
  <c r="CH212" i="22"/>
  <c r="CU212" i="22"/>
  <c r="AW205" i="22"/>
  <c r="AR206" i="22"/>
  <c r="Y186" i="22"/>
  <c r="Y176" i="22" s="1"/>
  <c r="AD193" i="22"/>
  <c r="AD196" i="22"/>
  <c r="AQ212" i="22"/>
  <c r="AQ197" i="22" s="1"/>
  <c r="CI212" i="22"/>
  <c r="CV212" i="22"/>
  <c r="AZ234" i="22"/>
  <c r="BA231" i="22"/>
  <c r="CF226" i="22"/>
  <c r="BF234" i="22"/>
  <c r="AV219" i="22"/>
  <c r="AG219" i="22"/>
  <c r="AZ219" i="22"/>
  <c r="BA219" i="22" s="1"/>
  <c r="AX219" i="22"/>
  <c r="AV221" i="22"/>
  <c r="AU221" i="22"/>
  <c r="AG221" i="22"/>
  <c r="AO221" i="22"/>
  <c r="AZ221" i="22"/>
  <c r="BA221" i="22" s="1"/>
  <c r="AX221" i="22"/>
  <c r="CJ226" i="22"/>
  <c r="BJ234" i="22"/>
  <c r="CW226" i="22"/>
  <c r="BW234" i="22"/>
  <c r="AR192" i="22"/>
  <c r="AU193" i="22"/>
  <c r="AR195" i="22"/>
  <c r="AD212" i="22"/>
  <c r="AD197" i="22" s="1"/>
  <c r="BD197" i="22" s="1"/>
  <c r="BD50" i="22" s="1"/>
  <c r="AX202" i="22"/>
  <c r="AV202" i="22"/>
  <c r="CK212" i="22"/>
  <c r="CX212" i="22"/>
  <c r="AV220" i="22"/>
  <c r="AG220" i="22"/>
  <c r="AZ220" i="22"/>
  <c r="BA220" i="22" s="1"/>
  <c r="AX220" i="22"/>
  <c r="AK222" i="22"/>
  <c r="DG227" i="22"/>
  <c r="DX227" i="22"/>
  <c r="BS234" i="22"/>
  <c r="AZ247" i="22"/>
  <c r="BA247" i="22" s="1"/>
  <c r="AX247" i="22"/>
  <c r="AV247" i="22"/>
  <c r="AV246" i="22" s="1"/>
  <c r="AO247" i="22"/>
  <c r="AI247" i="22"/>
  <c r="AD246" i="22"/>
  <c r="AU247" i="22"/>
  <c r="BZ249" i="22"/>
  <c r="BU258" i="22"/>
  <c r="CU249" i="22"/>
  <c r="AL218" i="22"/>
  <c r="AU219" i="22"/>
  <c r="BG234" i="22"/>
  <c r="CG226" i="22"/>
  <c r="CT226" i="22"/>
  <c r="CK234" i="22"/>
  <c r="CX234" i="22"/>
  <c r="AL233" i="22"/>
  <c r="AD234" i="22"/>
  <c r="DF227" i="22"/>
  <c r="DS227" i="22"/>
  <c r="AG248" i="22"/>
  <c r="AV248" i="22"/>
  <c r="AX248" i="22"/>
  <c r="AR257" i="22"/>
  <c r="BA257" i="22"/>
  <c r="AX257" i="22"/>
  <c r="AO257" i="22"/>
  <c r="AG212" i="22"/>
  <c r="AG197" i="22" s="1"/>
  <c r="AZ206" i="22"/>
  <c r="BA206" i="22" s="1"/>
  <c r="AR208" i="22"/>
  <c r="AX211" i="22"/>
  <c r="AN217" i="22"/>
  <c r="AO224" i="22"/>
  <c r="DZ227" i="22"/>
  <c r="AI233" i="22"/>
  <c r="AE227" i="22"/>
  <c r="AV241" i="22"/>
  <c r="AU241" i="22"/>
  <c r="AG241" i="22"/>
  <c r="AO241" i="22"/>
  <c r="AX241" i="22"/>
  <c r="AR243" i="22"/>
  <c r="AO243" i="22"/>
  <c r="AN240" i="22"/>
  <c r="AE273" i="22"/>
  <c r="AV210" i="22"/>
  <c r="CZ217" i="22"/>
  <c r="CH227" i="22"/>
  <c r="DK227" i="22"/>
  <c r="EA227" i="22"/>
  <c r="AO234" i="22"/>
  <c r="AO226" i="22" s="1"/>
  <c r="AN226" i="22"/>
  <c r="BI234" i="22"/>
  <c r="BV234" i="22"/>
  <c r="AF227" i="22"/>
  <c r="Y250" i="22"/>
  <c r="AO207" i="22"/>
  <c r="AO218" i="22"/>
  <c r="AO220" i="22"/>
  <c r="AQ223" i="22"/>
  <c r="AQ63" i="22" s="1"/>
  <c r="CI226" i="22"/>
  <c r="AR233" i="22"/>
  <c r="AO233" i="22"/>
  <c r="DH250" i="22"/>
  <c r="AU246" i="22"/>
  <c r="AG247" i="22"/>
  <c r="AJ247" i="22" s="1"/>
  <c r="AH250" i="22"/>
  <c r="AI249" i="22"/>
  <c r="BL258" i="22"/>
  <c r="CL249" i="22"/>
  <c r="BY258" i="22"/>
  <c r="CY249" i="22"/>
  <c r="CV249" i="22"/>
  <c r="BV258" i="22"/>
  <c r="CM212" i="22"/>
  <c r="CZ212" i="22"/>
  <c r="AO206" i="22"/>
  <c r="AL210" i="22"/>
  <c r="AX210" i="22"/>
  <c r="W217" i="22"/>
  <c r="W39" i="22" s="1"/>
  <c r="W27" i="22" s="1"/>
  <c r="AR224" i="22"/>
  <c r="AR223" i="22" s="1"/>
  <c r="AR225" i="22"/>
  <c r="DM227" i="22"/>
  <c r="CE227" i="22"/>
  <c r="X227" i="22"/>
  <c r="DJ227" i="22"/>
  <c r="DW227" i="22"/>
  <c r="CM240" i="22"/>
  <c r="AW240" i="22"/>
  <c r="AV242" i="22"/>
  <c r="AU242" i="22"/>
  <c r="AG242" i="22"/>
  <c r="AO242" i="22"/>
  <c r="AX242" i="22"/>
  <c r="AU244" i="22"/>
  <c r="AK246" i="22"/>
  <c r="AK64" i="22" s="1"/>
  <c r="AV258" i="22"/>
  <c r="AV249" i="22" s="1"/>
  <c r="DA258" i="22"/>
  <c r="BK258" i="22"/>
  <c r="CK249" i="22"/>
  <c r="AQ271" i="22"/>
  <c r="AQ269" i="22" s="1"/>
  <c r="AQ65" i="22" s="1"/>
  <c r="CZ269" i="22"/>
  <c r="AU218" i="22"/>
  <c r="AU220" i="22"/>
  <c r="AA223" i="22"/>
  <c r="AU224" i="22"/>
  <c r="CU227" i="22"/>
  <c r="AA227" i="22"/>
  <c r="CM234" i="22"/>
  <c r="AK231" i="22"/>
  <c r="CZ234" i="22"/>
  <c r="AQ231" i="22"/>
  <c r="BP258" i="22"/>
  <c r="CP249" i="22"/>
  <c r="AV222" i="22"/>
  <c r="AU222" i="22"/>
  <c r="AG222" i="22"/>
  <c r="AO222" i="22"/>
  <c r="AZ222" i="22"/>
  <c r="BA222" i="22" s="1"/>
  <c r="AZ224" i="22"/>
  <c r="BA224" i="22" s="1"/>
  <c r="AD223" i="22"/>
  <c r="AU223" i="22" s="1"/>
  <c r="AX224" i="22"/>
  <c r="AG224" i="22"/>
  <c r="AV224" i="22"/>
  <c r="AV231" i="22"/>
  <c r="AV234" i="22" s="1"/>
  <c r="AV226" i="22" s="1"/>
  <c r="AU231" i="22"/>
  <c r="AO231" i="22"/>
  <c r="AX231" i="22"/>
  <c r="AX234" i="22" s="1"/>
  <c r="AX226" i="22" s="1"/>
  <c r="BN234" i="22"/>
  <c r="CN226" i="22"/>
  <c r="CA234" i="22"/>
  <c r="DA226" i="22"/>
  <c r="CS227" i="22"/>
  <c r="AQ217" i="22"/>
  <c r="AQ39" i="22" s="1"/>
  <c r="AD225" i="22"/>
  <c r="AK225" i="22"/>
  <c r="AK17" i="22" s="1"/>
  <c r="AL17" i="22" s="1"/>
  <c r="CM223" i="22"/>
  <c r="CZ223" i="22"/>
  <c r="AQ225" i="22"/>
  <c r="DT227" i="22"/>
  <c r="CC234" i="22"/>
  <c r="CP234" i="22"/>
  <c r="BA233" i="22"/>
  <c r="AW233" i="22"/>
  <c r="AW234" i="22" s="1"/>
  <c r="AW226" i="22" s="1"/>
  <c r="CZ240" i="22"/>
  <c r="AR241" i="22"/>
  <c r="AR248" i="22"/>
  <c r="AR246" i="22" s="1"/>
  <c r="CN258" i="22"/>
  <c r="AU206" i="22"/>
  <c r="AO210" i="22"/>
  <c r="DU227" i="22"/>
  <c r="AR232" i="22"/>
  <c r="BH234" i="22"/>
  <c r="BU234" i="22"/>
  <c r="AI243" i="22"/>
  <c r="AI258" i="22"/>
  <c r="AU258" i="22"/>
  <c r="AX270" i="22"/>
  <c r="AV270" i="22"/>
  <c r="AD269" i="22"/>
  <c r="AG270" i="22"/>
  <c r="AZ270" i="22"/>
  <c r="BA270" i="22" s="1"/>
  <c r="AW218" i="22"/>
  <c r="AW217" i="22" s="1"/>
  <c r="AI218" i="22"/>
  <c r="Z227" i="22"/>
  <c r="W240" i="22"/>
  <c r="W40" i="22" s="1"/>
  <c r="AK248" i="22"/>
  <c r="AL248" i="22" s="1"/>
  <c r="CM246" i="22"/>
  <c r="CZ246" i="22"/>
  <c r="CZ250" i="22" s="1"/>
  <c r="AQ248" i="22"/>
  <c r="AQ246" i="22" s="1"/>
  <c r="CJ250" i="22"/>
  <c r="BJ249" i="22"/>
  <c r="BJ52" i="22" s="1"/>
  <c r="CK272" i="22"/>
  <c r="AR244" i="22"/>
  <c r="AW248" i="22"/>
  <c r="AI248" i="22"/>
  <c r="AN258" i="22"/>
  <c r="AO258" i="22" s="1"/>
  <c r="BF249" i="22"/>
  <c r="BF52" i="22" s="1"/>
  <c r="CS249" i="22"/>
  <c r="BS258" i="22"/>
  <c r="AR255" i="22"/>
  <c r="AD265" i="22"/>
  <c r="AP271" i="22"/>
  <c r="AO271" i="22"/>
  <c r="CV288" i="22"/>
  <c r="BG258" i="22"/>
  <c r="AX255" i="22"/>
  <c r="AV255" i="22"/>
  <c r="AU265" i="22"/>
  <c r="AR266" i="22"/>
  <c r="AU270" i="22"/>
  <c r="CJ272" i="22"/>
  <c r="AO280" i="22"/>
  <c r="AX233" i="22"/>
  <c r="AT234" i="22"/>
  <c r="AD243" i="22"/>
  <c r="AL247" i="22"/>
  <c r="AL246" i="22" s="1"/>
  <c r="AW247" i="22"/>
  <c r="AW246" i="22" s="1"/>
  <c r="AT250" i="22"/>
  <c r="AA258" i="22"/>
  <c r="AA249" i="22" s="1"/>
  <c r="AR254" i="22"/>
  <c r="AU255" i="22"/>
  <c r="CX258" i="22"/>
  <c r="CL288" i="22"/>
  <c r="CY288" i="22"/>
  <c r="BJ258" i="22"/>
  <c r="BW258" i="22"/>
  <c r="AW255" i="22"/>
  <c r="AL256" i="22"/>
  <c r="AL258" i="22" s="1"/>
  <c r="AL249" i="22" s="1"/>
  <c r="AL250" i="22" s="1"/>
  <c r="AV271" i="22"/>
  <c r="AX271" i="22"/>
  <c r="AI271" i="22"/>
  <c r="AG271" i="22"/>
  <c r="AY271" i="22" s="1"/>
  <c r="DJ273" i="22"/>
  <c r="DW273" i="22"/>
  <c r="AU280" i="22"/>
  <c r="AT293" i="22"/>
  <c r="AU294" i="22"/>
  <c r="CF302" i="22"/>
  <c r="AI224" i="22"/>
  <c r="AC231" i="22"/>
  <c r="AC234" i="22" s="1"/>
  <c r="AC226" i="22" s="1"/>
  <c r="AO232" i="22"/>
  <c r="AH234" i="22"/>
  <c r="AW245" i="22"/>
  <c r="AO248" i="22"/>
  <c r="X250" i="22"/>
  <c r="AZ254" i="22"/>
  <c r="BA254" i="22" s="1"/>
  <c r="AU254" i="22"/>
  <c r="AZ255" i="22"/>
  <c r="CM258" i="22"/>
  <c r="AR264" i="22"/>
  <c r="AN263" i="22"/>
  <c r="AW265" i="22"/>
  <c r="AZ296" i="22"/>
  <c r="BA296" i="22" s="1"/>
  <c r="AV296" i="22"/>
  <c r="AG296" i="22"/>
  <c r="AX296" i="22"/>
  <c r="AU296" i="22"/>
  <c r="AO249" i="22"/>
  <c r="AE258" i="22"/>
  <c r="AE249" i="22" s="1"/>
  <c r="AI255" i="22"/>
  <c r="AR256" i="22"/>
  <c r="AZ280" i="22"/>
  <c r="BA280" i="22" s="1"/>
  <c r="AX280" i="22"/>
  <c r="AX288" i="22" s="1"/>
  <c r="AX272" i="22" s="1"/>
  <c r="AV280" i="22"/>
  <c r="AW224" i="22"/>
  <c r="AU243" i="22"/>
  <c r="AW244" i="22"/>
  <c r="Z250" i="22"/>
  <c r="BI249" i="22"/>
  <c r="BI52" i="22" s="1"/>
  <c r="DW250" i="22"/>
  <c r="AX254" i="22"/>
  <c r="AO256" i="22"/>
  <c r="AZ264" i="22"/>
  <c r="AV264" i="22"/>
  <c r="AG264" i="22"/>
  <c r="AQ263" i="22"/>
  <c r="AQ41" i="22" s="1"/>
  <c r="AQ29" i="22" s="1"/>
  <c r="CW273" i="22"/>
  <c r="CQ272" i="22"/>
  <c r="AZ298" i="22"/>
  <c r="BA298" i="22" s="1"/>
  <c r="AV298" i="22"/>
  <c r="AG298" i="22"/>
  <c r="AX298" i="22"/>
  <c r="AO311" i="22"/>
  <c r="AR311" i="22"/>
  <c r="AN223" i="22"/>
  <c r="AI244" i="22"/>
  <c r="AH246" i="22"/>
  <c r="CT249" i="22"/>
  <c r="Y263" i="22"/>
  <c r="Y41" i="22" s="1"/>
  <c r="CH263" i="22"/>
  <c r="CU263" i="22"/>
  <c r="AI269" i="22"/>
  <c r="AK269" i="22"/>
  <c r="AK65" i="22" s="1"/>
  <c r="AL65" i="22" s="1"/>
  <c r="EA273" i="22"/>
  <c r="AL277" i="22"/>
  <c r="AH288" i="22"/>
  <c r="AI277" i="22"/>
  <c r="AV277" i="22"/>
  <c r="AU298" i="22"/>
  <c r="AW243" i="22"/>
  <c r="W246" i="22"/>
  <c r="W64" i="22" s="1"/>
  <c r="W67" i="22" s="1"/>
  <c r="DJ250" i="22"/>
  <c r="DY250" i="22"/>
  <c r="AL254" i="22"/>
  <c r="AW254" i="22"/>
  <c r="AI254" i="22"/>
  <c r="BC258" i="22"/>
  <c r="AA263" i="22"/>
  <c r="AA41" i="22" s="1"/>
  <c r="AK288" i="22"/>
  <c r="AK272" i="22" s="1"/>
  <c r="CS288" i="22"/>
  <c r="AW225" i="22"/>
  <c r="AH240" i="22"/>
  <c r="AR245" i="22"/>
  <c r="AU248" i="22"/>
  <c r="CD258" i="22"/>
  <c r="CQ258" i="22"/>
  <c r="AX256" i="22"/>
  <c r="AW257" i="22"/>
  <c r="AI257" i="22"/>
  <c r="AX264" i="22"/>
  <c r="AO265" i="22"/>
  <c r="DQ273" i="22"/>
  <c r="CT272" i="22"/>
  <c r="AI219" i="22"/>
  <c r="AI220" i="22"/>
  <c r="AI221" i="22"/>
  <c r="AI222" i="22"/>
  <c r="AI231" i="22"/>
  <c r="AI241" i="22"/>
  <c r="AI242" i="22"/>
  <c r="AD245" i="22"/>
  <c r="AO245" i="22"/>
  <c r="CG249" i="22"/>
  <c r="CW249" i="22"/>
  <c r="CE258" i="22"/>
  <c r="CR258" i="22"/>
  <c r="DN250" i="22"/>
  <c r="EA250" i="22"/>
  <c r="AT263" i="22"/>
  <c r="AU268" i="22"/>
  <c r="AL278" i="22"/>
  <c r="AL282" i="22"/>
  <c r="AX282" i="22"/>
  <c r="CT303" i="22"/>
  <c r="AT302" i="22"/>
  <c r="CK302" i="22"/>
  <c r="BK316" i="22"/>
  <c r="CX302" i="22"/>
  <c r="BX316" i="22"/>
  <c r="AO314" i="22"/>
  <c r="AR314" i="22"/>
  <c r="AW267" i="22"/>
  <c r="AT269" i="22"/>
  <c r="AG288" i="22"/>
  <c r="AG272" i="22" s="1"/>
  <c r="CX288" i="22"/>
  <c r="AI278" i="22"/>
  <c r="AR280" i="22"/>
  <c r="AV281" i="22"/>
  <c r="AI282" i="22"/>
  <c r="AR283" i="22"/>
  <c r="AR284" i="22"/>
  <c r="AR286" i="22"/>
  <c r="AF303" i="22"/>
  <c r="AW266" i="22"/>
  <c r="AZ286" i="22"/>
  <c r="BA286" i="22" s="1"/>
  <c r="AV286" i="22"/>
  <c r="AI286" i="22"/>
  <c r="AX286" i="22"/>
  <c r="AD294" i="22"/>
  <c r="CL293" i="22"/>
  <c r="CY293" i="22"/>
  <c r="AO295" i="22"/>
  <c r="AR295" i="22"/>
  <c r="AR293" i="22" s="1"/>
  <c r="CN302" i="22"/>
  <c r="CA316" i="22"/>
  <c r="DA302" i="22"/>
  <c r="AO308" i="22"/>
  <c r="AR308" i="22"/>
  <c r="AL313" i="22"/>
  <c r="AI313" i="22"/>
  <c r="AV313" i="22"/>
  <c r="AR268" i="22"/>
  <c r="AO270" i="22"/>
  <c r="CN288" i="22"/>
  <c r="DA288" i="22"/>
  <c r="AR279" i="22"/>
  <c r="AI281" i="22"/>
  <c r="AW284" i="22"/>
  <c r="DC303" i="22"/>
  <c r="DT303" i="22"/>
  <c r="AQ303" i="22"/>
  <c r="AD268" i="22"/>
  <c r="AO268" i="22"/>
  <c r="AP270" i="22"/>
  <c r="CC288" i="22"/>
  <c r="CP288" i="22"/>
  <c r="AO278" i="22"/>
  <c r="AO282" i="22"/>
  <c r="AX284" i="22"/>
  <c r="AW286" i="22"/>
  <c r="AO287" i="22"/>
  <c r="AW297" i="22"/>
  <c r="AW293" i="22" s="1"/>
  <c r="AG316" i="22"/>
  <c r="AG302" i="22" s="1"/>
  <c r="AL310" i="22"/>
  <c r="AI310" i="22"/>
  <c r="AV310" i="22"/>
  <c r="AR267" i="22"/>
  <c r="CM273" i="22"/>
  <c r="AN288" i="22"/>
  <c r="CD288" i="22"/>
  <c r="AW280" i="22"/>
  <c r="AL284" i="22"/>
  <c r="AZ295" i="22"/>
  <c r="BA295" i="22" s="1"/>
  <c r="AV295" i="22"/>
  <c r="AX295" i="22"/>
  <c r="AU295" i="22"/>
  <c r="AR299" i="22"/>
  <c r="AH316" i="22"/>
  <c r="AL307" i="22"/>
  <c r="AI307" i="22"/>
  <c r="CE316" i="22"/>
  <c r="CR316" i="22"/>
  <c r="AV256" i="22"/>
  <c r="AD267" i="22"/>
  <c r="AO267" i="22"/>
  <c r="AN269" i="22"/>
  <c r="AO277" i="22"/>
  <c r="CE288" i="22"/>
  <c r="CR288" i="22"/>
  <c r="AI280" i="22"/>
  <c r="AV283" i="22"/>
  <c r="AC303" i="22"/>
  <c r="CS302" i="22"/>
  <c r="CG303" i="22"/>
  <c r="DD273" i="22"/>
  <c r="Y288" i="22"/>
  <c r="Y272" i="22" s="1"/>
  <c r="CF288" i="22"/>
  <c r="AO297" i="22"/>
  <c r="AR297" i="22"/>
  <c r="BA299" i="22"/>
  <c r="AD300" i="22"/>
  <c r="AA299" i="22"/>
  <c r="CD303" i="22"/>
  <c r="AW314" i="22"/>
  <c r="AD266" i="22"/>
  <c r="AU266" i="22" s="1"/>
  <c r="AA288" i="22"/>
  <c r="AA272" i="22" s="1"/>
  <c r="AR277" i="22"/>
  <c r="CG288" i="22"/>
  <c r="AU278" i="22"/>
  <c r="AU282" i="22"/>
  <c r="AZ287" i="22"/>
  <c r="BA287" i="22" s="1"/>
  <c r="AV287" i="22"/>
  <c r="AU300" i="22"/>
  <c r="DY303" i="22"/>
  <c r="AZ312" i="22"/>
  <c r="BA312" i="22" s="1"/>
  <c r="AX312" i="22"/>
  <c r="AV312" i="22"/>
  <c r="AL269" i="22"/>
  <c r="AJ271" i="22"/>
  <c r="AW271" i="22"/>
  <c r="AW269" i="22" s="1"/>
  <c r="AV278" i="22"/>
  <c r="AV282" i="22"/>
  <c r="AI283" i="22"/>
  <c r="AZ285" i="22"/>
  <c r="BA285" i="22" s="1"/>
  <c r="AX285" i="22"/>
  <c r="AI285" i="22"/>
  <c r="AV285" i="22"/>
  <c r="AU285" i="22"/>
  <c r="AU287" i="22"/>
  <c r="AZ309" i="22"/>
  <c r="BA309" i="22" s="1"/>
  <c r="AX309" i="22"/>
  <c r="AX316" i="22" s="1"/>
  <c r="AX302" i="22" s="1"/>
  <c r="AV309" i="22"/>
  <c r="AW311" i="22"/>
  <c r="AI270" i="22"/>
  <c r="CI288" i="22"/>
  <c r="AW278" i="22"/>
  <c r="AW288" i="22" s="1"/>
  <c r="AW272" i="22" s="1"/>
  <c r="AZ281" i="22"/>
  <c r="BA281" i="22" s="1"/>
  <c r="AO281" i="22"/>
  <c r="AW282" i="22"/>
  <c r="AG295" i="22"/>
  <c r="AZ297" i="22"/>
  <c r="BA297" i="22" s="1"/>
  <c r="AV297" i="22"/>
  <c r="AX297" i="22"/>
  <c r="AU297" i="22"/>
  <c r="AW300" i="22"/>
  <c r="DA299" i="22"/>
  <c r="DL303" i="22"/>
  <c r="W316" i="22"/>
  <c r="W302" i="22" s="1"/>
  <c r="CJ316" i="22"/>
  <c r="CW316" i="22"/>
  <c r="AW308" i="22"/>
  <c r="AW316" i="22" s="1"/>
  <c r="AW302" i="22" s="1"/>
  <c r="AW313" i="22"/>
  <c r="AD316" i="22"/>
  <c r="BS316" i="22" s="1"/>
  <c r="AW301" i="22"/>
  <c r="AV307" i="22"/>
  <c r="BL316" i="22"/>
  <c r="BY316" i="22"/>
  <c r="AU315" i="22"/>
  <c r="Y303" i="22"/>
  <c r="CC316" i="22"/>
  <c r="CP316" i="22"/>
  <c r="AV315" i="22"/>
  <c r="Z303" i="22"/>
  <c r="AK316" i="22"/>
  <c r="AK302" i="22" s="1"/>
  <c r="AW312" i="22"/>
  <c r="AX315" i="22"/>
  <c r="AL293" i="22"/>
  <c r="CZ299" i="22"/>
  <c r="CZ303" i="22" s="1"/>
  <c r="AD301" i="22"/>
  <c r="CL302" i="22"/>
  <c r="AN316" i="22"/>
  <c r="AO307" i="22"/>
  <c r="BA308" i="22"/>
  <c r="AO310" i="22"/>
  <c r="BA311" i="22"/>
  <c r="AO313" i="22"/>
  <c r="BA314" i="22"/>
  <c r="AR301" i="22"/>
  <c r="AE303" i="22"/>
  <c r="CM303" i="22"/>
  <c r="DG303" i="22"/>
  <c r="AI309" i="22"/>
  <c r="AI312" i="22"/>
  <c r="AU314" i="22"/>
  <c r="AI315" i="22"/>
  <c r="CZ273" i="22"/>
  <c r="DM273" i="22"/>
  <c r="DZ273" i="22"/>
  <c r="AZ277" i="22"/>
  <c r="AD288" i="22"/>
  <c r="BT288" i="22" s="1"/>
  <c r="CH288" i="22"/>
  <c r="CU288" i="22"/>
  <c r="AL279" i="22"/>
  <c r="AW279" i="22"/>
  <c r="AU284" i="22"/>
  <c r="AL285" i="22"/>
  <c r="AW285" i="22"/>
  <c r="AK293" i="22"/>
  <c r="AK42" i="22" s="1"/>
  <c r="AL42" i="22" s="1"/>
  <c r="AO294" i="22"/>
  <c r="AO296" i="22"/>
  <c r="AO298" i="22"/>
  <c r="AR307" i="22"/>
  <c r="AR316" i="22" s="1"/>
  <c r="AR302" i="22" s="1"/>
  <c r="CH316" i="22"/>
  <c r="CU316" i="22"/>
  <c r="AV308" i="22"/>
  <c r="AR310" i="22"/>
  <c r="AV311" i="22"/>
  <c r="AR313" i="22"/>
  <c r="AV314" i="22"/>
  <c r="AV284" i="22"/>
  <c r="AQ299" i="22"/>
  <c r="AQ66" i="22" s="1"/>
  <c r="AR66" i="22" s="1"/>
  <c r="AA316" i="22"/>
  <c r="AA302" i="22" s="1"/>
  <c r="CI316" i="22"/>
  <c r="CV316" i="22"/>
  <c r="AL308" i="22"/>
  <c r="AX308" i="22"/>
  <c r="AO309" i="22"/>
  <c r="AL311" i="22"/>
  <c r="AX311" i="22"/>
  <c r="AO312" i="22"/>
  <c r="AL314" i="22"/>
  <c r="AX314" i="22"/>
  <c r="AO315" i="22"/>
  <c r="AI294" i="22"/>
  <c r="AI295" i="22"/>
  <c r="AI296" i="22"/>
  <c r="AI297" i="22"/>
  <c r="AI298" i="22"/>
  <c r="BD162" i="22" l="1"/>
  <c r="CD82" i="22"/>
  <c r="AQ64" i="22"/>
  <c r="AR64" i="22" s="1"/>
  <c r="AQ250" i="22"/>
  <c r="CP24" i="22"/>
  <c r="CP31" i="22" s="1"/>
  <c r="DP31" i="22"/>
  <c r="AW273" i="22"/>
  <c r="AF83" i="22"/>
  <c r="AF48" i="22"/>
  <c r="AV137" i="22"/>
  <c r="AW177" i="22"/>
  <c r="AA83" i="22"/>
  <c r="AA48" i="22"/>
  <c r="AE83" i="22"/>
  <c r="AE48" i="22"/>
  <c r="AQ83" i="22"/>
  <c r="AQ48" i="22"/>
  <c r="AQ55" i="22" s="1"/>
  <c r="AQ18" i="22" s="1"/>
  <c r="CN82" i="22"/>
  <c r="CZ82" i="22"/>
  <c r="Y273" i="22"/>
  <c r="Y53" i="22"/>
  <c r="Y29" i="22" s="1"/>
  <c r="CE272" i="22"/>
  <c r="BE288" i="22"/>
  <c r="CX303" i="22"/>
  <c r="DA249" i="22"/>
  <c r="CA258" i="22"/>
  <c r="AO240" i="22"/>
  <c r="AN40" i="22"/>
  <c r="AN39" i="22"/>
  <c r="AQ198" i="22"/>
  <c r="AQ50" i="22"/>
  <c r="AQ26" i="22" s="1"/>
  <c r="AK186" i="22"/>
  <c r="AK176" i="22" s="1"/>
  <c r="AL181" i="22"/>
  <c r="AL186" i="22" s="1"/>
  <c r="AL176" i="22" s="1"/>
  <c r="AL177" i="22" s="1"/>
  <c r="AT176" i="22"/>
  <c r="AU186" i="22"/>
  <c r="CX177" i="22"/>
  <c r="BX176" i="22"/>
  <c r="BX49" i="22" s="1"/>
  <c r="BJ186" i="22"/>
  <c r="CJ176" i="22"/>
  <c r="CM161" i="22"/>
  <c r="BM160" i="22"/>
  <c r="AM160" i="22" s="1"/>
  <c r="BE186" i="22"/>
  <c r="BF186" i="22"/>
  <c r="BL161" i="22"/>
  <c r="BU176" i="22"/>
  <c r="BU49" i="22" s="1"/>
  <c r="CU177" i="22"/>
  <c r="AW160" i="22"/>
  <c r="AD167" i="22"/>
  <c r="AZ168" i="22"/>
  <c r="AX168" i="22"/>
  <c r="AX167" i="22" s="1"/>
  <c r="AV168" i="22"/>
  <c r="AG168" i="22"/>
  <c r="AU168" i="22"/>
  <c r="AN37" i="22"/>
  <c r="BC161" i="22"/>
  <c r="AX174" i="22"/>
  <c r="AZ174" i="22"/>
  <c r="BA174" i="22" s="1"/>
  <c r="AV174" i="22"/>
  <c r="AV173" i="22" s="1"/>
  <c r="AG174" i="22"/>
  <c r="AU174" i="22"/>
  <c r="AD173" i="22"/>
  <c r="AO173" i="22" s="1"/>
  <c r="BJ160" i="22"/>
  <c r="CT137" i="22"/>
  <c r="BT137" i="22" s="1"/>
  <c r="BT121" i="22"/>
  <c r="AO161" i="22"/>
  <c r="BE96" i="22"/>
  <c r="CA121" i="22"/>
  <c r="DA137" i="22"/>
  <c r="CA137" i="22" s="1"/>
  <c r="BE153" i="22"/>
  <c r="AG109" i="22"/>
  <c r="AY109" i="22" s="1"/>
  <c r="BQ96" i="22"/>
  <c r="AY121" i="22"/>
  <c r="AG137" i="22"/>
  <c r="CQ137" i="22"/>
  <c r="BQ137" i="22" s="1"/>
  <c r="BQ121" i="22"/>
  <c r="CA96" i="22"/>
  <c r="BP162" i="22"/>
  <c r="CP82" i="22"/>
  <c r="CW82" i="22"/>
  <c r="CK162" i="22"/>
  <c r="DT83" i="22"/>
  <c r="DT48" i="22"/>
  <c r="BS105" i="22"/>
  <c r="AO73" i="22"/>
  <c r="AN36" i="22"/>
  <c r="AH162" i="22"/>
  <c r="AI89" i="22"/>
  <c r="BE73" i="22"/>
  <c r="BE36" i="22" s="1"/>
  <c r="DZ55" i="22"/>
  <c r="DZ18" i="22" s="1"/>
  <c r="DZ19" i="22" s="1"/>
  <c r="CZ48" i="22"/>
  <c r="CZ55" i="22" s="1"/>
  <c r="AL36" i="22"/>
  <c r="W43" i="22"/>
  <c r="W24" i="22"/>
  <c r="W31" i="22" s="1"/>
  <c r="AE177" i="22"/>
  <c r="AE49" i="22"/>
  <c r="AE25" i="22" s="1"/>
  <c r="AX160" i="22"/>
  <c r="BR186" i="22"/>
  <c r="AZ186" i="22"/>
  <c r="CZ161" i="22"/>
  <c r="BZ160" i="22"/>
  <c r="AS160" i="22" s="1"/>
  <c r="AN153" i="22"/>
  <c r="BA153" i="22" s="1"/>
  <c r="AX133" i="22"/>
  <c r="BZ153" i="22"/>
  <c r="AS153" i="22" s="1"/>
  <c r="AR173" i="22"/>
  <c r="BX167" i="22"/>
  <c r="BX37" i="22" s="1"/>
  <c r="CC153" i="22"/>
  <c r="BC153" i="22" s="1"/>
  <c r="BD105" i="22"/>
  <c r="Y137" i="22"/>
  <c r="CF137" i="22"/>
  <c r="BF137" i="22" s="1"/>
  <c r="BF121" i="22"/>
  <c r="AN137" i="22"/>
  <c r="AO137" i="22" s="1"/>
  <c r="AO121" i="22"/>
  <c r="BF133" i="22"/>
  <c r="AL121" i="22"/>
  <c r="AL137" i="22" s="1"/>
  <c r="BD160" i="22"/>
  <c r="CD161" i="22"/>
  <c r="BD161" i="22" s="1"/>
  <c r="AZ133" i="22"/>
  <c r="BA133" i="22" s="1"/>
  <c r="DH83" i="22"/>
  <c r="DH48" i="22"/>
  <c r="BN105" i="22"/>
  <c r="BV121" i="22"/>
  <c r="CR109" i="22"/>
  <c r="CC162" i="22"/>
  <c r="BT105" i="22"/>
  <c r="CR162" i="22"/>
  <c r="AI79" i="22"/>
  <c r="AH60" i="22"/>
  <c r="CM162" i="22"/>
  <c r="BH96" i="22"/>
  <c r="DA162" i="22"/>
  <c r="BF105" i="22"/>
  <c r="DY55" i="22"/>
  <c r="DY18" i="22" s="1"/>
  <c r="CY48" i="22"/>
  <c r="CY55" i="22" s="1"/>
  <c r="AP247" i="22"/>
  <c r="AG246" i="22"/>
  <c r="AY247" i="22"/>
  <c r="BL186" i="22"/>
  <c r="CL176" i="22"/>
  <c r="AV80" i="22"/>
  <c r="AZ80" i="22"/>
  <c r="BA80" i="22" s="1"/>
  <c r="AG80" i="22"/>
  <c r="AX80" i="22"/>
  <c r="AD79" i="22"/>
  <c r="AD16" i="22"/>
  <c r="BV316" i="22"/>
  <c r="CV302" i="22"/>
  <c r="AZ316" i="22"/>
  <c r="CW227" i="22"/>
  <c r="BV153" i="22"/>
  <c r="AD161" i="22"/>
  <c r="BV160" i="22"/>
  <c r="BU160" i="22"/>
  <c r="CG137" i="22"/>
  <c r="BG137" i="22" s="1"/>
  <c r="BG121" i="22"/>
  <c r="AX121" i="22"/>
  <c r="AL109" i="22"/>
  <c r="DG83" i="22"/>
  <c r="DG48" i="22"/>
  <c r="BW79" i="22"/>
  <c r="BW60" i="22" s="1"/>
  <c r="AQ24" i="22"/>
  <c r="AQ31" i="22" s="1"/>
  <c r="AR12" i="22"/>
  <c r="AO12" i="22"/>
  <c r="CS24" i="22"/>
  <c r="CS31" i="22" s="1"/>
  <c r="DS31" i="22"/>
  <c r="AA303" i="22"/>
  <c r="AA54" i="22"/>
  <c r="AA30" i="22" s="1"/>
  <c r="BI288" i="22"/>
  <c r="CI272" i="22"/>
  <c r="BL293" i="22"/>
  <c r="BL42" i="22" s="1"/>
  <c r="BK302" i="22"/>
  <c r="BK54" i="22" s="1"/>
  <c r="CK303" i="22"/>
  <c r="AK191" i="22"/>
  <c r="AK38" i="22" s="1"/>
  <c r="AK10" i="22"/>
  <c r="AK9" i="22" s="1"/>
  <c r="AK19" i="22" s="1"/>
  <c r="AU192" i="22"/>
  <c r="BQ186" i="22"/>
  <c r="AV316" i="22"/>
  <c r="AV302" i="22" s="1"/>
  <c r="AW299" i="22"/>
  <c r="AW303" i="22" s="1"/>
  <c r="AU288" i="22"/>
  <c r="BM288" i="22"/>
  <c r="AM288" i="22" s="1"/>
  <c r="AZ294" i="22"/>
  <c r="AV294" i="22"/>
  <c r="AV293" i="22" s="1"/>
  <c r="AD293" i="22"/>
  <c r="AG294" i="22"/>
  <c r="AG293" i="22" s="1"/>
  <c r="AG42" i="22" s="1"/>
  <c r="AX294" i="22"/>
  <c r="AX293" i="22" s="1"/>
  <c r="AX303" i="22" s="1"/>
  <c r="AU316" i="22"/>
  <c r="AI266" i="22"/>
  <c r="AX258" i="22"/>
  <c r="AX249" i="22" s="1"/>
  <c r="AZ243" i="22"/>
  <c r="AX243" i="22"/>
  <c r="AX240" i="22" s="1"/>
  <c r="AV243" i="22"/>
  <c r="AV240" i="22" s="1"/>
  <c r="AV250" i="22" s="1"/>
  <c r="AG243" i="22"/>
  <c r="AG240" i="22" s="1"/>
  <c r="AX269" i="22"/>
  <c r="AD65" i="22"/>
  <c r="AR240" i="22"/>
  <c r="CP250" i="22"/>
  <c r="BP249" i="22"/>
  <c r="BP52" i="22" s="1"/>
  <c r="CU250" i="22"/>
  <c r="BU249" i="22"/>
  <c r="BU52" i="22" s="1"/>
  <c r="AV212" i="22"/>
  <c r="AV197" i="22" s="1"/>
  <c r="CJ227" i="22"/>
  <c r="Y177" i="22"/>
  <c r="Y49" i="22"/>
  <c r="Y25" i="22" s="1"/>
  <c r="CH250" i="22"/>
  <c r="BH249" i="22"/>
  <c r="BH52" i="22" s="1"/>
  <c r="AV186" i="22"/>
  <c r="AV176" i="22" s="1"/>
  <c r="BY212" i="22"/>
  <c r="BK186" i="22"/>
  <c r="BQ197" i="22"/>
  <c r="BQ50" i="22" s="1"/>
  <c r="AV160" i="22"/>
  <c r="AV161" i="22" s="1"/>
  <c r="BS186" i="22"/>
  <c r="BR176" i="22"/>
  <c r="BR49" i="22" s="1"/>
  <c r="CR177" i="22"/>
  <c r="AZ169" i="22"/>
  <c r="BA169" i="22" s="1"/>
  <c r="AX169" i="22"/>
  <c r="AV169" i="22"/>
  <c r="AG169" i="22"/>
  <c r="AG11" i="22" s="1"/>
  <c r="AP11" i="22" s="1"/>
  <c r="AU169" i="22"/>
  <c r="AO169" i="22"/>
  <c r="AD11" i="22"/>
  <c r="AN61" i="22"/>
  <c r="BK167" i="22"/>
  <c r="BK37" i="22" s="1"/>
  <c r="CQ177" i="22"/>
  <c r="BQ176" i="22"/>
  <c r="BQ49" i="22" s="1"/>
  <c r="BE160" i="22"/>
  <c r="AL153" i="22"/>
  <c r="BY153" i="22"/>
  <c r="AQ109" i="22"/>
  <c r="BP105" i="22"/>
  <c r="CP109" i="22"/>
  <c r="BZ146" i="22"/>
  <c r="AS146" i="22" s="1"/>
  <c r="DX83" i="22"/>
  <c r="DX48" i="22"/>
  <c r="BX146" i="22"/>
  <c r="AJ146" i="22"/>
  <c r="AJ162" i="22" s="1"/>
  <c r="AI146" i="22"/>
  <c r="AZ105" i="22"/>
  <c r="BA105" i="22" s="1"/>
  <c r="BY105" i="22"/>
  <c r="CY109" i="22"/>
  <c r="BY109" i="22" s="1"/>
  <c r="CM137" i="22"/>
  <c r="BM137" i="22" s="1"/>
  <c r="AM137" i="22" s="1"/>
  <c r="BM121" i="22"/>
  <c r="AM121" i="22" s="1"/>
  <c r="BI133" i="22"/>
  <c r="BV137" i="22"/>
  <c r="AY89" i="22"/>
  <c r="BT109" i="22"/>
  <c r="AI80" i="22"/>
  <c r="CV82" i="22"/>
  <c r="BM105" i="22"/>
  <c r="AM105" i="22" s="1"/>
  <c r="CH162" i="22"/>
  <c r="AT162" i="22"/>
  <c r="BS96" i="22"/>
  <c r="CX137" i="22"/>
  <c r="BX137" i="22" s="1"/>
  <c r="CE162" i="22"/>
  <c r="AR79" i="22"/>
  <c r="AU73" i="22"/>
  <c r="AT36" i="22"/>
  <c r="AV301" i="22"/>
  <c r="AV17" i="22" s="1"/>
  <c r="AU301" i="22"/>
  <c r="AZ301" i="22"/>
  <c r="BA301" i="22" s="1"/>
  <c r="AO301" i="22"/>
  <c r="AI301" i="22"/>
  <c r="AG301" i="22"/>
  <c r="AX301" i="22"/>
  <c r="BF288" i="22"/>
  <c r="CF272" i="22"/>
  <c r="BA264" i="22"/>
  <c r="AO266" i="22"/>
  <c r="BI212" i="22"/>
  <c r="CI197" i="22"/>
  <c r="BF160" i="22"/>
  <c r="CF161" i="22"/>
  <c r="BT153" i="22"/>
  <c r="AX76" i="22"/>
  <c r="AZ76" i="22"/>
  <c r="BA76" i="22" s="1"/>
  <c r="AV76" i="22"/>
  <c r="AG76" i="22"/>
  <c r="AD12" i="22"/>
  <c r="AR11" i="22"/>
  <c r="AR9" i="22" s="1"/>
  <c r="AO11" i="22"/>
  <c r="AZ288" i="22"/>
  <c r="BA277" i="22"/>
  <c r="AV268" i="22"/>
  <c r="AG268" i="22"/>
  <c r="AZ268" i="22"/>
  <c r="BA268" i="22" s="1"/>
  <c r="AI268" i="22"/>
  <c r="AX268" i="22"/>
  <c r="AU263" i="22"/>
  <c r="AT41" i="22"/>
  <c r="BU263" i="22"/>
  <c r="BU41" i="22" s="1"/>
  <c r="AG196" i="22"/>
  <c r="AZ196" i="22"/>
  <c r="BA196" i="22" s="1"/>
  <c r="AI196" i="22"/>
  <c r="AX196" i="22"/>
  <c r="AV196" i="22"/>
  <c r="AG194" i="22"/>
  <c r="AZ194" i="22"/>
  <c r="BA194" i="22" s="1"/>
  <c r="AV194" i="22"/>
  <c r="AX194" i="22"/>
  <c r="AH38" i="22"/>
  <c r="BE176" i="22"/>
  <c r="BE49" i="22" s="1"/>
  <c r="CE177" i="22"/>
  <c r="BN121" i="22"/>
  <c r="CN137" i="22"/>
  <c r="BN137" i="22" s="1"/>
  <c r="BQ160" i="22"/>
  <c r="CQ161" i="22"/>
  <c r="BQ161" i="22" s="1"/>
  <c r="BL121" i="22"/>
  <c r="BU96" i="22"/>
  <c r="AL162" i="22"/>
  <c r="AL82" i="22" s="1"/>
  <c r="AZ74" i="22"/>
  <c r="AX74" i="22"/>
  <c r="AX73" i="22" s="1"/>
  <c r="AO74" i="22"/>
  <c r="AG74" i="22"/>
  <c r="AD10" i="22"/>
  <c r="AV74" i="22"/>
  <c r="AD73" i="22"/>
  <c r="AI234" i="22"/>
  <c r="AH226" i="22"/>
  <c r="AX225" i="22"/>
  <c r="AV225" i="22"/>
  <c r="AV223" i="22" s="1"/>
  <c r="AZ225" i="22"/>
  <c r="BA225" i="22" s="1"/>
  <c r="AG225" i="22"/>
  <c r="AO225" i="22"/>
  <c r="BK212" i="22"/>
  <c r="CK197" i="22"/>
  <c r="AG193" i="22"/>
  <c r="AZ193" i="22"/>
  <c r="BA193" i="22" s="1"/>
  <c r="AI193" i="22"/>
  <c r="AX193" i="22"/>
  <c r="AV193" i="22"/>
  <c r="AF198" i="22"/>
  <c r="AF50" i="22"/>
  <c r="AF26" i="22" s="1"/>
  <c r="CK177" i="22"/>
  <c r="BK176" i="22"/>
  <c r="BK49" i="22" s="1"/>
  <c r="AK30" i="22"/>
  <c r="AK303" i="22"/>
  <c r="AK54" i="22"/>
  <c r="AG300" i="22"/>
  <c r="AZ300" i="22"/>
  <c r="BA300" i="22" s="1"/>
  <c r="AD299" i="22"/>
  <c r="AO300" i="22"/>
  <c r="AX300" i="22"/>
  <c r="AV300" i="22"/>
  <c r="AI300" i="22"/>
  <c r="AZ267" i="22"/>
  <c r="BA267" i="22" s="1"/>
  <c r="AG267" i="22"/>
  <c r="AG13" i="22" s="1"/>
  <c r="AX267" i="22"/>
  <c r="AV267" i="22"/>
  <c r="AU267" i="22"/>
  <c r="AI267" i="22"/>
  <c r="AU302" i="22"/>
  <c r="AT303" i="22"/>
  <c r="AT54" i="22"/>
  <c r="BR258" i="22"/>
  <c r="CR249" i="22"/>
  <c r="CQ249" i="22"/>
  <c r="BQ258" i="22"/>
  <c r="CT250" i="22"/>
  <c r="BT249" i="22"/>
  <c r="BT52" i="22" s="1"/>
  <c r="CQ273" i="22"/>
  <c r="AW263" i="22"/>
  <c r="AC227" i="22"/>
  <c r="AC51" i="22"/>
  <c r="AC27" i="22" s="1"/>
  <c r="BY288" i="22"/>
  <c r="CY272" i="22"/>
  <c r="AU234" i="22"/>
  <c r="AU226" i="22" s="1"/>
  <c r="AT226" i="22"/>
  <c r="AV269" i="22"/>
  <c r="BZ240" i="22"/>
  <c r="AU225" i="22"/>
  <c r="CV250" i="22"/>
  <c r="BV249" i="22"/>
  <c r="BV52" i="22" s="1"/>
  <c r="AD240" i="22"/>
  <c r="BM240" i="22" s="1"/>
  <c r="AG198" i="22"/>
  <c r="AG50" i="22"/>
  <c r="AD226" i="22"/>
  <c r="BQ234" i="22"/>
  <c r="BD234" i="22"/>
  <c r="BE234" i="22"/>
  <c r="AX212" i="22"/>
  <c r="AX197" i="22" s="1"/>
  <c r="CA212" i="22"/>
  <c r="AI186" i="22"/>
  <c r="AH176" i="22"/>
  <c r="BV186" i="22"/>
  <c r="CV176" i="22"/>
  <c r="AV218" i="22"/>
  <c r="AV217" i="22" s="1"/>
  <c r="AV227" i="22" s="1"/>
  <c r="AG218" i="22"/>
  <c r="AG217" i="22" s="1"/>
  <c r="AZ218" i="22"/>
  <c r="AX218" i="22"/>
  <c r="AX217" i="22" s="1"/>
  <c r="AX227" i="22" s="1"/>
  <c r="AD217" i="22"/>
  <c r="BL212" i="22"/>
  <c r="AX175" i="22"/>
  <c r="AV175" i="22"/>
  <c r="AG175" i="22"/>
  <c r="AZ175" i="22"/>
  <c r="BA175" i="22" s="1"/>
  <c r="AD17" i="22"/>
  <c r="AC177" i="22"/>
  <c r="AC49" i="22"/>
  <c r="AC25" i="22" s="1"/>
  <c r="AK173" i="22"/>
  <c r="AK16" i="22"/>
  <c r="AV172" i="22"/>
  <c r="AZ172" i="22"/>
  <c r="BA172" i="22" s="1"/>
  <c r="AI172" i="22"/>
  <c r="AX172" i="22"/>
  <c r="AG172" i="22"/>
  <c r="AU172" i="22"/>
  <c r="AO172" i="22"/>
  <c r="BP186" i="22"/>
  <c r="AT161" i="22"/>
  <c r="AU161" i="22" s="1"/>
  <c r="AU160" i="22"/>
  <c r="CA153" i="22"/>
  <c r="AO174" i="22"/>
  <c r="AQ167" i="22"/>
  <c r="AQ37" i="22" s="1"/>
  <c r="BD186" i="22"/>
  <c r="AO149" i="22"/>
  <c r="BC149" i="22"/>
  <c r="BN149" i="22"/>
  <c r="AX149" i="22"/>
  <c r="AX153" i="22" s="1"/>
  <c r="BP149" i="22"/>
  <c r="AU121" i="22"/>
  <c r="AT137" i="22"/>
  <c r="AU137" i="22" s="1"/>
  <c r="BK149" i="22"/>
  <c r="BC105" i="22"/>
  <c r="CC109" i="22"/>
  <c r="BC109" i="22" s="1"/>
  <c r="BT133" i="22"/>
  <c r="AL146" i="22"/>
  <c r="DK83" i="22"/>
  <c r="DK48" i="22"/>
  <c r="AU146" i="22"/>
  <c r="AR93" i="22"/>
  <c r="AR96" i="22" s="1"/>
  <c r="AN162" i="22"/>
  <c r="AO89" i="22"/>
  <c r="BJ146" i="22"/>
  <c r="CL109" i="22"/>
  <c r="BL105" i="22"/>
  <c r="DQ83" i="22"/>
  <c r="DQ48" i="22"/>
  <c r="BQ133" i="22"/>
  <c r="BV105" i="22"/>
  <c r="CV109" i="22"/>
  <c r="BI121" i="22"/>
  <c r="BX96" i="22"/>
  <c r="AW105" i="22"/>
  <c r="AW109" i="22" s="1"/>
  <c r="AG162" i="22"/>
  <c r="AG82" i="22" s="1"/>
  <c r="BG105" i="22"/>
  <c r="CL162" i="22"/>
  <c r="AC162" i="22"/>
  <c r="AC82" i="22" s="1"/>
  <c r="CG162" i="22"/>
  <c r="CU162" i="22"/>
  <c r="BF96" i="22"/>
  <c r="BX121" i="22"/>
  <c r="AF24" i="22"/>
  <c r="DZ24" i="22"/>
  <c r="DV31" i="22"/>
  <c r="CR18" i="22"/>
  <c r="CR272" i="22"/>
  <c r="BR288" i="22"/>
  <c r="AZ212" i="22"/>
  <c r="BA202" i="22"/>
  <c r="BY121" i="22"/>
  <c r="AR303" i="22"/>
  <c r="BZ212" i="22"/>
  <c r="AS212" i="22" s="1"/>
  <c r="CZ197" i="22"/>
  <c r="AP248" i="22"/>
  <c r="AY248" i="22"/>
  <c r="AJ248" i="22"/>
  <c r="AW198" i="22"/>
  <c r="AV171" i="22"/>
  <c r="AU171" i="22"/>
  <c r="AX171" i="22"/>
  <c r="AI171" i="22"/>
  <c r="AG171" i="22"/>
  <c r="AZ171" i="22"/>
  <c r="BA171" i="22" s="1"/>
  <c r="AD49" i="22"/>
  <c r="W177" i="22"/>
  <c r="BF153" i="22"/>
  <c r="CS137" i="22"/>
  <c r="BS137" i="22" s="1"/>
  <c r="BS121" i="22"/>
  <c r="AK83" i="22"/>
  <c r="AK48" i="22"/>
  <c r="AK55" i="22" s="1"/>
  <c r="AK18" i="22" s="1"/>
  <c r="CJ82" i="22"/>
  <c r="AW79" i="22"/>
  <c r="AW16" i="22"/>
  <c r="AP269" i="22"/>
  <c r="AO269" i="22"/>
  <c r="AN65" i="22"/>
  <c r="AK273" i="22"/>
  <c r="AK53" i="22"/>
  <c r="AK29" i="22" s="1"/>
  <c r="AY270" i="22"/>
  <c r="AG269" i="22"/>
  <c r="AJ270" i="22"/>
  <c r="BM212" i="22"/>
  <c r="AM212" i="22" s="1"/>
  <c r="CM197" i="22"/>
  <c r="AL225" i="22"/>
  <c r="AL223" i="22" s="1"/>
  <c r="AK250" i="22"/>
  <c r="AW191" i="22"/>
  <c r="AN176" i="22"/>
  <c r="AO186" i="22"/>
  <c r="CS303" i="22"/>
  <c r="BX288" i="22"/>
  <c r="CX272" i="22"/>
  <c r="BE258" i="22"/>
  <c r="CE249" i="22"/>
  <c r="CD249" i="22"/>
  <c r="BD258" i="22"/>
  <c r="AA43" i="22"/>
  <c r="AV288" i="22"/>
  <c r="AV272" i="22" s="1"/>
  <c r="AI246" i="22"/>
  <c r="AH64" i="22"/>
  <c r="BQ288" i="22"/>
  <c r="AO263" i="22"/>
  <c r="AN41" i="22"/>
  <c r="BL288" i="22"/>
  <c r="CL272" i="22"/>
  <c r="BV288" i="22"/>
  <c r="CV272" i="22"/>
  <c r="CY250" i="22"/>
  <c r="BY249" i="22"/>
  <c r="BY52" i="22" s="1"/>
  <c r="AD50" i="22"/>
  <c r="BT212" i="22"/>
  <c r="BF212" i="22"/>
  <c r="BI186" i="22"/>
  <c r="CI176" i="22"/>
  <c r="AV170" i="22"/>
  <c r="AZ170" i="22"/>
  <c r="BA170" i="22" s="1"/>
  <c r="AI170" i="22"/>
  <c r="AX170" i="22"/>
  <c r="AG170" i="22"/>
  <c r="AU170" i="22"/>
  <c r="AW173" i="22"/>
  <c r="BC197" i="22"/>
  <c r="BC50" i="22" s="1"/>
  <c r="CP177" i="22"/>
  <c r="BP176" i="22"/>
  <c r="BP49" i="22" s="1"/>
  <c r="AO171" i="22"/>
  <c r="AF177" i="22"/>
  <c r="AF37" i="22"/>
  <c r="AF25" i="22" s="1"/>
  <c r="BM146" i="22"/>
  <c r="AM146" i="22" s="1"/>
  <c r="CD177" i="22"/>
  <c r="BD176" i="22"/>
  <c r="BD49" i="22" s="1"/>
  <c r="AP149" i="22"/>
  <c r="AG153" i="22"/>
  <c r="AY149" i="22"/>
  <c r="BZ167" i="22"/>
  <c r="AC137" i="22"/>
  <c r="BL153" i="22"/>
  <c r="BU121" i="22"/>
  <c r="CA160" i="22"/>
  <c r="BU133" i="22"/>
  <c r="CA109" i="22"/>
  <c r="BG133" i="22"/>
  <c r="X83" i="22"/>
  <c r="X48" i="22"/>
  <c r="DW83" i="22"/>
  <c r="DW48" i="22"/>
  <c r="AO96" i="22"/>
  <c r="Y162" i="22"/>
  <c r="Y82" i="22" s="1"/>
  <c r="BJ133" i="22"/>
  <c r="AY133" i="22"/>
  <c r="DD83" i="22"/>
  <c r="DD48" i="22"/>
  <c r="BX109" i="22"/>
  <c r="BD133" i="22"/>
  <c r="BI105" i="22"/>
  <c r="CI109" i="22"/>
  <c r="BI137" i="22"/>
  <c r="AH109" i="22"/>
  <c r="AI105" i="22"/>
  <c r="BG109" i="22"/>
  <c r="BM79" i="22"/>
  <c r="BX79" i="22"/>
  <c r="BX60" i="22" s="1"/>
  <c r="AD162" i="22"/>
  <c r="AD82" i="22" s="1"/>
  <c r="AO78" i="22"/>
  <c r="CK137" i="22"/>
  <c r="BK137" i="22" s="1"/>
  <c r="AW11" i="22"/>
  <c r="AO76" i="22"/>
  <c r="DY19" i="22"/>
  <c r="CH302" i="22"/>
  <c r="BH316" i="22"/>
  <c r="CL198" i="22"/>
  <c r="BL197" i="22"/>
  <c r="BL50" i="22" s="1"/>
  <c r="CC177" i="22"/>
  <c r="BC176" i="22"/>
  <c r="BC49" i="22" s="1"/>
  <c r="AT109" i="22"/>
  <c r="AU109" i="22" s="1"/>
  <c r="AU105" i="22"/>
  <c r="CX82" i="22"/>
  <c r="CC24" i="22"/>
  <c r="CC31" i="22" s="1"/>
  <c r="DC31" i="22"/>
  <c r="AD263" i="22"/>
  <c r="BH263" i="22" s="1"/>
  <c r="BH41" i="22" s="1"/>
  <c r="AG54" i="22"/>
  <c r="BS288" i="22"/>
  <c r="CS272" i="22"/>
  <c r="BS249" i="22"/>
  <c r="BS52" i="22" s="1"/>
  <c r="CS250" i="22"/>
  <c r="BX212" i="22"/>
  <c r="CX197" i="22"/>
  <c r="BM153" i="22"/>
  <c r="AM153" i="22" s="1"/>
  <c r="DU83" i="22"/>
  <c r="DU48" i="22"/>
  <c r="CZ137" i="22"/>
  <c r="BZ137" i="22" s="1"/>
  <c r="AS137" i="22" s="1"/>
  <c r="BZ121" i="22"/>
  <c r="AS121" i="22" s="1"/>
  <c r="AD302" i="22"/>
  <c r="BZ316" i="22"/>
  <c r="AS316" i="22" s="1"/>
  <c r="BT316" i="22"/>
  <c r="BQ316" i="22"/>
  <c r="BM316" i="22"/>
  <c r="AM316" i="22" s="1"/>
  <c r="BG316" i="22"/>
  <c r="CR302" i="22"/>
  <c r="BR316" i="22"/>
  <c r="CD272" i="22"/>
  <c r="BD288" i="22"/>
  <c r="DA303" i="22"/>
  <c r="AG53" i="22"/>
  <c r="CW250" i="22"/>
  <c r="BW249" i="22"/>
  <c r="BW52" i="22" s="1"/>
  <c r="AN250" i="22"/>
  <c r="AR263" i="22"/>
  <c r="BF316" i="22"/>
  <c r="BX258" i="22"/>
  <c r="CX249" i="22"/>
  <c r="AQ273" i="22"/>
  <c r="AY224" i="22"/>
  <c r="AJ224" i="22"/>
  <c r="AP224" i="22"/>
  <c r="BI226" i="22"/>
  <c r="BI51" i="22" s="1"/>
  <c r="CI227" i="22"/>
  <c r="BX234" i="22"/>
  <c r="CX226" i="22"/>
  <c r="AS249" i="22"/>
  <c r="BZ52" i="22"/>
  <c r="AS52" i="22" s="1"/>
  <c r="AZ52" i="22" s="1"/>
  <c r="BA52" i="22" s="1"/>
  <c r="AK223" i="22"/>
  <c r="AK63" i="22" s="1"/>
  <c r="AU196" i="22"/>
  <c r="AU212" i="22"/>
  <c r="AT197" i="22"/>
  <c r="CF177" i="22"/>
  <c r="BF176" i="22"/>
  <c r="BF49" i="22" s="1"/>
  <c r="CA176" i="22"/>
  <c r="CA49" i="22" s="1"/>
  <c r="DA177" i="22"/>
  <c r="CW198" i="22"/>
  <c r="BW197" i="22"/>
  <c r="BW50" i="22" s="1"/>
  <c r="AW146" i="22"/>
  <c r="AW153" i="22" s="1"/>
  <c r="BU137" i="22"/>
  <c r="CQ153" i="22"/>
  <c r="BH133" i="22"/>
  <c r="BR133" i="22"/>
  <c r="DJ83" i="22"/>
  <c r="DJ48" i="22"/>
  <c r="AV105" i="22"/>
  <c r="AV109" i="22" s="1"/>
  <c r="BP121" i="22"/>
  <c r="BE105" i="22"/>
  <c r="AI121" i="22"/>
  <c r="AH137" i="22"/>
  <c r="AI137" i="22" s="1"/>
  <c r="BW121" i="22"/>
  <c r="BY96" i="22"/>
  <c r="BK121" i="22"/>
  <c r="AW17" i="22"/>
  <c r="AU74" i="22"/>
  <c r="AD13" i="22"/>
  <c r="CS82" i="22"/>
  <c r="CF18" i="22"/>
  <c r="DI31" i="22"/>
  <c r="CI24" i="22"/>
  <c r="CI31" i="22" s="1"/>
  <c r="AD272" i="22"/>
  <c r="BZ288" i="22"/>
  <c r="AS288" i="22" s="1"/>
  <c r="BW288" i="22"/>
  <c r="AT42" i="22"/>
  <c r="BI316" i="22"/>
  <c r="CI302" i="22"/>
  <c r="CM176" i="22"/>
  <c r="BM186" i="22"/>
  <c r="AM186" i="22" s="1"/>
  <c r="AG192" i="22"/>
  <c r="AG191" i="22" s="1"/>
  <c r="AG38" i="22" s="1"/>
  <c r="AD191" i="22"/>
  <c r="AZ192" i="22"/>
  <c r="AI192" i="22"/>
  <c r="AX192" i="22"/>
  <c r="AV192" i="22"/>
  <c r="AB24" i="22"/>
  <c r="AB31" i="22" s="1"/>
  <c r="AB43" i="22"/>
  <c r="CE302" i="22"/>
  <c r="BE316" i="22"/>
  <c r="AO288" i="22"/>
  <c r="AN272" i="22"/>
  <c r="AU269" i="22"/>
  <c r="AT65" i="22"/>
  <c r="CG250" i="22"/>
  <c r="BG249" i="22"/>
  <c r="BG52" i="22" s="1"/>
  <c r="CT273" i="22"/>
  <c r="AH272" i="22"/>
  <c r="AI288" i="22"/>
  <c r="AI225" i="22"/>
  <c r="AE250" i="22"/>
  <c r="AE52" i="22"/>
  <c r="AE28" i="22" s="1"/>
  <c r="BM258" i="22"/>
  <c r="AM258" i="22" s="1"/>
  <c r="CM249" i="22"/>
  <c r="BF302" i="22"/>
  <c r="BF54" i="22" s="1"/>
  <c r="CF303" i="22"/>
  <c r="CJ273" i="22"/>
  <c r="CK273" i="22"/>
  <c r="BP234" i="22"/>
  <c r="CP226" i="22"/>
  <c r="AQ234" i="22"/>
  <c r="AQ226" i="22" s="1"/>
  <c r="AR231" i="22"/>
  <c r="AR234" i="22" s="1"/>
  <c r="AR226" i="22" s="1"/>
  <c r="AR227" i="22" s="1"/>
  <c r="CL250" i="22"/>
  <c r="BL249" i="22"/>
  <c r="BL52" i="22" s="1"/>
  <c r="AQ67" i="22"/>
  <c r="W250" i="22"/>
  <c r="BK234" i="22"/>
  <c r="CK226" i="22"/>
  <c r="AL222" i="22"/>
  <c r="AL217" i="22" s="1"/>
  <c r="AK14" i="22"/>
  <c r="AL14" i="22" s="1"/>
  <c r="BF226" i="22"/>
  <c r="BF51" i="22" s="1"/>
  <c r="CF227" i="22"/>
  <c r="BU212" i="22"/>
  <c r="CU197" i="22"/>
  <c r="BR226" i="22"/>
  <c r="BR51" i="22" s="1"/>
  <c r="CR227" i="22"/>
  <c r="CS198" i="22"/>
  <c r="BS197" i="22"/>
  <c r="BS50" i="22" s="1"/>
  <c r="AI174" i="22"/>
  <c r="AW167" i="22"/>
  <c r="CA186" i="22"/>
  <c r="CT176" i="22"/>
  <c r="BT186" i="22"/>
  <c r="BR167" i="22"/>
  <c r="BR37" i="22" s="1"/>
  <c r="BH160" i="22"/>
  <c r="BX160" i="22"/>
  <c r="BE161" i="22"/>
  <c r="AV133" i="22"/>
  <c r="BA156" i="22"/>
  <c r="AZ161" i="22"/>
  <c r="AZ160" i="22"/>
  <c r="BA160" i="22" s="1"/>
  <c r="BY133" i="22"/>
  <c r="BH121" i="22"/>
  <c r="BN160" i="22"/>
  <c r="AR133" i="22"/>
  <c r="AR137" i="22" s="1"/>
  <c r="AI167" i="22"/>
  <c r="AH37" i="22"/>
  <c r="AI133" i="22"/>
  <c r="BE133" i="22"/>
  <c r="AI160" i="22"/>
  <c r="CT162" i="22"/>
  <c r="W83" i="22"/>
  <c r="W48" i="22"/>
  <c r="BP96" i="22"/>
  <c r="BP137" i="22"/>
  <c r="AZ121" i="22"/>
  <c r="CE109" i="22"/>
  <c r="BW137" i="22"/>
  <c r="BE121" i="22"/>
  <c r="BL96" i="22"/>
  <c r="CD137" i="22"/>
  <c r="BD137" i="22" s="1"/>
  <c r="BD121" i="22"/>
  <c r="AX78" i="22"/>
  <c r="AG78" i="22"/>
  <c r="AV78" i="22"/>
  <c r="AZ78" i="22"/>
  <c r="BA78" i="22" s="1"/>
  <c r="AD14" i="22"/>
  <c r="BA87" i="22"/>
  <c r="AZ89" i="22"/>
  <c r="BA89" i="22" s="1"/>
  <c r="CP48" i="22"/>
  <c r="CP55" i="22" s="1"/>
  <c r="DP55" i="22"/>
  <c r="DP18" i="22" s="1"/>
  <c r="DP19" i="22" s="1"/>
  <c r="AU80" i="22"/>
  <c r="BV96" i="22"/>
  <c r="AY77" i="22"/>
  <c r="AJ77" i="22"/>
  <c r="DA227" i="22"/>
  <c r="CA226" i="22"/>
  <c r="CA51" i="22" s="1"/>
  <c r="CG176" i="22"/>
  <c r="BG186" i="22"/>
  <c r="AL171" i="22"/>
  <c r="AL167" i="22" s="1"/>
  <c r="AK13" i="22"/>
  <c r="AL13" i="22" s="1"/>
  <c r="BW153" i="22"/>
  <c r="AP146" i="22"/>
  <c r="AP162" i="22" s="1"/>
  <c r="AO146" i="22"/>
  <c r="BC96" i="22"/>
  <c r="AE137" i="22"/>
  <c r="AD109" i="22"/>
  <c r="BK109" i="22" s="1"/>
  <c r="BK105" i="22"/>
  <c r="CA105" i="22"/>
  <c r="BZ105" i="22"/>
  <c r="AS105" i="22" s="1"/>
  <c r="BJ137" i="22"/>
  <c r="BU105" i="22"/>
  <c r="BE137" i="22"/>
  <c r="BD96" i="22"/>
  <c r="CD153" i="22"/>
  <c r="BD153" i="22" s="1"/>
  <c r="BI96" i="22"/>
  <c r="AI74" i="22"/>
  <c r="AK43" i="22"/>
  <c r="AK24" i="22"/>
  <c r="AK31" i="22" s="1"/>
  <c r="CL19" i="22"/>
  <c r="CR24" i="22"/>
  <c r="CR31" i="22" s="1"/>
  <c r="DR31" i="22"/>
  <c r="AN9" i="22"/>
  <c r="W303" i="22"/>
  <c r="W54" i="22"/>
  <c r="W30" i="22" s="1"/>
  <c r="DN83" i="22"/>
  <c r="DN48" i="22"/>
  <c r="AR198" i="22"/>
  <c r="AI10" i="22"/>
  <c r="AH9" i="22"/>
  <c r="AW10" i="22"/>
  <c r="DY31" i="22"/>
  <c r="CY24" i="22"/>
  <c r="CY31" i="22" s="1"/>
  <c r="DE31" i="22"/>
  <c r="CE24" i="22"/>
  <c r="CE31" i="22" s="1"/>
  <c r="CM19" i="22"/>
  <c r="AX263" i="22"/>
  <c r="AX273" i="22" s="1"/>
  <c r="AO79" i="22"/>
  <c r="AN60" i="22"/>
  <c r="AO316" i="22"/>
  <c r="AN302" i="22"/>
  <c r="BG288" i="22"/>
  <c r="CG272" i="22"/>
  <c r="AL288" i="22"/>
  <c r="AL272" i="22" s="1"/>
  <c r="AL273" i="22" s="1"/>
  <c r="AO223" i="22"/>
  <c r="AN63" i="22"/>
  <c r="AZ258" i="22"/>
  <c r="BA255" i="22"/>
  <c r="AZ173" i="22"/>
  <c r="BA173" i="22" s="1"/>
  <c r="BJ288" i="22"/>
  <c r="BC234" i="22"/>
  <c r="CC226" i="22"/>
  <c r="BZ234" i="22"/>
  <c r="AS234" i="22" s="1"/>
  <c r="AS226" i="22" s="1"/>
  <c r="CZ226" i="22"/>
  <c r="AX246" i="22"/>
  <c r="AO246" i="22"/>
  <c r="AD64" i="22"/>
  <c r="BH212" i="22"/>
  <c r="CH197" i="22"/>
  <c r="BR212" i="22"/>
  <c r="CR197" i="22"/>
  <c r="CY227" i="22"/>
  <c r="AI212" i="22"/>
  <c r="AH197" i="22"/>
  <c r="BN176" i="22"/>
  <c r="BN49" i="22" s="1"/>
  <c r="CN177" i="22"/>
  <c r="CJ198" i="22"/>
  <c r="BJ197" i="22"/>
  <c r="BJ50" i="22" s="1"/>
  <c r="BE167" i="22"/>
  <c r="BE37" i="22" s="1"/>
  <c r="BX161" i="22"/>
  <c r="Y43" i="22"/>
  <c r="AO168" i="22"/>
  <c r="BL133" i="22"/>
  <c r="AR109" i="22"/>
  <c r="BH137" i="22"/>
  <c r="BN161" i="22"/>
  <c r="AO133" i="22"/>
  <c r="AX105" i="22"/>
  <c r="AX109" i="22" s="1"/>
  <c r="AI161" i="22"/>
  <c r="BT96" i="22"/>
  <c r="CL303" i="22"/>
  <c r="BL302" i="22"/>
  <c r="BL54" i="22" s="1"/>
  <c r="BC316" i="22"/>
  <c r="CC302" i="22"/>
  <c r="BW316" i="22"/>
  <c r="CW302" i="22"/>
  <c r="AR288" i="22"/>
  <c r="AR272" i="22" s="1"/>
  <c r="AR273" i="22" s="1"/>
  <c r="AL316" i="22"/>
  <c r="AL302" i="22" s="1"/>
  <c r="AL303" i="22" s="1"/>
  <c r="BP288" i="22"/>
  <c r="CP272" i="22"/>
  <c r="CA288" i="22"/>
  <c r="DA272" i="22"/>
  <c r="BN316" i="22"/>
  <c r="AZ245" i="22"/>
  <c r="BA245" i="22" s="1"/>
  <c r="AX245" i="22"/>
  <c r="AI245" i="22"/>
  <c r="AV245" i="22"/>
  <c r="AG245" i="22"/>
  <c r="AU245" i="22"/>
  <c r="AT273" i="22"/>
  <c r="AI240" i="22"/>
  <c r="AH40" i="22"/>
  <c r="AW223" i="22"/>
  <c r="AW227" i="22" s="1"/>
  <c r="AA250" i="22"/>
  <c r="AA52" i="22"/>
  <c r="AA28" i="22" s="1"/>
  <c r="AR271" i="22"/>
  <c r="AR269" i="22" s="1"/>
  <c r="W28" i="22"/>
  <c r="AK234" i="22"/>
  <c r="AK226" i="22" s="1"/>
  <c r="AL231" i="22"/>
  <c r="AL234" i="22" s="1"/>
  <c r="AL226" i="22" s="1"/>
  <c r="AN227" i="22"/>
  <c r="AN51" i="22"/>
  <c r="BT234" i="22"/>
  <c r="AR191" i="22"/>
  <c r="BA234" i="22"/>
  <c r="AZ226" i="22"/>
  <c r="AU194" i="22"/>
  <c r="CY198" i="22"/>
  <c r="BY197" i="22"/>
  <c r="BY50" i="22" s="1"/>
  <c r="CE197" i="22"/>
  <c r="BE212" i="22"/>
  <c r="BD212" i="22"/>
  <c r="BY234" i="22"/>
  <c r="CA197" i="22"/>
  <c r="CA50" i="22" s="1"/>
  <c r="W198" i="22"/>
  <c r="BF197" i="22"/>
  <c r="BF50" i="22" s="1"/>
  <c r="BN186" i="22"/>
  <c r="CH176" i="22"/>
  <c r="BH186" i="22"/>
  <c r="BJ212" i="22"/>
  <c r="AI168" i="22"/>
  <c r="BY160" i="22"/>
  <c r="BK160" i="22"/>
  <c r="AV153" i="22"/>
  <c r="AW133" i="22"/>
  <c r="AW137" i="22" s="1"/>
  <c r="BT160" i="22"/>
  <c r="BP160" i="22"/>
  <c r="AU133" i="22"/>
  <c r="BI146" i="22"/>
  <c r="AA137" i="22"/>
  <c r="AI169" i="22"/>
  <c r="BJ149" i="22"/>
  <c r="CA133" i="22"/>
  <c r="BC121" i="22"/>
  <c r="BI160" i="22"/>
  <c r="BZ96" i="22"/>
  <c r="AS96" i="22" s="1"/>
  <c r="BW146" i="22"/>
  <c r="CR137" i="22"/>
  <c r="BR137" i="22" s="1"/>
  <c r="BR121" i="22"/>
  <c r="AO91" i="22"/>
  <c r="BJ121" i="22"/>
  <c r="CU109" i="22"/>
  <c r="BA109" i="22"/>
  <c r="BA96" i="22"/>
  <c r="BP133" i="22"/>
  <c r="BD149" i="22"/>
  <c r="AI76" i="22"/>
  <c r="BG96" i="22"/>
  <c r="AY81" i="22"/>
  <c r="AG17" i="22"/>
  <c r="DC55" i="22"/>
  <c r="DC18" i="22" s="1"/>
  <c r="DC19" i="22" s="1"/>
  <c r="CC48" i="22"/>
  <c r="CC55" i="22" s="1"/>
  <c r="CY162" i="22"/>
  <c r="CI162" i="22"/>
  <c r="CF162" i="22"/>
  <c r="BU73" i="22"/>
  <c r="BU36" i="22" s="1"/>
  <c r="AW73" i="22"/>
  <c r="AW12" i="22"/>
  <c r="CL31" i="22"/>
  <c r="BH288" i="22"/>
  <c r="CH272" i="22"/>
  <c r="AZ266" i="22"/>
  <c r="BA266" i="22" s="1"/>
  <c r="AX266" i="22"/>
  <c r="AG266" i="22"/>
  <c r="AV266" i="22"/>
  <c r="AV263" i="22" s="1"/>
  <c r="BW186" i="22"/>
  <c r="CW176" i="22"/>
  <c r="BD109" i="22"/>
  <c r="BP316" i="22"/>
  <c r="CP302" i="22"/>
  <c r="CN303" i="22"/>
  <c r="BN302" i="22"/>
  <c r="BN54" i="22" s="1"/>
  <c r="AW258" i="22"/>
  <c r="AW249" i="22" s="1"/>
  <c r="AW250" i="22" s="1"/>
  <c r="CY303" i="22"/>
  <c r="AR258" i="22"/>
  <c r="AR249" i="22" s="1"/>
  <c r="AR250" i="22" s="1"/>
  <c r="BK288" i="22"/>
  <c r="AX223" i="22"/>
  <c r="AD63" i="22"/>
  <c r="AI223" i="22"/>
  <c r="CT227" i="22"/>
  <c r="CU302" i="22"/>
  <c r="BU316" i="22"/>
  <c r="BU288" i="22"/>
  <c r="CU272" i="22"/>
  <c r="BJ316" i="22"/>
  <c r="CJ302" i="22"/>
  <c r="AA273" i="22"/>
  <c r="AA53" i="22"/>
  <c r="AA29" i="22" s="1"/>
  <c r="AH302" i="22"/>
  <c r="AI316" i="22"/>
  <c r="BC288" i="22"/>
  <c r="CC272" i="22"/>
  <c r="BN288" i="22"/>
  <c r="CN272" i="22"/>
  <c r="BD316" i="22"/>
  <c r="BA269" i="22"/>
  <c r="AZ265" i="22"/>
  <c r="BA265" i="22" s="1"/>
  <c r="AX265" i="22"/>
  <c r="AI265" i="22"/>
  <c r="AV265" i="22"/>
  <c r="AG265" i="22"/>
  <c r="CN249" i="22"/>
  <c r="BN258" i="22"/>
  <c r="AQ17" i="22"/>
  <c r="CN227" i="22"/>
  <c r="BN226" i="22"/>
  <c r="BN51" i="22" s="1"/>
  <c r="BM234" i="22"/>
  <c r="AM234" i="22" s="1"/>
  <c r="AM226" i="22" s="1"/>
  <c r="CM226" i="22"/>
  <c r="BK249" i="22"/>
  <c r="BK52" i="22" s="1"/>
  <c r="CK250" i="22"/>
  <c r="CG227" i="22"/>
  <c r="BV212" i="22"/>
  <c r="CV197" i="22"/>
  <c r="AO212" i="22"/>
  <c r="AN197" i="22"/>
  <c r="BY186" i="22"/>
  <c r="CY176" i="22"/>
  <c r="AK198" i="22"/>
  <c r="AK50" i="22"/>
  <c r="CD198" i="22"/>
  <c r="CL227" i="22"/>
  <c r="BN197" i="22"/>
  <c r="BN50" i="22" s="1"/>
  <c r="CN198" i="22"/>
  <c r="CZ177" i="22"/>
  <c r="BZ176" i="22"/>
  <c r="AQ186" i="22"/>
  <c r="AQ176" i="22" s="1"/>
  <c r="AR181" i="22"/>
  <c r="AR186" i="22" s="1"/>
  <c r="AR176" i="22" s="1"/>
  <c r="AR177" i="22" s="1"/>
  <c r="AX186" i="22"/>
  <c r="AX176" i="22" s="1"/>
  <c r="BQ191" i="22"/>
  <c r="BQ38" i="22" s="1"/>
  <c r="AJ152" i="22"/>
  <c r="AI152" i="22"/>
  <c r="AH153" i="22"/>
  <c r="AY152" i="22"/>
  <c r="AY153" i="22" s="1"/>
  <c r="BG161" i="22"/>
  <c r="BS160" i="22"/>
  <c r="CS161" i="22"/>
  <c r="BS161" i="22" s="1"/>
  <c r="BP146" i="22"/>
  <c r="BP161" i="22"/>
  <c r="BC186" i="22"/>
  <c r="BS146" i="22"/>
  <c r="AD153" i="22"/>
  <c r="BH153" i="22" s="1"/>
  <c r="AI96" i="22"/>
  <c r="CR153" i="22"/>
  <c r="BR153" i="22" s="1"/>
  <c r="BN133" i="22"/>
  <c r="BC137" i="22"/>
  <c r="BI161" i="22"/>
  <c r="BV133" i="22"/>
  <c r="BK96" i="22"/>
  <c r="BM96" i="22"/>
  <c r="AM96" i="22" s="1"/>
  <c r="CY137" i="22"/>
  <c r="BY137" i="22" s="1"/>
  <c r="EA83" i="22"/>
  <c r="EA48" i="22"/>
  <c r="CH109" i="22"/>
  <c r="BN96" i="22"/>
  <c r="CQ162" i="22"/>
  <c r="BZ79" i="22"/>
  <c r="BH73" i="22"/>
  <c r="BH36" i="22" s="1"/>
  <c r="AL73" i="22"/>
  <c r="CS18" i="22"/>
  <c r="AM240" i="22" l="1"/>
  <c r="BM40" i="22"/>
  <c r="AM40" i="22" s="1"/>
  <c r="AG40" i="22"/>
  <c r="AG250" i="22"/>
  <c r="AY13" i="22"/>
  <c r="AJ13" i="22"/>
  <c r="AP13" i="22"/>
  <c r="BG162" i="22"/>
  <c r="CG82" i="22"/>
  <c r="AY225" i="22"/>
  <c r="AP225" i="22"/>
  <c r="AJ225" i="22"/>
  <c r="AH26" i="22"/>
  <c r="AL38" i="22"/>
  <c r="AJ38" i="22"/>
  <c r="AW38" i="22"/>
  <c r="AT29" i="22"/>
  <c r="BH250" i="22"/>
  <c r="BH28" i="22" s="1"/>
  <c r="BV302" i="22"/>
  <c r="BV54" i="22" s="1"/>
  <c r="CV303" i="22"/>
  <c r="BV303" i="22" s="1"/>
  <c r="BV30" i="22" s="1"/>
  <c r="AW60" i="22"/>
  <c r="AL60" i="22"/>
  <c r="AH67" i="22"/>
  <c r="BJ109" i="22"/>
  <c r="BA168" i="22"/>
  <c r="AZ167" i="22"/>
  <c r="BA167" i="22" s="1"/>
  <c r="CH198" i="22"/>
  <c r="BH197" i="22"/>
  <c r="BH50" i="22" s="1"/>
  <c r="AR65" i="22"/>
  <c r="AO65" i="22"/>
  <c r="AW65" i="22"/>
  <c r="AS240" i="22"/>
  <c r="BZ40" i="22"/>
  <c r="AS40" i="22" s="1"/>
  <c r="BA316" i="22"/>
  <c r="AZ302" i="22"/>
  <c r="AR40" i="22"/>
  <c r="AN28" i="22"/>
  <c r="AP40" i="22"/>
  <c r="AO40" i="22"/>
  <c r="BD198" i="22"/>
  <c r="BD26" i="22" s="1"/>
  <c r="AG263" i="22"/>
  <c r="BA192" i="22"/>
  <c r="AZ191" i="22"/>
  <c r="BA191" i="22" s="1"/>
  <c r="CD48" i="22"/>
  <c r="CD55" i="22" s="1"/>
  <c r="DD24" i="22"/>
  <c r="DD55" i="22"/>
  <c r="DD18" i="22" s="1"/>
  <c r="DD19" i="22" s="1"/>
  <c r="BX217" i="22"/>
  <c r="BX39" i="22" s="1"/>
  <c r="BK217" i="22"/>
  <c r="BK39" i="22" s="1"/>
  <c r="BV217" i="22"/>
  <c r="BV39" i="22" s="1"/>
  <c r="BI217" i="22"/>
  <c r="BI39" i="22" s="1"/>
  <c r="BR217" i="22"/>
  <c r="BR39" i="22" s="1"/>
  <c r="BE217" i="22"/>
  <c r="BE39" i="22" s="1"/>
  <c r="AD228" i="22"/>
  <c r="BN217" i="22"/>
  <c r="BN39" i="22" s="1"/>
  <c r="CA217" i="22"/>
  <c r="CA39" i="22" s="1"/>
  <c r="AD39" i="22"/>
  <c r="AU217" i="22"/>
  <c r="BY217" i="22"/>
  <c r="BY39" i="22" s="1"/>
  <c r="BG217" i="22"/>
  <c r="BG39" i="22" s="1"/>
  <c r="BL217" i="22"/>
  <c r="BL39" i="22" s="1"/>
  <c r="BT217" i="22"/>
  <c r="BT39" i="22" s="1"/>
  <c r="AI217" i="22"/>
  <c r="BM217" i="22"/>
  <c r="BP217" i="22"/>
  <c r="BP39" i="22" s="1"/>
  <c r="BS217" i="22"/>
  <c r="BS39" i="22" s="1"/>
  <c r="BW217" i="22"/>
  <c r="BW39" i="22" s="1"/>
  <c r="BD217" i="22"/>
  <c r="BD39" i="22" s="1"/>
  <c r="BC217" i="22"/>
  <c r="BC39" i="22" s="1"/>
  <c r="BH217" i="22"/>
  <c r="BH39" i="22" s="1"/>
  <c r="BQ217" i="22"/>
  <c r="BQ39" i="22" s="1"/>
  <c r="BJ217" i="22"/>
  <c r="BJ39" i="22" s="1"/>
  <c r="BU217" i="22"/>
  <c r="BU39" i="22" s="1"/>
  <c r="BF217" i="22"/>
  <c r="BF39" i="22" s="1"/>
  <c r="CW177" i="22"/>
  <c r="BW176" i="22"/>
  <c r="BW49" i="22" s="1"/>
  <c r="AZ162" i="22"/>
  <c r="AL40" i="22"/>
  <c r="AJ40" i="22"/>
  <c r="AH28" i="22"/>
  <c r="AW40" i="22"/>
  <c r="CP273" i="22"/>
  <c r="BP273" i="22" s="1"/>
  <c r="BP29" i="22" s="1"/>
  <c r="BP272" i="22"/>
  <c r="BP53" i="22" s="1"/>
  <c r="AV64" i="22"/>
  <c r="AU64" i="22"/>
  <c r="AO64" i="22"/>
  <c r="DN55" i="22"/>
  <c r="DN18" i="22" s="1"/>
  <c r="DN19" i="22" s="1"/>
  <c r="CN48" i="22"/>
  <c r="CN55" i="22" s="1"/>
  <c r="DN24" i="22"/>
  <c r="BW109" i="22"/>
  <c r="BM249" i="22"/>
  <c r="CM250" i="22"/>
  <c r="BM250" i="22" s="1"/>
  <c r="AU65" i="22"/>
  <c r="AT67" i="22"/>
  <c r="BV191" i="22"/>
  <c r="BV38" i="22" s="1"/>
  <c r="BI191" i="22"/>
  <c r="BI38" i="22" s="1"/>
  <c r="BS191" i="22"/>
  <c r="BS38" i="22" s="1"/>
  <c r="BF191" i="22"/>
  <c r="BF38" i="22" s="1"/>
  <c r="CA191" i="22"/>
  <c r="CA38" i="22" s="1"/>
  <c r="BM191" i="22"/>
  <c r="BJ191" i="22"/>
  <c r="BJ38" i="22" s="1"/>
  <c r="BY191" i="22"/>
  <c r="BY38" i="22" s="1"/>
  <c r="AD38" i="22"/>
  <c r="BZ191" i="22"/>
  <c r="AU191" i="22"/>
  <c r="BL191" i="22"/>
  <c r="BL38" i="22" s="1"/>
  <c r="BC191" i="22"/>
  <c r="BC38" i="22" s="1"/>
  <c r="BP191" i="22"/>
  <c r="BP38" i="22" s="1"/>
  <c r="BG191" i="22"/>
  <c r="BG38" i="22" s="1"/>
  <c r="BW191" i="22"/>
  <c r="BW38" i="22" s="1"/>
  <c r="BX191" i="22"/>
  <c r="BX38" i="22" s="1"/>
  <c r="BT191" i="22"/>
  <c r="BT38" i="22" s="1"/>
  <c r="BR191" i="22"/>
  <c r="BR38" i="22" s="1"/>
  <c r="BH191" i="22"/>
  <c r="BH38" i="22" s="1"/>
  <c r="AO191" i="22"/>
  <c r="BU191" i="22"/>
  <c r="BU38" i="22" s="1"/>
  <c r="BN191" i="22"/>
  <c r="BN38" i="22" s="1"/>
  <c r="BE191" i="22"/>
  <c r="BE38" i="22" s="1"/>
  <c r="BK191" i="22"/>
  <c r="BK38" i="22" s="1"/>
  <c r="BW198" i="22"/>
  <c r="BW26" i="22" s="1"/>
  <c r="BR302" i="22"/>
  <c r="BR54" i="22" s="1"/>
  <c r="CR303" i="22"/>
  <c r="BX82" i="22"/>
  <c r="BX48" i="22" s="1"/>
  <c r="CX83" i="22"/>
  <c r="AX82" i="22"/>
  <c r="AX83" i="22" s="1"/>
  <c r="AD83" i="22"/>
  <c r="AD48" i="22"/>
  <c r="CI177" i="22"/>
  <c r="BI176" i="22"/>
  <c r="BI49" i="22" s="1"/>
  <c r="CR19" i="22"/>
  <c r="AC83" i="22"/>
  <c r="AC48" i="22"/>
  <c r="AT227" i="22"/>
  <c r="AT51" i="22"/>
  <c r="BQ249" i="22"/>
  <c r="BQ52" i="22" s="1"/>
  <c r="CQ250" i="22"/>
  <c r="BQ250" i="22" s="1"/>
  <c r="BQ28" i="22" s="1"/>
  <c r="BA74" i="22"/>
  <c r="AZ73" i="22"/>
  <c r="BA73" i="22" s="1"/>
  <c r="AI191" i="22"/>
  <c r="BS12" i="22"/>
  <c r="BF12" i="22"/>
  <c r="BR12" i="22"/>
  <c r="BE12" i="22"/>
  <c r="BQ12" i="22"/>
  <c r="BD12" i="22"/>
  <c r="BP12" i="22"/>
  <c r="BC12" i="22"/>
  <c r="BZ12" i="22"/>
  <c r="AS12" i="22" s="1"/>
  <c r="BM12" i="22"/>
  <c r="AM12" i="22" s="1"/>
  <c r="AZ12" i="22"/>
  <c r="BA12" i="22" s="1"/>
  <c r="BY12" i="22"/>
  <c r="BL12" i="22"/>
  <c r="BX12" i="22"/>
  <c r="BK12" i="22"/>
  <c r="AX12" i="22"/>
  <c r="BW12" i="22"/>
  <c r="BJ12" i="22"/>
  <c r="BV12" i="22"/>
  <c r="BI12" i="22"/>
  <c r="AV12" i="22"/>
  <c r="CA12" i="22"/>
  <c r="AI12" i="22"/>
  <c r="BT12" i="22"/>
  <c r="BN12" i="22"/>
  <c r="BH12" i="22"/>
  <c r="BU12" i="22"/>
  <c r="BG12" i="22"/>
  <c r="AU12" i="22"/>
  <c r="AZ263" i="22"/>
  <c r="BA263" i="22" s="1"/>
  <c r="BV82" i="22"/>
  <c r="BV48" i="22" s="1"/>
  <c r="CV83" i="22"/>
  <c r="BV83" i="22" s="1"/>
  <c r="BV24" i="22" s="1"/>
  <c r="AY42" i="22"/>
  <c r="AP42" i="22"/>
  <c r="AJ42" i="22"/>
  <c r="AK26" i="22"/>
  <c r="CW83" i="22"/>
  <c r="BW83" i="22" s="1"/>
  <c r="BW24" i="22" s="1"/>
  <c r="BW82" i="22"/>
  <c r="BW48" i="22" s="1"/>
  <c r="AY174" i="22"/>
  <c r="AG173" i="22"/>
  <c r="AP174" i="22"/>
  <c r="AJ174" i="22"/>
  <c r="BS167" i="22"/>
  <c r="BS37" i="22" s="1"/>
  <c r="BF167" i="22"/>
  <c r="BF37" i="22" s="1"/>
  <c r="BL167" i="22"/>
  <c r="BL37" i="22" s="1"/>
  <c r="AD37" i="22"/>
  <c r="AI37" i="22" s="1"/>
  <c r="BC167" i="22"/>
  <c r="BC37" i="22" s="1"/>
  <c r="BV167" i="22"/>
  <c r="BV37" i="22" s="1"/>
  <c r="BN167" i="22"/>
  <c r="BN37" i="22" s="1"/>
  <c r="BT167" i="22"/>
  <c r="BT37" i="22" s="1"/>
  <c r="CA167" i="22"/>
  <c r="CA37" i="22" s="1"/>
  <c r="BP167" i="22"/>
  <c r="BP37" i="22" s="1"/>
  <c r="BG167" i="22"/>
  <c r="BG37" i="22" s="1"/>
  <c r="BJ167" i="22"/>
  <c r="BJ37" i="22" s="1"/>
  <c r="AU167" i="22"/>
  <c r="BY167" i="22"/>
  <c r="BY37" i="22" s="1"/>
  <c r="BW167" i="22"/>
  <c r="BW37" i="22" s="1"/>
  <c r="BH167" i="22"/>
  <c r="BH37" i="22" s="1"/>
  <c r="BU167" i="22"/>
  <c r="BU37" i="22" s="1"/>
  <c r="BI167" i="22"/>
  <c r="BI37" i="22" s="1"/>
  <c r="BD167" i="22"/>
  <c r="BD37" i="22" s="1"/>
  <c r="BQ167" i="22"/>
  <c r="BQ37" i="22" s="1"/>
  <c r="BX177" i="22"/>
  <c r="BX25" i="22" s="1"/>
  <c r="DQ55" i="22"/>
  <c r="DQ18" i="22" s="1"/>
  <c r="DQ19" i="22" s="1"/>
  <c r="CQ48" i="22"/>
  <c r="CQ55" i="22" s="1"/>
  <c r="DQ24" i="22"/>
  <c r="BP250" i="22"/>
  <c r="BP28" i="22" s="1"/>
  <c r="BM162" i="22"/>
  <c r="AM162" i="22" s="1"/>
  <c r="CM82" i="22"/>
  <c r="BK162" i="22"/>
  <c r="CK82" i="22"/>
  <c r="AX177" i="22"/>
  <c r="AV63" i="22"/>
  <c r="AU63" i="22"/>
  <c r="AI63" i="22"/>
  <c r="CP18" i="22"/>
  <c r="BM272" i="22"/>
  <c r="BZ272" i="22"/>
  <c r="AD273" i="22"/>
  <c r="AD53" i="22"/>
  <c r="BW272" i="22"/>
  <c r="BW53" i="22" s="1"/>
  <c r="AU272" i="22"/>
  <c r="CX227" i="22"/>
  <c r="BX226" i="22"/>
  <c r="BX51" i="22" s="1"/>
  <c r="AQ25" i="22"/>
  <c r="AQ177" i="22"/>
  <c r="AQ49" i="22"/>
  <c r="CM227" i="22"/>
  <c r="BM226" i="22"/>
  <c r="BM51" i="22" s="1"/>
  <c r="AM51" i="22" s="1"/>
  <c r="CJ303" i="22"/>
  <c r="BJ302" i="22"/>
  <c r="BJ54" i="22" s="1"/>
  <c r="BJ198" i="22"/>
  <c r="BJ26" i="22" s="1"/>
  <c r="BE109" i="22"/>
  <c r="CU198" i="22"/>
  <c r="BU198" i="22" s="1"/>
  <c r="BU26" i="22" s="1"/>
  <c r="BU197" i="22"/>
  <c r="BU50" i="22" s="1"/>
  <c r="BL250" i="22"/>
  <c r="BL28" i="22" s="1"/>
  <c r="AG26" i="22"/>
  <c r="AY26" i="22" s="1"/>
  <c r="AY38" i="22"/>
  <c r="AP38" i="22"/>
  <c r="AO250" i="22"/>
  <c r="BX197" i="22"/>
  <c r="BX50" i="22" s="1"/>
  <c r="CX198" i="22"/>
  <c r="BX198" i="22" s="1"/>
  <c r="BX26" i="22" s="1"/>
  <c r="BX162" i="22"/>
  <c r="CL273" i="22"/>
  <c r="BL273" i="22" s="1"/>
  <c r="BL29" i="22" s="1"/>
  <c r="BL272" i="22"/>
  <c r="BL53" i="22" s="1"/>
  <c r="BD249" i="22"/>
  <c r="BD52" i="22" s="1"/>
  <c r="CD250" i="22"/>
  <c r="BD250" i="22" s="1"/>
  <c r="BD28" i="22" s="1"/>
  <c r="BL162" i="22"/>
  <c r="CL82" i="22"/>
  <c r="BL109" i="22"/>
  <c r="AK15" i="22"/>
  <c r="AL16" i="22"/>
  <c r="AL15" i="22" s="1"/>
  <c r="BA218" i="22"/>
  <c r="AZ217" i="22"/>
  <c r="BA217" i="22" s="1"/>
  <c r="BQ226" i="22"/>
  <c r="BQ51" i="22" s="1"/>
  <c r="BD226" i="22"/>
  <c r="BD51" i="22" s="1"/>
  <c r="AD227" i="22"/>
  <c r="BW227" i="22" s="1"/>
  <c r="BW27" i="22" s="1"/>
  <c r="BU226" i="22"/>
  <c r="BU51" i="22" s="1"/>
  <c r="BH226" i="22"/>
  <c r="BH51" i="22" s="1"/>
  <c r="AD51" i="22"/>
  <c r="BS226" i="22"/>
  <c r="BS51" i="22" s="1"/>
  <c r="BV226" i="22"/>
  <c r="BV51" i="22" s="1"/>
  <c r="BE226" i="22"/>
  <c r="BE51" i="22" s="1"/>
  <c r="BR249" i="22"/>
  <c r="BR52" i="22" s="1"/>
  <c r="CR250" i="22"/>
  <c r="BR250" i="22" s="1"/>
  <c r="BR28" i="22" s="1"/>
  <c r="AV299" i="22"/>
  <c r="AV303" i="22" s="1"/>
  <c r="AL83" i="22"/>
  <c r="AJ76" i="22"/>
  <c r="AY76" i="22"/>
  <c r="AG12" i="22"/>
  <c r="AP76" i="22"/>
  <c r="BV162" i="22"/>
  <c r="AV65" i="22"/>
  <c r="AI65" i="22"/>
  <c r="BQ293" i="22"/>
  <c r="BQ42" i="22" s="1"/>
  <c r="BD293" i="22"/>
  <c r="BD42" i="22" s="1"/>
  <c r="BZ293" i="22"/>
  <c r="BM293" i="22"/>
  <c r="BX293" i="22"/>
  <c r="BX42" i="22" s="1"/>
  <c r="BK293" i="22"/>
  <c r="BK42" i="22" s="1"/>
  <c r="BW293" i="22"/>
  <c r="BW42" i="22" s="1"/>
  <c r="BJ293" i="22"/>
  <c r="BJ42" i="22" s="1"/>
  <c r="BH293" i="22"/>
  <c r="BH42" i="22" s="1"/>
  <c r="BS293" i="22"/>
  <c r="BS42" i="22" s="1"/>
  <c r="AD42" i="22"/>
  <c r="BN293" i="22"/>
  <c r="BN42" i="22" s="1"/>
  <c r="BT293" i="22"/>
  <c r="BT42" i="22" s="1"/>
  <c r="BG293" i="22"/>
  <c r="BG42" i="22" s="1"/>
  <c r="BP293" i="22"/>
  <c r="BP42" i="22" s="1"/>
  <c r="BV293" i="22"/>
  <c r="BV42" i="22" s="1"/>
  <c r="BF293" i="22"/>
  <c r="BF42" i="22" s="1"/>
  <c r="AI293" i="22"/>
  <c r="BR293" i="22"/>
  <c r="BR42" i="22" s="1"/>
  <c r="BI293" i="22"/>
  <c r="BI42" i="22" s="1"/>
  <c r="BU293" i="22"/>
  <c r="BU42" i="22" s="1"/>
  <c r="BC293" i="22"/>
  <c r="BC42" i="22" s="1"/>
  <c r="AO293" i="22"/>
  <c r="BE293" i="22"/>
  <c r="BE42" i="22" s="1"/>
  <c r="CA293" i="22"/>
  <c r="CA42" i="22" s="1"/>
  <c r="BS16" i="22"/>
  <c r="BF16" i="22"/>
  <c r="BQ16" i="22"/>
  <c r="BD16" i="22"/>
  <c r="CA16" i="22"/>
  <c r="BL16" i="22"/>
  <c r="BZ16" i="22"/>
  <c r="AS16" i="22" s="1"/>
  <c r="AZ16" i="22" s="1"/>
  <c r="BA16" i="22" s="1"/>
  <c r="BK16" i="22"/>
  <c r="AI16" i="22"/>
  <c r="BY16" i="22"/>
  <c r="BX16" i="22"/>
  <c r="BV16" i="22"/>
  <c r="BU16" i="22"/>
  <c r="BE16" i="22"/>
  <c r="BT16" i="22"/>
  <c r="BR16" i="22"/>
  <c r="AD15" i="22"/>
  <c r="BN16" i="22"/>
  <c r="BM16" i="22"/>
  <c r="AM16" i="22" s="1"/>
  <c r="BH16" i="22"/>
  <c r="AX16" i="22"/>
  <c r="AU16" i="22"/>
  <c r="BJ16" i="22"/>
  <c r="BP16" i="22"/>
  <c r="BW16" i="22"/>
  <c r="BI16" i="22"/>
  <c r="BC16" i="22"/>
  <c r="BG16" i="22"/>
  <c r="AO16" i="22"/>
  <c r="BW162" i="22"/>
  <c r="AW161" i="22"/>
  <c r="AW162" i="22"/>
  <c r="CZ83" i="22"/>
  <c r="BZ82" i="22"/>
  <c r="BA226" i="22"/>
  <c r="BA258" i="22"/>
  <c r="AZ249" i="22"/>
  <c r="BU162" i="22"/>
  <c r="CU82" i="22"/>
  <c r="BK250" i="22"/>
  <c r="BK28" i="22" s="1"/>
  <c r="AR63" i="22"/>
  <c r="AO63" i="22"/>
  <c r="AW63" i="22"/>
  <c r="AL37" i="22"/>
  <c r="AW37" i="22"/>
  <c r="BG250" i="22"/>
  <c r="BG28" i="22" s="1"/>
  <c r="BH302" i="22"/>
  <c r="BH54" i="22" s="1"/>
  <c r="CH303" i="22"/>
  <c r="BH303" i="22" s="1"/>
  <c r="BH30" i="22" s="1"/>
  <c r="CV273" i="22"/>
  <c r="BV272" i="22"/>
  <c r="BV53" i="22" s="1"/>
  <c r="CY177" i="22"/>
  <c r="BY176" i="22"/>
  <c r="BY49" i="22" s="1"/>
  <c r="AO51" i="22"/>
  <c r="AP51" i="22"/>
  <c r="AU273" i="22"/>
  <c r="BQ14" i="22"/>
  <c r="BD14" i="22"/>
  <c r="BP14" i="22"/>
  <c r="BC14" i="22"/>
  <c r="CA14" i="22"/>
  <c r="BN14" i="22"/>
  <c r="BZ14" i="22"/>
  <c r="AS14" i="22" s="1"/>
  <c r="BM14" i="22"/>
  <c r="AM14" i="22" s="1"/>
  <c r="AZ14" i="22"/>
  <c r="BA14" i="22" s="1"/>
  <c r="BX14" i="22"/>
  <c r="BK14" i="22"/>
  <c r="AX14" i="22"/>
  <c r="BW14" i="22"/>
  <c r="BJ14" i="22"/>
  <c r="BV14" i="22"/>
  <c r="BI14" i="22"/>
  <c r="AV14" i="22"/>
  <c r="BU14" i="22"/>
  <c r="BH14" i="22"/>
  <c r="AU14" i="22"/>
  <c r="AI14" i="22"/>
  <c r="BT14" i="22"/>
  <c r="BG14" i="22"/>
  <c r="BY14" i="22"/>
  <c r="BS14" i="22"/>
  <c r="BR14" i="22"/>
  <c r="BE14" i="22"/>
  <c r="AO14" i="22"/>
  <c r="BL14" i="22"/>
  <c r="BF14" i="22"/>
  <c r="BA121" i="22"/>
  <c r="AN273" i="22"/>
  <c r="AO273" i="22" s="1"/>
  <c r="AO272" i="22"/>
  <c r="AN53" i="22"/>
  <c r="CF19" i="22"/>
  <c r="CJ48" i="22"/>
  <c r="CJ55" i="22" s="1"/>
  <c r="DJ55" i="22"/>
  <c r="DJ18" i="22" s="1"/>
  <c r="DJ19" i="22" s="1"/>
  <c r="DJ24" i="22"/>
  <c r="AM80" i="22"/>
  <c r="BM60" i="22"/>
  <c r="AM60" i="22" s="1"/>
  <c r="BE249" i="22"/>
  <c r="BE52" i="22" s="1"/>
  <c r="CE250" i="22"/>
  <c r="BE250" i="22" s="1"/>
  <c r="BE28" i="22" s="1"/>
  <c r="CM198" i="22"/>
  <c r="BM198" i="22" s="1"/>
  <c r="BM197" i="22"/>
  <c r="AW15" i="22"/>
  <c r="AV49" i="22"/>
  <c r="AX49" i="22"/>
  <c r="CZ198" i="22"/>
  <c r="BZ197" i="22"/>
  <c r="AG39" i="22"/>
  <c r="AP39" i="22" s="1"/>
  <c r="AY50" i="22"/>
  <c r="CY273" i="22"/>
  <c r="BY273" i="22" s="1"/>
  <c r="BY29" i="22" s="1"/>
  <c r="BY272" i="22"/>
  <c r="BY53" i="22" s="1"/>
  <c r="CF273" i="22"/>
  <c r="BF273" i="22" s="1"/>
  <c r="BF29" i="22" s="1"/>
  <c r="BF272" i="22"/>
  <c r="BF53" i="22" s="1"/>
  <c r="AT43" i="22"/>
  <c r="AU36" i="22"/>
  <c r="BJ226" i="22"/>
  <c r="BJ51" i="22" s="1"/>
  <c r="AQ43" i="22"/>
  <c r="BV161" i="22"/>
  <c r="BW161" i="22"/>
  <c r="BU161" i="22"/>
  <c r="BH161" i="22"/>
  <c r="BR161" i="22"/>
  <c r="AX79" i="22"/>
  <c r="BQ79" i="22"/>
  <c r="BQ60" i="22" s="1"/>
  <c r="BH79" i="22"/>
  <c r="BH60" i="22" s="1"/>
  <c r="AD60" i="22"/>
  <c r="AI60" i="22" s="1"/>
  <c r="BP79" i="22"/>
  <c r="BP60" i="22" s="1"/>
  <c r="BI79" i="22"/>
  <c r="BI60" i="22" s="1"/>
  <c r="BU79" i="22"/>
  <c r="BU60" i="22" s="1"/>
  <c r="BR79" i="22"/>
  <c r="BR60" i="22" s="1"/>
  <c r="BS79" i="22"/>
  <c r="BS60" i="22" s="1"/>
  <c r="BJ79" i="22"/>
  <c r="BJ60" i="22" s="1"/>
  <c r="BF79" i="22"/>
  <c r="BF60" i="22" s="1"/>
  <c r="BE79" i="22"/>
  <c r="BE60" i="22" s="1"/>
  <c r="BC79" i="22"/>
  <c r="BC60" i="22" s="1"/>
  <c r="CA79" i="22"/>
  <c r="CA60" i="22" s="1"/>
  <c r="BL79" i="22"/>
  <c r="BL60" i="22" s="1"/>
  <c r="AU79" i="22"/>
  <c r="BT79" i="22"/>
  <c r="BT60" i="22" s="1"/>
  <c r="BV79" i="22"/>
  <c r="BV60" i="22" s="1"/>
  <c r="BY79" i="22"/>
  <c r="BY60" i="22" s="1"/>
  <c r="BG79" i="22"/>
  <c r="BG60" i="22" s="1"/>
  <c r="BD79" i="22"/>
  <c r="BD60" i="22" s="1"/>
  <c r="BN79" i="22"/>
  <c r="BN60" i="22" s="1"/>
  <c r="BR162" i="22"/>
  <c r="CR82" i="22"/>
  <c r="CP83" i="22"/>
  <c r="BP83" i="22" s="1"/>
  <c r="BP24" i="22" s="1"/>
  <c r="BP82" i="22"/>
  <c r="BP48" i="22" s="1"/>
  <c r="BU177" i="22"/>
  <c r="BU25" i="22" s="1"/>
  <c r="AU176" i="22"/>
  <c r="AT177" i="22"/>
  <c r="AT49" i="22"/>
  <c r="DA250" i="22"/>
  <c r="CA250" i="22" s="1"/>
  <c r="CA28" i="22" s="1"/>
  <c r="CA249" i="22"/>
  <c r="CA52" i="22" s="1"/>
  <c r="BZ162" i="22"/>
  <c r="AS162" i="22" s="1"/>
  <c r="AV162" i="22"/>
  <c r="AV82" i="22" s="1"/>
  <c r="Y48" i="22"/>
  <c r="Y83" i="22"/>
  <c r="AI162" i="22"/>
  <c r="AH163" i="22"/>
  <c r="AH82" i="22"/>
  <c r="AN177" i="22"/>
  <c r="AO176" i="22"/>
  <c r="AN49" i="22"/>
  <c r="BH162" i="22"/>
  <c r="CH82" i="22"/>
  <c r="AQ227" i="22"/>
  <c r="AQ51" i="22"/>
  <c r="AQ27" i="22" s="1"/>
  <c r="BW250" i="22"/>
  <c r="BW28" i="22" s="1"/>
  <c r="BS250" i="22"/>
  <c r="BS28" i="22" s="1"/>
  <c r="BP177" i="22"/>
  <c r="BP25" i="22" s="1"/>
  <c r="AR41" i="22"/>
  <c r="AN29" i="22"/>
  <c r="AW41" i="22"/>
  <c r="AD177" i="22"/>
  <c r="BS177" i="22" s="1"/>
  <c r="BS25" i="22" s="1"/>
  <c r="AH227" i="22"/>
  <c r="AI226" i="22"/>
  <c r="AH51" i="22"/>
  <c r="AS176" i="22"/>
  <c r="BZ49" i="22"/>
  <c r="AS49" i="22" s="1"/>
  <c r="AZ49" i="22" s="1"/>
  <c r="AL227" i="22"/>
  <c r="AH198" i="22"/>
  <c r="AI197" i="22"/>
  <c r="AH50" i="22"/>
  <c r="BF177" i="22"/>
  <c r="BF25" i="22" s="1"/>
  <c r="BX272" i="22"/>
  <c r="BX53" i="22" s="1"/>
  <c r="CX273" i="22"/>
  <c r="BX273" i="22" s="1"/>
  <c r="BX29" i="22" s="1"/>
  <c r="BV240" i="22"/>
  <c r="BV40" i="22" s="1"/>
  <c r="BI240" i="22"/>
  <c r="BI40" i="22" s="1"/>
  <c r="AD40" i="22"/>
  <c r="BX240" i="22"/>
  <c r="BX40" i="22" s="1"/>
  <c r="BP240" i="22"/>
  <c r="BP40" i="22" s="1"/>
  <c r="BJ240" i="22"/>
  <c r="BJ40" i="22" s="1"/>
  <c r="AD250" i="22"/>
  <c r="BW240" i="22"/>
  <c r="BW40" i="22" s="1"/>
  <c r="BH240" i="22"/>
  <c r="BH40" i="22" s="1"/>
  <c r="BU240" i="22"/>
  <c r="BU40" i="22" s="1"/>
  <c r="BF240" i="22"/>
  <c r="BF40" i="22" s="1"/>
  <c r="BD240" i="22"/>
  <c r="BD40" i="22" s="1"/>
  <c r="BG240" i="22"/>
  <c r="BG40" i="22" s="1"/>
  <c r="BY240" i="22"/>
  <c r="BY40" i="22" s="1"/>
  <c r="CA240" i="22"/>
  <c r="CA40" i="22" s="1"/>
  <c r="BS240" i="22"/>
  <c r="BS40" i="22" s="1"/>
  <c r="BN240" i="22"/>
  <c r="BN40" i="22" s="1"/>
  <c r="AU240" i="22"/>
  <c r="BQ240" i="22"/>
  <c r="BQ40" i="22" s="1"/>
  <c r="BT240" i="22"/>
  <c r="BT40" i="22" s="1"/>
  <c r="BL240" i="22"/>
  <c r="BL40" i="22" s="1"/>
  <c r="BE240" i="22"/>
  <c r="BE40" i="22" s="1"/>
  <c r="BK240" i="22"/>
  <c r="BK40" i="22" s="1"/>
  <c r="BR240" i="22"/>
  <c r="BR40" i="22" s="1"/>
  <c r="BC240" i="22"/>
  <c r="BC40" i="22" s="1"/>
  <c r="CI273" i="22"/>
  <c r="BI273" i="22" s="1"/>
  <c r="BI29" i="22" s="1"/>
  <c r="BI272" i="22"/>
  <c r="BI53" i="22" s="1"/>
  <c r="AY80" i="22"/>
  <c r="AG79" i="22"/>
  <c r="AG16" i="22"/>
  <c r="AJ80" i="22"/>
  <c r="AP80" i="22"/>
  <c r="W55" i="22"/>
  <c r="W18" i="22" s="1"/>
  <c r="W19" i="22" s="1"/>
  <c r="BZ161" i="22"/>
  <c r="AS161" i="22" s="1"/>
  <c r="AR37" i="22"/>
  <c r="AN25" i="22"/>
  <c r="BL227" i="22"/>
  <c r="BL27" i="22" s="1"/>
  <c r="AY17" i="22"/>
  <c r="AP17" i="22"/>
  <c r="AJ17" i="22"/>
  <c r="DA273" i="22"/>
  <c r="CA272" i="22"/>
  <c r="CA53" i="22" s="1"/>
  <c r="CD273" i="22"/>
  <c r="BD273" i="22" s="1"/>
  <c r="BD29" i="22" s="1"/>
  <c r="BD272" i="22"/>
  <c r="BD53" i="22" s="1"/>
  <c r="CZ18" i="22"/>
  <c r="AS79" i="22"/>
  <c r="BZ60" i="22"/>
  <c r="AS60" i="22" s="1"/>
  <c r="BY303" i="22"/>
  <c r="BY30" i="22" s="1"/>
  <c r="BF227" i="22"/>
  <c r="BF27" i="22" s="1"/>
  <c r="CM177" i="22"/>
  <c r="BM176" i="22"/>
  <c r="AG223" i="22"/>
  <c r="AZ293" i="22"/>
  <c r="BA293" i="22" s="1"/>
  <c r="BA294" i="22"/>
  <c r="BP226" i="22"/>
  <c r="BP51" i="22" s="1"/>
  <c r="CP227" i="22"/>
  <c r="AS167" i="22"/>
  <c r="BZ37" i="22"/>
  <c r="AS37" i="22" s="1"/>
  <c r="AV50" i="22"/>
  <c r="CY18" i="22"/>
  <c r="AL43" i="22"/>
  <c r="BN162" i="22"/>
  <c r="BC226" i="22"/>
  <c r="BC51" i="22" s="1"/>
  <c r="CC227" i="22"/>
  <c r="AY78" i="22"/>
  <c r="AG14" i="22"/>
  <c r="AJ78" i="22"/>
  <c r="AP78" i="22"/>
  <c r="BM167" i="22"/>
  <c r="BE302" i="22"/>
  <c r="BE54" i="22" s="1"/>
  <c r="CE303" i="22"/>
  <c r="AY53" i="22"/>
  <c r="AR162" i="22"/>
  <c r="AR82" i="22" s="1"/>
  <c r="AR83" i="22" s="1"/>
  <c r="BY17" i="22"/>
  <c r="BL17" i="22"/>
  <c r="BW17" i="22"/>
  <c r="BJ17" i="22"/>
  <c r="BN17" i="22"/>
  <c r="AX17" i="22"/>
  <c r="BM17" i="22"/>
  <c r="AM17" i="22" s="1"/>
  <c r="CA17" i="22"/>
  <c r="BK17" i="22"/>
  <c r="BZ17" i="22"/>
  <c r="AS17" i="22" s="1"/>
  <c r="BI17" i="22"/>
  <c r="BV17" i="22"/>
  <c r="BG17" i="22"/>
  <c r="BU17" i="22"/>
  <c r="BF17" i="22"/>
  <c r="BT17" i="22"/>
  <c r="BE17" i="22"/>
  <c r="BS17" i="22"/>
  <c r="BD17" i="22"/>
  <c r="AO17" i="22"/>
  <c r="BR17" i="22"/>
  <c r="BC17" i="22"/>
  <c r="BX17" i="22"/>
  <c r="BP17" i="22"/>
  <c r="BH17" i="22"/>
  <c r="AZ17" i="22"/>
  <c r="BA17" i="22" s="1"/>
  <c r="BQ17" i="22"/>
  <c r="AU17" i="22"/>
  <c r="AI17" i="22"/>
  <c r="BR109" i="22"/>
  <c r="BN198" i="22"/>
  <c r="BN26" i="22" s="1"/>
  <c r="CV198" i="22"/>
  <c r="BV197" i="22"/>
  <c r="BV50" i="22" s="1"/>
  <c r="CH273" i="22"/>
  <c r="BH273" i="22" s="1"/>
  <c r="BH29" i="22" s="1"/>
  <c r="BH272" i="22"/>
  <c r="BH53" i="22" s="1"/>
  <c r="BI162" i="22"/>
  <c r="CI82" i="22"/>
  <c r="BU109" i="22"/>
  <c r="BE197" i="22"/>
  <c r="BE50" i="22" s="1"/>
  <c r="CE198" i="22"/>
  <c r="BE198" i="22" s="1"/>
  <c r="BE26" i="22" s="1"/>
  <c r="BC302" i="22"/>
  <c r="BC54" i="22" s="1"/>
  <c r="CC303" i="22"/>
  <c r="BC303" i="22" s="1"/>
  <c r="BC30" i="22" s="1"/>
  <c r="BY226" i="22"/>
  <c r="BY51" i="22" s="1"/>
  <c r="AN303" i="22"/>
  <c r="AO302" i="22"/>
  <c r="AN54" i="22"/>
  <c r="BK272" i="22"/>
  <c r="BK53" i="22" s="1"/>
  <c r="BS162" i="22"/>
  <c r="BK79" i="22"/>
  <c r="BK60" i="22" s="1"/>
  <c r="BQ153" i="22"/>
  <c r="BM302" i="22"/>
  <c r="BZ302" i="22"/>
  <c r="BG302" i="22"/>
  <c r="BG54" i="22" s="1"/>
  <c r="AD303" i="22"/>
  <c r="BK303" i="22" s="1"/>
  <c r="BK30" i="22" s="1"/>
  <c r="AD54" i="22"/>
  <c r="AU54" i="22" s="1"/>
  <c r="BQ302" i="22"/>
  <c r="BQ54" i="22" s="1"/>
  <c r="BY302" i="22"/>
  <c r="BY54" i="22" s="1"/>
  <c r="BT302" i="22"/>
  <c r="BT54" i="22" s="1"/>
  <c r="BD302" i="22"/>
  <c r="BD54" i="22" s="1"/>
  <c r="AL64" i="22"/>
  <c r="AI64" i="22"/>
  <c r="AW64" i="22"/>
  <c r="BJ162" i="22"/>
  <c r="AH177" i="22"/>
  <c r="AI176" i="22"/>
  <c r="AH49" i="22"/>
  <c r="BV250" i="22"/>
  <c r="BV28" i="22" s="1"/>
  <c r="AP300" i="22"/>
  <c r="AG299" i="22"/>
  <c r="AY300" i="22"/>
  <c r="AJ300" i="22"/>
  <c r="BV73" i="22"/>
  <c r="BV36" i="22" s="1"/>
  <c r="BS73" i="22"/>
  <c r="BS36" i="22" s="1"/>
  <c r="BQ73" i="22"/>
  <c r="BQ36" i="22" s="1"/>
  <c r="AD36" i="22"/>
  <c r="BM73" i="22"/>
  <c r="BP73" i="22"/>
  <c r="BP36" i="22" s="1"/>
  <c r="BZ73" i="22"/>
  <c r="BI73" i="22"/>
  <c r="BI36" i="22" s="1"/>
  <c r="BG73" i="22"/>
  <c r="BG36" i="22" s="1"/>
  <c r="BC73" i="22"/>
  <c r="BC36" i="22" s="1"/>
  <c r="BY73" i="22"/>
  <c r="BY36" i="22" s="1"/>
  <c r="BX73" i="22"/>
  <c r="BX36" i="22" s="1"/>
  <c r="BN73" i="22"/>
  <c r="BN36" i="22" s="1"/>
  <c r="BF73" i="22"/>
  <c r="BF36" i="22" s="1"/>
  <c r="BK73" i="22"/>
  <c r="BK36" i="22" s="1"/>
  <c r="BR73" i="22"/>
  <c r="BR36" i="22" s="1"/>
  <c r="BJ73" i="22"/>
  <c r="BJ36" i="22" s="1"/>
  <c r="CA73" i="22"/>
  <c r="CA36" i="22" s="1"/>
  <c r="BL73" i="22"/>
  <c r="BL36" i="22" s="1"/>
  <c r="BT73" i="22"/>
  <c r="BT36" i="22" s="1"/>
  <c r="BD73" i="22"/>
  <c r="BD36" i="22" s="1"/>
  <c r="AI73" i="22"/>
  <c r="BW73" i="22"/>
  <c r="BW36" i="22" s="1"/>
  <c r="BF161" i="22"/>
  <c r="BQ109" i="22"/>
  <c r="BU250" i="22"/>
  <c r="BU28" i="22" s="1"/>
  <c r="BA243" i="22"/>
  <c r="AZ240" i="22"/>
  <c r="BA240" i="22" s="1"/>
  <c r="AV79" i="22"/>
  <c r="AV16" i="22"/>
  <c r="AV15" i="22" s="1"/>
  <c r="AZ176" i="22"/>
  <c r="BA186" i="22"/>
  <c r="AO167" i="22"/>
  <c r="BX303" i="22"/>
  <c r="BX30" i="22" s="1"/>
  <c r="AF55" i="22"/>
  <c r="AF18" i="22" s="1"/>
  <c r="AF19" i="22" s="1"/>
  <c r="BH109" i="22"/>
  <c r="BI153" i="22"/>
  <c r="BS153" i="22"/>
  <c r="CN250" i="22"/>
  <c r="BN250" i="22" s="1"/>
  <c r="BN28" i="22" s="1"/>
  <c r="BN249" i="22"/>
  <c r="BN52" i="22" s="1"/>
  <c r="CC273" i="22"/>
  <c r="BC273" i="22" s="1"/>
  <c r="BC29" i="22" s="1"/>
  <c r="BC272" i="22"/>
  <c r="BC53" i="22" s="1"/>
  <c r="BU302" i="22"/>
  <c r="BU54" i="22" s="1"/>
  <c r="CU303" i="22"/>
  <c r="BU303" i="22" s="1"/>
  <c r="BU30" i="22" s="1"/>
  <c r="CP303" i="22"/>
  <c r="BP303" i="22" s="1"/>
  <c r="BP30" i="22" s="1"/>
  <c r="BP302" i="22"/>
  <c r="BP54" i="22" s="1"/>
  <c r="BY162" i="22"/>
  <c r="CY82" i="22"/>
  <c r="BJ153" i="22"/>
  <c r="BT161" i="22"/>
  <c r="AW9" i="22"/>
  <c r="BT162" i="22"/>
  <c r="CT82" i="22"/>
  <c r="BA161" i="22"/>
  <c r="AZ79" i="22"/>
  <c r="BA79" i="22" s="1"/>
  <c r="CK227" i="22"/>
  <c r="BK226" i="22"/>
  <c r="BK51" i="22" s="1"/>
  <c r="BK273" i="22"/>
  <c r="BK29" i="22" s="1"/>
  <c r="AH273" i="22"/>
  <c r="AI273" i="22" s="1"/>
  <c r="AI272" i="22"/>
  <c r="AH53" i="22"/>
  <c r="AT30" i="22"/>
  <c r="AU42" i="22"/>
  <c r="CA161" i="22"/>
  <c r="CA302" i="22"/>
  <c r="CA54" i="22" s="1"/>
  <c r="AY54" i="22"/>
  <c r="BD191" i="22"/>
  <c r="BD38" i="22" s="1"/>
  <c r="BI109" i="22"/>
  <c r="X55" i="22"/>
  <c r="X18" i="22" s="1"/>
  <c r="X19" i="22" s="1"/>
  <c r="X24" i="22"/>
  <c r="X31" i="22" s="1"/>
  <c r="BS302" i="22"/>
  <c r="BS54" i="22" s="1"/>
  <c r="BA212" i="22"/>
  <c r="AZ197" i="22"/>
  <c r="BV109" i="22"/>
  <c r="DK55" i="22"/>
  <c r="DK18" i="22" s="1"/>
  <c r="DK19" i="22" s="1"/>
  <c r="CK48" i="22"/>
  <c r="CK55" i="22" s="1"/>
  <c r="DK24" i="22"/>
  <c r="AY175" i="22"/>
  <c r="AJ175" i="22"/>
  <c r="AP175" i="22"/>
  <c r="BQ272" i="22"/>
  <c r="BQ53" i="22" s="1"/>
  <c r="AV73" i="22"/>
  <c r="BA288" i="22"/>
  <c r="AZ272" i="22"/>
  <c r="BP109" i="22"/>
  <c r="BZ11" i="22"/>
  <c r="AS11" i="22" s="1"/>
  <c r="BM11" i="22"/>
  <c r="AM11" i="22" s="1"/>
  <c r="AZ11" i="22"/>
  <c r="BA11" i="22" s="1"/>
  <c r="BY11" i="22"/>
  <c r="BL11" i="22"/>
  <c r="BX11" i="22"/>
  <c r="BK11" i="22"/>
  <c r="AX11" i="22"/>
  <c r="BW11" i="22"/>
  <c r="BJ11" i="22"/>
  <c r="BU11" i="22"/>
  <c r="BH11" i="22"/>
  <c r="BT11" i="22"/>
  <c r="BG11" i="22"/>
  <c r="BS11" i="22"/>
  <c r="BF11" i="22"/>
  <c r="BR11" i="22"/>
  <c r="BE11" i="22"/>
  <c r="BQ11" i="22"/>
  <c r="BD11" i="22"/>
  <c r="BI11" i="22"/>
  <c r="BC11" i="22"/>
  <c r="AV11" i="22"/>
  <c r="CA11" i="22"/>
  <c r="AU11" i="22"/>
  <c r="BN11" i="22"/>
  <c r="AI11" i="22"/>
  <c r="BV11" i="22"/>
  <c r="BP11" i="22"/>
  <c r="AX250" i="22"/>
  <c r="CL177" i="22"/>
  <c r="BL176" i="22"/>
  <c r="BL49" i="22" s="1"/>
  <c r="CA162" i="22"/>
  <c r="DA82" i="22"/>
  <c r="AY137" i="22"/>
  <c r="BX153" i="22"/>
  <c r="BX302" i="22"/>
  <c r="BX54" i="22" s="1"/>
  <c r="AE55" i="22"/>
  <c r="AE18" i="22" s="1"/>
  <c r="AE19" i="22" s="1"/>
  <c r="AE24" i="22"/>
  <c r="AE31" i="22" s="1"/>
  <c r="AZ136" i="22"/>
  <c r="BA136" i="22" s="1"/>
  <c r="BF303" i="22"/>
  <c r="BF30" i="22" s="1"/>
  <c r="AY246" i="22"/>
  <c r="AP246" i="22"/>
  <c r="AG64" i="22"/>
  <c r="AP64" i="22" s="1"/>
  <c r="AX173" i="22"/>
  <c r="AU173" i="22"/>
  <c r="AD61" i="22"/>
  <c r="AI173" i="22"/>
  <c r="AG48" i="22"/>
  <c r="AO153" i="22"/>
  <c r="AP153" i="22"/>
  <c r="BN82" i="22"/>
  <c r="BN48" i="22" s="1"/>
  <c r="CN83" i="22"/>
  <c r="BN83" i="22" s="1"/>
  <c r="BN24" i="22" s="1"/>
  <c r="AN198" i="22"/>
  <c r="AO198" i="22" s="1"/>
  <c r="AO197" i="22"/>
  <c r="AN50" i="22"/>
  <c r="BW302" i="22"/>
  <c r="BW54" i="22" s="1"/>
  <c r="CW303" i="22"/>
  <c r="BW303" i="22" s="1"/>
  <c r="BW30" i="22" s="1"/>
  <c r="BS109" i="22"/>
  <c r="AF31" i="22"/>
  <c r="AU303" i="22"/>
  <c r="CX48" i="22"/>
  <c r="CX55" i="22" s="1"/>
  <c r="DX55" i="22"/>
  <c r="DX18" i="22" s="1"/>
  <c r="DX19" i="22" s="1"/>
  <c r="DX24" i="22"/>
  <c r="BQ162" i="22"/>
  <c r="CQ82" i="22"/>
  <c r="AJ153" i="22"/>
  <c r="AI153" i="22"/>
  <c r="BN272" i="22"/>
  <c r="BN53" i="22" s="1"/>
  <c r="CN273" i="22"/>
  <c r="BN273" i="22" s="1"/>
  <c r="BN29" i="22" s="1"/>
  <c r="BF162" i="22"/>
  <c r="CF82" i="22"/>
  <c r="BS82" i="22"/>
  <c r="BS48" i="22" s="1"/>
  <c r="CS83" i="22"/>
  <c r="BS83" i="22" s="1"/>
  <c r="BS24" i="22" s="1"/>
  <c r="AU197" i="22"/>
  <c r="AT198" i="22"/>
  <c r="AU198" i="22" s="1"/>
  <c r="AT50" i="22"/>
  <c r="CS273" i="22"/>
  <c r="BS273" i="22" s="1"/>
  <c r="BS29" i="22" s="1"/>
  <c r="BS272" i="22"/>
  <c r="BS53" i="22" s="1"/>
  <c r="AI109" i="22"/>
  <c r="CJ83" i="22"/>
  <c r="BJ83" i="22" s="1"/>
  <c r="BJ24" i="22" s="1"/>
  <c r="BJ82" i="22"/>
  <c r="BJ48" i="22" s="1"/>
  <c r="BE162" i="22"/>
  <c r="CE82" i="22"/>
  <c r="CG48" i="22"/>
  <c r="CG55" i="22" s="1"/>
  <c r="DG55" i="22"/>
  <c r="DG18" i="22" s="1"/>
  <c r="DG19" i="22" s="1"/>
  <c r="DG24" i="22"/>
  <c r="BM109" i="22"/>
  <c r="AM109" i="22" s="1"/>
  <c r="EA55" i="22"/>
  <c r="EA18" i="22" s="1"/>
  <c r="EA19" i="22" s="1"/>
  <c r="DA48" i="22"/>
  <c r="DA55" i="22" s="1"/>
  <c r="EA24" i="22"/>
  <c r="BN109" i="22"/>
  <c r="BK161" i="22"/>
  <c r="BG226" i="22"/>
  <c r="BG51" i="22" s="1"/>
  <c r="BT226" i="22"/>
  <c r="BT51" i="22" s="1"/>
  <c r="CC18" i="22"/>
  <c r="BY198" i="22"/>
  <c r="BY26" i="22" s="1"/>
  <c r="BR197" i="22"/>
  <c r="BR50" i="22" s="1"/>
  <c r="CR198" i="22"/>
  <c r="BR198" i="22" s="1"/>
  <c r="BR26" i="22" s="1"/>
  <c r="AR60" i="22"/>
  <c r="AR67" i="22" s="1"/>
  <c r="AN67" i="22"/>
  <c r="AO60" i="22"/>
  <c r="AL10" i="22"/>
  <c r="AL9" i="22" s="1"/>
  <c r="BS198" i="22"/>
  <c r="BS26" i="22" s="1"/>
  <c r="BJ273" i="22"/>
  <c r="BJ29" i="22" s="1"/>
  <c r="BT272" i="22"/>
  <c r="BT53" i="22" s="1"/>
  <c r="AV191" i="22"/>
  <c r="AV198" i="22" s="1"/>
  <c r="AU293" i="22"/>
  <c r="AL63" i="22"/>
  <c r="AK67" i="22"/>
  <c r="CA303" i="22"/>
  <c r="CA30" i="22" s="1"/>
  <c r="AG303" i="22"/>
  <c r="BY250" i="22"/>
  <c r="BY28" i="22" s="1"/>
  <c r="AJ246" i="22"/>
  <c r="AU153" i="22"/>
  <c r="BQ273" i="22"/>
  <c r="BQ29" i="22" s="1"/>
  <c r="BK197" i="22"/>
  <c r="BK50" i="22" s="1"/>
  <c r="CK198" i="22"/>
  <c r="BK198" i="22" s="1"/>
  <c r="BK26" i="22" s="1"/>
  <c r="BU10" i="22"/>
  <c r="BH10" i="22"/>
  <c r="AD9" i="22"/>
  <c r="BT10" i="22"/>
  <c r="BG10" i="22"/>
  <c r="BS10" i="22"/>
  <c r="BF10" i="22"/>
  <c r="BR10" i="22"/>
  <c r="BE10" i="22"/>
  <c r="BP10" i="22"/>
  <c r="BC10" i="22"/>
  <c r="CA10" i="22"/>
  <c r="BN10" i="22"/>
  <c r="AO10" i="22"/>
  <c r="BZ10" i="22"/>
  <c r="AS10" i="22" s="1"/>
  <c r="BM10" i="22"/>
  <c r="AM10" i="22" s="1"/>
  <c r="AZ10" i="22"/>
  <c r="BY10" i="22"/>
  <c r="BL10" i="22"/>
  <c r="BX10" i="22"/>
  <c r="BK10" i="22"/>
  <c r="AX10" i="22"/>
  <c r="BD10" i="22"/>
  <c r="BJ10" i="22"/>
  <c r="AV10" i="22"/>
  <c r="BW10" i="22"/>
  <c r="BQ10" i="22"/>
  <c r="AU10" i="22"/>
  <c r="BI10" i="22"/>
  <c r="BV10" i="22"/>
  <c r="BJ161" i="22"/>
  <c r="AU162" i="22"/>
  <c r="AT82" i="22"/>
  <c r="BZ217" i="22"/>
  <c r="DH24" i="22"/>
  <c r="DH55" i="22"/>
  <c r="DH18" i="22" s="1"/>
  <c r="DH19" i="22" s="1"/>
  <c r="CH48" i="22"/>
  <c r="CH55" i="22" s="1"/>
  <c r="BK153" i="22"/>
  <c r="AX161" i="22"/>
  <c r="AX162" i="22"/>
  <c r="AH43" i="22"/>
  <c r="DT55" i="22"/>
  <c r="DT18" i="22" s="1"/>
  <c r="DT19" i="22" s="1"/>
  <c r="CT48" i="22"/>
  <c r="CT55" i="22" s="1"/>
  <c r="DT24" i="22"/>
  <c r="AO109" i="22"/>
  <c r="AG167" i="22"/>
  <c r="BM161" i="22"/>
  <c r="AM161" i="22" s="1"/>
  <c r="AN27" i="22"/>
  <c r="AO39" i="22"/>
  <c r="AR39" i="22"/>
  <c r="AW39" i="22"/>
  <c r="AI302" i="22"/>
  <c r="AH303" i="22"/>
  <c r="AI303" i="22" s="1"/>
  <c r="AH54" i="22"/>
  <c r="BT250" i="22"/>
  <c r="BT28" i="22" s="1"/>
  <c r="AY11" i="22"/>
  <c r="AJ11" i="22"/>
  <c r="CZ227" i="22"/>
  <c r="BZ226" i="22"/>
  <c r="BZ51" i="22" s="1"/>
  <c r="AS51" i="22" s="1"/>
  <c r="BT176" i="22"/>
  <c r="BT49" i="22" s="1"/>
  <c r="CT177" i="22"/>
  <c r="BT177" i="22" s="1"/>
  <c r="BT25" i="22" s="1"/>
  <c r="CZ24" i="22"/>
  <c r="CZ31" i="22" s="1"/>
  <c r="DZ31" i="22"/>
  <c r="CU273" i="22"/>
  <c r="BU273" i="22" s="1"/>
  <c r="BU29" i="22" s="1"/>
  <c r="BU272" i="22"/>
  <c r="BU53" i="22" s="1"/>
  <c r="CG273" i="22"/>
  <c r="BG273" i="22" s="1"/>
  <c r="BG29" i="22" s="1"/>
  <c r="BG272" i="22"/>
  <c r="BG53" i="22" s="1"/>
  <c r="AO162" i="22"/>
  <c r="AN82" i="22"/>
  <c r="CV177" i="22"/>
  <c r="BV177" i="22" s="1"/>
  <c r="BV25" i="22" s="1"/>
  <c r="BV176" i="22"/>
  <c r="BV49" i="22" s="1"/>
  <c r="AX299" i="22"/>
  <c r="AD66" i="22"/>
  <c r="AU299" i="22"/>
  <c r="AO299" i="22"/>
  <c r="AI299" i="22"/>
  <c r="AO61" i="22"/>
  <c r="AR61" i="22"/>
  <c r="AW61" i="22"/>
  <c r="BC162" i="22"/>
  <c r="CC82" i="22"/>
  <c r="AO36" i="22"/>
  <c r="AN43" i="22"/>
  <c r="AR36" i="22"/>
  <c r="AK177" i="22"/>
  <c r="AK49" i="22"/>
  <c r="AK25" i="22" s="1"/>
  <c r="CD83" i="22"/>
  <c r="BD83" i="22" s="1"/>
  <c r="BD24" i="22" s="1"/>
  <c r="BD82" i="22"/>
  <c r="BD48" i="22" s="1"/>
  <c r="AR17" i="22"/>
  <c r="AR15" i="22" s="1"/>
  <c r="AQ15" i="22"/>
  <c r="AQ19" i="22" s="1"/>
  <c r="AK227" i="22"/>
  <c r="AK51" i="22"/>
  <c r="AK27" i="22" s="1"/>
  <c r="CI303" i="22"/>
  <c r="BI303" i="22" s="1"/>
  <c r="BI30" i="22" s="1"/>
  <c r="BI302" i="22"/>
  <c r="BI54" i="22" s="1"/>
  <c r="CW48" i="22"/>
  <c r="CW55" i="22" s="1"/>
  <c r="DW55" i="22"/>
  <c r="DW18" i="22" s="1"/>
  <c r="DW19" i="22" s="1"/>
  <c r="DW24" i="22"/>
  <c r="AD198" i="22"/>
  <c r="AY269" i="22"/>
  <c r="AG65" i="22"/>
  <c r="AJ65" i="22" s="1"/>
  <c r="AJ269" i="22"/>
  <c r="AF43" i="22"/>
  <c r="AY301" i="22"/>
  <c r="AP301" i="22"/>
  <c r="AJ301" i="22"/>
  <c r="BW226" i="22"/>
  <c r="BW51" i="22" s="1"/>
  <c r="CS19" i="22"/>
  <c r="BY161" i="22"/>
  <c r="BL226" i="22"/>
  <c r="BL51" i="22" s="1"/>
  <c r="BH176" i="22"/>
  <c r="BH49" i="22" s="1"/>
  <c r="CH177" i="22"/>
  <c r="BH177" i="22" s="1"/>
  <c r="BH25" i="22" s="1"/>
  <c r="BL303" i="22"/>
  <c r="BL30" i="22" s="1"/>
  <c r="BG176" i="22"/>
  <c r="BG49" i="22" s="1"/>
  <c r="CG177" i="22"/>
  <c r="BJ272" i="22"/>
  <c r="BJ53" i="22" s="1"/>
  <c r="BT273" i="22"/>
  <c r="BT29" i="22" s="1"/>
  <c r="AX191" i="22"/>
  <c r="AX198" i="22" s="1"/>
  <c r="BX13" i="22"/>
  <c r="BK13" i="22"/>
  <c r="AX13" i="22"/>
  <c r="BW13" i="22"/>
  <c r="BJ13" i="22"/>
  <c r="BV13" i="22"/>
  <c r="BI13" i="22"/>
  <c r="AV13" i="22"/>
  <c r="BU13" i="22"/>
  <c r="BH13" i="22"/>
  <c r="BS13" i="22"/>
  <c r="BF13" i="22"/>
  <c r="BR13" i="22"/>
  <c r="BE13" i="22"/>
  <c r="BQ13" i="22"/>
  <c r="BD13" i="22"/>
  <c r="BP13" i="22"/>
  <c r="BC13" i="22"/>
  <c r="CA13" i="22"/>
  <c r="BN13" i="22"/>
  <c r="BY13" i="22"/>
  <c r="BT13" i="22"/>
  <c r="BL13" i="22"/>
  <c r="BG13" i="22"/>
  <c r="BM13" i="22"/>
  <c r="AM13" i="22" s="1"/>
  <c r="BZ13" i="22"/>
  <c r="AS13" i="22" s="1"/>
  <c r="AZ13" i="22" s="1"/>
  <c r="BA13" i="22" s="1"/>
  <c r="AU13" i="22"/>
  <c r="AI13" i="22"/>
  <c r="AO13" i="22"/>
  <c r="BN153" i="22"/>
  <c r="BX249" i="22"/>
  <c r="BX52" i="22" s="1"/>
  <c r="CX250" i="22"/>
  <c r="BX250" i="22" s="1"/>
  <c r="BX28" i="22" s="1"/>
  <c r="CU48" i="22"/>
  <c r="CU55" i="22" s="1"/>
  <c r="DU55" i="22"/>
  <c r="DU18" i="22" s="1"/>
  <c r="DU19" i="22" s="1"/>
  <c r="DU24" i="22"/>
  <c r="BS263" i="22"/>
  <c r="BS41" i="22" s="1"/>
  <c r="BF263" i="22"/>
  <c r="BF41" i="22" s="1"/>
  <c r="BX263" i="22"/>
  <c r="BX41" i="22" s="1"/>
  <c r="BK263" i="22"/>
  <c r="BK41" i="22" s="1"/>
  <c r="BZ263" i="22"/>
  <c r="CA263" i="22"/>
  <c r="CA41" i="22" s="1"/>
  <c r="AD41" i="22"/>
  <c r="AO41" i="22" s="1"/>
  <c r="BE263" i="22"/>
  <c r="BE41" i="22" s="1"/>
  <c r="BG263" i="22"/>
  <c r="BG41" i="22" s="1"/>
  <c r="BL263" i="22"/>
  <c r="BL41" i="22" s="1"/>
  <c r="BC263" i="22"/>
  <c r="BC41" i="22" s="1"/>
  <c r="AI263" i="22"/>
  <c r="BR263" i="22"/>
  <c r="BR41" i="22" s="1"/>
  <c r="BT263" i="22"/>
  <c r="BT41" i="22" s="1"/>
  <c r="BY263" i="22"/>
  <c r="BY41" i="22" s="1"/>
  <c r="BP263" i="22"/>
  <c r="BP41" i="22" s="1"/>
  <c r="BD263" i="22"/>
  <c r="BD41" i="22" s="1"/>
  <c r="BW263" i="22"/>
  <c r="BW41" i="22" s="1"/>
  <c r="BM263" i="22"/>
  <c r="BQ263" i="22"/>
  <c r="BQ41" i="22" s="1"/>
  <c r="BN263" i="22"/>
  <c r="BN41" i="22" s="1"/>
  <c r="BI263" i="22"/>
  <c r="BI41" i="22" s="1"/>
  <c r="BJ263" i="22"/>
  <c r="BJ41" i="22" s="1"/>
  <c r="BV263" i="22"/>
  <c r="BV41" i="22" s="1"/>
  <c r="BL198" i="22"/>
  <c r="BL26" i="22" s="1"/>
  <c r="AV273" i="22"/>
  <c r="BG153" i="22"/>
  <c r="BR272" i="22"/>
  <c r="BR53" i="22" s="1"/>
  <c r="CR273" i="22"/>
  <c r="BR273" i="22" s="1"/>
  <c r="BR29" i="22" s="1"/>
  <c r="BU153" i="22"/>
  <c r="AY74" i="22"/>
  <c r="AG73" i="22"/>
  <c r="AG83" i="22" s="1"/>
  <c r="AG10" i="22"/>
  <c r="AP74" i="22"/>
  <c r="AJ74" i="22"/>
  <c r="CI198" i="22"/>
  <c r="BI198" i="22" s="1"/>
  <c r="BI26" i="22" s="1"/>
  <c r="BI197" i="22"/>
  <c r="BI50" i="22" s="1"/>
  <c r="BF109" i="22"/>
  <c r="AV177" i="22"/>
  <c r="AX137" i="22"/>
  <c r="BY293" i="22"/>
  <c r="BY42" i="22" s="1"/>
  <c r="BZ109" i="22"/>
  <c r="AS109" i="22" s="1"/>
  <c r="AW36" i="22"/>
  <c r="AV167" i="22"/>
  <c r="CJ177" i="22"/>
  <c r="BJ176" i="22"/>
  <c r="BJ49" i="22" s="1"/>
  <c r="AO217" i="22"/>
  <c r="BE272" i="22"/>
  <c r="BE53" i="22" s="1"/>
  <c r="CE273" i="22"/>
  <c r="BE273" i="22" s="1"/>
  <c r="BE29" i="22" s="1"/>
  <c r="AA24" i="22"/>
  <c r="AA31" i="22" s="1"/>
  <c r="AA55" i="22"/>
  <c r="AA18" i="22" s="1"/>
  <c r="AA19" i="22" s="1"/>
  <c r="BP153" i="22"/>
  <c r="BA49" i="22" l="1"/>
  <c r="AY83" i="22"/>
  <c r="AZ9" i="22"/>
  <c r="BA10" i="22"/>
  <c r="DA18" i="22"/>
  <c r="CQ83" i="22"/>
  <c r="BQ83" i="22" s="1"/>
  <c r="BQ24" i="22" s="1"/>
  <c r="BQ82" i="22"/>
  <c r="BQ48" i="22" s="1"/>
  <c r="CA82" i="22"/>
  <c r="CA48" i="22" s="1"/>
  <c r="DA83" i="22"/>
  <c r="CA83" i="22" s="1"/>
  <c r="CA24" i="22" s="1"/>
  <c r="BY82" i="22"/>
  <c r="BY48" i="22" s="1"/>
  <c r="CY83" i="22"/>
  <c r="BY83" i="22" s="1"/>
  <c r="BY24" i="22" s="1"/>
  <c r="BU82" i="22"/>
  <c r="BU48" i="22" s="1"/>
  <c r="CU83" i="22"/>
  <c r="BU83" i="22" s="1"/>
  <c r="BU24" i="22" s="1"/>
  <c r="AY12" i="22"/>
  <c r="AJ12" i="22"/>
  <c r="AP12" i="22"/>
  <c r="BW177" i="22"/>
  <c r="BW25" i="22" s="1"/>
  <c r="BG82" i="22"/>
  <c r="BG48" i="22" s="1"/>
  <c r="CG83" i="22"/>
  <c r="BG83" i="22" s="1"/>
  <c r="BG24" i="22" s="1"/>
  <c r="AV40" i="22"/>
  <c r="AU40" i="22"/>
  <c r="AZ40" i="22"/>
  <c r="BA40" i="22" s="1"/>
  <c r="AD28" i="22"/>
  <c r="AX40" i="22"/>
  <c r="BJ227" i="22"/>
  <c r="BJ27" i="22" s="1"/>
  <c r="CR83" i="22"/>
  <c r="BR83" i="22" s="1"/>
  <c r="BR24" i="22" s="1"/>
  <c r="BR82" i="22"/>
  <c r="BR48" i="22" s="1"/>
  <c r="AR53" i="22"/>
  <c r="AP53" i="22"/>
  <c r="AO53" i="22"/>
  <c r="BN177" i="22"/>
  <c r="BN25" i="22" s="1"/>
  <c r="BA249" i="22"/>
  <c r="AZ250" i="22"/>
  <c r="BA250" i="22" s="1"/>
  <c r="BK82" i="22"/>
  <c r="BK48" i="22" s="1"/>
  <c r="CK83" i="22"/>
  <c r="BK83" i="22" s="1"/>
  <c r="BK24" i="22" s="1"/>
  <c r="BH198" i="22"/>
  <c r="BH26" i="22" s="1"/>
  <c r="AP50" i="22"/>
  <c r="AO50" i="22"/>
  <c r="AR50" i="22"/>
  <c r="AN26" i="22"/>
  <c r="AW26" i="22" s="1"/>
  <c r="AR29" i="22"/>
  <c r="BX15" i="22"/>
  <c r="BK15" i="22"/>
  <c r="AX15" i="22"/>
  <c r="BF15" i="22"/>
  <c r="BE15" i="22"/>
  <c r="BQ15" i="22"/>
  <c r="BD15" i="22"/>
  <c r="BY15" i="22"/>
  <c r="BT15" i="22"/>
  <c r="BM15" i="22"/>
  <c r="AM15" i="22" s="1"/>
  <c r="BG15" i="22"/>
  <c r="BZ15" i="22"/>
  <c r="AS15" i="22" s="1"/>
  <c r="BL15" i="22"/>
  <c r="BN15" i="22"/>
  <c r="BP15" i="22"/>
  <c r="BI15" i="22"/>
  <c r="BH15" i="22"/>
  <c r="AU15" i="22"/>
  <c r="BU15" i="22"/>
  <c r="BV15" i="22"/>
  <c r="BR15" i="22"/>
  <c r="CA15" i="22"/>
  <c r="AI15" i="22"/>
  <c r="BS15" i="22"/>
  <c r="BW15" i="22"/>
  <c r="AO15" i="22"/>
  <c r="BJ15" i="22"/>
  <c r="BC15" i="22"/>
  <c r="BU9" i="22"/>
  <c r="BV9" i="22"/>
  <c r="BE9" i="22"/>
  <c r="BR9" i="22"/>
  <c r="CA9" i="22"/>
  <c r="BC9" i="22"/>
  <c r="BK9" i="22"/>
  <c r="BX9" i="22"/>
  <c r="BF9" i="22"/>
  <c r="BW9" i="22"/>
  <c r="BG9" i="22"/>
  <c r="BI9" i="22"/>
  <c r="BD9" i="22"/>
  <c r="BN9" i="22"/>
  <c r="BP9" i="22"/>
  <c r="BT9" i="22"/>
  <c r="BS9" i="22"/>
  <c r="BJ9" i="22"/>
  <c r="BH9" i="22"/>
  <c r="BZ9" i="22"/>
  <c r="AS9" i="22" s="1"/>
  <c r="BY9" i="22"/>
  <c r="BQ9" i="22"/>
  <c r="AU9" i="22"/>
  <c r="BM9" i="22"/>
  <c r="AM9" i="22" s="1"/>
  <c r="BL9" i="22"/>
  <c r="DX31" i="22"/>
  <c r="CX24" i="22"/>
  <c r="CX31" i="22" s="1"/>
  <c r="AJ64" i="22"/>
  <c r="BE177" i="22"/>
  <c r="BE25" i="22" s="1"/>
  <c r="BD177" i="22"/>
  <c r="BD25" i="22" s="1"/>
  <c r="AN83" i="22"/>
  <c r="AO82" i="22"/>
  <c r="AP82" i="22"/>
  <c r="AN48" i="22"/>
  <c r="BZ227" i="22"/>
  <c r="CH18" i="22"/>
  <c r="DG31" i="22"/>
  <c r="CG24" i="22"/>
  <c r="CG31" i="22" s="1"/>
  <c r="BL177" i="22"/>
  <c r="BL25" i="22" s="1"/>
  <c r="BK227" i="22"/>
  <c r="BK27" i="22" s="1"/>
  <c r="AY299" i="22"/>
  <c r="AG66" i="22"/>
  <c r="AJ299" i="22"/>
  <c r="AP299" i="22"/>
  <c r="BC227" i="22"/>
  <c r="BC27" i="22" s="1"/>
  <c r="CZ19" i="22"/>
  <c r="AO37" i="22"/>
  <c r="AY51" i="22"/>
  <c r="AL51" i="22"/>
  <c r="AJ51" i="22"/>
  <c r="AW51" i="22"/>
  <c r="AI51" i="22"/>
  <c r="AH27" i="22"/>
  <c r="Y55" i="22"/>
  <c r="Y18" i="22" s="1"/>
  <c r="Y19" i="22" s="1"/>
  <c r="Y24" i="22"/>
  <c r="Y31" i="22" s="1"/>
  <c r="AM197" i="22"/>
  <c r="BM50" i="22"/>
  <c r="AM50" i="22" s="1"/>
  <c r="AR28" i="22"/>
  <c r="AO28" i="22"/>
  <c r="AP28" i="22"/>
  <c r="AU41" i="22"/>
  <c r="AX50" i="22"/>
  <c r="AH83" i="22"/>
  <c r="AW82" i="22"/>
  <c r="AW83" i="22" s="1"/>
  <c r="AI82" i="22"/>
  <c r="AJ82" i="22"/>
  <c r="AH48" i="22"/>
  <c r="AV9" i="22"/>
  <c r="CX18" i="22"/>
  <c r="AR25" i="22"/>
  <c r="AV83" i="22"/>
  <c r="AM198" i="22"/>
  <c r="BM26" i="22"/>
  <c r="AM26" i="22" s="1"/>
  <c r="AX53" i="22"/>
  <c r="AV53" i="22"/>
  <c r="AU53" i="22"/>
  <c r="BM82" i="22"/>
  <c r="CM83" i="22"/>
  <c r="BM83" i="22" s="1"/>
  <c r="BM24" i="22" s="1"/>
  <c r="AM24" i="22" s="1"/>
  <c r="AD25" i="22"/>
  <c r="AZ37" i="22"/>
  <c r="AX37" i="22"/>
  <c r="AV37" i="22"/>
  <c r="AU37" i="22"/>
  <c r="BI177" i="22"/>
  <c r="BI25" i="22" s="1"/>
  <c r="AU50" i="22"/>
  <c r="AT26" i="22"/>
  <c r="AP14" i="22"/>
  <c r="AJ14" i="22"/>
  <c r="AY14" i="22"/>
  <c r="AO227" i="22"/>
  <c r="AR27" i="22"/>
  <c r="CI83" i="22"/>
  <c r="BI83" i="22" s="1"/>
  <c r="BI24" i="22" s="1"/>
  <c r="BI82" i="22"/>
  <c r="BI48" i="22" s="1"/>
  <c r="BJ177" i="22"/>
  <c r="BJ25" i="22" s="1"/>
  <c r="DU31" i="22"/>
  <c r="CU24" i="22"/>
  <c r="CU31" i="22" s="1"/>
  <c r="BG227" i="22"/>
  <c r="BG27" i="22" s="1"/>
  <c r="DH31" i="22"/>
  <c r="CH24" i="22"/>
  <c r="CH31" i="22" s="1"/>
  <c r="CG18" i="22"/>
  <c r="AZ177" i="22"/>
  <c r="BA177" i="22" s="1"/>
  <c r="BA176" i="22"/>
  <c r="AO9" i="22"/>
  <c r="BZ177" i="22"/>
  <c r="AI227" i="22"/>
  <c r="AR51" i="22"/>
  <c r="AZ227" i="22"/>
  <c r="BA227" i="22" s="1"/>
  <c r="AS293" i="22"/>
  <c r="BZ42" i="22"/>
  <c r="AS42" i="22" s="1"/>
  <c r="BZ273" i="22"/>
  <c r="BM273" i="22"/>
  <c r="BW273" i="22"/>
  <c r="BW29" i="22" s="1"/>
  <c r="AV48" i="22"/>
  <c r="AD55" i="22"/>
  <c r="BJ55" i="22" s="1"/>
  <c r="AS191" i="22"/>
  <c r="BZ38" i="22"/>
  <c r="AS38" i="22" s="1"/>
  <c r="AM250" i="22"/>
  <c r="BM28" i="22"/>
  <c r="AM28" i="22" s="1"/>
  <c r="CD24" i="22"/>
  <c r="CD31" i="22" s="1"/>
  <c r="DD31" i="22"/>
  <c r="AZ303" i="22"/>
  <c r="BA302" i="22"/>
  <c r="AI43" i="22"/>
  <c r="AZ273" i="22"/>
  <c r="BA273" i="22" s="1"/>
  <c r="BA272" i="22"/>
  <c r="AY79" i="22"/>
  <c r="AG60" i="22"/>
  <c r="AP79" i="22"/>
  <c r="AJ79" i="22"/>
  <c r="AS263" i="22"/>
  <c r="BZ41" i="22"/>
  <c r="AS41" i="22" s="1"/>
  <c r="BX227" i="22"/>
  <c r="BX27" i="22" s="1"/>
  <c r="BT227" i="22"/>
  <c r="BT27" i="22" s="1"/>
  <c r="BP227" i="22"/>
  <c r="BP27" i="22" s="1"/>
  <c r="AM293" i="22"/>
  <c r="BM42" i="22"/>
  <c r="AM42" i="22" s="1"/>
  <c r="AY10" i="22"/>
  <c r="AG9" i="22"/>
  <c r="AP10" i="22"/>
  <c r="AJ10" i="22"/>
  <c r="CA198" i="22"/>
  <c r="CA26" i="22" s="1"/>
  <c r="BG198" i="22"/>
  <c r="BG26" i="22" s="1"/>
  <c r="BT198" i="22"/>
  <c r="BT26" i="22" s="1"/>
  <c r="BF198" i="22"/>
  <c r="BF26" i="22" s="1"/>
  <c r="BQ198" i="22"/>
  <c r="BQ26" i="22" s="1"/>
  <c r="BC198" i="22"/>
  <c r="BC26" i="22" s="1"/>
  <c r="BP198" i="22"/>
  <c r="BP26" i="22" s="1"/>
  <c r="AG37" i="22"/>
  <c r="AG177" i="22"/>
  <c r="CC19" i="22"/>
  <c r="CE83" i="22"/>
  <c r="BE83" i="22" s="1"/>
  <c r="BE24" i="22" s="1"/>
  <c r="BE82" i="22"/>
  <c r="BE48" i="22" s="1"/>
  <c r="BF82" i="22"/>
  <c r="BF48" i="22" s="1"/>
  <c r="CF83" i="22"/>
  <c r="BF83" i="22" s="1"/>
  <c r="BF24" i="22" s="1"/>
  <c r="AY48" i="22"/>
  <c r="AG55" i="22"/>
  <c r="DK31" i="22"/>
  <c r="CK24" i="22"/>
  <c r="CK31" i="22" s="1"/>
  <c r="CT83" i="22"/>
  <c r="BT83" i="22" s="1"/>
  <c r="BT24" i="22" s="1"/>
  <c r="BT82" i="22"/>
  <c r="BT48" i="22" s="1"/>
  <c r="AS73" i="22"/>
  <c r="BZ36" i="22"/>
  <c r="AS36" i="22" s="1"/>
  <c r="AI49" i="22"/>
  <c r="AL49" i="22"/>
  <c r="AL25" i="22" s="1"/>
  <c r="AJ49" i="22"/>
  <c r="AY49" i="22"/>
  <c r="AW49" i="22"/>
  <c r="BH82" i="22"/>
  <c r="BH48" i="22" s="1"/>
  <c r="CH83" i="22"/>
  <c r="BH83" i="22" s="1"/>
  <c r="BH24" i="22" s="1"/>
  <c r="AZ137" i="22"/>
  <c r="BA137" i="22" s="1"/>
  <c r="AH25" i="22"/>
  <c r="BJ303" i="22"/>
  <c r="BJ30" i="22" s="1"/>
  <c r="AS272" i="22"/>
  <c r="BZ53" i="22"/>
  <c r="AS53" i="22" s="1"/>
  <c r="AZ53" i="22" s="1"/>
  <c r="BA53" i="22" s="1"/>
  <c r="BK177" i="22"/>
  <c r="BK25" i="22" s="1"/>
  <c r="AZ38" i="22"/>
  <c r="BA38" i="22" s="1"/>
  <c r="AX38" i="22"/>
  <c r="AV38" i="22"/>
  <c r="AD26" i="22"/>
  <c r="AU38" i="22"/>
  <c r="AO38" i="22"/>
  <c r="AM249" i="22"/>
  <c r="BM52" i="22"/>
  <c r="AM52" i="22" s="1"/>
  <c r="AL28" i="22"/>
  <c r="AW28" i="22"/>
  <c r="AI28" i="22"/>
  <c r="AX39" i="22"/>
  <c r="AV39" i="22"/>
  <c r="AU39" i="22"/>
  <c r="AD27" i="22"/>
  <c r="AO27" i="22" s="1"/>
  <c r="AI39" i="22"/>
  <c r="BD55" i="22"/>
  <c r="CD18" i="22"/>
  <c r="AV66" i="22"/>
  <c r="AO66" i="22"/>
  <c r="AI66" i="22"/>
  <c r="AU66" i="22"/>
  <c r="AG41" i="22"/>
  <c r="AG273" i="22"/>
  <c r="AX9" i="22"/>
  <c r="AR54" i="22"/>
  <c r="AN30" i="22"/>
  <c r="AO54" i="22"/>
  <c r="AP54" i="22"/>
  <c r="BI227" i="22"/>
  <c r="BI27" i="22" s="1"/>
  <c r="CQ24" i="22"/>
  <c r="CQ31" i="22" s="1"/>
  <c r="DQ31" i="22"/>
  <c r="AL67" i="22"/>
  <c r="BG177" i="22"/>
  <c r="BG25" i="22" s="1"/>
  <c r="BR227" i="22"/>
  <c r="BR27" i="22" s="1"/>
  <c r="CT24" i="22"/>
  <c r="CT31" i="22" s="1"/>
  <c r="DT31" i="22"/>
  <c r="AU82" i="22"/>
  <c r="AT83" i="22"/>
  <c r="AU83" i="22" s="1"/>
  <c r="AT48" i="22"/>
  <c r="AY82" i="22"/>
  <c r="AM73" i="22"/>
  <c r="BM36" i="22"/>
  <c r="AM36" i="22" s="1"/>
  <c r="AI177" i="22"/>
  <c r="BQ303" i="22"/>
  <c r="BQ30" i="22" s="1"/>
  <c r="BZ303" i="22"/>
  <c r="BG303" i="22"/>
  <c r="BG30" i="22" s="1"/>
  <c r="BT303" i="22"/>
  <c r="BT30" i="22" s="1"/>
  <c r="BD303" i="22"/>
  <c r="BD30" i="22" s="1"/>
  <c r="BM303" i="22"/>
  <c r="BN303" i="22"/>
  <c r="BN30" i="22" s="1"/>
  <c r="BE303" i="22"/>
  <c r="BE30" i="22" s="1"/>
  <c r="AY223" i="22"/>
  <c r="AG63" i="22"/>
  <c r="AJ223" i="22"/>
  <c r="AP223" i="22"/>
  <c r="AW50" i="22"/>
  <c r="AL50" i="22"/>
  <c r="AJ50" i="22"/>
  <c r="AI50" i="22"/>
  <c r="AO49" i="22"/>
  <c r="AR49" i="22"/>
  <c r="AP49" i="22"/>
  <c r="AU49" i="22"/>
  <c r="AT25" i="22"/>
  <c r="AG227" i="22"/>
  <c r="BY177" i="22"/>
  <c r="BY25" i="22" s="1"/>
  <c r="BZ83" i="22"/>
  <c r="CA177" i="22"/>
  <c r="CA25" i="22" s="1"/>
  <c r="BM227" i="22"/>
  <c r="CQ18" i="22"/>
  <c r="BX83" i="22"/>
  <c r="BX24" i="22" s="1"/>
  <c r="CN24" i="22"/>
  <c r="CN31" i="22" s="1"/>
  <c r="DN31" i="22"/>
  <c r="AI38" i="22"/>
  <c r="AG28" i="22"/>
  <c r="AY28" i="22" s="1"/>
  <c r="AY40" i="22"/>
  <c r="CJ18" i="22"/>
  <c r="BV227" i="22"/>
  <c r="BV27" i="22" s="1"/>
  <c r="BQ227" i="22"/>
  <c r="BQ27" i="22" s="1"/>
  <c r="BH227" i="22"/>
  <c r="BH27" i="22" s="1"/>
  <c r="BE227" i="22"/>
  <c r="BE27" i="22" s="1"/>
  <c r="BS227" i="22"/>
  <c r="BS27" i="22" s="1"/>
  <c r="BU227" i="22"/>
  <c r="BU27" i="22" s="1"/>
  <c r="BD227" i="22"/>
  <c r="BD27" i="22" s="1"/>
  <c r="AW43" i="22"/>
  <c r="DW31" i="22"/>
  <c r="CW24" i="22"/>
  <c r="CW31" i="22" s="1"/>
  <c r="AS217" i="22"/>
  <c r="BZ39" i="22"/>
  <c r="AS39" i="22" s="1"/>
  <c r="AZ39" i="22" s="1"/>
  <c r="BA39" i="22" s="1"/>
  <c r="CK18" i="22"/>
  <c r="AY39" i="22"/>
  <c r="AG27" i="22"/>
  <c r="AY27" i="22" s="1"/>
  <c r="AJ39" i="22"/>
  <c r="AS82" i="22"/>
  <c r="BZ48" i="22"/>
  <c r="AS48" i="22" s="1"/>
  <c r="AZ48" i="22" s="1"/>
  <c r="BA48" i="22" s="1"/>
  <c r="AM272" i="22"/>
  <c r="BM53" i="22"/>
  <c r="AM53" i="22" s="1"/>
  <c r="CW18" i="22"/>
  <c r="AR43" i="22"/>
  <c r="BN227" i="22"/>
  <c r="BN27" i="22" s="1"/>
  <c r="AJ54" i="22"/>
  <c r="AL54" i="22"/>
  <c r="AI54" i="22"/>
  <c r="AW54" i="22"/>
  <c r="AH30" i="22"/>
  <c r="CT18" i="22"/>
  <c r="AU30" i="22"/>
  <c r="BY227" i="22"/>
  <c r="BY27" i="22" s="1"/>
  <c r="AD24" i="22"/>
  <c r="AZ36" i="22"/>
  <c r="BA36" i="22" s="1"/>
  <c r="AX36" i="22"/>
  <c r="AX43" i="22" s="1"/>
  <c r="AV36" i="22"/>
  <c r="AV43" i="22" s="1"/>
  <c r="AD43" i="22"/>
  <c r="AU43" i="22" s="1"/>
  <c r="AI36" i="22"/>
  <c r="AO303" i="22"/>
  <c r="CY19" i="22"/>
  <c r="AM176" i="22"/>
  <c r="BM49" i="22"/>
  <c r="AM49" i="22" s="1"/>
  <c r="CA273" i="22"/>
  <c r="CA29" i="22" s="1"/>
  <c r="AU177" i="22"/>
  <c r="BR177" i="22"/>
  <c r="BR25" i="22" s="1"/>
  <c r="AS197" i="22"/>
  <c r="BZ50" i="22"/>
  <c r="AS50" i="22" s="1"/>
  <c r="AZ50" i="22" s="1"/>
  <c r="BA50" i="22" s="1"/>
  <c r="DJ31" i="22"/>
  <c r="CJ24" i="22"/>
  <c r="CJ31" i="22" s="1"/>
  <c r="AD30" i="22"/>
  <c r="AZ42" i="22"/>
  <c r="BA42" i="22" s="1"/>
  <c r="AX42" i="22"/>
  <c r="AI42" i="22"/>
  <c r="AV42" i="22"/>
  <c r="AO42" i="22"/>
  <c r="BL82" i="22"/>
  <c r="BL48" i="22" s="1"/>
  <c r="CL83" i="22"/>
  <c r="BL83" i="22" s="1"/>
  <c r="BL24" i="22" s="1"/>
  <c r="CP19" i="22"/>
  <c r="AU51" i="22"/>
  <c r="AT27" i="22"/>
  <c r="AM191" i="22"/>
  <c r="BM38" i="22"/>
  <c r="AM38" i="22" s="1"/>
  <c r="CN18" i="22"/>
  <c r="AI40" i="22"/>
  <c r="DA24" i="22"/>
  <c r="DA31" i="22" s="1"/>
  <c r="EA31" i="22"/>
  <c r="AM302" i="22"/>
  <c r="BM54" i="22"/>
  <c r="AM54" i="22" s="1"/>
  <c r="AC55" i="22"/>
  <c r="AC18" i="22" s="1"/>
  <c r="AC19" i="22" s="1"/>
  <c r="AC24" i="22"/>
  <c r="AC31" i="22" s="1"/>
  <c r="AM217" i="22"/>
  <c r="BM39" i="22"/>
  <c r="AM39" i="22" s="1"/>
  <c r="BC82" i="22"/>
  <c r="BC48" i="22" s="1"/>
  <c r="CC83" i="22"/>
  <c r="BC83" i="22" s="1"/>
  <c r="BC24" i="22" s="1"/>
  <c r="AY73" i="22"/>
  <c r="AG36" i="22"/>
  <c r="AJ73" i="22"/>
  <c r="AP73" i="22"/>
  <c r="CU18" i="22"/>
  <c r="AV54" i="22"/>
  <c r="AX54" i="22"/>
  <c r="AL26" i="22"/>
  <c r="AJ26" i="22"/>
  <c r="AM263" i="22"/>
  <c r="BM41" i="22"/>
  <c r="AM41" i="22" s="1"/>
  <c r="AX41" i="22"/>
  <c r="AZ41" i="22"/>
  <c r="BA41" i="22" s="1"/>
  <c r="AV41" i="22"/>
  <c r="AD29" i="22"/>
  <c r="AU29" i="22" s="1"/>
  <c r="AI41" i="22"/>
  <c r="AI9" i="22"/>
  <c r="BC177" i="22"/>
  <c r="BC25" i="22" s="1"/>
  <c r="AO43" i="22"/>
  <c r="AV61" i="22"/>
  <c r="AU61" i="22"/>
  <c r="AI61" i="22"/>
  <c r="AJ61" i="22" s="1"/>
  <c r="AZ198" i="22"/>
  <c r="BA198" i="22" s="1"/>
  <c r="BA197" i="22"/>
  <c r="AL53" i="22"/>
  <c r="AJ53" i="22"/>
  <c r="AI53" i="22"/>
  <c r="AH29" i="22"/>
  <c r="AW53" i="22"/>
  <c r="BS303" i="22"/>
  <c r="BS30" i="22" s="1"/>
  <c r="AS302" i="22"/>
  <c r="BZ54" i="22"/>
  <c r="AS54" i="22" s="1"/>
  <c r="AZ54" i="22" s="1"/>
  <c r="BA54" i="22" s="1"/>
  <c r="BV198" i="22"/>
  <c r="BV26" i="22" s="1"/>
  <c r="AM167" i="22"/>
  <c r="BM37" i="22"/>
  <c r="AM37" i="22" s="1"/>
  <c r="BM177" i="22"/>
  <c r="AJ16" i="22"/>
  <c r="AG15" i="22"/>
  <c r="AY16" i="22"/>
  <c r="AP16" i="22"/>
  <c r="BI250" i="22"/>
  <c r="BI28" i="22" s="1"/>
  <c r="BJ250" i="22"/>
  <c r="BJ28" i="22" s="1"/>
  <c r="BC250" i="22"/>
  <c r="BC28" i="22" s="1"/>
  <c r="AU250" i="22"/>
  <c r="BZ250" i="22"/>
  <c r="AI250" i="22"/>
  <c r="BF250" i="22"/>
  <c r="BF28" i="22" s="1"/>
  <c r="AI198" i="22"/>
  <c r="AO177" i="22"/>
  <c r="AD67" i="22"/>
  <c r="AO67" i="22" s="1"/>
  <c r="AV60" i="22"/>
  <c r="AU60" i="22"/>
  <c r="BQ177" i="22"/>
  <c r="BQ25" i="22" s="1"/>
  <c r="BZ198" i="22"/>
  <c r="BV273" i="22"/>
  <c r="BV29" i="22" s="1"/>
  <c r="AZ51" i="22"/>
  <c r="BA51" i="22" s="1"/>
  <c r="AX51" i="22"/>
  <c r="AV51" i="22"/>
  <c r="AY173" i="22"/>
  <c r="AG61" i="22"/>
  <c r="AP61" i="22" s="1"/>
  <c r="AJ173" i="22"/>
  <c r="AP173" i="22"/>
  <c r="AU227" i="22"/>
  <c r="BR303" i="22"/>
  <c r="BR30" i="22" s="1"/>
  <c r="BA162" i="22"/>
  <c r="AZ82" i="22"/>
  <c r="CA227" i="22"/>
  <c r="CA27" i="22" s="1"/>
  <c r="AP65" i="22"/>
  <c r="AW67" i="22"/>
  <c r="AD31" i="22" l="1"/>
  <c r="BK55" i="22"/>
  <c r="BG18" i="22"/>
  <c r="CG19" i="22"/>
  <c r="AZ43" i="22"/>
  <c r="BA43" i="22" s="1"/>
  <c r="BA37" i="22"/>
  <c r="BX18" i="22"/>
  <c r="CX19" i="22"/>
  <c r="CH19" i="22"/>
  <c r="CA31" i="22"/>
  <c r="BJ18" i="22"/>
  <c r="CJ19" i="22"/>
  <c r="AJ41" i="22"/>
  <c r="AY41" i="22"/>
  <c r="AG29" i="22"/>
  <c r="AP41" i="22"/>
  <c r="AS273" i="22"/>
  <c r="BZ29" i="22"/>
  <c r="AS29" i="22" s="1"/>
  <c r="AZ29" i="22" s="1"/>
  <c r="BA29" i="22" s="1"/>
  <c r="BG55" i="22"/>
  <c r="AV25" i="22"/>
  <c r="AX25" i="22"/>
  <c r="BX55" i="22"/>
  <c r="AU67" i="22"/>
  <c r="BH55" i="22"/>
  <c r="CA55" i="22"/>
  <c r="AX29" i="22"/>
  <c r="AV29" i="22"/>
  <c r="AM227" i="22"/>
  <c r="BM27" i="22"/>
  <c r="AM27" i="22" s="1"/>
  <c r="BA303" i="22"/>
  <c r="AZ223" i="22"/>
  <c r="BA223" i="22" s="1"/>
  <c r="CA18" i="22"/>
  <c r="DA19" i="22"/>
  <c r="AS250" i="22"/>
  <c r="BZ28" i="22"/>
  <c r="AS28" i="22" s="1"/>
  <c r="AZ28" i="22" s="1"/>
  <c r="BA28" i="22" s="1"/>
  <c r="AY36" i="22"/>
  <c r="AG43" i="22"/>
  <c r="AG24" i="22"/>
  <c r="AJ36" i="22"/>
  <c r="AJ24" i="22" s="1"/>
  <c r="AP36" i="22"/>
  <c r="CW19" i="22"/>
  <c r="AS83" i="22"/>
  <c r="BZ24" i="22"/>
  <c r="AS24" i="22" s="1"/>
  <c r="AZ24" i="22" s="1"/>
  <c r="BA24" i="22" s="1"/>
  <c r="BD31" i="22"/>
  <c r="BH31" i="22"/>
  <c r="AV19" i="22"/>
  <c r="AS227" i="22"/>
  <c r="BZ27" i="22"/>
  <c r="AS27" i="22" s="1"/>
  <c r="AZ27" i="22" s="1"/>
  <c r="BA27" i="22" s="1"/>
  <c r="AP30" i="22"/>
  <c r="AO30" i="22"/>
  <c r="AR30" i="22"/>
  <c r="AD18" i="22"/>
  <c r="BI55" i="22"/>
  <c r="BL55" i="22"/>
  <c r="BM55" i="22"/>
  <c r="AM55" i="22" s="1"/>
  <c r="BV55" i="22"/>
  <c r="BE55" i="22"/>
  <c r="BF55" i="22"/>
  <c r="BS55" i="22"/>
  <c r="BR55" i="22"/>
  <c r="BY55" i="22"/>
  <c r="BP55" i="22"/>
  <c r="BC55" i="22"/>
  <c r="BZ55" i="22"/>
  <c r="AS55" i="22" s="1"/>
  <c r="BQ55" i="22"/>
  <c r="AV26" i="22"/>
  <c r="AX26" i="22"/>
  <c r="BN18" i="22"/>
  <c r="CN19" i="22"/>
  <c r="BW55" i="22"/>
  <c r="BW31" i="22"/>
  <c r="AM82" i="22"/>
  <c r="AM83" i="22"/>
  <c r="BM48" i="22"/>
  <c r="AM48" i="22" s="1"/>
  <c r="AW48" i="22"/>
  <c r="AW55" i="22" s="1"/>
  <c r="AW18" i="22" s="1"/>
  <c r="AW19" i="22" s="1"/>
  <c r="AL48" i="22"/>
  <c r="AI48" i="22"/>
  <c r="AH55" i="22"/>
  <c r="AJ48" i="22"/>
  <c r="AH24" i="22"/>
  <c r="AV24" i="22" s="1"/>
  <c r="AV31" i="22" s="1"/>
  <c r="AN55" i="22"/>
  <c r="AR48" i="22"/>
  <c r="AP48" i="22"/>
  <c r="AO48" i="22"/>
  <c r="AN24" i="22"/>
  <c r="AX28" i="22"/>
  <c r="AV28" i="22"/>
  <c r="AU28" i="22"/>
  <c r="BG31" i="22"/>
  <c r="AY55" i="22"/>
  <c r="AG18" i="22"/>
  <c r="BN55" i="22"/>
  <c r="BT55" i="22"/>
  <c r="AJ63" i="22"/>
  <c r="AP63" i="22"/>
  <c r="AR26" i="22"/>
  <c r="AP26" i="22"/>
  <c r="AO26" i="22"/>
  <c r="AV55" i="22"/>
  <c r="AV18" i="22" s="1"/>
  <c r="AM177" i="22"/>
  <c r="BM25" i="22"/>
  <c r="AM25" i="22" s="1"/>
  <c r="AM273" i="22"/>
  <c r="BM29" i="22"/>
  <c r="AM29" i="22" s="1"/>
  <c r="AZ83" i="22"/>
  <c r="BA83" i="22" s="1"/>
  <c r="BA82" i="22"/>
  <c r="AS198" i="22"/>
  <c r="BZ26" i="22"/>
  <c r="AS26" i="22" s="1"/>
  <c r="AZ26" i="22" s="1"/>
  <c r="BA26" i="22" s="1"/>
  <c r="BT18" i="22"/>
  <c r="CT19" i="22"/>
  <c r="AU25" i="22"/>
  <c r="BQ31" i="22"/>
  <c r="AJ28" i="22"/>
  <c r="AG67" i="22"/>
  <c r="AP60" i="22"/>
  <c r="AJ60" i="22"/>
  <c r="BU31" i="22"/>
  <c r="BA9" i="22"/>
  <c r="BJ67" i="22"/>
  <c r="BU67" i="22"/>
  <c r="BN67" i="22"/>
  <c r="BF67" i="22"/>
  <c r="BX67" i="22"/>
  <c r="BK67" i="22"/>
  <c r="BT67" i="22"/>
  <c r="BV67" i="22"/>
  <c r="BR67" i="22"/>
  <c r="BZ67" i="22"/>
  <c r="AS67" i="22" s="1"/>
  <c r="BQ67" i="22"/>
  <c r="BI67" i="22"/>
  <c r="BC67" i="22"/>
  <c r="BY67" i="22"/>
  <c r="BP67" i="22"/>
  <c r="BG67" i="22"/>
  <c r="BH67" i="22"/>
  <c r="BD67" i="22"/>
  <c r="BM67" i="22"/>
  <c r="AM67" i="22" s="1"/>
  <c r="CA67" i="22"/>
  <c r="BW67" i="22"/>
  <c r="BE67" i="22"/>
  <c r="BL67" i="22"/>
  <c r="BS67" i="22"/>
  <c r="BQ18" i="22"/>
  <c r="CQ19" i="22"/>
  <c r="BU18" i="22"/>
  <c r="CU19" i="22"/>
  <c r="AX19" i="22"/>
  <c r="AI26" i="22"/>
  <c r="AZ30" i="22"/>
  <c r="BA30" i="22" s="1"/>
  <c r="AX30" i="22"/>
  <c r="AV30" i="22"/>
  <c r="AJ30" i="22"/>
  <c r="AI30" i="22"/>
  <c r="AW30" i="22"/>
  <c r="AL30" i="22"/>
  <c r="AI67" i="22"/>
  <c r="AY9" i="22"/>
  <c r="AJ9" i="22"/>
  <c r="AP9" i="22"/>
  <c r="AU26" i="22"/>
  <c r="AW27" i="22"/>
  <c r="AJ27" i="22"/>
  <c r="AI27" i="22"/>
  <c r="AL27" i="22"/>
  <c r="AP66" i="22"/>
  <c r="AJ66" i="22"/>
  <c r="AG30" i="22"/>
  <c r="AY30" i="22" s="1"/>
  <c r="AO83" i="22"/>
  <c r="AP83" i="22"/>
  <c r="AY15" i="22"/>
  <c r="AJ15" i="22"/>
  <c r="AP15" i="22"/>
  <c r="BK31" i="22"/>
  <c r="BU55" i="22"/>
  <c r="BK18" i="22"/>
  <c r="CK19" i="22"/>
  <c r="AV27" i="22"/>
  <c r="AX27" i="22"/>
  <c r="AS303" i="22"/>
  <c r="BZ30" i="22"/>
  <c r="AS30" i="22" s="1"/>
  <c r="AW29" i="22"/>
  <c r="AL29" i="22"/>
  <c r="AI29" i="22"/>
  <c r="AU27" i="22"/>
  <c r="BJ31" i="22"/>
  <c r="AT55" i="22"/>
  <c r="AU48" i="22"/>
  <c r="AT24" i="22"/>
  <c r="AX48" i="22"/>
  <c r="AX55" i="22" s="1"/>
  <c r="AX18" i="22" s="1"/>
  <c r="AJ83" i="22"/>
  <c r="AI83" i="22"/>
  <c r="AO29" i="22"/>
  <c r="AO25" i="22"/>
  <c r="AZ55" i="22"/>
  <c r="AP27" i="22"/>
  <c r="AV67" i="22"/>
  <c r="BH43" i="22"/>
  <c r="BU43" i="22"/>
  <c r="BZ43" i="22"/>
  <c r="AS43" i="22" s="1"/>
  <c r="BV43" i="22"/>
  <c r="BF43" i="22"/>
  <c r="BJ43" i="22"/>
  <c r="BN43" i="22"/>
  <c r="BT43" i="22"/>
  <c r="BD43" i="22"/>
  <c r="BC43" i="22"/>
  <c r="BY43" i="22"/>
  <c r="BI43" i="22"/>
  <c r="BR43" i="22"/>
  <c r="BG43" i="22"/>
  <c r="BS43" i="22"/>
  <c r="BL43" i="22"/>
  <c r="CA43" i="22"/>
  <c r="BE43" i="22"/>
  <c r="BW43" i="22"/>
  <c r="BM43" i="22"/>
  <c r="AM43" i="22" s="1"/>
  <c r="BX43" i="22"/>
  <c r="BK43" i="22"/>
  <c r="BP43" i="22"/>
  <c r="BQ43" i="22"/>
  <c r="BN31" i="22"/>
  <c r="AM303" i="22"/>
  <c r="BM30" i="22"/>
  <c r="AM30" i="22" s="1"/>
  <c r="BD18" i="22"/>
  <c r="CD19" i="22"/>
  <c r="AI25" i="22"/>
  <c r="AW25" i="22"/>
  <c r="AG25" i="22"/>
  <c r="AY25" i="22" s="1"/>
  <c r="AY37" i="22"/>
  <c r="AP37" i="22"/>
  <c r="AP25" i="22" s="1"/>
  <c r="AJ37" i="22"/>
  <c r="AJ25" i="22" s="1"/>
  <c r="AS177" i="22"/>
  <c r="BZ25" i="22"/>
  <c r="AS25" i="22" s="1"/>
  <c r="AZ25" i="22" s="1"/>
  <c r="BA25" i="22" l="1"/>
  <c r="AZ31" i="22"/>
  <c r="AO24" i="22"/>
  <c r="AN31" i="22"/>
  <c r="AT18" i="22"/>
  <c r="AU55" i="22"/>
  <c r="AY43" i="22"/>
  <c r="AP43" i="22"/>
  <c r="AJ43" i="22"/>
  <c r="BG19" i="22"/>
  <c r="AO55" i="22"/>
  <c r="AP55" i="22"/>
  <c r="AN18" i="22"/>
  <c r="BA55" i="22"/>
  <c r="AZ18" i="22"/>
  <c r="AJ55" i="22"/>
  <c r="AI55" i="22"/>
  <c r="AH18" i="22"/>
  <c r="AX24" i="22"/>
  <c r="AX31" i="22" s="1"/>
  <c r="AY29" i="22"/>
  <c r="AP29" i="22"/>
  <c r="AY18" i="22"/>
  <c r="AG19" i="22"/>
  <c r="AL55" i="22"/>
  <c r="AL18" i="22" s="1"/>
  <c r="AL19" i="22" s="1"/>
  <c r="AL24" i="22"/>
  <c r="AL31" i="22" s="1"/>
  <c r="BW19" i="22"/>
  <c r="BH19" i="22"/>
  <c r="BF31" i="22"/>
  <c r="BM31" i="22"/>
  <c r="AM31" i="22" s="1"/>
  <c r="BV31" i="22"/>
  <c r="BL31" i="22"/>
  <c r="BC31" i="22"/>
  <c r="BY31" i="22"/>
  <c r="BR31" i="22"/>
  <c r="BP31" i="22"/>
  <c r="BI31" i="22"/>
  <c r="BS31" i="22"/>
  <c r="BE31" i="22"/>
  <c r="BZ31" i="22"/>
  <c r="AS31" i="22" s="1"/>
  <c r="AR55" i="22"/>
  <c r="AR18" i="22" s="1"/>
  <c r="AR19" i="22" s="1"/>
  <c r="AR24" i="22"/>
  <c r="AR31" i="22" s="1"/>
  <c r="AJ29" i="22"/>
  <c r="AH31" i="22"/>
  <c r="AI24" i="22"/>
  <c r="AW24" i="22"/>
  <c r="AW31" i="22" s="1"/>
  <c r="BI18" i="22"/>
  <c r="BL18" i="22"/>
  <c r="BM18" i="22"/>
  <c r="AM18" i="22" s="1"/>
  <c r="BV18" i="22"/>
  <c r="BE18" i="22"/>
  <c r="BS18" i="22"/>
  <c r="BF18" i="22"/>
  <c r="BR18" i="22"/>
  <c r="BC18" i="22"/>
  <c r="BY18" i="22"/>
  <c r="BP18" i="22"/>
  <c r="BZ18" i="22"/>
  <c r="AS18" i="22" s="1"/>
  <c r="AD19" i="22"/>
  <c r="BJ19" i="22" s="1"/>
  <c r="BW18" i="22"/>
  <c r="BH18" i="22"/>
  <c r="BT31" i="22"/>
  <c r="BK19" i="22"/>
  <c r="AY24" i="22"/>
  <c r="AG31" i="22"/>
  <c r="BN19" i="22"/>
  <c r="AJ67" i="22"/>
  <c r="AP67" i="22"/>
  <c r="AT31" i="22"/>
  <c r="AU31" i="22" s="1"/>
  <c r="AU24" i="22"/>
  <c r="AP24" i="22"/>
  <c r="BX19" i="22"/>
  <c r="BX31" i="22"/>
  <c r="AI31" i="22" l="1"/>
  <c r="AJ31" i="22"/>
  <c r="BA18" i="22"/>
  <c r="AZ19" i="22"/>
  <c r="AU18" i="22"/>
  <c r="AT19" i="22"/>
  <c r="AU19" i="22" s="1"/>
  <c r="AJ18" i="22"/>
  <c r="AI18" i="22"/>
  <c r="AH19" i="22"/>
  <c r="BT19" i="22"/>
  <c r="AY19" i="22"/>
  <c r="AY31" i="22"/>
  <c r="BV19" i="22"/>
  <c r="BE19" i="22"/>
  <c r="BI19" i="22"/>
  <c r="BM19" i="22"/>
  <c r="AM19" i="22" s="1"/>
  <c r="BL19" i="22"/>
  <c r="BF19" i="22"/>
  <c r="BR19" i="22"/>
  <c r="BS19" i="22"/>
  <c r="BP19" i="22"/>
  <c r="BZ19" i="22"/>
  <c r="AS19" i="22" s="1"/>
  <c r="BY19" i="22"/>
  <c r="BC19" i="22"/>
  <c r="BQ19" i="22"/>
  <c r="BD19" i="22"/>
  <c r="CA19" i="22"/>
  <c r="BA31" i="22"/>
  <c r="AP31" i="22"/>
  <c r="AO31" i="22"/>
  <c r="BU19" i="22"/>
  <c r="AP18" i="22"/>
  <c r="AO18" i="22"/>
  <c r="AN19" i="22"/>
  <c r="AJ19" i="22" l="1"/>
  <c r="AI19" i="22"/>
  <c r="BA19" i="22"/>
  <c r="AP19" i="22"/>
  <c r="AO19" i="22"/>
  <c r="K14" i="7"/>
  <c r="J14" i="7"/>
  <c r="J12" i="10"/>
  <c r="I12" i="10"/>
  <c r="G12" i="6" l="1"/>
  <c r="J16" i="10" l="1"/>
  <c r="I16" i="10"/>
  <c r="F18" i="3" l="1"/>
  <c r="G54" i="10" l="1"/>
  <c r="G20" i="4"/>
  <c r="F20" i="4"/>
  <c r="F54" i="10" l="1"/>
  <c r="I13" i="10" l="1"/>
  <c r="F14" i="8"/>
  <c r="J13" i="10" l="1"/>
  <c r="H13" i="5"/>
  <c r="G19" i="7" l="1"/>
  <c r="I53" i="10"/>
  <c r="I18" i="3" l="1"/>
  <c r="I14" i="8"/>
  <c r="H14" i="8"/>
  <c r="G14" i="8"/>
  <c r="J41" i="10"/>
  <c r="I41" i="10"/>
  <c r="I9" i="10" l="1"/>
  <c r="J9" i="10" l="1"/>
  <c r="H54" i="10"/>
  <c r="K9" i="4"/>
  <c r="J9" i="4"/>
  <c r="J10" i="6"/>
  <c r="K10" i="6"/>
  <c r="J11" i="6"/>
  <c r="K11" i="6"/>
  <c r="J10" i="8"/>
  <c r="J11" i="8"/>
  <c r="J12" i="8"/>
  <c r="J13" i="8"/>
  <c r="J22" i="10"/>
  <c r="J21" i="10"/>
  <c r="I21" i="10"/>
  <c r="I22" i="10"/>
  <c r="I24" i="10" l="1"/>
  <c r="J23" i="10"/>
  <c r="J24" i="10"/>
  <c r="I27" i="10"/>
  <c r="I23" i="10"/>
  <c r="J19" i="10"/>
  <c r="I19" i="10"/>
  <c r="J25" i="10" l="1"/>
  <c r="I50" i="10" l="1"/>
  <c r="J50" i="10"/>
  <c r="I25" i="10"/>
  <c r="I47" i="10" l="1"/>
  <c r="J47" i="10" l="1"/>
  <c r="J46" i="10"/>
  <c r="I46" i="10"/>
  <c r="K12" i="8" l="1"/>
  <c r="K13" i="8"/>
  <c r="K17" i="7"/>
  <c r="J17" i="7"/>
  <c r="H18" i="3" l="1"/>
  <c r="F12" i="6"/>
  <c r="I11" i="10"/>
  <c r="J11" i="10"/>
  <c r="I52" i="10" l="1"/>
  <c r="I54" i="10"/>
  <c r="J54" i="10" l="1"/>
  <c r="J53" i="10"/>
  <c r="XFD36" i="2"/>
  <c r="I20" i="10" l="1"/>
  <c r="I30" i="10"/>
  <c r="J48" i="10"/>
  <c r="J45" i="10"/>
  <c r="J42" i="10"/>
  <c r="J14" i="10"/>
  <c r="J40" i="10"/>
  <c r="J34" i="10"/>
  <c r="J17" i="10"/>
  <c r="I35" i="10"/>
  <c r="K16" i="4"/>
  <c r="I38" i="10"/>
  <c r="H12" i="6"/>
  <c r="J16" i="7"/>
  <c r="J10" i="4"/>
  <c r="K19" i="4"/>
  <c r="I31" i="10"/>
  <c r="J51" i="10"/>
  <c r="J11" i="3"/>
  <c r="G13" i="5"/>
  <c r="J35" i="10"/>
  <c r="I26" i="10"/>
  <c r="I33" i="10"/>
  <c r="K12" i="4"/>
  <c r="J19" i="4"/>
  <c r="I29" i="10"/>
  <c r="I42" i="10"/>
  <c r="I13" i="5"/>
  <c r="K13" i="3"/>
  <c r="I37" i="10"/>
  <c r="I18" i="10"/>
  <c r="J10" i="5"/>
  <c r="I17" i="10"/>
  <c r="H19" i="7"/>
  <c r="I39" i="10"/>
  <c r="I49" i="10"/>
  <c r="J10" i="7"/>
  <c r="K11" i="5"/>
  <c r="I51" i="10"/>
  <c r="K16" i="3"/>
  <c r="I34" i="10"/>
  <c r="J49" i="10"/>
  <c r="I45" i="10"/>
  <c r="K15" i="4"/>
  <c r="K10" i="3"/>
  <c r="J10" i="10"/>
  <c r="I15" i="10"/>
  <c r="J32" i="10"/>
  <c r="I48" i="10"/>
  <c r="J44" i="10"/>
  <c r="J33" i="10"/>
  <c r="J28" i="10"/>
  <c r="J11" i="4"/>
  <c r="K14" i="4"/>
  <c r="I14" i="10"/>
  <c r="I44" i="10"/>
  <c r="I10" i="10"/>
  <c r="J38" i="10"/>
  <c r="J12" i="5"/>
  <c r="J17" i="3"/>
  <c r="J26" i="10"/>
  <c r="I32" i="10"/>
  <c r="J43" i="10"/>
  <c r="I43" i="10"/>
  <c r="J37" i="10"/>
  <c r="J27" i="10"/>
  <c r="J29" i="10"/>
  <c r="I36" i="10"/>
  <c r="I19" i="7"/>
  <c r="J30" i="10"/>
  <c r="G18" i="3"/>
  <c r="I20" i="4"/>
  <c r="I12" i="6"/>
  <c r="J20" i="10"/>
  <c r="J18" i="10"/>
  <c r="I40" i="10" l="1"/>
  <c r="K16" i="7"/>
  <c r="J13" i="3"/>
  <c r="H20" i="4"/>
  <c r="K10" i="8"/>
  <c r="J16" i="4"/>
  <c r="J31" i="10"/>
  <c r="K10" i="5"/>
  <c r="J15" i="4"/>
  <c r="K17" i="3"/>
  <c r="K11" i="8"/>
  <c r="K10" i="4"/>
  <c r="K11" i="4"/>
  <c r="J12" i="4"/>
  <c r="J15" i="10"/>
  <c r="J39" i="10"/>
  <c r="J14" i="4"/>
  <c r="K10" i="7"/>
  <c r="I28" i="10"/>
  <c r="K12" i="5"/>
  <c r="K11" i="3"/>
  <c r="J11" i="5"/>
  <c r="J11" i="7"/>
  <c r="K11" i="7"/>
  <c r="J10" i="3"/>
  <c r="J16" i="3"/>
  <c r="K9" i="7"/>
  <c r="J9" i="7"/>
  <c r="J36" i="10"/>
  <c r="J52"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9B047DAB-5EB8-4BC5-979F-5118BE252987}">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3B010AB9-D2E7-4829-B488-96E39E06026F}">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DAFB0735-E1DC-4CCF-A55B-4C996A0BAAAA}">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BB2CB397-F5F1-4874-B97B-966C8C97D42D}">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4A74E730-D15A-45CE-9CF3-EE4210F8BD95}">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9" authorId="5" shapeId="0" xr:uid="{0052018B-09F3-4A12-8BCA-650B3E8E238E}">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9" authorId="6" shapeId="0" xr:uid="{3E07A4F4-DD9B-4B5F-89C9-62F28DF56A2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5" authorId="7" shapeId="0" xr:uid="{621335CB-8BF5-4BB6-BBDF-84DD354594B9}">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<sst xmlns="http://schemas.openxmlformats.org/spreadsheetml/2006/main" count="7309" uniqueCount="500">
  <si>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</si>
  <si>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</si>
  <si>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</si>
  <si>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</si>
  <si>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</si>
  <si>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</si>
  <si>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</si>
  <si>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</si>
  <si>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</si>
  <si>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</si>
  <si>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</si>
  <si>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</si>
  <si>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</si>
  <si>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</si>
  <si>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</si>
  <si>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DISTRIBUCIÓN DE RECURSOS PARA EL TRANSPORTE DE COMBUSTIBLES LÍQUIDOS DERIVADOS DEL PETRÓLEO PARA ABASTECER AL DEPARTAMENTO DE NARIÑO</t>
  </si>
  <si>
    <t>SUSTITUCION DE LENA POR CILINDROS DE GLP EN HOGARES DE BAJOS RECURSOS NACIONAL</t>
  </si>
  <si>
    <t>Fondos</t>
  </si>
  <si>
    <t>APOYO A LA FINANCIACIÓN DE PROYECTOS DIRIGIDOS AL DESARROLLO DE INFRAESTRUCTURA, Y CONEXIONES PARA EL USO DEL GAS NATURAL A NIVEL  NACIONAL</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</si>
  <si>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</si>
  <si>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</si>
  <si>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</si>
  <si>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</si>
  <si>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</si>
  <si>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</si>
  <si>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</si>
  <si>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</si>
  <si>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</si>
  <si>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</si>
  <si>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</si>
  <si>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</si>
  <si>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</si>
  <si>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</si>
  <si>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</si>
  <si>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</si>
  <si>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</si>
  <si>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</si>
  <si>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</si>
  <si>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</si>
  <si>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</si>
  <si>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</si>
  <si>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</si>
  <si>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FORTALECIMIENTO DE LA POLITICA DE LA MINERIA DE SUBSISTENCIA EN EL TERRITORIO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</si>
  <si>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</si>
  <si>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</si>
  <si>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</si>
  <si>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</si>
  <si>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</si>
  <si>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</si>
  <si>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</si>
  <si>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</si>
  <si>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</si>
  <si>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</si>
  <si>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</si>
  <si>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</si>
  <si>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</si>
  <si>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</si>
  <si>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de las capacidades tecnológicas del ministerio de minas y energía para facilitar el uso, acceso y aprovechamiento de la información minero energética a nivel nacional</t>
  </si>
  <si>
    <t>FORTALECIMIENTO INSTITUCIONAL PARA LA IMPLEMENTACION DE MEJORES MEDIDAS DE SOSTENIBILIDAD AMBIENTAL EN LAS SEDES DEL MINISTERIO DE MINAS Y ENERGIA  BOGOTA</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</si>
  <si>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</si>
  <si>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</si>
  <si>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</si>
  <si>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</si>
  <si>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</si>
  <si>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</si>
  <si>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</si>
  <si>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</si>
  <si>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</si>
  <si>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</si>
  <si>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</si>
  <si>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</si>
  <si>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</si>
  <si>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</si>
  <si>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</si>
  <si>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</si>
  <si>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</si>
  <si>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</si>
  <si>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</si>
  <si>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</si>
  <si>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</si>
  <si>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</si>
  <si>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</si>
  <si>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</si>
  <si>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</si>
  <si>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</si>
  <si>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</si>
  <si>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FORTALECIMIENTO DE LA GESTIÓN INSTITUCIONAL DEL IPSE   BOGOTÁ</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</si>
  <si>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</si>
  <si>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</si>
  <si>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</si>
  <si>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</si>
  <si>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</si>
  <si>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</si>
  <si>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</si>
  <si>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</si>
  <si>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</si>
  <si>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 xml:space="preserve">FORTALECIMIENTO TRANSVERSAL DEL SERVICIO GEOLÓGICO COLOMBIANO A NIVEL NACIONAL </t>
  </si>
  <si>
    <t>FORMACIÓN Y DESARROLLO DEL TALENTO HUMANO DEL SERVICIO GEOLÓGICO COLOMBIANO A NIVEL NACIONAL</t>
  </si>
  <si>
    <t>MODERNIZACIÓN DE LOS SERVICIOS DE MUSEO GEOLÓGICO E INVESTIGACIONES ASOCIADAS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</si>
  <si>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</si>
  <si>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</si>
  <si>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</si>
  <si>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</si>
  <si>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t>
  </si>
  <si>
    <t>MEJORAMIENTO DE LA PLANEACIÓN DEL ABASTECIMIENTO Y CONFIABILIDAD DEL SUBSECTOR DE HIDROCARBUROS A NIVEL NACIONAL</t>
  </si>
  <si>
    <t>FORTALECIMIENTO DE LA PERCEPCION DE LA CIUDADANIA FRENTE A LOS PRODUCTOS Y SERVICIOS PRESTADOS POR LA UPME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</si>
  <si>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</si>
  <si>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</si>
  <si>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</si>
  <si>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</si>
  <si>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</si>
  <si>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Septiembre</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</si>
  <si>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</si>
  <si>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</si>
  <si>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</si>
  <si>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</si>
  <si>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</si>
  <si>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</si>
  <si>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</si>
  <si>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</si>
  <si>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</si>
  <si>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</si>
  <si>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</si>
  <si>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</si>
  <si>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</si>
  <si>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</si>
  <si>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</si>
  <si>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</si>
  <si>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</si>
  <si>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</si>
  <si>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2025</t>
  </si>
  <si>
    <t>Aplazamiento</t>
  </si>
  <si>
    <t>Traslados Presupuestales por Reducción</t>
  </si>
  <si>
    <t xml:space="preserve">TOTAL </t>
  </si>
  <si>
    <t>Traslados Presupuestales por Adición</t>
  </si>
  <si>
    <t>Adición 1</t>
  </si>
  <si>
    <t>Total Adiciones</t>
  </si>
  <si>
    <t>Apropiación
Vigente 2025</t>
  </si>
  <si>
    <t>Apropiación Bloqueada 2025</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</si>
  <si>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</si>
  <si>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</si>
  <si>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</si>
  <si>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</si>
  <si>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</si>
  <si>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</si>
  <si>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</si>
  <si>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</si>
  <si>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</si>
  <si>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</si>
  <si>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</si>
  <si>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</si>
  <si>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</si>
  <si>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</si>
  <si>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</si>
  <si>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</si>
  <si>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</si>
  <si>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</si>
  <si>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</si>
  <si>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</si>
  <si>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</si>
  <si>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</si>
  <si>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</si>
  <si>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</si>
  <si>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</si>
  <si>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</si>
  <si>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</si>
  <si>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Julio</t>
  </si>
  <si>
    <t>Agosto</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</si>
  <si>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</si>
  <si>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</si>
  <si>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</si>
  <si>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</si>
  <si>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</si>
  <si>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</si>
  <si>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</si>
  <si>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</si>
  <si>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</si>
  <si>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</si>
  <si>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</si>
  <si>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</si>
  <si>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</si>
  <si>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</si>
  <si>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</si>
  <si>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</si>
  <si>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</si>
  <si>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</si>
  <si>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</si>
  <si>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</si>
  <si>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</si>
  <si>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</si>
  <si>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</si>
  <si>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</si>
  <si>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</si>
  <si>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</si>
  <si>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</si>
  <si>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</si>
  <si>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</si>
  <si>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</si>
  <si>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</si>
  <si>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</si>
  <si>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</si>
  <si>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</si>
  <si>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</si>
  <si>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</si>
  <si>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</si>
  <si>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</si>
  <si>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</si>
  <si>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</si>
  <si>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</si>
  <si>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</si>
  <si>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</si>
  <si>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</si>
  <si>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</si>
  <si>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</si>
  <si>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</si>
  <si>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</si>
  <si>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</si>
  <si>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</si>
  <si>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</si>
  <si>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</si>
  <si>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</si>
  <si>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</si>
  <si>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</si>
  <si>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JURIDICA</t>
  </si>
  <si>
    <t>Subtotal Jurídica</t>
  </si>
  <si>
    <t>C-2199-1900-34-53105B</t>
  </si>
  <si>
    <t>ASUNTOS LEGISLATIVOS</t>
  </si>
  <si>
    <t>Subtotal Asuntos Legislativos</t>
  </si>
  <si>
    <t>C-2199-1900-30-53106A</t>
  </si>
  <si>
    <t>PLANEACIÓN</t>
  </si>
  <si>
    <t>C-2106-1900-20-53105E</t>
  </si>
  <si>
    <t>VICE MINAS</t>
  </si>
  <si>
    <t>EITI</t>
  </si>
  <si>
    <t>C-2106-1900-23-40302B</t>
  </si>
  <si>
    <t>INTERNACIONAL</t>
  </si>
  <si>
    <t>Subtotal Planeación</t>
  </si>
  <si>
    <t>C-2199-1900-28-40301A</t>
  </si>
  <si>
    <t>ADMINISTRATIVOS</t>
  </si>
  <si>
    <t>REGULACIÓN</t>
  </si>
  <si>
    <t>C-2106-1900-19-40302B</t>
  </si>
  <si>
    <t>NUCLEAR</t>
  </si>
  <si>
    <t>Subtotal Asuntos Regulatorios</t>
  </si>
  <si>
    <t>C-2105-1900-11-53105E</t>
  </si>
  <si>
    <t>AMBIENTAL</t>
  </si>
  <si>
    <t>RELACIONAMIENTO TERRITORIAL</t>
  </si>
  <si>
    <t>C-2105-1900-15-53105E</t>
  </si>
  <si>
    <t>GESTIÓN AMBIENTAL</t>
  </si>
  <si>
    <t>C-2105-1900-13-10101B</t>
  </si>
  <si>
    <t>RIESGO DE DESASTRES</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</si>
  <si>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</si>
  <si>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</si>
  <si>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</si>
  <si>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</si>
  <si>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</si>
  <si>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</si>
  <si>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</si>
  <si>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</si>
  <si>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</si>
  <si>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</si>
  <si>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</si>
  <si>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 xml:space="preserve">SUBSIDIOS GAS  POR RED </t>
  </si>
  <si>
    <t>C-2106-1900-26-53105B</t>
  </si>
  <si>
    <t>TEJ HIDROCARBUROS</t>
  </si>
  <si>
    <t>C-2103-1900-7-40301B</t>
  </si>
  <si>
    <t>2019011000024</t>
  </si>
  <si>
    <t>NARIÑO</t>
  </si>
  <si>
    <t>C-2101-1900-11-40301C</t>
  </si>
  <si>
    <t>LEÑA</t>
  </si>
  <si>
    <t>C-2101-1900-9-40301C</t>
  </si>
  <si>
    <t>2018011001035</t>
  </si>
  <si>
    <t>CUOTA FOMENTO</t>
  </si>
  <si>
    <t>C-2106-1900-27-40302A</t>
  </si>
  <si>
    <t>SICOM  PARA LA TEJ</t>
  </si>
  <si>
    <t>C-2103-1900-9-40302B</t>
  </si>
  <si>
    <t>ZONAS DE FRONTERA</t>
  </si>
  <si>
    <t>C-2103-1900-8-40302B</t>
  </si>
  <si>
    <t>COMBUSTIBLES LÍQUIDOS</t>
  </si>
  <si>
    <t>C-2101-1900-10-40301C</t>
  </si>
  <si>
    <t>DISTRIBUCIÓN DE RECURSOS AL CONSUMO EN CILINDROS Y PROYECTOS DE INFRAESTRUCTURA DE GLP  NACIONAL</t>
  </si>
  <si>
    <t>SUBSIDIOS GLP</t>
  </si>
  <si>
    <t>Subtotal hidrocarburos</t>
  </si>
  <si>
    <t>C-2102-1900-18-40301C</t>
  </si>
  <si>
    <t>ENERGIA</t>
  </si>
  <si>
    <t>SUBSIDIOS ELÉCTRICOS</t>
  </si>
  <si>
    <t>C-2102-1900-19-40301B</t>
  </si>
  <si>
    <t>DISTRIBUCIÓN DE SUBSIDIOS PARA USUARIOS UBICADOS EN ZONAS ESPECIALES Y APOYO FINANCIERO PARA SOLUCIONES ENERGÉTICAS CON FNCER EN ZONAS ESPECIALES DEL SISTEMA INTERCONECTADO. NACIONAL</t>
  </si>
  <si>
    <t>FOES</t>
  </si>
  <si>
    <t>C-2102-1900-11-40301C</t>
  </si>
  <si>
    <t>2018011001048</t>
  </si>
  <si>
    <t>FAER</t>
  </si>
  <si>
    <t>C-2102-1900-15-40301C</t>
  </si>
  <si>
    <t>FAZNI</t>
  </si>
  <si>
    <t>C-2102-1900-9-40301C</t>
  </si>
  <si>
    <t>2018011001045</t>
  </si>
  <si>
    <t>PRONE</t>
  </si>
  <si>
    <t>C-2102-1900-21-40302B</t>
  </si>
  <si>
    <t xml:space="preserve">REGLAMENTOS TÉCNICOS </t>
  </si>
  <si>
    <t>C-2102-1900-20-40301A</t>
  </si>
  <si>
    <t>COMUNIDADES ENERGÉTICAS</t>
  </si>
  <si>
    <t>C-2102-1900-12-40301C</t>
  </si>
  <si>
    <t>DEMANDA NO ATENDIDA</t>
  </si>
  <si>
    <t>C-2199-1900-31-40301A</t>
  </si>
  <si>
    <t>TRANSICIÓN ENERGETICA JUSTA</t>
  </si>
  <si>
    <t>C-2102-1900-17-40301C</t>
  </si>
  <si>
    <t>GESTIÓN PNER</t>
  </si>
  <si>
    <t>Subtotal Energía</t>
  </si>
  <si>
    <t>C-2102-1900-14-40302B</t>
  </si>
  <si>
    <t>FENOGE</t>
  </si>
  <si>
    <t>C-2102-1900-14-40301A</t>
  </si>
  <si>
    <t>Subtotal Fenoge</t>
  </si>
  <si>
    <t xml:space="preserve">Total Viceministerio Energía </t>
  </si>
  <si>
    <t>C-2104-1900-19-40302A</t>
  </si>
  <si>
    <t>FORMALIZACION MINERA</t>
  </si>
  <si>
    <t>LEGALIDAD DE LA PEQUENA MINERIA</t>
  </si>
  <si>
    <t>C-2104-1900-21-40302A</t>
  </si>
  <si>
    <t>SEGURIDAD MINERA</t>
  </si>
  <si>
    <t>C-2104-1900-22-40302A</t>
  </si>
  <si>
    <t>RECONVERSIÓN PRODUCTIVA</t>
  </si>
  <si>
    <t>C-2104-1900-25-40302A</t>
  </si>
  <si>
    <t>FONDO DE FOMENTO MINERO</t>
  </si>
  <si>
    <t>C-2104-1900-24-40302A</t>
  </si>
  <si>
    <t>DISTRITOS MINEROS</t>
  </si>
  <si>
    <t>C-2104-1900-23-40302A</t>
  </si>
  <si>
    <t>FOMENTO MINERO</t>
  </si>
  <si>
    <t>C-2104-1900-18-40302A</t>
  </si>
  <si>
    <t>SUBSISTENCIA</t>
  </si>
  <si>
    <t>|</t>
  </si>
  <si>
    <t xml:space="preserve">Subtotal Formalización Minera </t>
  </si>
  <si>
    <t xml:space="preserve">Por comprometer DNP </t>
  </si>
  <si>
    <t>C-2104-1900-26-40302A</t>
  </si>
  <si>
    <t>REINDUSTRIALIZACIÓN</t>
  </si>
  <si>
    <t xml:space="preserve">Subtotal Minería Empresarial </t>
  </si>
  <si>
    <t>C-2106-1900-28-40302A</t>
  </si>
  <si>
    <t>SALA DE MONITOREO</t>
  </si>
  <si>
    <t>Subtotal Explotación Ilicita</t>
  </si>
  <si>
    <t xml:space="preserve">Total Viceministerio Minas </t>
  </si>
  <si>
    <t>C-2199-1900-35-53105B</t>
  </si>
  <si>
    <t>TICS MME</t>
  </si>
  <si>
    <t>C-2199-1900-26-53105B</t>
  </si>
  <si>
    <t>GESTION DOCUMENTAL</t>
  </si>
  <si>
    <t>C-2199-1900-32-53105B</t>
  </si>
  <si>
    <t>DESEMPEÑO INSTITUCIONAL</t>
  </si>
  <si>
    <t>C-2199-1900-24-53105B</t>
  </si>
  <si>
    <t>IMPLANTACIÓN MODELO GESTION DE DOCUMENTOS ELECTRONICOS DE ARCHIVO EN EL MINISTERIO DE MINAS Y ENERGIA  BOGOTÁ</t>
  </si>
  <si>
    <t>2019011000154</t>
  </si>
  <si>
    <t xml:space="preserve"> DOCUMENTOS ELECTRONICOS</t>
  </si>
  <si>
    <t>C-2199-1900-27-53105B</t>
  </si>
  <si>
    <t>SEDES</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</si>
  <si>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</si>
  <si>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</si>
  <si>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</si>
  <si>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</si>
  <si>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</si>
  <si>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</si>
  <si>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</si>
  <si>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</si>
  <si>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</si>
  <si>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</si>
  <si>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</si>
  <si>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</si>
  <si>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</si>
  <si>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</si>
  <si>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</si>
  <si>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</si>
  <si>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</si>
  <si>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</si>
  <si>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</si>
  <si>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</si>
  <si>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</si>
  <si>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</si>
  <si>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</si>
  <si>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</si>
  <si>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</si>
  <si>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</si>
  <si>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</si>
  <si>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</si>
  <si>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</si>
  <si>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</si>
  <si>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</si>
  <si>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</si>
  <si>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</si>
  <si>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2019011000156</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</si>
  <si>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</si>
  <si>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</si>
  <si>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</si>
  <si>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</si>
  <si>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</si>
  <si>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</si>
  <si>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</si>
  <si>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</si>
  <si>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</si>
  <si>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</si>
  <si>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</si>
  <si>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FORTALECIMIENTO DE LA GESTIÓN TRANSVERSAL EN LA GENERACIÓN DE CONOCIMIENTO GEOCIENTIFICO DEL PAÍS. NACIONAL</t>
  </si>
  <si>
    <t>2019011000294</t>
  </si>
  <si>
    <t>C-2106-1900-15-53105E</t>
  </si>
  <si>
    <t>2019011000292</t>
  </si>
  <si>
    <t>UPME - UNIDAD DE PLANEACION MINERO ENERGETICA</t>
  </si>
  <si>
    <t>C-2102-1900-5-53106A</t>
  </si>
  <si>
    <t>2022011000098</t>
  </si>
  <si>
    <t>C-2102-1900-6-40301C</t>
  </si>
  <si>
    <t>C-2106-1900-10-53105E</t>
  </si>
  <si>
    <t>2022011000080</t>
  </si>
  <si>
    <t>C-2103-1900-2-40301B</t>
  </si>
  <si>
    <t>C-2199-1900-4-53105B</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</si>
  <si>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</si>
  <si>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</si>
  <si>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</si>
  <si>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</si>
  <si>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</si>
  <si>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</si>
  <si>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</si>
  <si>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</si>
  <si>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</si>
  <si>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</si>
  <si>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</si>
  <si>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</si>
  <si>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</si>
  <si>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</si>
  <si>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</si>
  <si>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</si>
  <si>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</si>
  <si>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</si>
  <si>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</si>
  <si>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</si>
  <si>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</si>
  <si>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</si>
  <si>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</si>
  <si>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</si>
  <si>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</si>
  <si>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</si>
  <si>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</si>
  <si>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</si>
  <si>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</si>
  <si>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</si>
  <si>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</si>
  <si>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</si>
  <si>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</si>
  <si>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</si>
  <si>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</si>
  <si>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</si>
  <si>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</si>
  <si>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</si>
  <si>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</si>
  <si>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</si>
  <si>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</si>
  <si>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</si>
  <si>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</si>
  <si>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</si>
  <si>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</si>
  <si>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</si>
  <si>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</si>
  <si>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</si>
  <si>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</si>
  <si>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</si>
  <si>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</si>
  <si>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</si>
  <si>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</si>
  <si>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</si>
  <si>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</si>
  <si>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</si>
  <si>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</si>
  <si>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</si>
  <si>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</si>
  <si>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</si>
  <si>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</si>
  <si>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</si>
  <si>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</si>
  <si>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</si>
  <si>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</si>
  <si>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</si>
  <si>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</si>
  <si>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</si>
  <si>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</si>
  <si>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</si>
  <si>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</si>
  <si>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</si>
  <si>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</si>
  <si>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</si>
  <si>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</si>
  <si>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</si>
  <si>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</si>
  <si>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</si>
  <si>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</si>
  <si>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</si>
  <si>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</si>
  <si>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</si>
  <si>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</si>
  <si>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</si>
  <si>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C-2103-1900-10-40301B</t>
  </si>
  <si>
    <t>APOYO A LA COMPENSACIÓN DEL TRANSPORTE DE COMBUSTIBLES LÍQUIDOS DERIVADOS DEL PETRÓLEO Y GLP EN EL DEPARTAMENTO DE  NARIÑO</t>
  </si>
  <si>
    <t>COMPENSACIÓN NARIÑO</t>
  </si>
  <si>
    <t>INFORME DE EJECUCIÓN No. 97-2025 (Con Subsidios)
(30 de Noviembre de 2025)
Cierre noviembre generado 01 de diciembre 2025 10:02 am
El % de ejecución = (Oblig.  /Aprop. Vigente) * 100</t>
  </si>
  <si>
    <t>INFORME DE EJECUCIÓN PRESUPUESTAL 
Noviembre 2025 - Minenergía</t>
  </si>
  <si>
    <t>INFORME DE EJECUCIÓN PRESUPUESTAL 
Noviembre 2025 - ANH</t>
  </si>
  <si>
    <t>INFORME DE EJECUCIÓN PRESUPUESTAL 
Noviembre 2025  - ANM</t>
  </si>
  <si>
    <t>INFORME DE EJECUCIÓN PRESUPUESTAL 
Noviembre 2025 - CREG</t>
  </si>
  <si>
    <t>INFORME DE EJECUCIÓN PRESUPUESTAL 
Noviembre 2025 - IPSE</t>
  </si>
  <si>
    <t>INFORME DE EJECUCIÓN PRESUPUESTAL 
Noviembre 2025 - SGC</t>
  </si>
  <si>
    <t>INFORME DE EJECUCIÓN PRESUPUESTAL 
Noviembre 2025 - UPME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</si>
</sst>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51">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0"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2"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2"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2"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2"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2"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2"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2"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2"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2" fontId="46" fillId="2" borderId="0" xfId="1" applyNumberFormat="1" applyFont="1" applyFill="1"/>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2"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2"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2"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2" fontId="3" fillId="0" borderId="22" xfId="11" applyNumberFormat="1" applyFont="1" applyFill="1" applyBorder="1" applyAlignment="1">
      <alignment horizontal="center" vertical="center"/>
    </xf>
    <xf numFmtId="172"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2" fontId="3" fillId="16" borderId="22" xfId="1" applyNumberFormat="1" applyFont="1" applyFill="1" applyBorder="1" applyAlignment="1">
      <alignment horizontal="center" vertical="center"/>
    </xf>
    <xf numFmtId="172"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2"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2" fontId="3" fillId="16" borderId="22" xfId="11" applyNumberFormat="1" applyFont="1" applyFill="1" applyBorder="1" applyAlignment="1">
      <alignment horizontal="center" vertical="center"/>
    </xf>
    <xf numFmtId="172"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2"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2" fontId="33" fillId="6" borderId="18" xfId="2" applyNumberFormat="1" applyFont="1" applyFill="1" applyBorder="1" applyAlignment="1">
      <alignment horizontal="center" vertical="center" wrapText="1"/>
    </xf>
    <xf numFmtId="172"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2"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2"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2"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2"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2"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2"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2"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2" fontId="3" fillId="17" borderId="19" xfId="11" applyNumberFormat="1" applyFont="1" applyFill="1" applyBorder="1" applyAlignment="1">
      <alignment horizontal="center" vertical="center"/>
    </xf>
    <xf numFmtId="172"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2" fontId="3" fillId="2" borderId="39" xfId="11" applyNumberFormat="1" applyFont="1" applyFill="1" applyBorder="1" applyAlignment="1">
      <alignment horizontal="center" vertical="center"/>
    </xf>
    <xf numFmtId="172" fontId="3" fillId="2" borderId="36"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2" fontId="3" fillId="0" borderId="19" xfId="1" applyNumberFormat="1" applyFont="1" applyBorder="1"/>
    <xf numFmtId="172"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5"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2" fontId="23" fillId="2" borderId="10" xfId="11" applyNumberFormat="1" applyFont="1" applyFill="1" applyBorder="1" applyAlignment="1">
      <alignment horizontal="center" vertical="center"/>
    </xf>
    <xf numFmtId="172" fontId="23" fillId="2" borderId="11" xfId="11" applyNumberFormat="1" applyFont="1" applyFill="1" applyBorder="1" applyAlignment="1">
      <alignment vertical="center"/>
    </xf>
    <xf numFmtId="172" fontId="23" fillId="0" borderId="0" xfId="11" applyNumberFormat="1" applyFont="1" applyAlignment="1">
      <alignment horizontal="center" vertical="center"/>
    </xf>
    <xf numFmtId="172" fontId="23" fillId="2" borderId="0" xfId="11" applyNumberFormat="1" applyFont="1" applyFill="1" applyAlignment="1">
      <alignment horizontal="center" vertical="center"/>
    </xf>
    <xf numFmtId="169" fontId="3" fillId="0" borderId="0" xfId="8" applyFont="1"/>
    <xf numFmtId="169" fontId="3" fillId="2" borderId="0" xfId="8" applyFont="1" applyFill="1"/>
    <xf numFmtId="169" fontId="40" fillId="6" borderId="19" xfId="8" applyFont="1" applyFill="1" applyBorder="1" applyAlignment="1">
      <alignment horizontal="center" vertical="center" wrapText="1"/>
    </xf>
    <xf numFmtId="169" fontId="18" fillId="6" borderId="19" xfId="8" applyFont="1" applyFill="1" applyBorder="1" applyAlignment="1">
      <alignment horizontal="center" vertical="center" wrapText="1"/>
    </xf>
    <xf numFmtId="169" fontId="33" fillId="6" borderId="19" xfId="8" applyFont="1" applyFill="1" applyBorder="1" applyAlignment="1">
      <alignment horizontal="center" vertical="center" wrapText="1"/>
    </xf>
    <xf numFmtId="169" fontId="42" fillId="0" borderId="19" xfId="8" applyFont="1" applyBorder="1" applyAlignment="1">
      <alignment horizontal="center" vertical="center"/>
    </xf>
    <xf numFmtId="169" fontId="36" fillId="0" borderId="19" xfId="8" applyFont="1" applyBorder="1" applyAlignment="1">
      <alignment horizontal="center" vertical="center"/>
    </xf>
    <xf numFmtId="169" fontId="42" fillId="0" borderId="19" xfId="8" applyFont="1" applyFill="1" applyBorder="1" applyAlignment="1">
      <alignment horizontal="center" vertical="center"/>
    </xf>
    <xf numFmtId="169" fontId="18" fillId="6" borderId="19" xfId="8" applyFont="1" applyFill="1" applyBorder="1" applyAlignment="1">
      <alignment horizontal="center" vertical="center"/>
    </xf>
    <xf numFmtId="169" fontId="42" fillId="2" borderId="19" xfId="8" applyFont="1" applyFill="1" applyBorder="1" applyAlignment="1">
      <alignment horizontal="center" vertical="center"/>
    </xf>
    <xf numFmtId="169" fontId="33" fillId="6" borderId="19"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9" xfId="8" applyFont="1" applyFill="1" applyBorder="1" applyAlignment="1">
      <alignment horizontal="center" vertical="center"/>
    </xf>
    <xf numFmtId="169" fontId="45" fillId="0" borderId="19" xfId="8" applyFont="1" applyFill="1" applyBorder="1" applyAlignment="1">
      <alignment vertical="center"/>
    </xf>
    <xf numFmtId="169" fontId="45" fillId="0" borderId="19" xfId="8" applyFont="1" applyFill="1" applyBorder="1" applyAlignment="1">
      <alignment horizontal="center" vertical="center"/>
    </xf>
    <xf numFmtId="169" fontId="45" fillId="0" borderId="19" xfId="8" applyFont="1" applyBorder="1" applyAlignment="1">
      <alignment horizontal="center" vertical="center"/>
    </xf>
    <xf numFmtId="169" fontId="45" fillId="0" borderId="35" xfId="8" applyFont="1" applyBorder="1" applyAlignment="1">
      <alignment horizontal="center" vertical="center"/>
    </xf>
    <xf numFmtId="169" fontId="45" fillId="0" borderId="35" xfId="8" applyFont="1" applyFill="1" applyBorder="1" applyAlignment="1">
      <alignment horizontal="center" vertical="center"/>
    </xf>
    <xf numFmtId="169" fontId="18" fillId="6" borderId="19" xfId="8" applyFont="1" applyFill="1" applyBorder="1" applyAlignment="1">
      <alignment vertical="center"/>
    </xf>
    <xf numFmtId="169" fontId="33" fillId="6" borderId="19" xfId="8" applyFont="1" applyFill="1" applyBorder="1" applyAlignment="1">
      <alignment vertical="center"/>
    </xf>
    <xf numFmtId="169" fontId="40" fillId="6" borderId="24" xfId="8" applyFont="1" applyFill="1" applyBorder="1" applyAlignment="1">
      <alignment horizontal="center" vertical="center" wrapText="1"/>
    </xf>
    <xf numFmtId="169" fontId="3" fillId="0" borderId="35" xfId="8" applyFont="1" applyBorder="1" applyAlignment="1">
      <alignment horizontal="center" vertical="center"/>
    </xf>
    <xf numFmtId="169" fontId="45" fillId="0" borderId="24" xfId="8" applyFont="1" applyFill="1" applyBorder="1" applyAlignment="1">
      <alignment horizontal="center" vertical="center"/>
    </xf>
    <xf numFmtId="169" fontId="45" fillId="0" borderId="24" xfId="8" applyFont="1" applyBorder="1" applyAlignment="1">
      <alignment horizontal="center" vertical="center"/>
    </xf>
    <xf numFmtId="169" fontId="33" fillId="6" borderId="24" xfId="8" applyFont="1" applyFill="1" applyBorder="1" applyAlignment="1">
      <alignment horizontal="center" vertical="center" wrapText="1"/>
    </xf>
    <xf numFmtId="169" fontId="33" fillId="6" borderId="31" xfId="8" applyFont="1" applyFill="1" applyBorder="1" applyAlignment="1">
      <alignment horizontal="center" vertical="center" wrapText="1"/>
    </xf>
    <xf numFmtId="169" fontId="45" fillId="0" borderId="37" xfId="8" applyFont="1" applyBorder="1" applyAlignment="1">
      <alignment horizontal="center" vertical="center"/>
    </xf>
    <xf numFmtId="169" fontId="45" fillId="0" borderId="36" xfId="8" applyFont="1" applyFill="1" applyBorder="1" applyAlignment="1">
      <alignment horizontal="center" vertical="center"/>
    </xf>
    <xf numFmtId="169"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69" fontId="3" fillId="0" borderId="24" xfId="8" applyFont="1" applyBorder="1" applyAlignment="1">
      <alignment horizontal="center" vertical="center"/>
    </xf>
    <xf numFmtId="169" fontId="45" fillId="0" borderId="31" xfId="8" applyFont="1" applyBorder="1" applyAlignment="1">
      <alignment horizontal="center" vertical="center"/>
    </xf>
    <xf numFmtId="169" fontId="3" fillId="0" borderId="19" xfId="8" applyFont="1" applyBorder="1" applyAlignment="1">
      <alignment horizontal="center" vertical="center"/>
    </xf>
    <xf numFmtId="169" fontId="40" fillId="6" borderId="31" xfId="8" applyFont="1" applyFill="1" applyBorder="1" applyAlignment="1">
      <alignment horizontal="center" vertical="center" wrapText="1"/>
    </xf>
    <xf numFmtId="169" fontId="33" fillId="6" borderId="22" xfId="8" applyFont="1" applyFill="1" applyBorder="1" applyAlignment="1">
      <alignment horizontal="center" vertical="center"/>
    </xf>
    <xf numFmtId="169" fontId="3" fillId="0" borderId="39" xfId="8" applyFont="1" applyBorder="1" applyAlignment="1">
      <alignment horizontal="center" vertical="center"/>
    </xf>
    <xf numFmtId="169" fontId="3" fillId="0" borderId="22" xfId="8" applyFont="1" applyBorder="1" applyAlignment="1">
      <alignment horizontal="center" vertical="center"/>
    </xf>
    <xf numFmtId="169" fontId="3" fillId="0" borderId="31"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2" xfId="8" applyFont="1" applyBorder="1" applyAlignment="1">
      <alignment horizontal="center" vertical="center"/>
    </xf>
    <xf numFmtId="169" fontId="3" fillId="0" borderId="36"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9" xfId="9" applyNumberFormat="1" applyFont="1" applyFill="1" applyBorder="1" applyAlignment="1">
      <alignment horizontal="center" vertical="center" wrapText="1"/>
    </xf>
    <xf numFmtId="174" fontId="18" fillId="6" borderId="19" xfId="9" applyNumberFormat="1" applyFont="1" applyFill="1" applyBorder="1" applyAlignment="1">
      <alignment horizontal="center" vertical="center" wrapText="1"/>
    </xf>
    <xf numFmtId="174" fontId="42" fillId="0" borderId="19" xfId="9" applyNumberFormat="1" applyFont="1" applyBorder="1" applyAlignment="1">
      <alignment horizontal="center" vertical="center"/>
    </xf>
    <xf numFmtId="174" fontId="42" fillId="0" borderId="19" xfId="9" applyNumberFormat="1" applyFont="1" applyFill="1" applyBorder="1" applyAlignment="1">
      <alignment horizontal="center" vertical="center"/>
    </xf>
    <xf numFmtId="174" fontId="18" fillId="6" borderId="19" xfId="9" applyNumberFormat="1" applyFont="1" applyFill="1" applyBorder="1" applyAlignment="1">
      <alignment horizontal="center" vertical="center"/>
    </xf>
    <xf numFmtId="174" fontId="42" fillId="2" borderId="19"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9" xfId="9" applyNumberFormat="1" applyFont="1" applyFill="1" applyBorder="1" applyAlignment="1">
      <alignment horizontal="center" vertical="center"/>
    </xf>
    <xf numFmtId="174" fontId="45" fillId="0" borderId="19" xfId="9" applyNumberFormat="1" applyFont="1" applyFill="1" applyBorder="1" applyAlignment="1">
      <alignment vertical="center"/>
    </xf>
    <xf numFmtId="174" fontId="18" fillId="6" borderId="19" xfId="9" applyNumberFormat="1" applyFont="1" applyFill="1" applyBorder="1" applyAlignment="1">
      <alignment vertical="center"/>
    </xf>
    <xf numFmtId="174" fontId="45" fillId="0" borderId="35" xfId="9" applyNumberFormat="1" applyFont="1" applyFill="1" applyBorder="1" applyAlignment="1">
      <alignment horizontal="center" vertical="center"/>
    </xf>
    <xf numFmtId="174" fontId="40" fillId="6" borderId="24" xfId="9" applyNumberFormat="1" applyFont="1" applyFill="1" applyBorder="1" applyAlignment="1">
      <alignment horizontal="center" vertical="center" wrapText="1"/>
    </xf>
    <xf numFmtId="174" fontId="45" fillId="0" borderId="24" xfId="9" applyNumberFormat="1" applyFont="1" applyFill="1" applyBorder="1" applyAlignment="1">
      <alignment horizontal="center" vertical="center"/>
    </xf>
    <xf numFmtId="174" fontId="33" fillId="6" borderId="19" xfId="9" applyNumberFormat="1" applyFont="1" applyFill="1" applyBorder="1" applyAlignment="1">
      <alignment horizontal="center" vertical="center" wrapText="1"/>
    </xf>
    <xf numFmtId="174" fontId="45" fillId="0" borderId="36" xfId="9" applyNumberFormat="1" applyFont="1" applyFill="1" applyBorder="1" applyAlignment="1">
      <alignment horizontal="center" vertical="center"/>
    </xf>
    <xf numFmtId="174" fontId="33" fillId="6" borderId="24" xfId="9" applyNumberFormat="1" applyFont="1" applyFill="1" applyBorder="1" applyAlignment="1">
      <alignment horizontal="center" vertical="center" wrapText="1"/>
    </xf>
    <xf numFmtId="174" fontId="45" fillId="2" borderId="19" xfId="9" applyNumberFormat="1" applyFont="1" applyFill="1" applyBorder="1" applyAlignment="1">
      <alignment horizontal="center" vertical="center"/>
    </xf>
    <xf numFmtId="174" fontId="45" fillId="2" borderId="24" xfId="9" applyNumberFormat="1" applyFont="1" applyFill="1" applyBorder="1" applyAlignment="1">
      <alignment horizontal="center" vertical="center"/>
    </xf>
    <xf numFmtId="174" fontId="18" fillId="15" borderId="19" xfId="9" applyNumberFormat="1" applyFont="1" applyFill="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6"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4" fontId="41" fillId="7" borderId="22"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2" xfId="9" applyNumberFormat="1" applyFont="1" applyFill="1" applyBorder="1" applyAlignment="1">
      <alignment horizontal="center" vertical="center"/>
    </xf>
    <xf numFmtId="174" fontId="3" fillId="2" borderId="19" xfId="9" applyNumberFormat="1" applyFont="1" applyFill="1" applyBorder="1" applyAlignment="1">
      <alignment horizontal="center" vertical="center"/>
    </xf>
    <xf numFmtId="174" fontId="3" fillId="16" borderId="22" xfId="9" applyNumberFormat="1" applyFont="1" applyFill="1" applyBorder="1" applyAlignment="1">
      <alignment horizontal="center" vertical="center"/>
    </xf>
    <xf numFmtId="174" fontId="3" fillId="16" borderId="19" xfId="9" applyNumberFormat="1" applyFont="1" applyFill="1" applyBorder="1" applyAlignment="1">
      <alignment horizontal="center" vertical="center"/>
    </xf>
    <xf numFmtId="174" fontId="3" fillId="0" borderId="22" xfId="9" applyNumberFormat="1" applyFont="1" applyFill="1" applyBorder="1" applyAlignment="1">
      <alignment horizontal="center" vertical="center"/>
    </xf>
    <xf numFmtId="174" fontId="41" fillId="7" borderId="19" xfId="9" applyNumberFormat="1" applyFont="1" applyFill="1" applyBorder="1" applyAlignment="1" applyProtection="1">
      <alignment horizontal="center" vertical="center" wrapText="1"/>
      <protection locked="0"/>
    </xf>
    <xf numFmtId="174" fontId="3" fillId="16" borderId="19" xfId="9" applyNumberFormat="1" applyFont="1" applyFill="1" applyBorder="1" applyAlignment="1">
      <alignment vertical="center"/>
    </xf>
    <xf numFmtId="174" fontId="3" fillId="0" borderId="19" xfId="9" applyNumberFormat="1" applyFont="1" applyFill="1" applyBorder="1" applyAlignment="1">
      <alignment horizontal="center" vertical="center"/>
    </xf>
    <xf numFmtId="174" fontId="3" fillId="9" borderId="19" xfId="9" applyNumberFormat="1" applyFont="1" applyFill="1" applyBorder="1" applyAlignment="1">
      <alignment horizontal="center" vertical="center"/>
    </xf>
    <xf numFmtId="174" fontId="36" fillId="16" borderId="22" xfId="9" applyNumberFormat="1" applyFont="1" applyFill="1" applyBorder="1" applyAlignment="1">
      <alignment horizontal="center" vertical="center"/>
    </xf>
    <xf numFmtId="174" fontId="36" fillId="16" borderId="19"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9" xfId="9" applyNumberFormat="1" applyFont="1" applyFill="1" applyBorder="1" applyAlignment="1">
      <alignment vertical="center"/>
    </xf>
    <xf numFmtId="174" fontId="3" fillId="9" borderId="19" xfId="9" applyNumberFormat="1" applyFont="1" applyFill="1" applyBorder="1" applyAlignment="1">
      <alignment vertical="center"/>
    </xf>
    <xf numFmtId="172" fontId="33" fillId="6" borderId="19" xfId="11" applyNumberFormat="1" applyFont="1" applyFill="1" applyBorder="1" applyAlignment="1">
      <alignment horizontal="center" vertical="center"/>
    </xf>
    <xf numFmtId="174" fontId="3" fillId="9" borderId="22" xfId="9" applyNumberFormat="1" applyFont="1" applyFill="1" applyBorder="1" applyAlignment="1">
      <alignment vertical="center"/>
    </xf>
    <xf numFmtId="174" fontId="3" fillId="9" borderId="22" xfId="9" applyNumberFormat="1" applyFont="1" applyFill="1" applyBorder="1" applyAlignment="1">
      <alignment horizontal="center" vertical="center"/>
    </xf>
    <xf numFmtId="174" fontId="3" fillId="17" borderId="19" xfId="9" applyNumberFormat="1" applyFont="1" applyFill="1" applyBorder="1" applyAlignment="1">
      <alignment horizontal="center" vertical="center"/>
    </xf>
    <xf numFmtId="174" fontId="3" fillId="2" borderId="39" xfId="9" applyNumberFormat="1" applyFont="1" applyFill="1" applyBorder="1" applyAlignment="1">
      <alignment horizontal="center" vertical="center"/>
    </xf>
    <xf numFmtId="174" fontId="3" fillId="2" borderId="36" xfId="9" applyNumberFormat="1" applyFont="1" applyFill="1" applyBorder="1" applyAlignment="1">
      <alignment horizontal="center" vertical="center"/>
    </xf>
    <xf numFmtId="174" fontId="3" fillId="9" borderId="19" xfId="9" applyNumberFormat="1" applyFont="1" applyFill="1" applyBorder="1"/>
    <xf numFmtId="174" fontId="3" fillId="2" borderId="0" xfId="9" applyNumberFormat="1" applyFont="1" applyFill="1" applyBorder="1" applyAlignment="1">
      <alignment horizontal="center" vertical="center"/>
    </xf>
    <xf numFmtId="174" fontId="3" fillId="9" borderId="19" xfId="9" applyNumberFormat="1" applyFont="1" applyFill="1" applyBorder="1" applyAlignment="1">
      <alignment horizontal="center"/>
    </xf>
    <xf numFmtId="174" fontId="3" fillId="0" borderId="42" xfId="9" applyNumberFormat="1" applyFont="1" applyFill="1" applyBorder="1"/>
    <xf numFmtId="174" fontId="3" fillId="0" borderId="19" xfId="9" applyNumberFormat="1" applyFont="1" applyBorder="1"/>
    <xf numFmtId="174" fontId="3" fillId="0" borderId="19" xfId="9" applyNumberFormat="1" applyFont="1" applyFill="1" applyBorder="1"/>
    <xf numFmtId="174" fontId="3" fillId="16" borderId="24" xfId="9" applyNumberFormat="1" applyFont="1" applyFill="1" applyBorder="1" applyAlignment="1">
      <alignment horizontal="center" vertical="center"/>
    </xf>
    <xf numFmtId="174" fontId="3" fillId="16" borderId="36" xfId="9" applyNumberFormat="1" applyFont="1" applyFill="1" applyBorder="1" applyAlignment="1">
      <alignment horizontal="center" vertical="center"/>
    </xf>
    <xf numFmtId="174"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4" fontId="42" fillId="0" borderId="19" xfId="9" applyFont="1" applyBorder="1" applyAlignment="1">
      <alignment horizontal="center" vertical="center"/>
    </xf>
    <xf numFmtId="164" fontId="42" fillId="2" borderId="19" xfId="9" applyFont="1" applyFill="1" applyBorder="1" applyAlignment="1">
      <alignment horizontal="center" vertical="center"/>
    </xf>
    <xf numFmtId="10" fontId="3" fillId="2" borderId="0" xfId="11" applyNumberFormat="1" applyFont="1" applyFill="1"/>
    <xf numFmtId="44" fontId="18" fillId="6" borderId="19" xfId="12" applyFont="1" applyFill="1" applyBorder="1" applyAlignment="1">
      <alignment horizontal="center" vertical="center"/>
    </xf>
    <xf numFmtId="176" fontId="18" fillId="6" borderId="19" xfId="12" applyNumberFormat="1" applyFont="1" applyFill="1" applyBorder="1" applyAlignment="1">
      <alignment horizontal="center" vertical="center"/>
    </xf>
    <xf numFmtId="174" fontId="42" fillId="0" borderId="19" xfId="3" applyNumberFormat="1" applyFont="1" applyFill="1" applyBorder="1" applyAlignment="1">
      <alignment horizontal="center" vertical="center"/>
    </xf>
    <xf numFmtId="174" fontId="42" fillId="0" borderId="19" xfId="4" applyNumberFormat="1" applyFont="1" applyBorder="1" applyAlignment="1">
      <alignment horizontal="center" vertical="center"/>
    </xf>
    <xf numFmtId="174" fontId="42" fillId="13" borderId="19" xfId="1" applyNumberFormat="1" applyFont="1" applyFill="1" applyBorder="1" applyAlignment="1">
      <alignment horizontal="center" vertical="center"/>
    </xf>
    <xf numFmtId="10" fontId="3" fillId="9" borderId="0" xfId="11" applyNumberFormat="1" applyFont="1" applyFill="1"/>
    <xf numFmtId="174" fontId="42" fillId="14" borderId="19" xfId="9" applyNumberFormat="1" applyFont="1" applyFill="1" applyBorder="1" applyAlignment="1">
      <alignment horizontal="center" vertical="center"/>
    </xf>
    <xf numFmtId="174" fontId="42" fillId="14" borderId="19" xfId="4" applyNumberFormat="1" applyFont="1" applyFill="1" applyBorder="1" applyAlignment="1">
      <alignment horizontal="center" vertical="center"/>
    </xf>
    <xf numFmtId="174" fontId="42" fillId="0" borderId="19" xfId="1" applyNumberFormat="1" applyFont="1" applyBorder="1" applyAlignment="1">
      <alignment horizontal="center" vertical="center"/>
    </xf>
    <xf numFmtId="164" fontId="42" fillId="14" borderId="19" xfId="9" applyFont="1" applyFill="1" applyBorder="1" applyAlignment="1">
      <alignment horizontal="center" vertical="center"/>
    </xf>
    <xf numFmtId="164"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2" fontId="3" fillId="0" borderId="0" xfId="11" applyNumberFormat="1" applyFont="1" applyFill="1" applyBorder="1"/>
    <xf numFmtId="172" fontId="33" fillId="6" borderId="36" xfId="11" applyNumberFormat="1" applyFont="1" applyFill="1" applyBorder="1" applyAlignment="1">
      <alignment horizontal="center" vertical="center"/>
    </xf>
    <xf numFmtId="174" fontId="33" fillId="6" borderId="36" xfId="9" applyNumberFormat="1" applyFont="1" applyFill="1" applyBorder="1" applyAlignment="1">
      <alignment vertical="center"/>
    </xf>
    <xf numFmtId="174" fontId="3" fillId="9" borderId="39" xfId="9" applyNumberFormat="1" applyFont="1" applyFill="1" applyBorder="1" applyAlignment="1">
      <alignment horizontal="center" vertical="center"/>
    </xf>
    <xf numFmtId="174" fontId="3" fillId="9" borderId="36"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69" fontId="18" fillId="6" borderId="19" xfId="4" applyNumberFormat="1" applyFont="1" applyFill="1" applyBorder="1" applyAlignment="1">
      <alignment horizontal="center" vertical="center"/>
    </xf>
    <xf numFmtId="0" fontId="3" fillId="20" borderId="0" xfId="1" applyFont="1" applyFill="1"/>
    <xf numFmtId="174" fontId="3" fillId="20" borderId="0" xfId="9" applyNumberFormat="1" applyFont="1" applyFill="1"/>
    <xf numFmtId="172" fontId="3" fillId="20" borderId="0" xfId="11" applyNumberFormat="1" applyFont="1" applyFill="1"/>
    <xf numFmtId="174" fontId="18" fillId="6" borderId="36" xfId="9" applyNumberFormat="1" applyFont="1" applyFill="1" applyBorder="1" applyAlignment="1">
      <alignment horizontal="center" vertical="center"/>
    </xf>
    <xf numFmtId="169" fontId="18" fillId="6" borderId="36" xfId="8" applyFont="1" applyFill="1" applyBorder="1" applyAlignment="1">
      <alignment horizontal="center" vertical="center"/>
    </xf>
    <xf numFmtId="174" fontId="33" fillId="6" borderId="36"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4" xfId="6" applyNumberFormat="1" applyFont="1" applyFill="1" applyBorder="1"/>
    <xf numFmtId="174" fontId="3" fillId="0" borderId="24" xfId="9" applyNumberFormat="1" applyFont="1" applyFill="1" applyBorder="1"/>
    <xf numFmtId="174" fontId="3" fillId="16" borderId="37"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69" fontId="45" fillId="13" borderId="19" xfId="8" applyFont="1" applyFill="1" applyBorder="1" applyAlignment="1">
      <alignment horizontal="center" vertical="center"/>
    </xf>
    <xf numFmtId="174" fontId="3" fillId="0" borderId="39" xfId="9" applyNumberFormat="1" applyFont="1" applyFill="1" applyBorder="1" applyAlignment="1">
      <alignment horizontal="center" vertical="center"/>
    </xf>
    <xf numFmtId="174"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49" fillId="33" borderId="30" xfId="0" applyFont="1" applyFill="1" applyBorder="1" applyAlignment="1">
      <alignment horizontal="left" vertical="center" readingOrder="1"/>
    </xf>
    <xf numFmtId="0" fontId="49" fillId="32" borderId="30" xfId="0" applyFont="1" applyFill="1" applyBorder="1" applyAlignment="1">
      <alignment horizontal="left" vertical="center" wrapText="1" readingOrder="1"/>
    </xf>
    <xf numFmtId="0" fontId="49" fillId="33" borderId="30" xfId="0" applyFont="1" applyFill="1" applyBorder="1" applyAlignment="1">
      <alignment horizontal="left" vertical="center" wrapText="1" readingOrder="1"/>
    </xf>
    <xf numFmtId="0" fontId="3" fillId="18" borderId="19" xfId="1" applyFont="1" applyFill="1" applyBorder="1"/>
    <xf numFmtId="0" fontId="3" fillId="31" borderId="36" xfId="1" applyFont="1" applyFill="1" applyBorder="1"/>
    <xf numFmtId="172" fontId="3" fillId="0" borderId="36" xfId="11" applyNumberFormat="1" applyFont="1" applyFill="1" applyBorder="1" applyAlignment="1">
      <alignment horizontal="center" vertical="center"/>
    </xf>
    <xf numFmtId="172" fontId="3" fillId="0" borderId="39" xfId="11" applyNumberFormat="1" applyFont="1" applyFill="1" applyBorder="1" applyAlignment="1">
      <alignment horizontal="center" vertical="center"/>
    </xf>
    <xf numFmtId="172" fontId="3" fillId="0" borderId="19" xfId="1" applyNumberFormat="1" applyFont="1" applyBorder="1" applyAlignment="1">
      <alignment horizontal="center" vertical="center"/>
    </xf>
    <xf numFmtId="172" fontId="3" fillId="34" borderId="22" xfId="11" applyNumberFormat="1" applyFont="1" applyFill="1" applyBorder="1" applyAlignment="1">
      <alignment horizontal="center" vertical="center"/>
    </xf>
    <xf numFmtId="174"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0" fontId="23" fillId="0" borderId="0" xfId="7" applyNumberFormat="1" applyFont="1" applyAlignment="1">
      <alignment horizontal="center" vertical="center"/>
    </xf>
    <xf numFmtId="0" fontId="3" fillId="11" borderId="35" xfId="1" applyFont="1" applyFill="1" applyBorder="1" applyAlignment="1">
      <alignment horizontal="justify" vertical="center" wrapText="1"/>
    </xf>
    <xf numFmtId="170" fontId="29" fillId="0" borderId="0" xfId="7" applyNumberFormat="1" applyFont="1" applyAlignment="1">
      <alignment horizontal="center" vertical="center"/>
    </xf>
    <xf numFmtId="0" fontId="3" fillId="0" borderId="0" xfId="1" applyFont="1" applyAlignment="1">
      <alignment horizontal="center" vertical="center"/>
    </xf>
    <xf numFmtId="0" fontId="3" fillId="0" borderId="19" xfId="1" applyFont="1" applyBorder="1" applyAlignment="1">
      <alignment horizontal="center" vertical="center"/>
    </xf>
    <xf numFmtId="0" fontId="3" fillId="36" borderId="19" xfId="1" applyFont="1" applyFill="1" applyBorder="1" applyAlignment="1">
      <alignment horizontal="center" vertical="center" wrapText="1"/>
    </xf>
    <xf numFmtId="0" fontId="3" fillId="2" borderId="19" xfId="1" applyFont="1" applyFill="1" applyBorder="1" applyAlignment="1">
      <alignment horizontal="center" vertical="center"/>
    </xf>
    <xf numFmtId="0" fontId="3" fillId="37" borderId="19" xfId="1" applyFont="1" applyFill="1" applyBorder="1" applyAlignment="1">
      <alignment horizontal="center" vertical="center" wrapText="1"/>
    </xf>
    <xf numFmtId="0" fontId="3" fillId="0" borderId="19" xfId="1" applyFont="1" applyBorder="1" applyAlignment="1">
      <alignment horizontal="center" vertical="center" wrapText="1"/>
    </xf>
    <xf numFmtId="0" fontId="3" fillId="35" borderId="36" xfId="1" applyFont="1" applyFill="1" applyBorder="1" applyAlignment="1">
      <alignment horizontal="center" vertical="center"/>
    </xf>
    <xf numFmtId="0" fontId="3" fillId="36" borderId="0" xfId="1" applyFont="1" applyFill="1" applyAlignment="1">
      <alignment horizontal="center" vertical="center"/>
    </xf>
    <xf numFmtId="0" fontId="3" fillId="2" borderId="36" xfId="1" applyFont="1" applyFill="1" applyBorder="1" applyAlignment="1">
      <alignment horizontal="center" vertical="center" wrapText="1"/>
    </xf>
    <xf numFmtId="0" fontId="3" fillId="37" borderId="19" xfId="1" applyFont="1" applyFill="1" applyBorder="1" applyAlignment="1">
      <alignment horizontal="center" vertical="center"/>
    </xf>
    <xf numFmtId="0" fontId="3" fillId="2" borderId="35" xfId="1" applyFont="1" applyFill="1" applyBorder="1" applyAlignment="1">
      <alignment horizontal="center" vertical="center" wrapText="1"/>
    </xf>
    <xf numFmtId="0" fontId="36" fillId="2" borderId="0" xfId="1" applyFont="1" applyFill="1" applyAlignment="1">
      <alignment horizontal="center" vertical="center"/>
    </xf>
    <xf numFmtId="10" fontId="3" fillId="2" borderId="0" xfId="11" applyNumberFormat="1" applyFont="1" applyFill="1" applyBorder="1" applyAlignment="1">
      <alignment horizontal="center" vertical="center"/>
    </xf>
    <xf numFmtId="2" fontId="8" fillId="0" borderId="47" xfId="6" applyNumberFormat="1" applyFont="1" applyFill="1" applyBorder="1" applyAlignment="1">
      <alignment horizontal="left" vertical="center" wrapText="1"/>
    </xf>
    <xf numFmtId="170" fontId="23" fillId="0" borderId="0" xfId="7" applyNumberFormat="1" applyFont="1" applyFill="1" applyAlignment="1">
      <alignment horizontal="center" vertical="center"/>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6" fillId="2" borderId="0" xfId="1" applyFont="1" applyFill="1" applyAlignment="1">
      <alignment horizontal="center" vertical="center"/>
    </xf>
    <xf numFmtId="174" fontId="36" fillId="2" borderId="0" xfId="9" applyNumberFormat="1" applyFont="1" applyFill="1" applyAlignment="1">
      <alignment horizontal="center"/>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169" fontId="38" fillId="2" borderId="0" xfId="8" applyFont="1" applyFill="1" applyBorder="1" applyAlignment="1">
      <alignment horizontal="left"/>
    </xf>
    <xf numFmtId="172" fontId="36" fillId="2" borderId="0" xfId="1" applyNumberFormat="1" applyFont="1" applyFill="1" applyAlignment="1">
      <alignment horizontal="center"/>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4" xfId="1" applyFont="1" applyFill="1" applyBorder="1" applyAlignment="1">
      <alignment horizontal="center" vertical="center" textRotation="90"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7" xfId="1" applyFont="1" applyFill="1" applyBorder="1" applyAlignment="1">
      <alignment horizontal="center" vertical="center" textRotation="90" wrapText="1"/>
    </xf>
    <xf numFmtId="0" fontId="13" fillId="0" borderId="0" xfId="1" applyFont="1" applyAlignment="1">
      <alignment horizontal="center"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92287</xdr:colOff>
      <xdr:row>6</xdr:row>
      <xdr:rowOff>865</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1049383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896736</xdr:colOff>
      <xdr:row>5</xdr:row>
      <xdr:rowOff>59632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817939</xdr:colOff>
      <xdr:row>5</xdr:row>
      <xdr:rowOff>53801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892926</xdr:colOff>
      <xdr:row>5</xdr:row>
      <xdr:rowOff>93027</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821747</xdr:colOff>
      <xdr:row>6</xdr:row>
      <xdr:rowOff>20380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114</xdr:row>
      <xdr:rowOff>15471</xdr:rowOff>
    </xdr:from>
    <xdr:to>
      <xdr:col>41</xdr:col>
      <xdr:colOff>0</xdr:colOff>
      <xdr:row>114</xdr:row>
      <xdr:rowOff>187555</xdr:rowOff>
    </xdr:to>
    <xdr:sp macro="" textlink="">
      <xdr:nvSpPr>
        <xdr:cNvPr id="2" name="CuadroTexto 1">
          <a:extLst>
            <a:ext uri="{FF2B5EF4-FFF2-40B4-BE49-F238E27FC236}">
              <a16:creationId xmlns:a16="http://schemas.microsoft.com/office/drawing/2014/main" id="{FE1EBBEE-6143-43CB-84BB-56DAECA18A79}"/>
            </a:ext>
          </a:extLst>
        </xdr:cNvPr>
        <xdr:cNvSpPr txBox="1"/>
      </xdr:nvSpPr>
      <xdr:spPr>
        <a:xfrm>
          <a:off x="28544520" y="447448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116</xdr:row>
      <xdr:rowOff>19916</xdr:rowOff>
    </xdr:from>
    <xdr:to>
      <xdr:col>41</xdr:col>
      <xdr:colOff>0</xdr:colOff>
      <xdr:row>116</xdr:row>
      <xdr:rowOff>207566</xdr:rowOff>
    </xdr:to>
    <xdr:sp macro="" textlink="">
      <xdr:nvSpPr>
        <xdr:cNvPr id="3" name="CuadroTexto 2">
          <a:extLst>
            <a:ext uri="{FF2B5EF4-FFF2-40B4-BE49-F238E27FC236}">
              <a16:creationId xmlns:a16="http://schemas.microsoft.com/office/drawing/2014/main" id="{DC735B3A-A4B6-4FFD-A89E-24CCC1BD7614}"/>
            </a:ext>
          </a:extLst>
        </xdr:cNvPr>
        <xdr:cNvSpPr txBox="1"/>
      </xdr:nvSpPr>
      <xdr:spPr>
        <a:xfrm>
          <a:off x="28544520" y="4605995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jecuci&#243;n%20Presupuetal%20Cierre%20Nov%20Generado%2001Dic2025%2010_02%2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INAMICA"/>
      <sheetName val="Ejec. 08 de Enero de 2025 (2)"/>
      <sheetName val="Ejec. 30 de Noviembre de 2025"/>
      <sheetName val="SIIF 30 de Noviembre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refreshError="1"/>
      <sheetData sheetId="1" refreshError="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314000000</v>
          </cell>
          <cell r="R5">
            <v>0</v>
          </cell>
          <cell r="S5">
            <v>28009600000</v>
          </cell>
          <cell r="T5">
            <v>0</v>
          </cell>
          <cell r="U5">
            <v>28009600000</v>
          </cell>
          <cell r="V5">
            <v>0</v>
          </cell>
          <cell r="W5">
            <v>23291178760.27</v>
          </cell>
          <cell r="X5">
            <v>23291178759.93</v>
          </cell>
          <cell r="Z5">
            <v>23291178759.93</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10000000</v>
          </cell>
          <cell r="R6">
            <v>0</v>
          </cell>
          <cell r="S6">
            <v>10173000000</v>
          </cell>
          <cell r="T6">
            <v>0</v>
          </cell>
          <cell r="U6">
            <v>10173000000</v>
          </cell>
          <cell r="V6">
            <v>0</v>
          </cell>
          <cell r="W6">
            <v>8984093330</v>
          </cell>
          <cell r="X6">
            <v>8982246854</v>
          </cell>
          <cell r="Z6">
            <v>8982246854</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923000000</v>
          </cell>
          <cell r="R7">
            <v>0</v>
          </cell>
          <cell r="S7">
            <v>5159500000</v>
          </cell>
          <cell r="T7">
            <v>0</v>
          </cell>
          <cell r="U7">
            <v>5159500000</v>
          </cell>
          <cell r="V7">
            <v>0</v>
          </cell>
          <cell r="W7">
            <v>4075973560.9000001</v>
          </cell>
          <cell r="X7">
            <v>4055666603.9000001</v>
          </cell>
          <cell r="Z7">
            <v>4055666603.9000001</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7866200</v>
          </cell>
          <cell r="S8">
            <v>15483233800</v>
          </cell>
          <cell r="T8">
            <v>0</v>
          </cell>
          <cell r="U8">
            <v>11620190066.879999</v>
          </cell>
          <cell r="V8">
            <v>3863043733.1199999</v>
          </cell>
          <cell r="W8">
            <v>7188800953.5</v>
          </cell>
          <cell r="X8">
            <v>4825215956.2600002</v>
          </cell>
          <cell r="Z8">
            <v>4805622416.2600002</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963517196.46000004</v>
          </cell>
          <cell r="X9">
            <v>963517196.46000004</v>
          </cell>
          <cell r="Z9">
            <v>963517196.46000004</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0</v>
          </cell>
          <cell r="U11">
            <v>0</v>
          </cell>
          <cell r="V11">
            <v>2349400000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85012469000</v>
          </cell>
          <cell r="X12">
            <v>85012469000</v>
          </cell>
          <cell r="Z12">
            <v>85012469000</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84175644</v>
          </cell>
          <cell r="X13">
            <v>84175644</v>
          </cell>
          <cell r="Z13">
            <v>84175644</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64724835.469999999</v>
          </cell>
          <cell r="X15">
            <v>64724835.469999999</v>
          </cell>
          <cell r="Z15">
            <v>64724835.469999999</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89331918.170000002</v>
          </cell>
          <cell r="V16">
            <v>2010668081.8299999</v>
          </cell>
          <cell r="W16">
            <v>87971346.180000007</v>
          </cell>
          <cell r="X16">
            <v>87971346.180000007</v>
          </cell>
          <cell r="Z16">
            <v>87971346.180000007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1022400</v>
          </cell>
          <cell r="S17">
            <v>107627600</v>
          </cell>
          <cell r="T17">
            <v>0</v>
          </cell>
          <cell r="U17">
            <v>107157180</v>
          </cell>
          <cell r="V17">
            <v>470420</v>
          </cell>
          <cell r="W17">
            <v>107157180</v>
          </cell>
          <cell r="X17">
            <v>107157180</v>
          </cell>
          <cell r="Z17">
            <v>107157180</v>
          </cell>
        </row>
        <row r="18">
          <cell r="A18" t="str">
            <v>21-01-01</v>
          </cell>
          <cell r="B18" t="str">
            <v xml:space="preserve">MINISTERIO DE MINAS Y ENERGIA - GESTION GENERAL </v>
          </cell>
          <cell r="C18" t="str">
            <v>A-08-03</v>
          </cell>
          <cell r="D18" t="str">
            <v>A</v>
          </cell>
          <cell r="E18" t="str">
            <v>08</v>
          </cell>
          <cell r="F18" t="str">
            <v>03</v>
          </cell>
          <cell r="L18" t="str">
            <v>Nación</v>
          </cell>
          <cell r="M18" t="str">
            <v>10</v>
          </cell>
          <cell r="N18" t="str">
            <v>CSF</v>
          </cell>
          <cell r="P18">
            <v>0</v>
          </cell>
          <cell r="Q18">
            <v>8888600</v>
          </cell>
          <cell r="R18">
            <v>0</v>
          </cell>
          <cell r="S18">
            <v>8888600</v>
          </cell>
          <cell r="T18">
            <v>0</v>
          </cell>
          <cell r="U18">
            <v>0</v>
          </cell>
          <cell r="V18">
            <v>8888600</v>
          </cell>
          <cell r="W18">
            <v>0</v>
          </cell>
          <cell r="X18">
            <v>0</v>
          </cell>
          <cell r="Z18">
            <v>0</v>
          </cell>
        </row>
        <row r="19">
          <cell r="A19" t="str">
            <v>21-01-01</v>
          </cell>
          <cell r="B19" t="str">
            <v xml:space="preserve">MINISTERIO DE MINAS Y ENERGIA - GESTION GENERAL </v>
          </cell>
          <cell r="C19" t="str">
            <v>A-08-04-01</v>
          </cell>
          <cell r="D19" t="str">
            <v>A</v>
          </cell>
          <cell r="E19" t="str">
            <v>08</v>
          </cell>
          <cell r="F19" t="str">
            <v>04</v>
          </cell>
          <cell r="G19" t="str">
            <v>01</v>
          </cell>
          <cell r="L19" t="str">
            <v>Nación</v>
          </cell>
          <cell r="M19" t="str">
            <v>11</v>
          </cell>
          <cell r="N19" t="str">
            <v>SSF</v>
          </cell>
          <cell r="P19">
            <v>13168900000</v>
          </cell>
          <cell r="Q19">
            <v>0</v>
          </cell>
          <cell r="R19">
            <v>0</v>
          </cell>
          <cell r="S19">
            <v>13168900000</v>
          </cell>
          <cell r="T19">
            <v>0</v>
          </cell>
          <cell r="U19">
            <v>12906588654</v>
          </cell>
          <cell r="V19">
            <v>262311346</v>
          </cell>
          <cell r="W19">
            <v>12906588654</v>
          </cell>
          <cell r="X19">
            <v>12906588654</v>
          </cell>
          <cell r="Z19">
            <v>12906588654</v>
          </cell>
        </row>
        <row r="20">
          <cell r="A20" t="str">
            <v>21-01-01</v>
          </cell>
          <cell r="B20" t="str">
            <v xml:space="preserve">MINISTERIO DE MINAS Y ENERGIA - GESTION GENERAL </v>
          </cell>
          <cell r="C20" t="str">
            <v>B-10-01-03</v>
          </cell>
          <cell r="D20" t="str">
            <v>B</v>
          </cell>
          <cell r="E20" t="str">
            <v>10</v>
          </cell>
          <cell r="F20" t="str">
            <v>01</v>
          </cell>
          <cell r="G20" t="str">
            <v>03</v>
          </cell>
          <cell r="L20" t="str">
            <v>Nación</v>
          </cell>
          <cell r="M20" t="str">
            <v>11</v>
          </cell>
          <cell r="N20" t="str">
            <v>SSF</v>
          </cell>
          <cell r="P20">
            <v>3459701281</v>
          </cell>
          <cell r="Q20">
            <v>0</v>
          </cell>
          <cell r="R20">
            <v>0</v>
          </cell>
          <cell r="S20">
            <v>3459701281</v>
          </cell>
          <cell r="T20">
            <v>0</v>
          </cell>
          <cell r="U20">
            <v>3459701281</v>
          </cell>
          <cell r="V20">
            <v>0</v>
          </cell>
          <cell r="W20">
            <v>3459701281</v>
          </cell>
          <cell r="X20">
            <v>3459701281</v>
          </cell>
          <cell r="Z20">
            <v>3459701281</v>
          </cell>
        </row>
        <row r="21">
          <cell r="A21" t="str">
            <v>21-01-01</v>
          </cell>
          <cell r="B21" t="str">
            <v xml:space="preserve">MINISTERIO DE MINAS Y ENERGIA - GESTION GENERAL </v>
          </cell>
          <cell r="C21" t="str">
            <v>C-2101-1900-8-40301C</v>
          </cell>
          <cell r="D21" t="str">
            <v>C</v>
          </cell>
          <cell r="E21" t="str">
            <v>2101</v>
          </cell>
          <cell r="F21" t="str">
            <v>1900</v>
          </cell>
          <cell r="G21" t="str">
            <v>8</v>
          </cell>
          <cell r="H21" t="str">
            <v>40301C</v>
          </cell>
          <cell r="L21" t="str">
            <v>Nación</v>
          </cell>
          <cell r="M21" t="str">
            <v>10</v>
          </cell>
          <cell r="N21" t="str">
            <v>CSF</v>
          </cell>
          <cell r="P21">
            <v>947859420584</v>
          </cell>
          <cell r="Q21">
            <v>0</v>
          </cell>
          <cell r="R21">
            <v>108804016079</v>
          </cell>
          <cell r="S21">
            <v>839055404505</v>
          </cell>
          <cell r="T21">
            <v>0</v>
          </cell>
          <cell r="U21">
            <v>839055404505</v>
          </cell>
          <cell r="V21">
            <v>0</v>
          </cell>
          <cell r="W21">
            <v>839055404505</v>
          </cell>
          <cell r="X21">
            <v>839055404505</v>
          </cell>
          <cell r="Z21">
            <v>839055404505</v>
          </cell>
        </row>
        <row r="22">
          <cell r="A22" t="str">
            <v>21-01-01</v>
          </cell>
          <cell r="B22" t="str">
            <v xml:space="preserve">MINISTERIO DE MINAS Y ENERGIA - GESTION GENERAL </v>
          </cell>
          <cell r="C22" t="str">
            <v>C-2101-1900-9-40301C</v>
          </cell>
          <cell r="D22" t="str">
            <v>C</v>
          </cell>
          <cell r="E22" t="str">
            <v>2101</v>
          </cell>
          <cell r="F22" t="str">
            <v>1900</v>
          </cell>
          <cell r="G22" t="str">
            <v>9</v>
          </cell>
          <cell r="H22" t="str">
            <v>40301C</v>
          </cell>
          <cell r="L22" t="str">
            <v>Nación</v>
          </cell>
          <cell r="M22" t="str">
            <v>16</v>
          </cell>
          <cell r="N22" t="str">
            <v>CSF</v>
          </cell>
          <cell r="P22">
            <v>62178000000</v>
          </cell>
          <cell r="Q22">
            <v>0</v>
          </cell>
          <cell r="R22">
            <v>0</v>
          </cell>
          <cell r="S22">
            <v>62178000000</v>
          </cell>
          <cell r="T22">
            <v>0</v>
          </cell>
          <cell r="U22">
            <v>59909669162</v>
          </cell>
          <cell r="V22">
            <v>2268330838</v>
          </cell>
          <cell r="W22">
            <v>25918042572</v>
          </cell>
          <cell r="X22">
            <v>858403139</v>
          </cell>
          <cell r="Z22">
            <v>858403139</v>
          </cell>
        </row>
        <row r="23">
          <cell r="A23" t="str">
            <v>21-01-01</v>
          </cell>
          <cell r="B23" t="str">
            <v xml:space="preserve">MINISTERIO DE MINAS Y ENERGIA - GESTION GENERAL </v>
          </cell>
          <cell r="C23" t="str">
            <v>C-2101-1900-10-40301C</v>
          </cell>
          <cell r="D23" t="str">
            <v>C</v>
          </cell>
          <cell r="E23" t="str">
            <v>2101</v>
          </cell>
          <cell r="F23" t="str">
            <v>1900</v>
          </cell>
          <cell r="G23" t="str">
            <v>10</v>
          </cell>
          <cell r="H23" t="str">
            <v>40301C</v>
          </cell>
          <cell r="L23" t="str">
            <v>Nación</v>
          </cell>
          <cell r="M23" t="str">
            <v>10</v>
          </cell>
          <cell r="N23" t="str">
            <v>CSF</v>
          </cell>
          <cell r="P23">
            <v>0</v>
          </cell>
          <cell r="Q23">
            <v>108804016079</v>
          </cell>
          <cell r="R23">
            <v>0</v>
          </cell>
          <cell r="S23">
            <v>108804016079</v>
          </cell>
          <cell r="T23">
            <v>0</v>
          </cell>
          <cell r="U23">
            <v>87039797618</v>
          </cell>
          <cell r="V23">
            <v>21764218461</v>
          </cell>
          <cell r="W23">
            <v>83174511332</v>
          </cell>
          <cell r="X23">
            <v>83037111333</v>
          </cell>
          <cell r="Z23">
            <v>83037111333</v>
          </cell>
        </row>
        <row r="24">
          <cell r="A24" t="str">
            <v>21-01-01</v>
          </cell>
          <cell r="B24" t="str">
            <v xml:space="preserve">MINISTERIO DE MINAS Y ENERGIA - GESTION GENERAL </v>
          </cell>
          <cell r="C24" t="str">
            <v>C-2101-1900-11-40301C</v>
          </cell>
          <cell r="D24" t="str">
            <v>C</v>
          </cell>
          <cell r="E24" t="str">
            <v>2101</v>
          </cell>
          <cell r="F24" t="str">
            <v>1900</v>
          </cell>
          <cell r="G24" t="str">
            <v>11</v>
          </cell>
          <cell r="H24" t="str">
            <v>40301C</v>
          </cell>
          <cell r="L24" t="str">
            <v>Nación</v>
          </cell>
          <cell r="M24" t="str">
            <v>10</v>
          </cell>
          <cell r="N24" t="str">
            <v>CSF</v>
          </cell>
          <cell r="P24">
            <v>16530421597</v>
          </cell>
          <cell r="Q24">
            <v>0</v>
          </cell>
          <cell r="R24">
            <v>0</v>
          </cell>
          <cell r="S24">
            <v>16530421597</v>
          </cell>
          <cell r="T24">
            <v>0</v>
          </cell>
          <cell r="U24">
            <v>16468121597</v>
          </cell>
          <cell r="V24">
            <v>62300000</v>
          </cell>
          <cell r="W24">
            <v>3033289626</v>
          </cell>
          <cell r="X24">
            <v>2883053370</v>
          </cell>
          <cell r="Z24">
            <v>2883053370</v>
          </cell>
        </row>
        <row r="25">
          <cell r="A25" t="str">
            <v>21-01-01</v>
          </cell>
          <cell r="B25" t="str">
            <v xml:space="preserve">MINISTERIO DE MINAS Y ENERGIA - GESTION GENERAL </v>
          </cell>
          <cell r="C25" t="str">
            <v>C-2102-1900-9-40301C</v>
          </cell>
          <cell r="D25" t="str">
            <v>C</v>
          </cell>
          <cell r="E25" t="str">
            <v>2102</v>
          </cell>
          <cell r="F25" t="str">
            <v>1900</v>
          </cell>
          <cell r="G25" t="str">
            <v>9</v>
          </cell>
          <cell r="H25" t="str">
            <v>40301C</v>
          </cell>
          <cell r="L25" t="str">
            <v>Nación</v>
          </cell>
          <cell r="M25" t="str">
            <v>16</v>
          </cell>
          <cell r="N25" t="str">
            <v>CSF</v>
          </cell>
          <cell r="P25">
            <v>222821000000</v>
          </cell>
          <cell r="Q25">
            <v>0</v>
          </cell>
          <cell r="R25">
            <v>0</v>
          </cell>
          <cell r="S25">
            <v>222821000000</v>
          </cell>
          <cell r="T25">
            <v>0</v>
          </cell>
          <cell r="U25">
            <v>104242451484</v>
          </cell>
          <cell r="V25">
            <v>118578548516</v>
          </cell>
          <cell r="W25">
            <v>39137754928</v>
          </cell>
          <cell r="X25">
            <v>6242311888.5</v>
          </cell>
          <cell r="Z25">
            <v>6213489916.5</v>
          </cell>
        </row>
        <row r="26">
          <cell r="A26" t="str">
            <v>21-01-01</v>
          </cell>
          <cell r="B26" t="str">
            <v xml:space="preserve">MINISTERIO DE MINAS Y ENERGIA - GESTION GENERAL </v>
          </cell>
          <cell r="C26" t="str">
            <v>C-2102-1900-11-40301C</v>
          </cell>
          <cell r="D26" t="str">
            <v>C</v>
          </cell>
          <cell r="E26" t="str">
            <v>2102</v>
          </cell>
          <cell r="F26" t="str">
            <v>1900</v>
          </cell>
          <cell r="G26" t="str">
            <v>11</v>
          </cell>
          <cell r="H26" t="str">
            <v>40301C</v>
          </cell>
          <cell r="L26" t="str">
            <v>Nación</v>
          </cell>
          <cell r="M26" t="str">
            <v>16</v>
          </cell>
          <cell r="N26" t="str">
            <v>CSF</v>
          </cell>
          <cell r="P26">
            <v>246276000000</v>
          </cell>
          <cell r="Q26">
            <v>0</v>
          </cell>
          <cell r="R26">
            <v>0</v>
          </cell>
          <cell r="S26">
            <v>246276000000</v>
          </cell>
          <cell r="T26">
            <v>0</v>
          </cell>
          <cell r="U26">
            <v>157308108606.54001</v>
          </cell>
          <cell r="V26">
            <v>88967891393.460007</v>
          </cell>
          <cell r="W26">
            <v>149972893115</v>
          </cell>
          <cell r="X26">
            <v>17610027448</v>
          </cell>
          <cell r="Z26">
            <v>17600633000</v>
          </cell>
        </row>
        <row r="27">
          <cell r="A27" t="str">
            <v>21-01-01</v>
          </cell>
          <cell r="B27" t="str">
            <v xml:space="preserve">MINISTERIO DE MINAS Y ENERGIA - GESTION GENERAL </v>
          </cell>
          <cell r="C27" t="str">
            <v>C-2102-1900-12-40301C</v>
          </cell>
          <cell r="D27" t="str">
            <v>C</v>
          </cell>
          <cell r="E27" t="str">
            <v>2102</v>
          </cell>
          <cell r="F27" t="str">
            <v>1900</v>
          </cell>
          <cell r="G27" t="str">
            <v>12</v>
          </cell>
          <cell r="H27" t="str">
            <v>40301C</v>
          </cell>
          <cell r="L27" t="str">
            <v>Nación</v>
          </cell>
          <cell r="M27" t="str">
            <v>10</v>
          </cell>
          <cell r="N27" t="str">
            <v>CSF</v>
          </cell>
          <cell r="P27">
            <v>672890022</v>
          </cell>
          <cell r="Q27">
            <v>0</v>
          </cell>
          <cell r="R27">
            <v>0</v>
          </cell>
          <cell r="S27">
            <v>672890022</v>
          </cell>
          <cell r="T27">
            <v>0</v>
          </cell>
          <cell r="U27">
            <v>661170022</v>
          </cell>
          <cell r="V27">
            <v>11720000</v>
          </cell>
          <cell r="W27">
            <v>373084686</v>
          </cell>
          <cell r="X27">
            <v>301417791</v>
          </cell>
          <cell r="Z27">
            <v>301417791</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14</v>
          </cell>
          <cell r="N28" t="str">
            <v>CSF</v>
          </cell>
          <cell r="P28">
            <v>24812981762</v>
          </cell>
          <cell r="Q28">
            <v>0</v>
          </cell>
          <cell r="R28">
            <v>0</v>
          </cell>
          <cell r="S28">
            <v>24812981762</v>
          </cell>
          <cell r="T28">
            <v>0</v>
          </cell>
          <cell r="U28">
            <v>5336621936</v>
          </cell>
          <cell r="V28">
            <v>19476359826</v>
          </cell>
          <cell r="W28">
            <v>1858423081</v>
          </cell>
          <cell r="X28">
            <v>1858423081</v>
          </cell>
          <cell r="Z28">
            <v>1858423081</v>
          </cell>
        </row>
        <row r="29">
          <cell r="A29" t="str">
            <v>21-01-01</v>
          </cell>
          <cell r="B29" t="str">
            <v xml:space="preserve">MINISTERIO DE MINAS Y ENERGIA - GESTION GENERAL </v>
          </cell>
          <cell r="C29" t="str">
            <v>C-2102-1900-14-40301A</v>
          </cell>
          <cell r="D29" t="str">
            <v>C</v>
          </cell>
          <cell r="E29" t="str">
            <v>2102</v>
          </cell>
          <cell r="F29" t="str">
            <v>1900</v>
          </cell>
          <cell r="G29" t="str">
            <v>14</v>
          </cell>
          <cell r="H29" t="str">
            <v>40301A</v>
          </cell>
          <cell r="L29" t="str">
            <v>Nación</v>
          </cell>
          <cell r="M29" t="str">
            <v>16</v>
          </cell>
          <cell r="N29" t="str">
            <v>SSF</v>
          </cell>
          <cell r="P29">
            <v>20086000000</v>
          </cell>
          <cell r="Q29">
            <v>0</v>
          </cell>
          <cell r="R29">
            <v>0</v>
          </cell>
          <cell r="S29">
            <v>20086000000</v>
          </cell>
          <cell r="T29">
            <v>0</v>
          </cell>
          <cell r="U29">
            <v>20086000000</v>
          </cell>
          <cell r="V29">
            <v>0</v>
          </cell>
          <cell r="W29">
            <v>18676863255.669998</v>
          </cell>
          <cell r="X29">
            <v>18348964230.119999</v>
          </cell>
          <cell r="Z29">
            <v>18348964230.119999</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14</v>
          </cell>
          <cell r="N30" t="str">
            <v>CSF</v>
          </cell>
          <cell r="P30">
            <v>32847031803</v>
          </cell>
          <cell r="Q30">
            <v>0</v>
          </cell>
          <cell r="R30">
            <v>0</v>
          </cell>
          <cell r="S30">
            <v>32847031803</v>
          </cell>
          <cell r="T30">
            <v>0</v>
          </cell>
          <cell r="U30">
            <v>32141576919</v>
          </cell>
          <cell r="V30">
            <v>705454884</v>
          </cell>
          <cell r="W30">
            <v>32141576919</v>
          </cell>
          <cell r="X30">
            <v>32141576919</v>
          </cell>
          <cell r="Z30">
            <v>32141576919</v>
          </cell>
        </row>
        <row r="31">
          <cell r="A31" t="str">
            <v>21-01-01</v>
          </cell>
          <cell r="B31" t="str">
            <v xml:space="preserve">MINISTERIO DE MINAS Y ENERGIA - GESTION GENERAL </v>
          </cell>
          <cell r="C31" t="str">
            <v>C-2102-1900-14-40302B</v>
          </cell>
          <cell r="D31" t="str">
            <v>C</v>
          </cell>
          <cell r="E31" t="str">
            <v>2102</v>
          </cell>
          <cell r="F31" t="str">
            <v>1900</v>
          </cell>
          <cell r="G31" t="str">
            <v>14</v>
          </cell>
          <cell r="H31" t="str">
            <v>40302B</v>
          </cell>
          <cell r="L31" t="str">
            <v>Nación</v>
          </cell>
          <cell r="M31" t="str">
            <v>16</v>
          </cell>
          <cell r="N31" t="str">
            <v>SSF</v>
          </cell>
          <cell r="P31">
            <v>19378545116</v>
          </cell>
          <cell r="Q31">
            <v>0</v>
          </cell>
          <cell r="R31">
            <v>0</v>
          </cell>
          <cell r="S31">
            <v>19378545116</v>
          </cell>
          <cell r="T31">
            <v>0</v>
          </cell>
          <cell r="U31">
            <v>19378545116</v>
          </cell>
          <cell r="V31">
            <v>0</v>
          </cell>
          <cell r="W31">
            <v>17968075268.630001</v>
          </cell>
          <cell r="X31">
            <v>17640176243.080002</v>
          </cell>
          <cell r="Z31">
            <v>17640176243.080002</v>
          </cell>
        </row>
        <row r="32">
          <cell r="A32" t="str">
            <v>21-01-01</v>
          </cell>
          <cell r="B32" t="str">
            <v xml:space="preserve">MINISTERIO DE MINAS Y ENERGIA - GESTION GENERAL </v>
          </cell>
          <cell r="C32" t="str">
            <v>C-2102-1900-15-40301C</v>
          </cell>
          <cell r="D32" t="str">
            <v>C</v>
          </cell>
          <cell r="E32" t="str">
            <v>2102</v>
          </cell>
          <cell r="F32" t="str">
            <v>1900</v>
          </cell>
          <cell r="G32" t="str">
            <v>15</v>
          </cell>
          <cell r="H32" t="str">
            <v>40301C</v>
          </cell>
          <cell r="L32" t="str">
            <v>Nación</v>
          </cell>
          <cell r="M32" t="str">
            <v>52</v>
          </cell>
          <cell r="N32" t="str">
            <v>CSF</v>
          </cell>
          <cell r="P32">
            <v>240317000000</v>
          </cell>
          <cell r="Q32">
            <v>0</v>
          </cell>
          <cell r="R32">
            <v>0</v>
          </cell>
          <cell r="S32">
            <v>240317000000</v>
          </cell>
          <cell r="T32">
            <v>0</v>
          </cell>
          <cell r="U32">
            <v>227161286838</v>
          </cell>
          <cell r="V32">
            <v>13155713162</v>
          </cell>
          <cell r="W32">
            <v>225906875535.67999</v>
          </cell>
          <cell r="X32">
            <v>6053111217</v>
          </cell>
          <cell r="Z32">
            <v>6049477637</v>
          </cell>
        </row>
        <row r="33">
          <cell r="A33" t="str">
            <v>21-01-01</v>
          </cell>
          <cell r="B33" t="str">
            <v xml:space="preserve">MINISTERIO DE MINAS Y ENERGIA - GESTION GENERAL </v>
          </cell>
          <cell r="C33" t="str">
            <v>C-2102-1900-17-40301C</v>
          </cell>
          <cell r="D33" t="str">
            <v>C</v>
          </cell>
          <cell r="E33" t="str">
            <v>2102</v>
          </cell>
          <cell r="F33" t="str">
            <v>1900</v>
          </cell>
          <cell r="G33" t="str">
            <v>17</v>
          </cell>
          <cell r="H33" t="str">
            <v>40301C</v>
          </cell>
          <cell r="L33" t="str">
            <v>Nación</v>
          </cell>
          <cell r="M33" t="str">
            <v>10</v>
          </cell>
          <cell r="N33" t="str">
            <v>CSF</v>
          </cell>
          <cell r="P33">
            <v>689000000</v>
          </cell>
          <cell r="Q33">
            <v>0</v>
          </cell>
          <cell r="R33">
            <v>0</v>
          </cell>
          <cell r="S33">
            <v>689000000</v>
          </cell>
          <cell r="T33">
            <v>0</v>
          </cell>
          <cell r="U33">
            <v>683000000</v>
          </cell>
          <cell r="V33">
            <v>6000000</v>
          </cell>
          <cell r="W33">
            <v>600081206</v>
          </cell>
          <cell r="X33">
            <v>589929696</v>
          </cell>
          <cell r="Z33">
            <v>589929696</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L34" t="str">
            <v>Nación</v>
          </cell>
          <cell r="M34" t="str">
            <v>10</v>
          </cell>
          <cell r="N34" t="str">
            <v>CSF</v>
          </cell>
          <cell r="P34">
            <v>2996359829130</v>
          </cell>
          <cell r="Q34">
            <v>0</v>
          </cell>
          <cell r="R34">
            <v>0</v>
          </cell>
          <cell r="S34">
            <v>2996359829130</v>
          </cell>
          <cell r="T34">
            <v>0</v>
          </cell>
          <cell r="U34">
            <v>2995492267157.5</v>
          </cell>
          <cell r="V34">
            <v>867561972.5</v>
          </cell>
          <cell r="W34">
            <v>2826769794622</v>
          </cell>
          <cell r="X34">
            <v>2783200201106.9302</v>
          </cell>
          <cell r="Z34">
            <v>2783200201106.9302</v>
          </cell>
        </row>
        <row r="35">
          <cell r="A35" t="str">
            <v>21-01-01</v>
          </cell>
          <cell r="B35" t="str">
            <v xml:space="preserve">MINISTERIO DE MINAS Y ENERGIA - GESTION GENERAL </v>
          </cell>
          <cell r="C35" t="str">
            <v>C-2102-1900-18-40301C</v>
          </cell>
          <cell r="D35" t="str">
            <v>C</v>
          </cell>
          <cell r="E35" t="str">
            <v>2102</v>
          </cell>
          <cell r="F35" t="str">
            <v>1900</v>
          </cell>
          <cell r="G35" t="str">
            <v>18</v>
          </cell>
          <cell r="H35" t="str">
            <v>40301C</v>
          </cell>
          <cell r="L35" t="str">
            <v>Nación</v>
          </cell>
          <cell r="M35" t="str">
            <v>51</v>
          </cell>
          <cell r="N35" t="str">
            <v>CSF</v>
          </cell>
          <cell r="P35">
            <v>164000000000</v>
          </cell>
          <cell r="Q35">
            <v>0</v>
          </cell>
          <cell r="R35">
            <v>0</v>
          </cell>
          <cell r="S35">
            <v>164000000000</v>
          </cell>
          <cell r="T35">
            <v>0</v>
          </cell>
          <cell r="U35">
            <v>164000000000</v>
          </cell>
          <cell r="V35">
            <v>0</v>
          </cell>
          <cell r="W35">
            <v>137765132987</v>
          </cell>
          <cell r="X35">
            <v>85722711308.119995</v>
          </cell>
          <cell r="Z35">
            <v>85722711308.119995</v>
          </cell>
        </row>
        <row r="36">
          <cell r="A36" t="str">
            <v>21-01-01</v>
          </cell>
          <cell r="B36" t="str">
            <v xml:space="preserve">MINISTERIO DE MINAS Y ENERGIA - GESTION GENERAL </v>
          </cell>
          <cell r="C36" t="str">
            <v>C-2102-1900-19-40301B</v>
          </cell>
          <cell r="D36" t="str">
            <v>C</v>
          </cell>
          <cell r="E36" t="str">
            <v>2102</v>
          </cell>
          <cell r="F36" t="str">
            <v>1900</v>
          </cell>
          <cell r="G36" t="str">
            <v>19</v>
          </cell>
          <cell r="H36" t="str">
            <v>40301B</v>
          </cell>
          <cell r="L36" t="str">
            <v>Nación</v>
          </cell>
          <cell r="M36" t="str">
            <v>16</v>
          </cell>
          <cell r="N36" t="str">
            <v>CSF</v>
          </cell>
          <cell r="P36">
            <v>261061917200</v>
          </cell>
          <cell r="Q36">
            <v>0</v>
          </cell>
          <cell r="R36">
            <v>0</v>
          </cell>
          <cell r="S36">
            <v>261061917200</v>
          </cell>
          <cell r="T36">
            <v>0</v>
          </cell>
          <cell r="U36">
            <v>182880769322</v>
          </cell>
          <cell r="V36">
            <v>78181147878</v>
          </cell>
          <cell r="W36">
            <v>136846948878</v>
          </cell>
          <cell r="X36">
            <v>136785505474</v>
          </cell>
          <cell r="Z36">
            <v>136785505474</v>
          </cell>
        </row>
        <row r="37">
          <cell r="A37" t="str">
            <v>21-01-01</v>
          </cell>
          <cell r="B37" t="str">
            <v xml:space="preserve">MINISTERIO DE MINAS Y ENERGIA - GESTION GENERAL </v>
          </cell>
          <cell r="C37" t="str">
            <v>C-2102-1900-20-40301A</v>
          </cell>
          <cell r="D37" t="str">
            <v>C</v>
          </cell>
          <cell r="E37" t="str">
            <v>2102</v>
          </cell>
          <cell r="F37" t="str">
            <v>1900</v>
          </cell>
          <cell r="G37" t="str">
            <v>20</v>
          </cell>
          <cell r="H37" t="str">
            <v>40301A</v>
          </cell>
          <cell r="L37" t="str">
            <v>Nación</v>
          </cell>
          <cell r="M37" t="str">
            <v>10</v>
          </cell>
          <cell r="N37" t="str">
            <v>CSF</v>
          </cell>
          <cell r="P37">
            <v>1000000000000</v>
          </cell>
          <cell r="Q37">
            <v>0</v>
          </cell>
          <cell r="R37">
            <v>0</v>
          </cell>
          <cell r="S37">
            <v>1000000000000</v>
          </cell>
          <cell r="T37">
            <v>0</v>
          </cell>
          <cell r="U37">
            <v>863068609840.62</v>
          </cell>
          <cell r="V37">
            <v>136931390159.38</v>
          </cell>
          <cell r="W37">
            <v>33292763318.330002</v>
          </cell>
          <cell r="X37">
            <v>22217499231</v>
          </cell>
          <cell r="Z37">
            <v>22132699231</v>
          </cell>
        </row>
        <row r="38">
          <cell r="A38" t="str">
            <v>21-01-01</v>
          </cell>
          <cell r="B38" t="str">
            <v xml:space="preserve">MINISTERIO DE MINAS Y ENERGIA - GESTION GENERAL </v>
          </cell>
          <cell r="C38" t="str">
            <v>C-2102-1900-21-40302B</v>
          </cell>
          <cell r="D38" t="str">
            <v>C</v>
          </cell>
          <cell r="E38" t="str">
            <v>2102</v>
          </cell>
          <cell r="F38" t="str">
            <v>1900</v>
          </cell>
          <cell r="G38" t="str">
            <v>21</v>
          </cell>
          <cell r="H38" t="str">
            <v>40302B</v>
          </cell>
          <cell r="L38" t="str">
            <v>Nación</v>
          </cell>
          <cell r="M38" t="str">
            <v>10</v>
          </cell>
          <cell r="N38" t="str">
            <v>CSF</v>
          </cell>
          <cell r="P38">
            <v>1570000000</v>
          </cell>
          <cell r="Q38">
            <v>0</v>
          </cell>
          <cell r="R38">
            <v>0</v>
          </cell>
          <cell r="S38">
            <v>1570000000</v>
          </cell>
          <cell r="T38">
            <v>0</v>
          </cell>
          <cell r="U38">
            <v>1518119998</v>
          </cell>
          <cell r="V38">
            <v>51880002</v>
          </cell>
          <cell r="W38">
            <v>1383436461</v>
          </cell>
          <cell r="X38">
            <v>1129499912</v>
          </cell>
          <cell r="Z38">
            <v>1123766579</v>
          </cell>
        </row>
        <row r="39">
          <cell r="A39" t="str">
            <v>21-01-01</v>
          </cell>
          <cell r="B39" t="str">
            <v xml:space="preserve">MINISTERIO DE MINAS Y ENERGIA - GESTION GENERAL </v>
          </cell>
          <cell r="C39" t="str">
            <v>C-2103-1900-7-40301B</v>
          </cell>
          <cell r="D39" t="str">
            <v>C</v>
          </cell>
          <cell r="E39" t="str">
            <v>2103</v>
          </cell>
          <cell r="F39" t="str">
            <v>1900</v>
          </cell>
          <cell r="G39" t="str">
            <v>7</v>
          </cell>
          <cell r="H39" t="str">
            <v>40301B</v>
          </cell>
          <cell r="L39" t="str">
            <v>Nación</v>
          </cell>
          <cell r="M39" t="str">
            <v>10</v>
          </cell>
          <cell r="N39" t="str">
            <v>CSF</v>
          </cell>
          <cell r="P39">
            <v>58065600000</v>
          </cell>
          <cell r="Q39">
            <v>0</v>
          </cell>
          <cell r="R39">
            <v>295539940</v>
          </cell>
          <cell r="S39">
            <v>57770060060</v>
          </cell>
          <cell r="T39">
            <v>0</v>
          </cell>
          <cell r="U39">
            <v>57769260058.029999</v>
          </cell>
          <cell r="V39">
            <v>800001.97</v>
          </cell>
          <cell r="W39">
            <v>50317530081.379997</v>
          </cell>
          <cell r="X39">
            <v>50145353896.080002</v>
          </cell>
          <cell r="Z39">
            <v>50145353896.080002</v>
          </cell>
        </row>
        <row r="40">
          <cell r="A40" t="str">
            <v>21-01-01</v>
          </cell>
          <cell r="B40" t="str">
            <v xml:space="preserve">MINISTERIO DE MINAS Y ENERGIA - GESTION GENERAL </v>
          </cell>
          <cell r="C40" t="str">
            <v>C-2103-1900-8-40302B</v>
          </cell>
          <cell r="D40" t="str">
            <v>C</v>
          </cell>
          <cell r="E40" t="str">
            <v>2103</v>
          </cell>
          <cell r="F40" t="str">
            <v>1900</v>
          </cell>
          <cell r="G40" t="str">
            <v>8</v>
          </cell>
          <cell r="H40" t="str">
            <v>40302B</v>
          </cell>
          <cell r="L40" t="str">
            <v>Nación</v>
          </cell>
          <cell r="M40" t="str">
            <v>10</v>
          </cell>
          <cell r="N40" t="str">
            <v>CSF</v>
          </cell>
          <cell r="P40">
            <v>3090564138</v>
          </cell>
          <cell r="Q40">
            <v>0</v>
          </cell>
          <cell r="R40">
            <v>0</v>
          </cell>
          <cell r="S40">
            <v>3090564138</v>
          </cell>
          <cell r="T40">
            <v>0</v>
          </cell>
          <cell r="U40">
            <v>2919330805</v>
          </cell>
          <cell r="V40">
            <v>171233333</v>
          </cell>
          <cell r="W40">
            <v>2847149006</v>
          </cell>
          <cell r="X40">
            <v>2300640689</v>
          </cell>
          <cell r="Z40">
            <v>2300640689</v>
          </cell>
        </row>
        <row r="41">
          <cell r="A41" t="str">
            <v>21-01-01</v>
          </cell>
          <cell r="B41" t="str">
            <v xml:space="preserve">MINISTERIO DE MINAS Y ENERGIA - GESTION GENERAL </v>
          </cell>
          <cell r="C41" t="str">
            <v>C-2103-1900-9-40302B</v>
          </cell>
          <cell r="D41" t="str">
            <v>C</v>
          </cell>
          <cell r="E41" t="str">
            <v>2103</v>
          </cell>
          <cell r="F41" t="str">
            <v>1900</v>
          </cell>
          <cell r="G41" t="str">
            <v>9</v>
          </cell>
          <cell r="H41" t="str">
            <v>40302B</v>
          </cell>
          <cell r="L41" t="str">
            <v>Nación</v>
          </cell>
          <cell r="M41" t="str">
            <v>10</v>
          </cell>
          <cell r="N41" t="str">
            <v>CSF</v>
          </cell>
          <cell r="P41">
            <v>19040000000</v>
          </cell>
          <cell r="Q41">
            <v>0</v>
          </cell>
          <cell r="R41">
            <v>0</v>
          </cell>
          <cell r="S41">
            <v>19040000000</v>
          </cell>
          <cell r="T41">
            <v>0</v>
          </cell>
          <cell r="U41">
            <v>18301192563</v>
          </cell>
          <cell r="V41">
            <v>738807437</v>
          </cell>
          <cell r="W41">
            <v>17890807128</v>
          </cell>
          <cell r="X41">
            <v>7518430570.8999996</v>
          </cell>
          <cell r="Z41">
            <v>7518430570.8999996</v>
          </cell>
        </row>
        <row r="42">
          <cell r="A42" t="str">
            <v>21-01-01</v>
          </cell>
          <cell r="B42" t="str">
            <v xml:space="preserve">MINISTERIO DE MINAS Y ENERGIA - GESTION GENERAL </v>
          </cell>
          <cell r="C42" t="str">
            <v>C-2103-1900-10-40301B</v>
          </cell>
          <cell r="D42" t="str">
            <v>C</v>
          </cell>
          <cell r="E42" t="str">
            <v>2103</v>
          </cell>
          <cell r="F42" t="str">
            <v>1900</v>
          </cell>
          <cell r="G42" t="str">
            <v>10</v>
          </cell>
          <cell r="H42" t="str">
            <v>40301B</v>
          </cell>
          <cell r="L42" t="str">
            <v>Nación</v>
          </cell>
          <cell r="M42" t="str">
            <v>10</v>
          </cell>
          <cell r="N42" t="str">
            <v>CSF</v>
          </cell>
          <cell r="P42">
            <v>0</v>
          </cell>
          <cell r="Q42">
            <v>295539940</v>
          </cell>
          <cell r="R42">
            <v>0</v>
          </cell>
          <cell r="S42">
            <v>295539940</v>
          </cell>
          <cell r="T42">
            <v>0</v>
          </cell>
          <cell r="U42">
            <v>143465990.63999999</v>
          </cell>
          <cell r="V42">
            <v>152073949.36000001</v>
          </cell>
          <cell r="W42">
            <v>0</v>
          </cell>
          <cell r="X42">
            <v>0</v>
          </cell>
          <cell r="Z42">
            <v>0</v>
          </cell>
        </row>
        <row r="43">
          <cell r="A43" t="str">
            <v>21-01-01</v>
          </cell>
          <cell r="B43" t="str">
            <v xml:space="preserve">MINISTERIO DE MINAS Y ENERGIA - GESTION GENERAL </v>
          </cell>
          <cell r="C43" t="str">
            <v>C-2104-1900-18-40302A</v>
          </cell>
          <cell r="D43" t="str">
            <v>C</v>
          </cell>
          <cell r="E43" t="str">
            <v>2104</v>
          </cell>
          <cell r="F43" t="str">
            <v>1900</v>
          </cell>
          <cell r="G43" t="str">
            <v>18</v>
          </cell>
          <cell r="H43" t="str">
            <v>40302A</v>
          </cell>
          <cell r="L43" t="str">
            <v>Nación</v>
          </cell>
          <cell r="M43" t="str">
            <v>10</v>
          </cell>
          <cell r="N43" t="str">
            <v>CSF</v>
          </cell>
          <cell r="P43">
            <v>6304751650</v>
          </cell>
          <cell r="Q43">
            <v>0</v>
          </cell>
          <cell r="R43">
            <v>0</v>
          </cell>
          <cell r="S43">
            <v>6304751650</v>
          </cell>
          <cell r="T43">
            <v>0</v>
          </cell>
          <cell r="U43">
            <v>6164078308</v>
          </cell>
          <cell r="V43">
            <v>140673342</v>
          </cell>
          <cell r="W43">
            <v>4776035811</v>
          </cell>
          <cell r="X43">
            <v>2021131217</v>
          </cell>
          <cell r="Z43">
            <v>2013413036</v>
          </cell>
        </row>
        <row r="44">
          <cell r="A44" t="str">
            <v>21-01-01</v>
          </cell>
          <cell r="B44" t="str">
            <v xml:space="preserve">MINISTERIO DE MINAS Y ENERGIA - GESTION GENERAL </v>
          </cell>
          <cell r="C44" t="str">
            <v>C-2104-1900-19-40302A</v>
          </cell>
          <cell r="D44" t="str">
            <v>C</v>
          </cell>
          <cell r="E44" t="str">
            <v>2104</v>
          </cell>
          <cell r="F44" t="str">
            <v>1900</v>
          </cell>
          <cell r="G44" t="str">
            <v>19</v>
          </cell>
          <cell r="H44" t="str">
            <v>40302A</v>
          </cell>
          <cell r="L44" t="str">
            <v>Nación</v>
          </cell>
          <cell r="M44" t="str">
            <v>10</v>
          </cell>
          <cell r="N44" t="str">
            <v>CSF</v>
          </cell>
          <cell r="P44">
            <v>10173202000</v>
          </cell>
          <cell r="Q44">
            <v>0</v>
          </cell>
          <cell r="R44">
            <v>0</v>
          </cell>
          <cell r="S44">
            <v>10173202000</v>
          </cell>
          <cell r="T44">
            <v>0</v>
          </cell>
          <cell r="U44">
            <v>10173202000</v>
          </cell>
          <cell r="V44">
            <v>0</v>
          </cell>
          <cell r="W44">
            <v>5719450860</v>
          </cell>
          <cell r="X44">
            <v>3739096498</v>
          </cell>
          <cell r="Z44">
            <v>3739096498</v>
          </cell>
        </row>
        <row r="45">
          <cell r="A45" t="str">
            <v>21-01-01</v>
          </cell>
          <cell r="B45" t="str">
            <v xml:space="preserve">MINISTERIO DE MINAS Y ENERGIA - GESTION GENERAL </v>
          </cell>
          <cell r="C45" t="str">
            <v>C-2104-1900-21-40302A</v>
          </cell>
          <cell r="D45" t="str">
            <v>C</v>
          </cell>
          <cell r="E45" t="str">
            <v>2104</v>
          </cell>
          <cell r="F45" t="str">
            <v>1900</v>
          </cell>
          <cell r="G45" t="str">
            <v>21</v>
          </cell>
          <cell r="H45" t="str">
            <v>40302A</v>
          </cell>
          <cell r="L45" t="str">
            <v>Nación</v>
          </cell>
          <cell r="M45" t="str">
            <v>10</v>
          </cell>
          <cell r="N45" t="str">
            <v>CSF</v>
          </cell>
          <cell r="P45">
            <v>10129399709</v>
          </cell>
          <cell r="Q45">
            <v>0</v>
          </cell>
          <cell r="R45">
            <v>0</v>
          </cell>
          <cell r="S45">
            <v>10129399709</v>
          </cell>
          <cell r="T45">
            <v>0</v>
          </cell>
          <cell r="U45">
            <v>10014399709</v>
          </cell>
          <cell r="V45">
            <v>115000000</v>
          </cell>
          <cell r="W45">
            <v>5783365579</v>
          </cell>
          <cell r="X45">
            <v>2737771583</v>
          </cell>
          <cell r="Z45">
            <v>2737771583</v>
          </cell>
        </row>
        <row r="46">
          <cell r="A46" t="str">
            <v>21-01-01</v>
          </cell>
          <cell r="B46" t="str">
            <v xml:space="preserve">MINISTERIO DE MINAS Y ENERGIA - GESTION GENERAL </v>
          </cell>
          <cell r="C46" t="str">
            <v>C-2104-1900-22-40302A</v>
          </cell>
          <cell r="D46" t="str">
            <v>C</v>
          </cell>
          <cell r="E46" t="str">
            <v>2104</v>
          </cell>
          <cell r="F46" t="str">
            <v>1900</v>
          </cell>
          <cell r="G46" t="str">
            <v>22</v>
          </cell>
          <cell r="H46" t="str">
            <v>40302A</v>
          </cell>
          <cell r="L46" t="str">
            <v>Nación</v>
          </cell>
          <cell r="M46" t="str">
            <v>10</v>
          </cell>
          <cell r="N46" t="str">
            <v>CSF</v>
          </cell>
          <cell r="P46">
            <v>29553136263</v>
          </cell>
          <cell r="Q46">
            <v>0</v>
          </cell>
          <cell r="R46">
            <v>0</v>
          </cell>
          <cell r="S46">
            <v>29553136263</v>
          </cell>
          <cell r="T46">
            <v>0</v>
          </cell>
          <cell r="U46">
            <v>5862633068</v>
          </cell>
          <cell r="V46">
            <v>23690503195</v>
          </cell>
          <cell r="W46">
            <v>3998877754.4699998</v>
          </cell>
          <cell r="X46">
            <v>1789293040.6700001</v>
          </cell>
          <cell r="Z46">
            <v>1789293040.6700001</v>
          </cell>
        </row>
        <row r="47">
          <cell r="A47" t="str">
            <v>21-01-01</v>
          </cell>
          <cell r="B47" t="str">
            <v xml:space="preserve">MINISTERIO DE MINAS Y ENERGIA - GESTION GENERAL </v>
          </cell>
          <cell r="C47" t="str">
            <v>C-2104-1900-23-40302A</v>
          </cell>
          <cell r="D47" t="str">
            <v>C</v>
          </cell>
          <cell r="E47" t="str">
            <v>2104</v>
          </cell>
          <cell r="F47" t="str">
            <v>1900</v>
          </cell>
          <cell r="G47" t="str">
            <v>23</v>
          </cell>
          <cell r="H47" t="str">
            <v>40302A</v>
          </cell>
          <cell r="L47" t="str">
            <v>Nación</v>
          </cell>
          <cell r="M47" t="str">
            <v>10</v>
          </cell>
          <cell r="N47" t="str">
            <v>CSF</v>
          </cell>
          <cell r="P47">
            <v>16011821250</v>
          </cell>
          <cell r="Q47">
            <v>0</v>
          </cell>
          <cell r="R47">
            <v>0</v>
          </cell>
          <cell r="S47">
            <v>16011821250</v>
          </cell>
          <cell r="T47">
            <v>0</v>
          </cell>
          <cell r="U47">
            <v>15976921250</v>
          </cell>
          <cell r="V47">
            <v>34900000</v>
          </cell>
          <cell r="W47">
            <v>6607433665</v>
          </cell>
          <cell r="X47">
            <v>2037150323</v>
          </cell>
          <cell r="Z47">
            <v>2026350323</v>
          </cell>
        </row>
        <row r="48">
          <cell r="A48" t="str">
            <v>21-01-01</v>
          </cell>
          <cell r="B48" t="str">
            <v xml:space="preserve">MINISTERIO DE MINAS Y ENERGIA - GESTION GENERAL </v>
          </cell>
          <cell r="C48" t="str">
            <v>C-2104-1900-24-40302A</v>
          </cell>
          <cell r="D48" t="str">
            <v>C</v>
          </cell>
          <cell r="E48" t="str">
            <v>2104</v>
          </cell>
          <cell r="F48" t="str">
            <v>1900</v>
          </cell>
          <cell r="G48" t="str">
            <v>24</v>
          </cell>
          <cell r="H48" t="str">
            <v>40302A</v>
          </cell>
          <cell r="L48" t="str">
            <v>Nación</v>
          </cell>
          <cell r="M48" t="str">
            <v>10</v>
          </cell>
          <cell r="N48" t="str">
            <v>CSF</v>
          </cell>
          <cell r="P48">
            <v>7972558000</v>
          </cell>
          <cell r="Q48">
            <v>0</v>
          </cell>
          <cell r="R48">
            <v>0</v>
          </cell>
          <cell r="S48">
            <v>7972558000</v>
          </cell>
          <cell r="T48">
            <v>0</v>
          </cell>
          <cell r="U48">
            <v>7972557900.4799995</v>
          </cell>
          <cell r="V48">
            <v>99.52</v>
          </cell>
          <cell r="W48">
            <v>4313936734.2600002</v>
          </cell>
          <cell r="X48">
            <v>2906198908</v>
          </cell>
          <cell r="Z48">
            <v>2906198908</v>
          </cell>
        </row>
        <row r="49">
          <cell r="A49" t="str">
            <v>21-01-01</v>
          </cell>
          <cell r="B49" t="str">
            <v xml:space="preserve">MINISTERIO DE MINAS Y ENERGIA - GESTION GENERAL </v>
          </cell>
          <cell r="C49" t="str">
            <v>C-2104-1900-25-40302A</v>
          </cell>
          <cell r="D49" t="str">
            <v>C</v>
          </cell>
          <cell r="E49" t="str">
            <v>2104</v>
          </cell>
          <cell r="F49" t="str">
            <v>1900</v>
          </cell>
          <cell r="G49" t="str">
            <v>25</v>
          </cell>
          <cell r="H49" t="str">
            <v>40302A</v>
          </cell>
          <cell r="L49" t="str">
            <v>Nación</v>
          </cell>
          <cell r="M49" t="str">
            <v>10</v>
          </cell>
          <cell r="N49" t="str">
            <v>CSF</v>
          </cell>
          <cell r="P49">
            <v>13402580099</v>
          </cell>
          <cell r="Q49">
            <v>0</v>
          </cell>
          <cell r="R49">
            <v>0</v>
          </cell>
          <cell r="S49">
            <v>13402580099</v>
          </cell>
          <cell r="T49">
            <v>13402580099</v>
          </cell>
          <cell r="U49">
            <v>0</v>
          </cell>
          <cell r="V49">
            <v>0</v>
          </cell>
          <cell r="W49">
            <v>0</v>
          </cell>
          <cell r="X49">
            <v>0</v>
          </cell>
          <cell r="Z49">
            <v>0</v>
          </cell>
        </row>
        <row r="50">
          <cell r="A50" t="str">
            <v>21-01-01</v>
          </cell>
          <cell r="B50" t="str">
            <v xml:space="preserve">MINISTERIO DE MINAS Y ENERGIA - GESTION GENERAL </v>
          </cell>
          <cell r="C50" t="str">
            <v>C-2104-1900-26-40302A</v>
          </cell>
          <cell r="D50" t="str">
            <v>C</v>
          </cell>
          <cell r="E50" t="str">
            <v>2104</v>
          </cell>
          <cell r="F50" t="str">
            <v>1900</v>
          </cell>
          <cell r="G50" t="str">
            <v>26</v>
          </cell>
          <cell r="H50" t="str">
            <v>40302A</v>
          </cell>
          <cell r="L50" t="str">
            <v>Nación</v>
          </cell>
          <cell r="M50" t="str">
            <v>10</v>
          </cell>
          <cell r="N50" t="str">
            <v>CSF</v>
          </cell>
          <cell r="P50">
            <v>51042980000</v>
          </cell>
          <cell r="Q50">
            <v>0</v>
          </cell>
          <cell r="R50">
            <v>0</v>
          </cell>
          <cell r="S50">
            <v>51042980000</v>
          </cell>
          <cell r="T50">
            <v>0</v>
          </cell>
          <cell r="U50">
            <v>42701202243</v>
          </cell>
          <cell r="V50">
            <v>8341777757</v>
          </cell>
          <cell r="W50">
            <v>24594364522</v>
          </cell>
          <cell r="X50">
            <v>8649174534</v>
          </cell>
          <cell r="Z50">
            <v>8636674534</v>
          </cell>
        </row>
        <row r="51">
          <cell r="A51" t="str">
            <v>21-01-01</v>
          </cell>
          <cell r="B51" t="str">
            <v xml:space="preserve">MINISTERIO DE MINAS Y ENERGIA - GESTION GENERAL </v>
          </cell>
          <cell r="C51" t="str">
            <v>C-2105-1900-11-53105E</v>
          </cell>
          <cell r="D51" t="str">
            <v>C</v>
          </cell>
          <cell r="E51" t="str">
            <v>2105</v>
          </cell>
          <cell r="F51" t="str">
            <v>1900</v>
          </cell>
          <cell r="G51" t="str">
            <v>11</v>
          </cell>
          <cell r="H51" t="str">
            <v>53105E</v>
          </cell>
          <cell r="L51" t="str">
            <v>Nación</v>
          </cell>
          <cell r="M51" t="str">
            <v>10</v>
          </cell>
          <cell r="N51" t="str">
            <v>CSF</v>
          </cell>
          <cell r="P51">
            <v>9194872326</v>
          </cell>
          <cell r="Q51">
            <v>0</v>
          </cell>
          <cell r="R51">
            <v>0</v>
          </cell>
          <cell r="S51">
            <v>9194872326</v>
          </cell>
          <cell r="T51">
            <v>0</v>
          </cell>
          <cell r="U51">
            <v>9183215659</v>
          </cell>
          <cell r="V51">
            <v>11656667</v>
          </cell>
          <cell r="W51">
            <v>7499945697</v>
          </cell>
          <cell r="X51">
            <v>3261058757</v>
          </cell>
          <cell r="Z51">
            <v>3260678078</v>
          </cell>
        </row>
        <row r="52">
          <cell r="A52" t="str">
            <v>21-01-01</v>
          </cell>
          <cell r="B52" t="str">
            <v xml:space="preserve">MINISTERIO DE MINAS Y ENERGIA - GESTION GENERAL </v>
          </cell>
          <cell r="C52" t="str">
            <v>C-2105-1900-13-10101B</v>
          </cell>
          <cell r="D52" t="str">
            <v>C</v>
          </cell>
          <cell r="E52" t="str">
            <v>2105</v>
          </cell>
          <cell r="F52" t="str">
            <v>1900</v>
          </cell>
          <cell r="G52" t="str">
            <v>13</v>
          </cell>
          <cell r="H52" t="str">
            <v>10101B</v>
          </cell>
          <cell r="L52" t="str">
            <v>Nación</v>
          </cell>
          <cell r="M52" t="str">
            <v>10</v>
          </cell>
          <cell r="N52" t="str">
            <v>CSF</v>
          </cell>
          <cell r="P52">
            <v>2983716865</v>
          </cell>
          <cell r="Q52">
            <v>0</v>
          </cell>
          <cell r="R52">
            <v>0</v>
          </cell>
          <cell r="S52">
            <v>2983716865</v>
          </cell>
          <cell r="T52">
            <v>0</v>
          </cell>
          <cell r="U52">
            <v>2979970199</v>
          </cell>
          <cell r="V52">
            <v>3746666</v>
          </cell>
          <cell r="W52">
            <v>2781512663</v>
          </cell>
          <cell r="X52">
            <v>1902538145</v>
          </cell>
          <cell r="Z52">
            <v>1902538145</v>
          </cell>
        </row>
        <row r="53">
          <cell r="A53" t="str">
            <v>21-01-01</v>
          </cell>
          <cell r="B53" t="str">
            <v xml:space="preserve">MINISTERIO DE MINAS Y ENERGIA - GESTION GENERAL </v>
          </cell>
          <cell r="C53" t="str">
            <v>C-2105-1900-15-53105E</v>
          </cell>
          <cell r="D53" t="str">
            <v>C</v>
          </cell>
          <cell r="E53" t="str">
            <v>2105</v>
          </cell>
          <cell r="F53" t="str">
            <v>1900</v>
          </cell>
          <cell r="G53" t="str">
            <v>15</v>
          </cell>
          <cell r="H53" t="str">
            <v>53105E</v>
          </cell>
          <cell r="L53" t="str">
            <v>Nación</v>
          </cell>
          <cell r="M53" t="str">
            <v>10</v>
          </cell>
          <cell r="N53" t="str">
            <v>CSF</v>
          </cell>
          <cell r="P53">
            <v>13944593555</v>
          </cell>
          <cell r="Q53">
            <v>0</v>
          </cell>
          <cell r="R53">
            <v>0</v>
          </cell>
          <cell r="S53">
            <v>13944593555</v>
          </cell>
          <cell r="T53">
            <v>0</v>
          </cell>
          <cell r="U53">
            <v>12897961888</v>
          </cell>
          <cell r="V53">
            <v>1046631667</v>
          </cell>
          <cell r="W53">
            <v>10787195934</v>
          </cell>
          <cell r="X53">
            <v>4966205765</v>
          </cell>
          <cell r="Z53">
            <v>4959205765</v>
          </cell>
        </row>
        <row r="54">
          <cell r="A54" t="str">
            <v>21-01-01</v>
          </cell>
          <cell r="B54" t="str">
            <v xml:space="preserve">MINISTERIO DE MINAS Y ENERGIA - GESTION GENERAL </v>
          </cell>
          <cell r="C54" t="str">
            <v>C-2106-1900-19-40302B</v>
          </cell>
          <cell r="D54" t="str">
            <v>C</v>
          </cell>
          <cell r="E54" t="str">
            <v>2106</v>
          </cell>
          <cell r="F54" t="str">
            <v>1900</v>
          </cell>
          <cell r="G54" t="str">
            <v>19</v>
          </cell>
          <cell r="H54" t="str">
            <v>40302B</v>
          </cell>
          <cell r="L54" t="str">
            <v>Nación</v>
          </cell>
          <cell r="M54" t="str">
            <v>10</v>
          </cell>
          <cell r="N54" t="str">
            <v>CSF</v>
          </cell>
          <cell r="P54">
            <v>1945776000</v>
          </cell>
          <cell r="Q54">
            <v>0</v>
          </cell>
          <cell r="R54">
            <v>0</v>
          </cell>
          <cell r="S54">
            <v>1945776000</v>
          </cell>
          <cell r="T54">
            <v>0</v>
          </cell>
          <cell r="U54">
            <v>1937062000</v>
          </cell>
          <cell r="V54">
            <v>8714000</v>
          </cell>
          <cell r="W54">
            <v>1886753439</v>
          </cell>
          <cell r="X54">
            <v>1548693492.75</v>
          </cell>
          <cell r="Z54">
            <v>1548693492.75</v>
          </cell>
        </row>
        <row r="55">
          <cell r="A55" t="str">
            <v>21-01-01</v>
          </cell>
          <cell r="B55" t="str">
            <v xml:space="preserve">MINISTERIO DE MINAS Y ENERGIA - GESTION GENERAL </v>
          </cell>
          <cell r="C55" t="str">
            <v>C-2106-1900-20-53105E</v>
          </cell>
          <cell r="D55" t="str">
            <v>C</v>
          </cell>
          <cell r="E55" t="str">
            <v>2106</v>
          </cell>
          <cell r="F55" t="str">
            <v>1900</v>
          </cell>
          <cell r="G55" t="str">
            <v>20</v>
          </cell>
          <cell r="H55" t="str">
            <v>53105E</v>
          </cell>
          <cell r="L55" t="str">
            <v>Nación</v>
          </cell>
          <cell r="M55" t="str">
            <v>10</v>
          </cell>
          <cell r="N55" t="str">
            <v>CSF</v>
          </cell>
          <cell r="P55">
            <v>1324508500</v>
          </cell>
          <cell r="Q55">
            <v>0</v>
          </cell>
          <cell r="R55">
            <v>0</v>
          </cell>
          <cell r="S55">
            <v>1324508500</v>
          </cell>
          <cell r="T55">
            <v>0</v>
          </cell>
          <cell r="U55">
            <v>1164471832</v>
          </cell>
          <cell r="V55">
            <v>160036668</v>
          </cell>
          <cell r="W55">
            <v>1087737187</v>
          </cell>
          <cell r="X55">
            <v>827683704</v>
          </cell>
          <cell r="Z55">
            <v>827683704</v>
          </cell>
        </row>
        <row r="56">
          <cell r="A56" t="str">
            <v>21-01-01</v>
          </cell>
          <cell r="B56" t="str">
            <v xml:space="preserve">MINISTERIO DE MINAS Y ENERGIA - GESTION GENERAL </v>
          </cell>
          <cell r="C56" t="str">
            <v>C-2106-1900-23-40302B</v>
          </cell>
          <cell r="D56" t="str">
            <v>C</v>
          </cell>
          <cell r="E56" t="str">
            <v>2106</v>
          </cell>
          <cell r="F56" t="str">
            <v>1900</v>
          </cell>
          <cell r="G56" t="str">
            <v>23</v>
          </cell>
          <cell r="H56" t="str">
            <v>40302B</v>
          </cell>
          <cell r="L56" t="str">
            <v>Nación</v>
          </cell>
          <cell r="M56" t="str">
            <v>10</v>
          </cell>
          <cell r="N56" t="str">
            <v>CSF</v>
          </cell>
          <cell r="P56">
            <v>1693840000</v>
          </cell>
          <cell r="Q56">
            <v>0</v>
          </cell>
          <cell r="R56">
            <v>0</v>
          </cell>
          <cell r="S56">
            <v>1693840000</v>
          </cell>
          <cell r="T56">
            <v>0</v>
          </cell>
          <cell r="U56">
            <v>1633540000</v>
          </cell>
          <cell r="V56">
            <v>60300000</v>
          </cell>
          <cell r="W56">
            <v>1538651206</v>
          </cell>
          <cell r="X56">
            <v>1266068001</v>
          </cell>
          <cell r="Z56">
            <v>1266068001</v>
          </cell>
        </row>
        <row r="57">
          <cell r="A57" t="str">
            <v>21-01-01</v>
          </cell>
          <cell r="B57" t="str">
            <v xml:space="preserve">MINISTERIO DE MINAS Y ENERGIA - GESTION GENERAL </v>
          </cell>
          <cell r="C57" t="str">
            <v>C-2106-1900-26-53105B</v>
          </cell>
          <cell r="D57" t="str">
            <v>C</v>
          </cell>
          <cell r="E57" t="str">
            <v>2106</v>
          </cell>
          <cell r="F57" t="str">
            <v>1900</v>
          </cell>
          <cell r="G57" t="str">
            <v>26</v>
          </cell>
          <cell r="H57" t="str">
            <v>53105B</v>
          </cell>
          <cell r="L57" t="str">
            <v>Nación</v>
          </cell>
          <cell r="M57" t="str">
            <v>10</v>
          </cell>
          <cell r="N57" t="str">
            <v>CSF</v>
          </cell>
          <cell r="P57">
            <v>3079500000</v>
          </cell>
          <cell r="Q57">
            <v>0</v>
          </cell>
          <cell r="R57">
            <v>0</v>
          </cell>
          <cell r="S57">
            <v>3079500000</v>
          </cell>
          <cell r="T57">
            <v>0</v>
          </cell>
          <cell r="U57">
            <v>2915968333</v>
          </cell>
          <cell r="V57">
            <v>163531667</v>
          </cell>
          <cell r="W57">
            <v>2381241694</v>
          </cell>
          <cell r="X57">
            <v>1827227739</v>
          </cell>
          <cell r="Z57">
            <v>1827227739</v>
          </cell>
        </row>
        <row r="58">
          <cell r="A58" t="str">
            <v>21-01-01</v>
          </cell>
          <cell r="B58" t="str">
            <v xml:space="preserve">MINISTERIO DE MINAS Y ENERGIA - GESTION GENERAL </v>
          </cell>
          <cell r="C58" t="str">
            <v>C-2106-1900-27-40302A</v>
          </cell>
          <cell r="D58" t="str">
            <v>C</v>
          </cell>
          <cell r="E58" t="str">
            <v>2106</v>
          </cell>
          <cell r="F58" t="str">
            <v>1900</v>
          </cell>
          <cell r="G58" t="str">
            <v>27</v>
          </cell>
          <cell r="H58" t="str">
            <v>40302A</v>
          </cell>
          <cell r="L58" t="str">
            <v>Nación</v>
          </cell>
          <cell r="M58" t="str">
            <v>10</v>
          </cell>
          <cell r="N58" t="str">
            <v>CSF</v>
          </cell>
          <cell r="P58">
            <v>20358227582</v>
          </cell>
          <cell r="Q58">
            <v>0</v>
          </cell>
          <cell r="R58">
            <v>0</v>
          </cell>
          <cell r="S58">
            <v>20358227582</v>
          </cell>
          <cell r="T58">
            <v>0</v>
          </cell>
          <cell r="U58">
            <v>20170372417.330002</v>
          </cell>
          <cell r="V58">
            <v>187855164.66999999</v>
          </cell>
          <cell r="W58">
            <v>17815489054</v>
          </cell>
          <cell r="X58">
            <v>12877667264.23</v>
          </cell>
          <cell r="Z58">
            <v>12857267264.23</v>
          </cell>
        </row>
        <row r="59">
          <cell r="A59" t="str">
            <v>21-01-01</v>
          </cell>
          <cell r="B59" t="str">
            <v xml:space="preserve">MINISTERIO DE MINAS Y ENERGIA - GESTION GENERAL </v>
          </cell>
          <cell r="C59" t="str">
            <v>C-2106-1900-28-40302A</v>
          </cell>
          <cell r="D59" t="str">
            <v>C</v>
          </cell>
          <cell r="E59" t="str">
            <v>2106</v>
          </cell>
          <cell r="F59" t="str">
            <v>1900</v>
          </cell>
          <cell r="G59" t="str">
            <v>28</v>
          </cell>
          <cell r="H59" t="str">
            <v>40302A</v>
          </cell>
          <cell r="L59" t="str">
            <v>Nación</v>
          </cell>
          <cell r="M59" t="str">
            <v>10</v>
          </cell>
          <cell r="N59" t="str">
            <v>CSF</v>
          </cell>
          <cell r="P59">
            <v>14400000000</v>
          </cell>
          <cell r="Q59">
            <v>0</v>
          </cell>
          <cell r="R59">
            <v>0</v>
          </cell>
          <cell r="S59">
            <v>14400000000</v>
          </cell>
          <cell r="T59">
            <v>0</v>
          </cell>
          <cell r="U59">
            <v>6713050001</v>
          </cell>
          <cell r="V59">
            <v>7686949999</v>
          </cell>
          <cell r="W59">
            <v>2887288846</v>
          </cell>
          <cell r="X59">
            <v>2038937016</v>
          </cell>
          <cell r="Z59">
            <v>2038937016</v>
          </cell>
        </row>
        <row r="60">
          <cell r="A60" t="str">
            <v>21-01-01</v>
          </cell>
          <cell r="B60" t="str">
            <v xml:space="preserve">MINISTERIO DE MINAS Y ENERGIA - GESTION GENERAL </v>
          </cell>
          <cell r="C60" t="str">
            <v>C-2199-1900-24-53105B</v>
          </cell>
          <cell r="D60" t="str">
            <v>C</v>
          </cell>
          <cell r="E60" t="str">
            <v>2199</v>
          </cell>
          <cell r="F60" t="str">
            <v>1900</v>
          </cell>
          <cell r="G60" t="str">
            <v>24</v>
          </cell>
          <cell r="H60" t="str">
            <v>53105B</v>
          </cell>
          <cell r="L60" t="str">
            <v>Nación</v>
          </cell>
          <cell r="M60" t="str">
            <v>10</v>
          </cell>
          <cell r="N60" t="str">
            <v>CSF</v>
          </cell>
          <cell r="P60">
            <v>742010957</v>
          </cell>
          <cell r="Q60">
            <v>0</v>
          </cell>
          <cell r="R60">
            <v>0</v>
          </cell>
          <cell r="S60">
            <v>742010957</v>
          </cell>
          <cell r="T60">
            <v>0</v>
          </cell>
          <cell r="U60">
            <v>664343971</v>
          </cell>
          <cell r="V60">
            <v>77666986</v>
          </cell>
          <cell r="W60">
            <v>648191626</v>
          </cell>
          <cell r="X60">
            <v>507440000</v>
          </cell>
          <cell r="Z60">
            <v>495940000</v>
          </cell>
        </row>
        <row r="61">
          <cell r="A61" t="str">
            <v>21-01-01</v>
          </cell>
          <cell r="B61" t="str">
            <v xml:space="preserve">MINISTERIO DE MINAS Y ENERGIA - GESTION GENERAL </v>
          </cell>
          <cell r="C61" t="str">
            <v>C-2199-1900-26-53105B</v>
          </cell>
          <cell r="D61" t="str">
            <v>C</v>
          </cell>
          <cell r="E61" t="str">
            <v>2199</v>
          </cell>
          <cell r="F61" t="str">
            <v>1900</v>
          </cell>
          <cell r="G61" t="str">
            <v>26</v>
          </cell>
          <cell r="H61" t="str">
            <v>53105B</v>
          </cell>
          <cell r="L61" t="str">
            <v>Nación</v>
          </cell>
          <cell r="M61" t="str">
            <v>10</v>
          </cell>
          <cell r="N61" t="str">
            <v>CSF</v>
          </cell>
          <cell r="P61">
            <v>1160252602</v>
          </cell>
          <cell r="Q61">
            <v>0</v>
          </cell>
          <cell r="R61">
            <v>0</v>
          </cell>
          <cell r="S61">
            <v>1160252602</v>
          </cell>
          <cell r="T61">
            <v>0</v>
          </cell>
          <cell r="U61">
            <v>1070589267</v>
          </cell>
          <cell r="V61">
            <v>89663335</v>
          </cell>
          <cell r="W61">
            <v>1064057686</v>
          </cell>
          <cell r="X61">
            <v>310406667</v>
          </cell>
          <cell r="Z61">
            <v>293406667</v>
          </cell>
        </row>
        <row r="62">
          <cell r="A62" t="str">
            <v>21-01-01</v>
          </cell>
          <cell r="B62" t="str">
            <v xml:space="preserve">MINISTERIO DE MINAS Y ENERGIA - GESTION GENERAL </v>
          </cell>
          <cell r="C62" t="str">
            <v>C-2199-1900-27-53105B</v>
          </cell>
          <cell r="D62" t="str">
            <v>C</v>
          </cell>
          <cell r="E62" t="str">
            <v>2199</v>
          </cell>
          <cell r="F62" t="str">
            <v>1900</v>
          </cell>
          <cell r="G62" t="str">
            <v>27</v>
          </cell>
          <cell r="H62" t="str">
            <v>53105B</v>
          </cell>
          <cell r="L62" t="str">
            <v>Nación</v>
          </cell>
          <cell r="M62" t="str">
            <v>10</v>
          </cell>
          <cell r="N62" t="str">
            <v>CSF</v>
          </cell>
          <cell r="P62">
            <v>1357034000</v>
          </cell>
          <cell r="Q62">
            <v>0</v>
          </cell>
          <cell r="R62">
            <v>0</v>
          </cell>
          <cell r="S62">
            <v>1357034000</v>
          </cell>
          <cell r="T62">
            <v>0</v>
          </cell>
          <cell r="U62">
            <v>1357034000</v>
          </cell>
          <cell r="V62">
            <v>0</v>
          </cell>
          <cell r="W62">
            <v>1256175390.0899999</v>
          </cell>
          <cell r="X62">
            <v>250322142</v>
          </cell>
          <cell r="Z62">
            <v>250322142</v>
          </cell>
        </row>
        <row r="63">
          <cell r="A63" t="str">
            <v>21-01-01</v>
          </cell>
          <cell r="B63" t="str">
            <v xml:space="preserve">MINISTERIO DE MINAS Y ENERGIA - GESTION GENERAL </v>
          </cell>
          <cell r="C63" t="str">
            <v>C-2199-1900-28-40301A</v>
          </cell>
          <cell r="D63" t="str">
            <v>C</v>
          </cell>
          <cell r="E63" t="str">
            <v>2199</v>
          </cell>
          <cell r="F63" t="str">
            <v>1900</v>
          </cell>
          <cell r="G63" t="str">
            <v>28</v>
          </cell>
          <cell r="H63" t="str">
            <v>40301A</v>
          </cell>
          <cell r="L63" t="str">
            <v>Nación</v>
          </cell>
          <cell r="M63" t="str">
            <v>10</v>
          </cell>
          <cell r="N63" t="str">
            <v>CSF</v>
          </cell>
          <cell r="P63">
            <v>2976000000</v>
          </cell>
          <cell r="Q63">
            <v>0</v>
          </cell>
          <cell r="R63">
            <v>0</v>
          </cell>
          <cell r="S63">
            <v>2976000000</v>
          </cell>
          <cell r="T63">
            <v>0</v>
          </cell>
          <cell r="U63">
            <v>2889153831</v>
          </cell>
          <cell r="V63">
            <v>86846169</v>
          </cell>
          <cell r="W63">
            <v>2810580364</v>
          </cell>
          <cell r="X63">
            <v>2204196209</v>
          </cell>
          <cell r="Z63">
            <v>2204196209</v>
          </cell>
        </row>
        <row r="64">
          <cell r="A64" t="str">
            <v>21-01-01</v>
          </cell>
          <cell r="B64" t="str">
            <v xml:space="preserve">MINISTERIO DE MINAS Y ENERGIA - GESTION GENERAL </v>
          </cell>
          <cell r="C64" t="str">
            <v>C-2199-1900-29-53105B</v>
          </cell>
          <cell r="D64" t="str">
            <v>C</v>
          </cell>
          <cell r="E64" t="str">
            <v>2199</v>
          </cell>
          <cell r="F64" t="str">
            <v>1900</v>
          </cell>
          <cell r="G64" t="str">
            <v>29</v>
          </cell>
          <cell r="H64" t="str">
            <v>53105B</v>
          </cell>
          <cell r="L64" t="str">
            <v>Nación</v>
          </cell>
          <cell r="M64" t="str">
            <v>10</v>
          </cell>
          <cell r="N64" t="str">
            <v>CSF</v>
          </cell>
          <cell r="P64">
            <v>3722160000</v>
          </cell>
          <cell r="Q64">
            <v>0</v>
          </cell>
          <cell r="R64">
            <v>0</v>
          </cell>
          <cell r="S64">
            <v>3722160000</v>
          </cell>
          <cell r="T64">
            <v>0</v>
          </cell>
          <cell r="U64">
            <v>3548583331</v>
          </cell>
          <cell r="V64">
            <v>173576669</v>
          </cell>
          <cell r="W64">
            <v>3462447249</v>
          </cell>
          <cell r="X64">
            <v>2521860952.8299999</v>
          </cell>
          <cell r="Z64">
            <v>2501860952.8299999</v>
          </cell>
        </row>
        <row r="65">
          <cell r="A65" t="str">
            <v>21-01-01</v>
          </cell>
          <cell r="B65" t="str">
            <v xml:space="preserve">MINISTERIO DE MINAS Y ENERGIA - GESTION GENERAL </v>
          </cell>
          <cell r="C65" t="str">
            <v>C-2199-1900-30-53106A</v>
          </cell>
          <cell r="D65" t="str">
            <v>C</v>
          </cell>
          <cell r="E65" t="str">
            <v>2199</v>
          </cell>
          <cell r="F65" t="str">
            <v>1900</v>
          </cell>
          <cell r="G65" t="str">
            <v>30</v>
          </cell>
          <cell r="H65" t="str">
            <v>53106A</v>
          </cell>
          <cell r="L65" t="str">
            <v>Nación</v>
          </cell>
          <cell r="M65" t="str">
            <v>10</v>
          </cell>
          <cell r="N65" t="str">
            <v>CSF</v>
          </cell>
          <cell r="P65">
            <v>4717050000</v>
          </cell>
          <cell r="Q65">
            <v>0</v>
          </cell>
          <cell r="R65">
            <v>0</v>
          </cell>
          <cell r="S65">
            <v>4717050000</v>
          </cell>
          <cell r="T65">
            <v>0</v>
          </cell>
          <cell r="U65">
            <v>4634490756.6499996</v>
          </cell>
          <cell r="V65">
            <v>82559243.349999994</v>
          </cell>
          <cell r="W65">
            <v>4349061622.3199997</v>
          </cell>
          <cell r="X65">
            <v>3177747371.9899998</v>
          </cell>
          <cell r="Z65">
            <v>3177747371.9899998</v>
          </cell>
        </row>
        <row r="66">
          <cell r="A66" t="str">
            <v>21-01-01</v>
          </cell>
          <cell r="B66" t="str">
            <v xml:space="preserve">MINISTERIO DE MINAS Y ENERGIA - GESTION GENERAL </v>
          </cell>
          <cell r="C66" t="str">
            <v>C-2199-1900-31-40301A</v>
          </cell>
          <cell r="D66" t="str">
            <v>C</v>
          </cell>
          <cell r="E66" t="str">
            <v>2199</v>
          </cell>
          <cell r="F66" t="str">
            <v>1900</v>
          </cell>
          <cell r="G66" t="str">
            <v>31</v>
          </cell>
          <cell r="H66" t="str">
            <v>40301A</v>
          </cell>
          <cell r="L66" t="str">
            <v>Nación</v>
          </cell>
          <cell r="M66" t="str">
            <v>10</v>
          </cell>
          <cell r="N66" t="str">
            <v>CSF</v>
          </cell>
          <cell r="P66">
            <v>6407685000</v>
          </cell>
          <cell r="Q66">
            <v>0</v>
          </cell>
          <cell r="R66">
            <v>0</v>
          </cell>
          <cell r="S66">
            <v>6407685000</v>
          </cell>
          <cell r="T66">
            <v>0</v>
          </cell>
          <cell r="U66">
            <v>4138238331.0100002</v>
          </cell>
          <cell r="V66">
            <v>2269446668.9899998</v>
          </cell>
          <cell r="W66">
            <v>3921339130.0100002</v>
          </cell>
          <cell r="X66">
            <v>2830015757.0100002</v>
          </cell>
          <cell r="Z66">
            <v>2830015757.0100002</v>
          </cell>
        </row>
        <row r="67">
          <cell r="A67" t="str">
            <v>21-01-01</v>
          </cell>
          <cell r="B67" t="str">
            <v xml:space="preserve">MINISTERIO DE MINAS Y ENERGIA - GESTION GENERAL </v>
          </cell>
          <cell r="C67" t="str">
            <v>C-2199-1900-32-53105B</v>
          </cell>
          <cell r="D67" t="str">
            <v>C</v>
          </cell>
          <cell r="E67" t="str">
            <v>2199</v>
          </cell>
          <cell r="F67" t="str">
            <v>1900</v>
          </cell>
          <cell r="G67" t="str">
            <v>32</v>
          </cell>
          <cell r="H67" t="str">
            <v>53105B</v>
          </cell>
          <cell r="L67" t="str">
            <v>Nación</v>
          </cell>
          <cell r="M67" t="str">
            <v>10</v>
          </cell>
          <cell r="N67" t="str">
            <v>CSF</v>
          </cell>
          <cell r="P67">
            <v>30000000000</v>
          </cell>
          <cell r="Q67">
            <v>0</v>
          </cell>
          <cell r="R67">
            <v>0</v>
          </cell>
          <cell r="S67">
            <v>30000000000</v>
          </cell>
          <cell r="T67">
            <v>0</v>
          </cell>
          <cell r="U67">
            <v>28795220139</v>
          </cell>
          <cell r="V67">
            <v>1204779861</v>
          </cell>
          <cell r="W67">
            <v>24056611969</v>
          </cell>
          <cell r="X67">
            <v>14346424698.889999</v>
          </cell>
          <cell r="Z67">
            <v>14229614698.889999</v>
          </cell>
        </row>
        <row r="68">
          <cell r="A68" t="str">
            <v>21-01-01</v>
          </cell>
          <cell r="B68" t="str">
            <v xml:space="preserve">MINISTERIO DE MINAS Y ENERGIA - GESTION GENERAL </v>
          </cell>
          <cell r="C68" t="str">
            <v>C-2199-1900-34-53105B</v>
          </cell>
          <cell r="D68" t="str">
            <v>C</v>
          </cell>
          <cell r="E68" t="str">
            <v>2199</v>
          </cell>
          <cell r="F68" t="str">
            <v>1900</v>
          </cell>
          <cell r="G68" t="str">
            <v>34</v>
          </cell>
          <cell r="H68" t="str">
            <v>53105B</v>
          </cell>
          <cell r="L68" t="str">
            <v>Nación</v>
          </cell>
          <cell r="M68" t="str">
            <v>10</v>
          </cell>
          <cell r="N68" t="str">
            <v>CSF</v>
          </cell>
          <cell r="P68">
            <v>1485000000</v>
          </cell>
          <cell r="Q68">
            <v>0</v>
          </cell>
          <cell r="R68">
            <v>0</v>
          </cell>
          <cell r="S68">
            <v>1485000000</v>
          </cell>
          <cell r="T68">
            <v>0</v>
          </cell>
          <cell r="U68">
            <v>1449728666</v>
          </cell>
          <cell r="V68">
            <v>35271334</v>
          </cell>
          <cell r="W68">
            <v>1415465558</v>
          </cell>
          <cell r="X68">
            <v>1166223091</v>
          </cell>
          <cell r="Z68">
            <v>1166223091</v>
          </cell>
        </row>
        <row r="69">
          <cell r="A69" t="str">
            <v>21-01-01</v>
          </cell>
          <cell r="B69" t="str">
            <v xml:space="preserve">MINISTERIO DE MINAS Y ENERGIA - GESTION GENERAL </v>
          </cell>
          <cell r="C69" t="str">
            <v>C-2199-1900-35-53105B</v>
          </cell>
          <cell r="D69" t="str">
            <v>C</v>
          </cell>
          <cell r="E69" t="str">
            <v>2199</v>
          </cell>
          <cell r="F69" t="str">
            <v>1900</v>
          </cell>
          <cell r="G69" t="str">
            <v>35</v>
          </cell>
          <cell r="H69" t="str">
            <v>53105B</v>
          </cell>
          <cell r="L69" t="str">
            <v>Nación</v>
          </cell>
          <cell r="M69" t="str">
            <v>10</v>
          </cell>
          <cell r="N69" t="str">
            <v>CSF</v>
          </cell>
          <cell r="P69">
            <v>31472946530</v>
          </cell>
          <cell r="Q69">
            <v>0</v>
          </cell>
          <cell r="R69">
            <v>0</v>
          </cell>
          <cell r="S69">
            <v>31472946530</v>
          </cell>
          <cell r="T69">
            <v>0</v>
          </cell>
          <cell r="U69">
            <v>29862411103</v>
          </cell>
          <cell r="V69">
            <v>1610535427</v>
          </cell>
          <cell r="W69">
            <v>25730577519</v>
          </cell>
          <cell r="X69">
            <v>11147871465.9</v>
          </cell>
          <cell r="Z69">
            <v>11129271465.9</v>
          </cell>
        </row>
        <row r="70">
          <cell r="A70" t="str">
            <v>21-01-13</v>
          </cell>
          <cell r="B70" t="str">
            <v>MINISTERIO DE MINAS Y ENERGIA - COMISION DE REGULACION DE ENERGIA Y GAS - CREG -</v>
          </cell>
          <cell r="C70" t="str">
            <v>A-01-01-01</v>
          </cell>
          <cell r="D70" t="str">
            <v>A</v>
          </cell>
          <cell r="E70" t="str">
            <v>01</v>
          </cell>
          <cell r="F70" t="str">
            <v>01</v>
          </cell>
          <cell r="G70" t="str">
            <v>01</v>
          </cell>
          <cell r="L70" t="str">
            <v>Nación</v>
          </cell>
          <cell r="M70" t="str">
            <v>10</v>
          </cell>
          <cell r="N70" t="str">
            <v>CSF</v>
          </cell>
          <cell r="P70">
            <v>3822300000</v>
          </cell>
          <cell r="Q70">
            <v>0</v>
          </cell>
          <cell r="R70">
            <v>45253931</v>
          </cell>
          <cell r="S70">
            <v>3777046069</v>
          </cell>
          <cell r="T70">
            <v>0</v>
          </cell>
          <cell r="U70">
            <v>3777046069</v>
          </cell>
          <cell r="V70">
            <v>0</v>
          </cell>
          <cell r="W70">
            <v>2780576766</v>
          </cell>
          <cell r="X70">
            <v>2531734465</v>
          </cell>
          <cell r="Z70">
            <v>2531734465</v>
          </cell>
        </row>
        <row r="71">
          <cell r="A71" t="str">
            <v>21-01-13</v>
          </cell>
          <cell r="B71" t="str">
            <v>MINISTERIO DE MINAS Y ENERGIA - COMISION DE REGULACION DE ENERGIA Y GAS - CREG -</v>
          </cell>
          <cell r="C71" t="str">
            <v>A-01-01-01</v>
          </cell>
          <cell r="D71" t="str">
            <v>A</v>
          </cell>
          <cell r="E71" t="str">
            <v>01</v>
          </cell>
          <cell r="F71" t="str">
            <v>01</v>
          </cell>
          <cell r="G71" t="str">
            <v>01</v>
          </cell>
          <cell r="L71" t="str">
            <v>Nación</v>
          </cell>
          <cell r="M71" t="str">
            <v>16</v>
          </cell>
          <cell r="N71" t="str">
            <v>SSF</v>
          </cell>
          <cell r="P71">
            <v>12244400000</v>
          </cell>
          <cell r="Q71">
            <v>0</v>
          </cell>
          <cell r="R71">
            <v>846309482</v>
          </cell>
          <cell r="S71">
            <v>11398090518</v>
          </cell>
          <cell r="T71">
            <v>0</v>
          </cell>
          <cell r="U71">
            <v>11398090518</v>
          </cell>
          <cell r="V71">
            <v>0</v>
          </cell>
          <cell r="W71">
            <v>8952745823</v>
          </cell>
          <cell r="X71">
            <v>8221447943</v>
          </cell>
          <cell r="Z71">
            <v>8221447943</v>
          </cell>
        </row>
        <row r="72">
          <cell r="A72" t="str">
            <v>21-01-13</v>
          </cell>
          <cell r="B72" t="str">
            <v>MINISTERIO DE MINAS Y ENERGIA - COMISION DE REGULACION DE ENERGIA Y GAS - CREG -</v>
          </cell>
          <cell r="C72" t="str">
            <v>A-01-01-02</v>
          </cell>
          <cell r="D72" t="str">
            <v>A</v>
          </cell>
          <cell r="E72" t="str">
            <v>01</v>
          </cell>
          <cell r="F72" t="str">
            <v>01</v>
          </cell>
          <cell r="G72" t="str">
            <v>02</v>
          </cell>
          <cell r="L72" t="str">
            <v>Nación</v>
          </cell>
          <cell r="M72" t="str">
            <v>10</v>
          </cell>
          <cell r="N72" t="str">
            <v>CSF</v>
          </cell>
          <cell r="P72">
            <v>1206800000</v>
          </cell>
          <cell r="Q72">
            <v>0</v>
          </cell>
          <cell r="R72">
            <v>0</v>
          </cell>
          <cell r="S72">
            <v>1206800000</v>
          </cell>
          <cell r="T72">
            <v>0</v>
          </cell>
          <cell r="U72">
            <v>1206800000</v>
          </cell>
          <cell r="V72">
            <v>0</v>
          </cell>
          <cell r="W72">
            <v>993797986</v>
          </cell>
          <cell r="X72">
            <v>993797986</v>
          </cell>
          <cell r="Z72">
            <v>975916186</v>
          </cell>
        </row>
        <row r="73">
          <cell r="A73" t="str">
            <v>21-01-13</v>
          </cell>
          <cell r="B73" t="str">
            <v>MINISTERIO DE MINAS Y ENERGIA - COMISION DE REGULACION DE ENERGIA Y GAS - CREG -</v>
          </cell>
          <cell r="C73" t="str">
            <v>A-01-01-02</v>
          </cell>
          <cell r="D73" t="str">
            <v>A</v>
          </cell>
          <cell r="E73" t="str">
            <v>01</v>
          </cell>
          <cell r="F73" t="str">
            <v>01</v>
          </cell>
          <cell r="G73" t="str">
            <v>02</v>
          </cell>
          <cell r="L73" t="str">
            <v>Nación</v>
          </cell>
          <cell r="M73" t="str">
            <v>16</v>
          </cell>
          <cell r="N73" t="str">
            <v>SSF</v>
          </cell>
          <cell r="P73">
            <v>3973300000</v>
          </cell>
          <cell r="Q73">
            <v>0</v>
          </cell>
          <cell r="R73">
            <v>0</v>
          </cell>
          <cell r="S73">
            <v>3973300000</v>
          </cell>
          <cell r="T73">
            <v>0</v>
          </cell>
          <cell r="U73">
            <v>3973300000</v>
          </cell>
          <cell r="V73">
            <v>0</v>
          </cell>
          <cell r="W73">
            <v>3181246042</v>
          </cell>
          <cell r="X73">
            <v>3181165449</v>
          </cell>
          <cell r="Z73">
            <v>3113366949</v>
          </cell>
        </row>
        <row r="74">
          <cell r="A74" t="str">
            <v>21-01-13</v>
          </cell>
          <cell r="B74" t="str">
            <v>MINISTERIO DE MINAS Y ENERGIA - COMISION DE REGULACION DE ENERGIA Y GAS - CREG -</v>
          </cell>
          <cell r="C74" t="str">
            <v>A-01-01-03</v>
          </cell>
          <cell r="D74" t="str">
            <v>A</v>
          </cell>
          <cell r="E74" t="str">
            <v>01</v>
          </cell>
          <cell r="F74" t="str">
            <v>01</v>
          </cell>
          <cell r="G74" t="str">
            <v>03</v>
          </cell>
          <cell r="L74" t="str">
            <v>Nación</v>
          </cell>
          <cell r="M74" t="str">
            <v>10</v>
          </cell>
          <cell r="N74" t="str">
            <v>CSF</v>
          </cell>
          <cell r="P74">
            <v>905000000</v>
          </cell>
          <cell r="Q74">
            <v>0</v>
          </cell>
          <cell r="R74">
            <v>0</v>
          </cell>
          <cell r="S74">
            <v>905000000</v>
          </cell>
          <cell r="T74">
            <v>0</v>
          </cell>
          <cell r="U74">
            <v>905000000</v>
          </cell>
          <cell r="V74">
            <v>0</v>
          </cell>
          <cell r="W74">
            <v>605113238</v>
          </cell>
          <cell r="X74">
            <v>605113238</v>
          </cell>
          <cell r="Z74">
            <v>605113238</v>
          </cell>
        </row>
        <row r="75">
          <cell r="A75" t="str">
            <v>21-01-13</v>
          </cell>
          <cell r="B75" t="str">
            <v>MINISTERIO DE MINAS Y ENERGIA - COMISION DE REGULACION DE ENERGIA Y GAS - CREG -</v>
          </cell>
          <cell r="C75" t="str">
            <v>A-01-01-03</v>
          </cell>
          <cell r="D75" t="str">
            <v>A</v>
          </cell>
          <cell r="E75" t="str">
            <v>01</v>
          </cell>
          <cell r="F75" t="str">
            <v>01</v>
          </cell>
          <cell r="G75" t="str">
            <v>03</v>
          </cell>
          <cell r="L75" t="str">
            <v>Nación</v>
          </cell>
          <cell r="M75" t="str">
            <v>16</v>
          </cell>
          <cell r="N75" t="str">
            <v>SSF</v>
          </cell>
          <cell r="P75">
            <v>3738100000</v>
          </cell>
          <cell r="Q75">
            <v>0</v>
          </cell>
          <cell r="R75">
            <v>0</v>
          </cell>
          <cell r="S75">
            <v>3738100000</v>
          </cell>
          <cell r="T75">
            <v>0</v>
          </cell>
          <cell r="U75">
            <v>3738100000</v>
          </cell>
          <cell r="V75">
            <v>0</v>
          </cell>
          <cell r="W75">
            <v>3105200372</v>
          </cell>
          <cell r="X75">
            <v>3104358856</v>
          </cell>
          <cell r="Z75">
            <v>3104358856</v>
          </cell>
        </row>
        <row r="76">
          <cell r="A76" t="str">
            <v>21-01-13</v>
          </cell>
          <cell r="B76" t="str">
            <v>MINISTERIO DE MINAS Y ENERGIA - COMISION DE REGULACION DE ENERGIA Y GAS - CREG -</v>
          </cell>
          <cell r="C76" t="str">
            <v>A-01-01-04</v>
          </cell>
          <cell r="D76" t="str">
            <v>A</v>
          </cell>
          <cell r="E76" t="str">
            <v>01</v>
          </cell>
          <cell r="F76" t="str">
            <v>01</v>
          </cell>
          <cell r="G76" t="str">
            <v>04</v>
          </cell>
          <cell r="L76" t="str">
            <v>Nación</v>
          </cell>
          <cell r="M76" t="str">
            <v>16</v>
          </cell>
          <cell r="N76" t="str">
            <v>SSF</v>
          </cell>
          <cell r="P76">
            <v>1903700000</v>
          </cell>
          <cell r="Q76">
            <v>0</v>
          </cell>
          <cell r="R76">
            <v>0</v>
          </cell>
          <cell r="S76">
            <v>1903700000</v>
          </cell>
          <cell r="T76">
            <v>1903700000</v>
          </cell>
          <cell r="U76">
            <v>0</v>
          </cell>
          <cell r="V76">
            <v>0</v>
          </cell>
          <cell r="W76">
            <v>0</v>
          </cell>
          <cell r="X76">
            <v>0</v>
          </cell>
          <cell r="Z76">
            <v>0</v>
          </cell>
        </row>
        <row r="77">
          <cell r="A77" t="str">
            <v>21-01-13</v>
          </cell>
          <cell r="B77" t="str">
            <v>MINISTERIO DE MINAS Y ENERGIA - COMISION DE REGULACION DE ENERGIA Y GAS - CREG -</v>
          </cell>
          <cell r="C77" t="str">
            <v>A-02</v>
          </cell>
          <cell r="D77" t="str">
            <v>A</v>
          </cell>
          <cell r="E77" t="str">
            <v>02</v>
          </cell>
          <cell r="L77" t="str">
            <v>Nación</v>
          </cell>
          <cell r="M77" t="str">
            <v>10</v>
          </cell>
          <cell r="N77" t="str">
            <v>CSF</v>
          </cell>
          <cell r="P77">
            <v>400400000</v>
          </cell>
          <cell r="Q77">
            <v>0</v>
          </cell>
          <cell r="R77">
            <v>0</v>
          </cell>
          <cell r="S77">
            <v>400400000</v>
          </cell>
          <cell r="T77">
            <v>0</v>
          </cell>
          <cell r="U77">
            <v>400400000</v>
          </cell>
          <cell r="V77">
            <v>0</v>
          </cell>
          <cell r="W77">
            <v>400131511</v>
          </cell>
          <cell r="X77">
            <v>315107578.89999998</v>
          </cell>
          <cell r="Z77">
            <v>315107578.89999998</v>
          </cell>
        </row>
        <row r="78">
          <cell r="A78" t="str">
            <v>21-01-13</v>
          </cell>
          <cell r="B78" t="str">
            <v>MINISTERIO DE MINAS Y ENERGIA - COMISION DE REGULACION DE ENERGIA Y GAS - CREG -</v>
          </cell>
          <cell r="C78" t="str">
            <v>A-02</v>
          </cell>
          <cell r="D78" t="str">
            <v>A</v>
          </cell>
          <cell r="E78" t="str">
            <v>02</v>
          </cell>
          <cell r="L78" t="str">
            <v>Nación</v>
          </cell>
          <cell r="M78" t="str">
            <v>16</v>
          </cell>
          <cell r="N78" t="str">
            <v>SSF</v>
          </cell>
          <cell r="P78">
            <v>3655300000</v>
          </cell>
          <cell r="Q78">
            <v>738395133</v>
          </cell>
          <cell r="R78">
            <v>0</v>
          </cell>
          <cell r="S78">
            <v>4393695133</v>
          </cell>
          <cell r="T78">
            <v>0</v>
          </cell>
          <cell r="U78">
            <v>4327641195.4899998</v>
          </cell>
          <cell r="V78">
            <v>66053937.509999998</v>
          </cell>
          <cell r="W78">
            <v>3506658167.5300002</v>
          </cell>
          <cell r="X78">
            <v>2991625511.1199999</v>
          </cell>
          <cell r="Z78">
            <v>2974701277.1199999</v>
          </cell>
        </row>
        <row r="79">
          <cell r="A79" t="str">
            <v>21-01-13</v>
          </cell>
          <cell r="B79" t="str">
            <v>MINISTERIO DE MINAS Y ENERGIA - COMISION DE REGULACION DE ENERGIA Y GAS - CREG -</v>
          </cell>
          <cell r="C79" t="str">
            <v>A-03-03-04-063</v>
          </cell>
          <cell r="D79" t="str">
            <v>A</v>
          </cell>
          <cell r="E79" t="str">
            <v>03</v>
          </cell>
          <cell r="F79" t="str">
            <v>03</v>
          </cell>
          <cell r="G79" t="str">
            <v>04</v>
          </cell>
          <cell r="H79" t="str">
            <v>063</v>
          </cell>
          <cell r="L79" t="str">
            <v>Nación</v>
          </cell>
          <cell r="M79" t="str">
            <v>16</v>
          </cell>
          <cell r="N79" t="str">
            <v>SSF</v>
          </cell>
          <cell r="P79">
            <v>2779000000</v>
          </cell>
          <cell r="Q79">
            <v>0</v>
          </cell>
          <cell r="R79">
            <v>0</v>
          </cell>
          <cell r="S79">
            <v>2779000000</v>
          </cell>
          <cell r="T79">
            <v>0</v>
          </cell>
          <cell r="U79">
            <v>2779000000</v>
          </cell>
          <cell r="V79">
            <v>0</v>
          </cell>
          <cell r="W79">
            <v>2779000000</v>
          </cell>
          <cell r="X79">
            <v>2779000000</v>
          </cell>
          <cell r="Z79">
            <v>2779000000</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L80" t="str">
            <v>Nación</v>
          </cell>
          <cell r="M80" t="str">
            <v>10</v>
          </cell>
          <cell r="N80" t="str">
            <v>CSF</v>
          </cell>
          <cell r="P80">
            <v>12300000</v>
          </cell>
          <cell r="Q80">
            <v>45253931</v>
          </cell>
          <cell r="R80">
            <v>0</v>
          </cell>
          <cell r="S80">
            <v>57553931</v>
          </cell>
          <cell r="T80">
            <v>0</v>
          </cell>
          <cell r="U80">
            <v>57553931</v>
          </cell>
          <cell r="V80">
            <v>0</v>
          </cell>
          <cell r="W80">
            <v>14248794</v>
          </cell>
          <cell r="X80">
            <v>14248794</v>
          </cell>
          <cell r="Z80">
            <v>14248794</v>
          </cell>
        </row>
        <row r="81">
          <cell r="A81" t="str">
            <v>21-01-13</v>
          </cell>
          <cell r="B81" t="str">
            <v>MINISTERIO DE MINAS Y ENERGIA - COMISION DE REGULACION DE ENERGIA Y GAS - CREG -</v>
          </cell>
          <cell r="C81" t="str">
            <v>A-03-04-02-012</v>
          </cell>
          <cell r="D81" t="str">
            <v>A</v>
          </cell>
          <cell r="E81" t="str">
            <v>03</v>
          </cell>
          <cell r="F81" t="str">
            <v>04</v>
          </cell>
          <cell r="G81" t="str">
            <v>02</v>
          </cell>
          <cell r="H81" t="str">
            <v>012</v>
          </cell>
          <cell r="L81" t="str">
            <v>Nación</v>
          </cell>
          <cell r="M81" t="str">
            <v>16</v>
          </cell>
          <cell r="N81" t="str">
            <v>SSF</v>
          </cell>
          <cell r="P81">
            <v>20300000</v>
          </cell>
          <cell r="Q81">
            <v>107914349</v>
          </cell>
          <cell r="R81">
            <v>0</v>
          </cell>
          <cell r="S81">
            <v>128214349</v>
          </cell>
          <cell r="T81">
            <v>0</v>
          </cell>
          <cell r="U81">
            <v>128214349</v>
          </cell>
          <cell r="V81">
            <v>0</v>
          </cell>
          <cell r="W81">
            <v>65640640</v>
          </cell>
          <cell r="X81">
            <v>65640640</v>
          </cell>
          <cell r="Z81">
            <v>65640640</v>
          </cell>
        </row>
        <row r="82">
          <cell r="A82" t="str">
            <v>21-01-13</v>
          </cell>
          <cell r="B82" t="str">
            <v>MINISTERIO DE MINAS Y ENERGIA - COMISION DE REGULACION DE ENERGIA Y GAS - CREG -</v>
          </cell>
          <cell r="C82" t="str">
            <v>A-08-01</v>
          </cell>
          <cell r="D82" t="str">
            <v>A</v>
          </cell>
          <cell r="E82" t="str">
            <v>08</v>
          </cell>
          <cell r="F82" t="str">
            <v>01</v>
          </cell>
          <cell r="L82" t="str">
            <v>Nación</v>
          </cell>
          <cell r="M82" t="str">
            <v>16</v>
          </cell>
          <cell r="N82" t="str">
            <v>SSF</v>
          </cell>
          <cell r="P82">
            <v>91100000</v>
          </cell>
          <cell r="Q82">
            <v>0</v>
          </cell>
          <cell r="R82">
            <v>0</v>
          </cell>
          <cell r="S82">
            <v>91100000</v>
          </cell>
          <cell r="T82">
            <v>0</v>
          </cell>
          <cell r="U82">
            <v>82120000</v>
          </cell>
          <cell r="V82">
            <v>8980000</v>
          </cell>
          <cell r="W82">
            <v>82120000</v>
          </cell>
          <cell r="X82">
            <v>82120000</v>
          </cell>
          <cell r="Z82">
            <v>82120000</v>
          </cell>
        </row>
        <row r="83">
          <cell r="A83" t="str">
            <v>21-01-13</v>
          </cell>
          <cell r="B83" t="str">
            <v>MINISTERIO DE MINAS Y ENERGIA - COMISION DE REGULACION DE ENERGIA Y GAS - CREG -</v>
          </cell>
          <cell r="C83" t="str">
            <v>A-08-04-01</v>
          </cell>
          <cell r="D83" t="str">
            <v>A</v>
          </cell>
          <cell r="E83" t="str">
            <v>08</v>
          </cell>
          <cell r="F83" t="str">
            <v>04</v>
          </cell>
          <cell r="G83" t="str">
            <v>01</v>
          </cell>
          <cell r="L83" t="str">
            <v>Nación</v>
          </cell>
          <cell r="M83" t="str">
            <v>16</v>
          </cell>
          <cell r="N83" t="str">
            <v>SSF</v>
          </cell>
          <cell r="P83">
            <v>119500000</v>
          </cell>
          <cell r="Q83">
            <v>0</v>
          </cell>
          <cell r="R83">
            <v>0</v>
          </cell>
          <cell r="S83">
            <v>119500000</v>
          </cell>
          <cell r="T83">
            <v>0</v>
          </cell>
          <cell r="U83">
            <v>96222169</v>
          </cell>
          <cell r="V83">
            <v>23277831</v>
          </cell>
          <cell r="W83">
            <v>96222169</v>
          </cell>
          <cell r="X83">
            <v>96222169</v>
          </cell>
          <cell r="Z83">
            <v>96222169</v>
          </cell>
        </row>
        <row r="84">
          <cell r="A84" t="str">
            <v>21-01-13</v>
          </cell>
          <cell r="B84" t="str">
            <v>MINISTERIO DE MINAS Y ENERGIA - COMISION DE REGULACION DE ENERGIA Y GAS - CREG -</v>
          </cell>
          <cell r="C84" t="str">
            <v>C-2106-1900-7-40302B</v>
          </cell>
          <cell r="D84" t="str">
            <v>C</v>
          </cell>
          <cell r="E84" t="str">
            <v>2106</v>
          </cell>
          <cell r="F84" t="str">
            <v>1900</v>
          </cell>
          <cell r="G84" t="str">
            <v>7</v>
          </cell>
          <cell r="H84" t="str">
            <v>40302B</v>
          </cell>
          <cell r="L84" t="str">
            <v>Nación</v>
          </cell>
          <cell r="M84" t="str">
            <v>10</v>
          </cell>
          <cell r="N84" t="str">
            <v>CSF</v>
          </cell>
          <cell r="P84">
            <v>710000000</v>
          </cell>
          <cell r="Q84">
            <v>0</v>
          </cell>
          <cell r="R84">
            <v>0</v>
          </cell>
          <cell r="S84">
            <v>710000000</v>
          </cell>
          <cell r="T84">
            <v>0</v>
          </cell>
          <cell r="U84">
            <v>379703052</v>
          </cell>
          <cell r="V84">
            <v>330296948</v>
          </cell>
          <cell r="W84">
            <v>379703052</v>
          </cell>
          <cell r="X84">
            <v>270346006</v>
          </cell>
          <cell r="Z84">
            <v>270346006</v>
          </cell>
        </row>
        <row r="85">
          <cell r="A85" t="str">
            <v>21-01-13</v>
          </cell>
          <cell r="B85" t="str">
            <v>MINISTERIO DE MINAS Y ENERGIA - COMISION DE REGULACION DE ENERGIA Y GAS - CREG -</v>
          </cell>
          <cell r="C85" t="str">
            <v>C-2106-1900-7-40302B</v>
          </cell>
          <cell r="D85" t="str">
            <v>C</v>
          </cell>
          <cell r="E85" t="str">
            <v>2106</v>
          </cell>
          <cell r="F85" t="str">
            <v>1900</v>
          </cell>
          <cell r="G85" t="str">
            <v>7</v>
          </cell>
          <cell r="H85" t="str">
            <v>40302B</v>
          </cell>
          <cell r="L85" t="str">
            <v>Nación</v>
          </cell>
          <cell r="M85" t="str">
            <v>16</v>
          </cell>
          <cell r="N85" t="str">
            <v>SSF</v>
          </cell>
          <cell r="P85">
            <v>9637922631</v>
          </cell>
          <cell r="Q85">
            <v>0</v>
          </cell>
          <cell r="R85">
            <v>0</v>
          </cell>
          <cell r="S85">
            <v>9637922631</v>
          </cell>
          <cell r="T85">
            <v>0</v>
          </cell>
          <cell r="U85">
            <v>8479905556</v>
          </cell>
          <cell r="V85">
            <v>1158017075</v>
          </cell>
          <cell r="W85">
            <v>8458385454</v>
          </cell>
          <cell r="X85">
            <v>6667807140.1300001</v>
          </cell>
          <cell r="Z85">
            <v>6577153580.9300003</v>
          </cell>
        </row>
        <row r="86">
          <cell r="A86" t="str">
            <v>21-01-13</v>
          </cell>
          <cell r="B86" t="str">
            <v>MINISTERIO DE MINAS Y ENERGIA - COMISION DE REGULACION DE ENERGIA Y GAS - CREG -</v>
          </cell>
          <cell r="C86" t="str">
            <v>C-2199-1900-5-53105B</v>
          </cell>
          <cell r="D86" t="str">
            <v>C</v>
          </cell>
          <cell r="E86" t="str">
            <v>2199</v>
          </cell>
          <cell r="F86" t="str">
            <v>1900</v>
          </cell>
          <cell r="G86" t="str">
            <v>5</v>
          </cell>
          <cell r="H86" t="str">
            <v>53105B</v>
          </cell>
          <cell r="L86" t="str">
            <v>Nación</v>
          </cell>
          <cell r="M86" t="str">
            <v>16</v>
          </cell>
          <cell r="N86" t="str">
            <v>SSF</v>
          </cell>
          <cell r="P86">
            <v>5035770000</v>
          </cell>
          <cell r="Q86">
            <v>0</v>
          </cell>
          <cell r="R86">
            <v>0</v>
          </cell>
          <cell r="S86">
            <v>5035770000</v>
          </cell>
          <cell r="T86">
            <v>0</v>
          </cell>
          <cell r="U86">
            <v>4693125491.3900003</v>
          </cell>
          <cell r="V86">
            <v>342644508.61000001</v>
          </cell>
          <cell r="W86">
            <v>4419739670.6199999</v>
          </cell>
          <cell r="X86">
            <v>3410832980.5100002</v>
          </cell>
          <cell r="Z86">
            <v>3410832980.5100002</v>
          </cell>
        </row>
        <row r="87">
          <cell r="A87" t="str">
            <v>21-01-13</v>
          </cell>
          <cell r="B87" t="str">
            <v>MINISTERIO DE MINAS Y ENERGIA - COMISION DE REGULACION DE ENERGIA Y GAS - CREG -</v>
          </cell>
          <cell r="C87" t="str">
            <v>C-2199-1900-6-53105B</v>
          </cell>
          <cell r="D87" t="str">
            <v>C</v>
          </cell>
          <cell r="E87" t="str">
            <v>2199</v>
          </cell>
          <cell r="F87" t="str">
            <v>1900</v>
          </cell>
          <cell r="G87" t="str">
            <v>6</v>
          </cell>
          <cell r="H87" t="str">
            <v>53105B</v>
          </cell>
          <cell r="L87" t="str">
            <v>Nación</v>
          </cell>
          <cell r="M87" t="str">
            <v>16</v>
          </cell>
          <cell r="N87" t="str">
            <v>SSF</v>
          </cell>
          <cell r="P87">
            <v>569707369</v>
          </cell>
          <cell r="Q87">
            <v>0</v>
          </cell>
          <cell r="R87">
            <v>0</v>
          </cell>
          <cell r="S87">
            <v>569707369</v>
          </cell>
          <cell r="T87">
            <v>0</v>
          </cell>
          <cell r="U87">
            <v>569603362</v>
          </cell>
          <cell r="V87">
            <v>104007</v>
          </cell>
          <cell r="W87">
            <v>569603362</v>
          </cell>
          <cell r="X87">
            <v>474699217</v>
          </cell>
          <cell r="Z87">
            <v>474699217</v>
          </cell>
        </row>
        <row r="88">
          <cell r="A88" t="str">
            <v>21-03-00</v>
          </cell>
          <cell r="B88" t="str">
            <v>SERVICIO GEOLOGICO COLOMBIANO</v>
          </cell>
          <cell r="C88" t="str">
            <v>A-01-01-01</v>
          </cell>
          <cell r="D88" t="str">
            <v>A</v>
          </cell>
          <cell r="E88" t="str">
            <v>01</v>
          </cell>
          <cell r="F88" t="str">
            <v>01</v>
          </cell>
          <cell r="G88" t="str">
            <v>01</v>
          </cell>
          <cell r="L88" t="str">
            <v>Nación</v>
          </cell>
          <cell r="M88" t="str">
            <v>10</v>
          </cell>
          <cell r="N88" t="str">
            <v>CSF</v>
          </cell>
          <cell r="P88">
            <v>25830053000</v>
          </cell>
          <cell r="Q88">
            <v>0</v>
          </cell>
          <cell r="R88">
            <v>0</v>
          </cell>
          <cell r="S88">
            <v>25830053000</v>
          </cell>
          <cell r="T88">
            <v>0</v>
          </cell>
          <cell r="U88">
            <v>25830053000</v>
          </cell>
          <cell r="V88">
            <v>0</v>
          </cell>
          <cell r="W88">
            <v>21659360224</v>
          </cell>
          <cell r="X88">
            <v>21635287367</v>
          </cell>
          <cell r="Z88">
            <v>21632841820</v>
          </cell>
        </row>
        <row r="89">
          <cell r="A89" t="str">
            <v>21-03-00</v>
          </cell>
          <cell r="B89" t="str">
            <v>SERVICIO GEOLOGICO COLOMBIANO</v>
          </cell>
          <cell r="C89" t="str">
            <v>A-01-01-02</v>
          </cell>
          <cell r="D89" t="str">
            <v>A</v>
          </cell>
          <cell r="E89" t="str">
            <v>01</v>
          </cell>
          <cell r="F89" t="str">
            <v>01</v>
          </cell>
          <cell r="G89" t="str">
            <v>02</v>
          </cell>
          <cell r="L89" t="str">
            <v>Nación</v>
          </cell>
          <cell r="M89" t="str">
            <v>10</v>
          </cell>
          <cell r="N89" t="str">
            <v>CSF</v>
          </cell>
          <cell r="P89">
            <v>10918310000</v>
          </cell>
          <cell r="Q89">
            <v>0</v>
          </cell>
          <cell r="R89">
            <v>0</v>
          </cell>
          <cell r="S89">
            <v>10918310000</v>
          </cell>
          <cell r="T89">
            <v>0</v>
          </cell>
          <cell r="U89">
            <v>10918310000</v>
          </cell>
          <cell r="V89">
            <v>0</v>
          </cell>
          <cell r="W89">
            <v>7839497028</v>
          </cell>
          <cell r="X89">
            <v>7839497028</v>
          </cell>
          <cell r="Z89">
            <v>7839497028</v>
          </cell>
        </row>
        <row r="90">
          <cell r="A90" t="str">
            <v>21-03-00</v>
          </cell>
          <cell r="B90" t="str">
            <v>SERVICIO GEOLOGICO COLOMBIANO</v>
          </cell>
          <cell r="C90" t="str">
            <v>A-01-01-03</v>
          </cell>
          <cell r="D90" t="str">
            <v>A</v>
          </cell>
          <cell r="E90" t="str">
            <v>01</v>
          </cell>
          <cell r="F90" t="str">
            <v>01</v>
          </cell>
          <cell r="G90" t="str">
            <v>03</v>
          </cell>
          <cell r="L90" t="str">
            <v>Nación</v>
          </cell>
          <cell r="M90" t="str">
            <v>10</v>
          </cell>
          <cell r="N90" t="str">
            <v>CSF</v>
          </cell>
          <cell r="P90">
            <v>3115259000</v>
          </cell>
          <cell r="Q90">
            <v>0</v>
          </cell>
          <cell r="R90">
            <v>0</v>
          </cell>
          <cell r="S90">
            <v>3115259000</v>
          </cell>
          <cell r="T90">
            <v>0</v>
          </cell>
          <cell r="U90">
            <v>3115259000</v>
          </cell>
          <cell r="V90">
            <v>0</v>
          </cell>
          <cell r="W90">
            <v>2360507922</v>
          </cell>
          <cell r="X90">
            <v>2356743221</v>
          </cell>
          <cell r="Z90">
            <v>2356110765</v>
          </cell>
        </row>
        <row r="91">
          <cell r="A91" t="str">
            <v>21-03-00</v>
          </cell>
          <cell r="B91" t="str">
            <v>SERVICIO GEOLOGICO COLOMBIANO</v>
          </cell>
          <cell r="C91" t="str">
            <v>A-02</v>
          </cell>
          <cell r="D91" t="str">
            <v>A</v>
          </cell>
          <cell r="E91" t="str">
            <v>02</v>
          </cell>
          <cell r="L91" t="str">
            <v>Nación</v>
          </cell>
          <cell r="M91" t="str">
            <v>10</v>
          </cell>
          <cell r="N91" t="str">
            <v>CSF</v>
          </cell>
          <cell r="P91">
            <v>18139913000</v>
          </cell>
          <cell r="Q91">
            <v>0</v>
          </cell>
          <cell r="R91">
            <v>110737379</v>
          </cell>
          <cell r="S91">
            <v>18029175621</v>
          </cell>
          <cell r="T91">
            <v>0</v>
          </cell>
          <cell r="U91">
            <v>17831335130.490002</v>
          </cell>
          <cell r="V91">
            <v>197840490.50999999</v>
          </cell>
          <cell r="W91">
            <v>16563341366.530001</v>
          </cell>
          <cell r="X91">
            <v>13542138592.51</v>
          </cell>
          <cell r="Z91">
            <v>13484743295.23</v>
          </cell>
        </row>
        <row r="92">
          <cell r="A92" t="str">
            <v>21-03-00</v>
          </cell>
          <cell r="B92" t="str">
            <v>SERVICIO GEOLOGICO COLOMBIANO</v>
          </cell>
          <cell r="C92" t="str">
            <v>A-02</v>
          </cell>
          <cell r="D92" t="str">
            <v>A</v>
          </cell>
          <cell r="E92" t="str">
            <v>02</v>
          </cell>
          <cell r="L92" t="str">
            <v>Propios</v>
          </cell>
          <cell r="M92" t="str">
            <v>21</v>
          </cell>
          <cell r="N92" t="str">
            <v>CSF</v>
          </cell>
          <cell r="P92">
            <v>479217784</v>
          </cell>
          <cell r="Q92">
            <v>0</v>
          </cell>
          <cell r="R92">
            <v>0</v>
          </cell>
          <cell r="S92">
            <v>479217784</v>
          </cell>
          <cell r="T92">
            <v>0</v>
          </cell>
          <cell r="U92">
            <v>421165284</v>
          </cell>
          <cell r="V92">
            <v>58052500</v>
          </cell>
          <cell r="W92">
            <v>262384876</v>
          </cell>
          <cell r="X92">
            <v>219557540</v>
          </cell>
          <cell r="Z92">
            <v>219557540</v>
          </cell>
        </row>
        <row r="93">
          <cell r="A93" t="str">
            <v>21-03-00</v>
          </cell>
          <cell r="B93" t="str">
            <v>SERVICIO GEOLOGICO COLOMBIANO</v>
          </cell>
          <cell r="C93" t="str">
            <v>A-03-04-02-012</v>
          </cell>
          <cell r="D93" t="str">
            <v>A</v>
          </cell>
          <cell r="E93" t="str">
            <v>03</v>
          </cell>
          <cell r="F93" t="str">
            <v>04</v>
          </cell>
          <cell r="G93" t="str">
            <v>02</v>
          </cell>
          <cell r="H93" t="str">
            <v>012</v>
          </cell>
          <cell r="L93" t="str">
            <v>Nación</v>
          </cell>
          <cell r="M93" t="str">
            <v>10</v>
          </cell>
          <cell r="N93" t="str">
            <v>CSF</v>
          </cell>
          <cell r="P93">
            <v>152463000</v>
          </cell>
          <cell r="Q93">
            <v>0</v>
          </cell>
          <cell r="R93">
            <v>0</v>
          </cell>
          <cell r="S93">
            <v>152463000</v>
          </cell>
          <cell r="T93">
            <v>0</v>
          </cell>
          <cell r="U93">
            <v>152463000</v>
          </cell>
          <cell r="V93">
            <v>0</v>
          </cell>
          <cell r="W93">
            <v>103625476</v>
          </cell>
          <cell r="X93">
            <v>61873613</v>
          </cell>
          <cell r="Z93">
            <v>61873613</v>
          </cell>
        </row>
        <row r="94">
          <cell r="A94" t="str">
            <v>21-03-00</v>
          </cell>
          <cell r="B94" t="str">
            <v>SERVICIO GEOLOGICO COLOMBIANO</v>
          </cell>
          <cell r="C94" t="str">
            <v>A-03-10</v>
          </cell>
          <cell r="D94" t="str">
            <v>A</v>
          </cell>
          <cell r="E94" t="str">
            <v>03</v>
          </cell>
          <cell r="F94" t="str">
            <v>10</v>
          </cell>
          <cell r="L94" t="str">
            <v>Nación</v>
          </cell>
          <cell r="M94" t="str">
            <v>10</v>
          </cell>
          <cell r="N94" t="str">
            <v>CSF</v>
          </cell>
          <cell r="P94">
            <v>27788000</v>
          </cell>
          <cell r="Q94">
            <v>46277379</v>
          </cell>
          <cell r="R94">
            <v>0</v>
          </cell>
          <cell r="S94">
            <v>74065379</v>
          </cell>
          <cell r="T94">
            <v>0</v>
          </cell>
          <cell r="U94">
            <v>74065379</v>
          </cell>
          <cell r="V94">
            <v>0</v>
          </cell>
          <cell r="W94">
            <v>35780121</v>
          </cell>
          <cell r="X94">
            <v>35780121</v>
          </cell>
          <cell r="Z94">
            <v>35780121</v>
          </cell>
        </row>
        <row r="95">
          <cell r="A95" t="str">
            <v>21-03-00</v>
          </cell>
          <cell r="B95" t="str">
            <v>SERVICIO GEOLOGICO COLOMBIANO</v>
          </cell>
          <cell r="C95" t="str">
            <v>A-05</v>
          </cell>
          <cell r="D95" t="str">
            <v>A</v>
          </cell>
          <cell r="E95" t="str">
            <v>05</v>
          </cell>
          <cell r="L95" t="str">
            <v>Nación</v>
          </cell>
          <cell r="M95" t="str">
            <v>10</v>
          </cell>
          <cell r="N95" t="str">
            <v>CSF</v>
          </cell>
          <cell r="P95">
            <v>9390322000</v>
          </cell>
          <cell r="Q95">
            <v>0</v>
          </cell>
          <cell r="R95">
            <v>34786000</v>
          </cell>
          <cell r="S95">
            <v>9355536000</v>
          </cell>
          <cell r="T95">
            <v>0</v>
          </cell>
          <cell r="U95">
            <v>9145898895.1000004</v>
          </cell>
          <cell r="V95">
            <v>209637104.90000001</v>
          </cell>
          <cell r="W95">
            <v>8278478527.5299997</v>
          </cell>
          <cell r="X95">
            <v>5681093292.6999998</v>
          </cell>
          <cell r="Z95">
            <v>5676421212.6999998</v>
          </cell>
        </row>
        <row r="96">
          <cell r="A96" t="str">
            <v>21-03-00</v>
          </cell>
          <cell r="B96" t="str">
            <v>SERVICIO GEOLOGICO COLOMBIANO</v>
          </cell>
          <cell r="C96" t="str">
            <v>A-05</v>
          </cell>
          <cell r="D96" t="str">
            <v>A</v>
          </cell>
          <cell r="E96" t="str">
            <v>05</v>
          </cell>
          <cell r="L96" t="str">
            <v>Propios</v>
          </cell>
          <cell r="M96" t="str">
            <v>20</v>
          </cell>
          <cell r="N96" t="str">
            <v>CSF</v>
          </cell>
          <cell r="P96">
            <v>7947000000</v>
          </cell>
          <cell r="Q96">
            <v>0</v>
          </cell>
          <cell r="R96">
            <v>0</v>
          </cell>
          <cell r="S96">
            <v>7947000000</v>
          </cell>
          <cell r="T96">
            <v>0</v>
          </cell>
          <cell r="U96">
            <v>7871958520.6000004</v>
          </cell>
          <cell r="V96">
            <v>75041479.400000006</v>
          </cell>
          <cell r="W96">
            <v>7296826847.4300003</v>
          </cell>
          <cell r="X96">
            <v>5914174146.1400003</v>
          </cell>
          <cell r="Z96">
            <v>5914174146.1400003</v>
          </cell>
        </row>
        <row r="97">
          <cell r="A97" t="str">
            <v>21-03-00</v>
          </cell>
          <cell r="B97" t="str">
            <v>SERVICIO GEOLOGICO COLOMBIANO</v>
          </cell>
          <cell r="C97" t="str">
            <v>A-08-01</v>
          </cell>
          <cell r="D97" t="str">
            <v>A</v>
          </cell>
          <cell r="E97" t="str">
            <v>08</v>
          </cell>
          <cell r="F97" t="str">
            <v>01</v>
          </cell>
          <cell r="L97" t="str">
            <v>Nación</v>
          </cell>
          <cell r="M97" t="str">
            <v>10</v>
          </cell>
          <cell r="N97" t="str">
            <v>CSF</v>
          </cell>
          <cell r="P97">
            <v>544534000</v>
          </cell>
          <cell r="Q97">
            <v>64460000</v>
          </cell>
          <cell r="R97">
            <v>0</v>
          </cell>
          <cell r="S97">
            <v>608994000</v>
          </cell>
          <cell r="T97">
            <v>0</v>
          </cell>
          <cell r="U97">
            <v>608994000</v>
          </cell>
          <cell r="V97">
            <v>0</v>
          </cell>
          <cell r="W97">
            <v>561354092</v>
          </cell>
          <cell r="X97">
            <v>561354092</v>
          </cell>
          <cell r="Z97">
            <v>561354092</v>
          </cell>
        </row>
        <row r="98">
          <cell r="A98" t="str">
            <v>21-03-00</v>
          </cell>
          <cell r="B98" t="str">
            <v>SERVICIO GEOLOGICO COLOMBIANO</v>
          </cell>
          <cell r="C98" t="str">
            <v>A-08-03</v>
          </cell>
          <cell r="D98" t="str">
            <v>A</v>
          </cell>
          <cell r="E98" t="str">
            <v>08</v>
          </cell>
          <cell r="F98" t="str">
            <v>03</v>
          </cell>
          <cell r="L98" t="str">
            <v>Nación</v>
          </cell>
          <cell r="M98" t="str">
            <v>10</v>
          </cell>
          <cell r="N98" t="str">
            <v>CSF</v>
          </cell>
          <cell r="P98">
            <v>3203000</v>
          </cell>
          <cell r="Q98">
            <v>34786000</v>
          </cell>
          <cell r="R98">
            <v>0</v>
          </cell>
          <cell r="S98">
            <v>37989000</v>
          </cell>
          <cell r="T98">
            <v>0</v>
          </cell>
          <cell r="U98">
            <v>34786000</v>
          </cell>
          <cell r="V98">
            <v>3203000</v>
          </cell>
          <cell r="W98">
            <v>34786000</v>
          </cell>
          <cell r="X98">
            <v>34786000</v>
          </cell>
          <cell r="Z98">
            <v>34786000</v>
          </cell>
        </row>
        <row r="99">
          <cell r="A99" t="str">
            <v>21-03-00</v>
          </cell>
          <cell r="B99" t="str">
            <v>SERVICIO GEOLOGICO COLOMBIANO</v>
          </cell>
          <cell r="C99" t="str">
            <v>A-08-04-01</v>
          </cell>
          <cell r="D99" t="str">
            <v>A</v>
          </cell>
          <cell r="E99" t="str">
            <v>08</v>
          </cell>
          <cell r="F99" t="str">
            <v>04</v>
          </cell>
          <cell r="G99" t="str">
            <v>01</v>
          </cell>
          <cell r="L99" t="str">
            <v>Nación</v>
          </cell>
          <cell r="M99" t="str">
            <v>11</v>
          </cell>
          <cell r="N99" t="str">
            <v>SSF</v>
          </cell>
          <cell r="P99">
            <v>542576000</v>
          </cell>
          <cell r="Q99">
            <v>0</v>
          </cell>
          <cell r="R99">
            <v>0</v>
          </cell>
          <cell r="S99">
            <v>542576000</v>
          </cell>
          <cell r="T99">
            <v>0</v>
          </cell>
          <cell r="U99">
            <v>335269629</v>
          </cell>
          <cell r="V99">
            <v>207306371</v>
          </cell>
          <cell r="W99">
            <v>335269629</v>
          </cell>
          <cell r="X99">
            <v>335269629</v>
          </cell>
          <cell r="Z99">
            <v>335269629</v>
          </cell>
        </row>
        <row r="100">
          <cell r="A100" t="str">
            <v>21-03-00</v>
          </cell>
          <cell r="B100" t="str">
            <v>SERVICIO GEOLOGICO COLOMBIANO</v>
          </cell>
          <cell r="C100" t="str">
            <v>C-2106-1900-15-53105E</v>
          </cell>
          <cell r="D100" t="str">
            <v>C</v>
          </cell>
          <cell r="E100" t="str">
            <v>2106</v>
          </cell>
          <cell r="F100" t="str">
            <v>1900</v>
          </cell>
          <cell r="G100" t="str">
            <v>15</v>
          </cell>
          <cell r="H100" t="str">
            <v>53105E</v>
          </cell>
          <cell r="L100" t="str">
            <v>Nación</v>
          </cell>
          <cell r="M100" t="str">
            <v>10</v>
          </cell>
          <cell r="N100" t="str">
            <v>CSF</v>
          </cell>
          <cell r="P100">
            <v>800000000</v>
          </cell>
          <cell r="Q100">
            <v>0</v>
          </cell>
          <cell r="R100">
            <v>0</v>
          </cell>
          <cell r="S100">
            <v>800000000</v>
          </cell>
          <cell r="T100">
            <v>0</v>
          </cell>
          <cell r="U100">
            <v>800000000</v>
          </cell>
          <cell r="V100">
            <v>0</v>
          </cell>
          <cell r="W100">
            <v>798413205</v>
          </cell>
          <cell r="X100">
            <v>648626300</v>
          </cell>
          <cell r="Z100">
            <v>648626300</v>
          </cell>
        </row>
        <row r="101">
          <cell r="A101" t="str">
            <v>21-03-00</v>
          </cell>
          <cell r="B101" t="str">
            <v>SERVICIO GEOLOGICO COLOMBIANO</v>
          </cell>
          <cell r="C101" t="str">
            <v>C-2106-1900-16-53105B</v>
          </cell>
          <cell r="D101" t="str">
            <v>C</v>
          </cell>
          <cell r="E101" t="str">
            <v>2106</v>
          </cell>
          <cell r="F101" t="str">
            <v>1900</v>
          </cell>
          <cell r="G101" t="str">
            <v>16</v>
          </cell>
          <cell r="H101" t="str">
            <v>53105B</v>
          </cell>
          <cell r="L101" t="str">
            <v>Nación</v>
          </cell>
          <cell r="M101" t="str">
            <v>10</v>
          </cell>
          <cell r="N101" t="str">
            <v>CSF</v>
          </cell>
          <cell r="P101">
            <v>6675434218</v>
          </cell>
          <cell r="Q101">
            <v>0</v>
          </cell>
          <cell r="R101">
            <v>0</v>
          </cell>
          <cell r="S101">
            <v>6675434218</v>
          </cell>
          <cell r="T101">
            <v>0</v>
          </cell>
          <cell r="U101">
            <v>6447203197</v>
          </cell>
          <cell r="V101">
            <v>228231021</v>
          </cell>
          <cell r="W101">
            <v>6403703613.6400003</v>
          </cell>
          <cell r="X101">
            <v>4875208605</v>
          </cell>
          <cell r="Z101">
            <v>4875208605</v>
          </cell>
        </row>
        <row r="102">
          <cell r="A102" t="str">
            <v>21-03-00</v>
          </cell>
          <cell r="B102" t="str">
            <v>SERVICIO GEOLOGICO COLOMBIANO</v>
          </cell>
          <cell r="C102" t="str">
            <v>C-2106-1900-17-40302A</v>
          </cell>
          <cell r="D102" t="str">
            <v>C</v>
          </cell>
          <cell r="E102" t="str">
            <v>2106</v>
          </cell>
          <cell r="F102" t="str">
            <v>1900</v>
          </cell>
          <cell r="G102" t="str">
            <v>17</v>
          </cell>
          <cell r="H102" t="str">
            <v>40302A</v>
          </cell>
          <cell r="L102" t="str">
            <v>Nación</v>
          </cell>
          <cell r="M102" t="str">
            <v>10</v>
          </cell>
          <cell r="N102" t="str">
            <v>CSF</v>
          </cell>
          <cell r="P102">
            <v>29589094000</v>
          </cell>
          <cell r="Q102">
            <v>0</v>
          </cell>
          <cell r="R102">
            <v>0</v>
          </cell>
          <cell r="S102">
            <v>29589094000</v>
          </cell>
          <cell r="T102">
            <v>0</v>
          </cell>
          <cell r="U102">
            <v>28927871422.080002</v>
          </cell>
          <cell r="V102">
            <v>661222577.91999996</v>
          </cell>
          <cell r="W102">
            <v>28400165271.860001</v>
          </cell>
          <cell r="X102">
            <v>13996091962.25</v>
          </cell>
          <cell r="Z102">
            <v>13990932280.25</v>
          </cell>
        </row>
        <row r="103">
          <cell r="A103" t="str">
            <v>21-03-00</v>
          </cell>
          <cell r="B103" t="str">
            <v>SERVICIO GEOLOGICO COLOMBIANO</v>
          </cell>
          <cell r="C103" t="str">
            <v>C-2106-1900-18-40302A</v>
          </cell>
          <cell r="D103" t="str">
            <v>C</v>
          </cell>
          <cell r="E103" t="str">
            <v>2106</v>
          </cell>
          <cell r="F103" t="str">
            <v>1900</v>
          </cell>
          <cell r="G103" t="str">
            <v>18</v>
          </cell>
          <cell r="H103" t="str">
            <v>40302A</v>
          </cell>
          <cell r="L103" t="str">
            <v>Nación</v>
          </cell>
          <cell r="M103" t="str">
            <v>10</v>
          </cell>
          <cell r="N103" t="str">
            <v>CSF</v>
          </cell>
          <cell r="P103">
            <v>3596249056</v>
          </cell>
          <cell r="Q103">
            <v>0</v>
          </cell>
          <cell r="R103">
            <v>0</v>
          </cell>
          <cell r="S103">
            <v>3596249056</v>
          </cell>
          <cell r="T103">
            <v>0</v>
          </cell>
          <cell r="U103">
            <v>3587630656</v>
          </cell>
          <cell r="V103">
            <v>8618400</v>
          </cell>
          <cell r="W103">
            <v>3410232294.5599999</v>
          </cell>
          <cell r="X103">
            <v>2858223144.73</v>
          </cell>
          <cell r="Z103">
            <v>2858223144.73</v>
          </cell>
        </row>
        <row r="104">
          <cell r="A104" t="str">
            <v>21-03-00</v>
          </cell>
          <cell r="B104" t="str">
            <v>SERVICIO GEOLOGICO COLOMBIANO</v>
          </cell>
          <cell r="C104" t="str">
            <v>C-2106-1900-19-40302A</v>
          </cell>
          <cell r="D104" t="str">
            <v>C</v>
          </cell>
          <cell r="E104" t="str">
            <v>2106</v>
          </cell>
          <cell r="F104" t="str">
            <v>1900</v>
          </cell>
          <cell r="G104" t="str">
            <v>19</v>
          </cell>
          <cell r="H104" t="str">
            <v>40302A</v>
          </cell>
          <cell r="L104" t="str">
            <v>Nación</v>
          </cell>
          <cell r="M104" t="str">
            <v>10</v>
          </cell>
          <cell r="N104" t="str">
            <v>CSF</v>
          </cell>
          <cell r="P104">
            <v>9270000000</v>
          </cell>
          <cell r="Q104">
            <v>0</v>
          </cell>
          <cell r="R104">
            <v>0</v>
          </cell>
          <cell r="S104">
            <v>9270000000</v>
          </cell>
          <cell r="T104">
            <v>0</v>
          </cell>
          <cell r="U104">
            <v>9212320425.3400002</v>
          </cell>
          <cell r="V104">
            <v>57679574.659999996</v>
          </cell>
          <cell r="W104">
            <v>9130547437.4300003</v>
          </cell>
          <cell r="X104">
            <v>6905420827.8500004</v>
          </cell>
          <cell r="Z104">
            <v>6886775877.8500004</v>
          </cell>
        </row>
        <row r="105">
          <cell r="A105" t="str">
            <v>21-03-00</v>
          </cell>
          <cell r="B105" t="str">
            <v>SERVICIO GEOLOGICO COLOMBIANO</v>
          </cell>
          <cell r="C105" t="str">
            <v>C-2106-1900-20-40302B</v>
          </cell>
          <cell r="D105" t="str">
            <v>C</v>
          </cell>
          <cell r="E105" t="str">
            <v>2106</v>
          </cell>
          <cell r="F105" t="str">
            <v>1900</v>
          </cell>
          <cell r="G105" t="str">
            <v>20</v>
          </cell>
          <cell r="H105" t="str">
            <v>40302B</v>
          </cell>
          <cell r="L105" t="str">
            <v>Nación</v>
          </cell>
          <cell r="M105" t="str">
            <v>10</v>
          </cell>
          <cell r="N105" t="str">
            <v>CSF</v>
          </cell>
          <cell r="P105">
            <v>5562000000</v>
          </cell>
          <cell r="Q105">
            <v>0</v>
          </cell>
          <cell r="R105">
            <v>0</v>
          </cell>
          <cell r="S105">
            <v>5562000000</v>
          </cell>
          <cell r="T105">
            <v>0</v>
          </cell>
          <cell r="U105">
            <v>5416389429.4300003</v>
          </cell>
          <cell r="V105">
            <v>145610570.56999999</v>
          </cell>
          <cell r="W105">
            <v>5368259024.6899996</v>
          </cell>
          <cell r="X105">
            <v>2034700704.24</v>
          </cell>
          <cell r="Z105">
            <v>2024654308.24</v>
          </cell>
        </row>
        <row r="106">
          <cell r="A106" t="str">
            <v>21-03-00</v>
          </cell>
          <cell r="B106" t="str">
            <v>SERVICIO GEOLOGICO COLOMBIANO</v>
          </cell>
          <cell r="C106" t="str">
            <v>C-2106-1900-21-40302A</v>
          </cell>
          <cell r="D106" t="str">
            <v>C</v>
          </cell>
          <cell r="E106" t="str">
            <v>2106</v>
          </cell>
          <cell r="F106" t="str">
            <v>1900</v>
          </cell>
          <cell r="G106" t="str">
            <v>21</v>
          </cell>
          <cell r="H106" t="str">
            <v>40302A</v>
          </cell>
          <cell r="L106" t="str">
            <v>Nación</v>
          </cell>
          <cell r="M106" t="str">
            <v>10</v>
          </cell>
          <cell r="N106" t="str">
            <v>CSF</v>
          </cell>
          <cell r="P106">
            <v>4120000000</v>
          </cell>
          <cell r="Q106">
            <v>0</v>
          </cell>
          <cell r="R106">
            <v>0</v>
          </cell>
          <cell r="S106">
            <v>4120000000</v>
          </cell>
          <cell r="T106">
            <v>0</v>
          </cell>
          <cell r="U106">
            <v>4115351859.6500001</v>
          </cell>
          <cell r="V106">
            <v>4648140.3499999996</v>
          </cell>
          <cell r="W106">
            <v>4100811907.2199998</v>
          </cell>
          <cell r="X106">
            <v>2748365896.5700002</v>
          </cell>
          <cell r="Z106">
            <v>2736084136.5700002</v>
          </cell>
        </row>
        <row r="107">
          <cell r="A107" t="str">
            <v>21-03-00</v>
          </cell>
          <cell r="B107" t="str">
            <v>SERVICIO GEOLOGICO COLOMBIANO</v>
          </cell>
          <cell r="C107" t="str">
            <v>C-2106-1900-22-10101B</v>
          </cell>
          <cell r="D107" t="str">
            <v>C</v>
          </cell>
          <cell r="E107" t="str">
            <v>2106</v>
          </cell>
          <cell r="F107" t="str">
            <v>1900</v>
          </cell>
          <cell r="G107" t="str">
            <v>22</v>
          </cell>
          <cell r="H107" t="str">
            <v>10101B</v>
          </cell>
          <cell r="L107" t="str">
            <v>Nación</v>
          </cell>
          <cell r="M107" t="str">
            <v>10</v>
          </cell>
          <cell r="N107" t="str">
            <v>CSF</v>
          </cell>
          <cell r="P107">
            <v>22486822726</v>
          </cell>
          <cell r="Q107">
            <v>0</v>
          </cell>
          <cell r="R107">
            <v>0</v>
          </cell>
          <cell r="S107">
            <v>22486822726</v>
          </cell>
          <cell r="T107">
            <v>0</v>
          </cell>
          <cell r="U107">
            <v>21770509646.549999</v>
          </cell>
          <cell r="V107">
            <v>716313079.45000005</v>
          </cell>
          <cell r="W107">
            <v>20522647499.619999</v>
          </cell>
          <cell r="X107">
            <v>12965795553.57</v>
          </cell>
          <cell r="Z107">
            <v>12897445070.57</v>
          </cell>
        </row>
        <row r="108">
          <cell r="A108" t="str">
            <v>21-03-00</v>
          </cell>
          <cell r="B108" t="str">
            <v>SERVICIO GEOLOGICO COLOMBIANO</v>
          </cell>
          <cell r="C108" t="str">
            <v>C-2199-1900-7-53105B</v>
          </cell>
          <cell r="D108" t="str">
            <v>C</v>
          </cell>
          <cell r="E108" t="str">
            <v>2199</v>
          </cell>
          <cell r="F108" t="str">
            <v>1900</v>
          </cell>
          <cell r="G108" t="str">
            <v>7</v>
          </cell>
          <cell r="H108" t="str">
            <v>53105B</v>
          </cell>
          <cell r="L108" t="str">
            <v>Nación</v>
          </cell>
          <cell r="M108" t="str">
            <v>10</v>
          </cell>
          <cell r="N108" t="str">
            <v>CSF</v>
          </cell>
          <cell r="P108">
            <v>185400000</v>
          </cell>
          <cell r="Q108">
            <v>0</v>
          </cell>
          <cell r="R108">
            <v>0</v>
          </cell>
          <cell r="S108">
            <v>185400000</v>
          </cell>
          <cell r="T108">
            <v>0</v>
          </cell>
          <cell r="U108">
            <v>175400000</v>
          </cell>
          <cell r="V108">
            <v>10000000</v>
          </cell>
          <cell r="W108">
            <v>172140320</v>
          </cell>
          <cell r="X108">
            <v>75740320</v>
          </cell>
          <cell r="Z108">
            <v>75740320</v>
          </cell>
        </row>
        <row r="109">
          <cell r="A109" t="str">
            <v>21-03-00</v>
          </cell>
          <cell r="B109" t="str">
            <v>SERVICIO GEOLOGICO COLOMBIANO</v>
          </cell>
          <cell r="C109" t="str">
            <v>C-2199-1900-11-53105B</v>
          </cell>
          <cell r="D109" t="str">
            <v>C</v>
          </cell>
          <cell r="E109" t="str">
            <v>2199</v>
          </cell>
          <cell r="F109" t="str">
            <v>1900</v>
          </cell>
          <cell r="G109" t="str">
            <v>11</v>
          </cell>
          <cell r="H109" t="str">
            <v>53105B</v>
          </cell>
          <cell r="L109" t="str">
            <v>Nación</v>
          </cell>
          <cell r="M109" t="str">
            <v>10</v>
          </cell>
          <cell r="N109" t="str">
            <v>CSF</v>
          </cell>
          <cell r="P109">
            <v>8000000000</v>
          </cell>
          <cell r="Q109">
            <v>0</v>
          </cell>
          <cell r="R109">
            <v>0</v>
          </cell>
          <cell r="S109">
            <v>8000000000</v>
          </cell>
          <cell r="T109">
            <v>0</v>
          </cell>
          <cell r="U109">
            <v>7823945750.8999996</v>
          </cell>
          <cell r="V109">
            <v>176054249.09999999</v>
          </cell>
          <cell r="W109">
            <v>7655333385.8999996</v>
          </cell>
          <cell r="X109">
            <v>3516825042.6100001</v>
          </cell>
          <cell r="Z109">
            <v>3501373066.6100001</v>
          </cell>
        </row>
        <row r="110">
          <cell r="A110" t="str">
            <v>21-03-00</v>
          </cell>
          <cell r="B110" t="str">
            <v>SERVICIO GEOLOGICO COLOMBIANO</v>
          </cell>
          <cell r="C110" t="str">
            <v>C-2199-1900-12-53105B</v>
          </cell>
          <cell r="D110" t="str">
            <v>C</v>
          </cell>
          <cell r="E110" t="str">
            <v>2199</v>
          </cell>
          <cell r="F110" t="str">
            <v>1900</v>
          </cell>
          <cell r="G110" t="str">
            <v>12</v>
          </cell>
          <cell r="H110" t="str">
            <v>53105B</v>
          </cell>
          <cell r="L110" t="str">
            <v>Nación</v>
          </cell>
          <cell r="M110" t="str">
            <v>10</v>
          </cell>
          <cell r="N110" t="str">
            <v>CSF</v>
          </cell>
          <cell r="P110">
            <v>9715000000</v>
          </cell>
          <cell r="Q110">
            <v>0</v>
          </cell>
          <cell r="R110">
            <v>0</v>
          </cell>
          <cell r="S110">
            <v>9715000000</v>
          </cell>
          <cell r="T110">
            <v>0</v>
          </cell>
          <cell r="U110">
            <v>9715000000</v>
          </cell>
          <cell r="V110">
            <v>0</v>
          </cell>
          <cell r="W110">
            <v>9715000000</v>
          </cell>
          <cell r="X110">
            <v>7567944870.4300003</v>
          </cell>
          <cell r="Z110">
            <v>7567944870.4300003</v>
          </cell>
        </row>
        <row r="111">
          <cell r="A111" t="str">
            <v>21-09-00</v>
          </cell>
          <cell r="B111" t="str">
            <v>UNIDAD DE PLANEACION MINERO ENERGETICA - UPME</v>
          </cell>
          <cell r="C111" t="str">
            <v>A-01-01-01</v>
          </cell>
          <cell r="D111" t="str">
            <v>A</v>
          </cell>
          <cell r="E111" t="str">
            <v>01</v>
          </cell>
          <cell r="F111" t="str">
            <v>01</v>
          </cell>
          <cell r="G111" t="str">
            <v>01</v>
          </cell>
          <cell r="L111" t="str">
            <v>Propios</v>
          </cell>
          <cell r="M111" t="str">
            <v>20</v>
          </cell>
          <cell r="N111" t="str">
            <v>CSF</v>
          </cell>
          <cell r="P111">
            <v>18777286000</v>
          </cell>
          <cell r="Q111">
            <v>0</v>
          </cell>
          <cell r="R111">
            <v>0</v>
          </cell>
          <cell r="S111">
            <v>18777286000</v>
          </cell>
          <cell r="T111">
            <v>0</v>
          </cell>
          <cell r="U111">
            <v>18777286000</v>
          </cell>
          <cell r="V111">
            <v>0</v>
          </cell>
          <cell r="W111">
            <v>16695286496</v>
          </cell>
          <cell r="X111">
            <v>16682479720.860001</v>
          </cell>
          <cell r="Z111">
            <v>15442225473.860001</v>
          </cell>
        </row>
        <row r="112">
          <cell r="A112" t="str">
            <v>21-09-00</v>
          </cell>
          <cell r="B112" t="str">
            <v>UNIDAD DE PLANEACION MINERO ENERGETICA - UPME</v>
          </cell>
          <cell r="C112" t="str">
            <v>A-01-01-02</v>
          </cell>
          <cell r="D112" t="str">
            <v>A</v>
          </cell>
          <cell r="E112" t="str">
            <v>01</v>
          </cell>
          <cell r="F112" t="str">
            <v>01</v>
          </cell>
          <cell r="G112" t="str">
            <v>02</v>
          </cell>
          <cell r="L112" t="str">
            <v>Propios</v>
          </cell>
          <cell r="M112" t="str">
            <v>20</v>
          </cell>
          <cell r="N112" t="str">
            <v>CSF</v>
          </cell>
          <cell r="P112">
            <v>6573313000</v>
          </cell>
          <cell r="Q112">
            <v>0</v>
          </cell>
          <cell r="R112">
            <v>0</v>
          </cell>
          <cell r="S112">
            <v>6573313000</v>
          </cell>
          <cell r="T112">
            <v>0</v>
          </cell>
          <cell r="U112">
            <v>6573313000</v>
          </cell>
          <cell r="V112">
            <v>0</v>
          </cell>
          <cell r="W112">
            <v>5270774468.2740002</v>
          </cell>
          <cell r="X112">
            <v>5264152797.3900003</v>
          </cell>
          <cell r="Z112">
            <v>5264152797.3900003</v>
          </cell>
        </row>
        <row r="113">
          <cell r="A113" t="str">
            <v>21-09-00</v>
          </cell>
          <cell r="B113" t="str">
            <v>UNIDAD DE PLANEACION MINERO ENERGETICA - UPME</v>
          </cell>
          <cell r="C113" t="str">
            <v>A-01-01-03</v>
          </cell>
          <cell r="D113" t="str">
            <v>A</v>
          </cell>
          <cell r="E113" t="str">
            <v>01</v>
          </cell>
          <cell r="F113" t="str">
            <v>01</v>
          </cell>
          <cell r="G113" t="str">
            <v>03</v>
          </cell>
          <cell r="L113" t="str">
            <v>Propios</v>
          </cell>
          <cell r="M113" t="str">
            <v>20</v>
          </cell>
          <cell r="N113" t="str">
            <v>CSF</v>
          </cell>
          <cell r="P113">
            <v>2340674000</v>
          </cell>
          <cell r="Q113">
            <v>0</v>
          </cell>
          <cell r="R113">
            <v>0</v>
          </cell>
          <cell r="S113">
            <v>2340674000</v>
          </cell>
          <cell r="T113">
            <v>0</v>
          </cell>
          <cell r="U113">
            <v>2340674000</v>
          </cell>
          <cell r="V113">
            <v>0</v>
          </cell>
          <cell r="W113">
            <v>1426000817</v>
          </cell>
          <cell r="X113">
            <v>1418232292</v>
          </cell>
          <cell r="Z113">
            <v>1418232292</v>
          </cell>
        </row>
        <row r="114">
          <cell r="A114" t="str">
            <v>21-09-00</v>
          </cell>
          <cell r="B114" t="str">
            <v>UNIDAD DE PLANEACION MINERO ENERGETICA - UPME</v>
          </cell>
          <cell r="C114" t="str">
            <v>A-01-01-04</v>
          </cell>
          <cell r="D114" t="str">
            <v>A</v>
          </cell>
          <cell r="E114" t="str">
            <v>01</v>
          </cell>
          <cell r="F114" t="str">
            <v>01</v>
          </cell>
          <cell r="G114" t="str">
            <v>04</v>
          </cell>
          <cell r="L114" t="str">
            <v>Propios</v>
          </cell>
          <cell r="M114" t="str">
            <v>20</v>
          </cell>
          <cell r="N114" t="str">
            <v>CSF</v>
          </cell>
          <cell r="P114">
            <v>1453744000</v>
          </cell>
          <cell r="Q114">
            <v>0</v>
          </cell>
          <cell r="R114">
            <v>0</v>
          </cell>
          <cell r="S114">
            <v>1453744000</v>
          </cell>
          <cell r="T114">
            <v>1453744000</v>
          </cell>
          <cell r="U114">
            <v>0</v>
          </cell>
          <cell r="V114">
            <v>0</v>
          </cell>
          <cell r="W114">
            <v>0</v>
          </cell>
          <cell r="X114">
            <v>0</v>
          </cell>
          <cell r="Z114">
            <v>0</v>
          </cell>
        </row>
        <row r="115">
          <cell r="A115" t="str">
            <v>21-09-00</v>
          </cell>
          <cell r="B115" t="str">
            <v>UNIDAD DE PLANEACION MINERO ENERGETICA - UPME</v>
          </cell>
          <cell r="C115" t="str">
            <v>A-02</v>
          </cell>
          <cell r="D115" t="str">
            <v>A</v>
          </cell>
          <cell r="E115" t="str">
            <v>02</v>
          </cell>
          <cell r="L115" t="str">
            <v>Propios</v>
          </cell>
          <cell r="M115" t="str">
            <v>20</v>
          </cell>
          <cell r="N115" t="str">
            <v>CSF</v>
          </cell>
          <cell r="P115">
            <v>3000000000</v>
          </cell>
          <cell r="Q115">
            <v>0</v>
          </cell>
          <cell r="R115">
            <v>0</v>
          </cell>
          <cell r="S115">
            <v>3000000000</v>
          </cell>
          <cell r="T115">
            <v>0</v>
          </cell>
          <cell r="U115">
            <v>2981963320.8699999</v>
          </cell>
          <cell r="V115">
            <v>18036679.129999999</v>
          </cell>
          <cell r="W115">
            <v>2688690454.0599999</v>
          </cell>
          <cell r="X115">
            <v>2051365380.3099999</v>
          </cell>
          <cell r="Z115">
            <v>2051365380.3099999</v>
          </cell>
        </row>
        <row r="116">
          <cell r="A116" t="str">
            <v>21-09-00</v>
          </cell>
          <cell r="B116" t="str">
            <v>UNIDAD DE PLANEACION MINERO ENERGETICA - UPME</v>
          </cell>
          <cell r="C116" t="str">
            <v>A-03-04-02-012</v>
          </cell>
          <cell r="D116" t="str">
            <v>A</v>
          </cell>
          <cell r="E116" t="str">
            <v>03</v>
          </cell>
          <cell r="F116" t="str">
            <v>04</v>
          </cell>
          <cell r="G116" t="str">
            <v>02</v>
          </cell>
          <cell r="H116" t="str">
            <v>012</v>
          </cell>
          <cell r="L116" t="str">
            <v>Propios</v>
          </cell>
          <cell r="M116" t="str">
            <v>20</v>
          </cell>
          <cell r="N116" t="str">
            <v>CSF</v>
          </cell>
          <cell r="P116">
            <v>188491000</v>
          </cell>
          <cell r="Q116">
            <v>0</v>
          </cell>
          <cell r="R116">
            <v>0</v>
          </cell>
          <cell r="S116">
            <v>188491000</v>
          </cell>
          <cell r="T116">
            <v>0</v>
          </cell>
          <cell r="U116">
            <v>188491000</v>
          </cell>
          <cell r="V116">
            <v>0</v>
          </cell>
          <cell r="W116">
            <v>151617976</v>
          </cell>
          <cell r="X116">
            <v>72676236</v>
          </cell>
          <cell r="Z116">
            <v>72676236</v>
          </cell>
        </row>
        <row r="117">
          <cell r="A117" t="str">
            <v>21-09-00</v>
          </cell>
          <cell r="B117" t="str">
            <v>UNIDAD DE PLANEACION MINERO ENERGETICA - UPME</v>
          </cell>
          <cell r="C117" t="str">
            <v>A-03-10</v>
          </cell>
          <cell r="D117" t="str">
            <v>A</v>
          </cell>
          <cell r="E117" t="str">
            <v>03</v>
          </cell>
          <cell r="F117" t="str">
            <v>10</v>
          </cell>
          <cell r="L117" t="str">
            <v>Propios</v>
          </cell>
          <cell r="M117" t="str">
            <v>20</v>
          </cell>
          <cell r="N117" t="str">
            <v>CSF</v>
          </cell>
          <cell r="P117">
            <v>279000000</v>
          </cell>
          <cell r="Q117">
            <v>0</v>
          </cell>
          <cell r="R117">
            <v>0</v>
          </cell>
          <cell r="S117">
            <v>279000000</v>
          </cell>
          <cell r="T117">
            <v>0</v>
          </cell>
          <cell r="U117">
            <v>0</v>
          </cell>
          <cell r="V117">
            <v>279000000</v>
          </cell>
          <cell r="W117">
            <v>0</v>
          </cell>
          <cell r="X117">
            <v>0</v>
          </cell>
          <cell r="Z117">
            <v>0</v>
          </cell>
        </row>
        <row r="118">
          <cell r="A118" t="str">
            <v>21-09-00</v>
          </cell>
          <cell r="B118" t="str">
            <v>UNIDAD DE PLANEACION MINERO ENERGETICA - UPME</v>
          </cell>
          <cell r="C118" t="str">
            <v>A-05</v>
          </cell>
          <cell r="D118" t="str">
            <v>A</v>
          </cell>
          <cell r="E118" t="str">
            <v>05</v>
          </cell>
          <cell r="L118" t="str">
            <v>Propios</v>
          </cell>
          <cell r="M118" t="str">
            <v>20</v>
          </cell>
          <cell r="N118" t="str">
            <v>CSF</v>
          </cell>
          <cell r="P118">
            <v>4261709000</v>
          </cell>
          <cell r="Q118">
            <v>0</v>
          </cell>
          <cell r="R118">
            <v>0</v>
          </cell>
          <cell r="S118">
            <v>4261709000</v>
          </cell>
          <cell r="T118">
            <v>0</v>
          </cell>
          <cell r="U118">
            <v>4179098914</v>
          </cell>
          <cell r="V118">
            <v>82610086</v>
          </cell>
          <cell r="W118">
            <v>3825650253</v>
          </cell>
          <cell r="X118">
            <v>3029483127.25</v>
          </cell>
          <cell r="Z118">
            <v>2989273963.25</v>
          </cell>
        </row>
        <row r="119">
          <cell r="A119" t="str">
            <v>21-09-00</v>
          </cell>
          <cell r="B119" t="str">
            <v>UNIDAD DE PLANEACION MINERO ENERGETICA - UPME</v>
          </cell>
          <cell r="C119" t="str">
            <v>A-08-01</v>
          </cell>
          <cell r="D119" t="str">
            <v>A</v>
          </cell>
          <cell r="E119" t="str">
            <v>08</v>
          </cell>
          <cell r="F119" t="str">
            <v>01</v>
          </cell>
          <cell r="L119" t="str">
            <v>Propios</v>
          </cell>
          <cell r="M119" t="str">
            <v>20</v>
          </cell>
          <cell r="N119" t="str">
            <v>CSF</v>
          </cell>
          <cell r="P119">
            <v>161460000</v>
          </cell>
          <cell r="Q119">
            <v>0</v>
          </cell>
          <cell r="R119">
            <v>0</v>
          </cell>
          <cell r="S119">
            <v>161460000</v>
          </cell>
          <cell r="T119">
            <v>0</v>
          </cell>
          <cell r="U119">
            <v>93371031</v>
          </cell>
          <cell r="V119">
            <v>68088969</v>
          </cell>
          <cell r="W119">
            <v>93371031</v>
          </cell>
          <cell r="X119">
            <v>92584490</v>
          </cell>
          <cell r="Z119">
            <v>92584490</v>
          </cell>
        </row>
        <row r="120">
          <cell r="A120" t="str">
            <v>21-09-00</v>
          </cell>
          <cell r="B120" t="str">
            <v>UNIDAD DE PLANEACION MINERO ENERGETICA - UPME</v>
          </cell>
          <cell r="C120" t="str">
            <v>A-08-04-01</v>
          </cell>
          <cell r="D120" t="str">
            <v>A</v>
          </cell>
          <cell r="E120" t="str">
            <v>08</v>
          </cell>
          <cell r="F120" t="str">
            <v>04</v>
          </cell>
          <cell r="G120" t="str">
            <v>01</v>
          </cell>
          <cell r="L120" t="str">
            <v>Propios</v>
          </cell>
          <cell r="M120" t="str">
            <v>20</v>
          </cell>
          <cell r="N120" t="str">
            <v>CSF</v>
          </cell>
          <cell r="P120">
            <v>15000000</v>
          </cell>
          <cell r="Q120">
            <v>0</v>
          </cell>
          <cell r="R120">
            <v>0</v>
          </cell>
          <cell r="S120">
            <v>15000000</v>
          </cell>
          <cell r="T120">
            <v>0</v>
          </cell>
          <cell r="U120">
            <v>9763006</v>
          </cell>
          <cell r="V120">
            <v>5236994</v>
          </cell>
          <cell r="W120">
            <v>9763006</v>
          </cell>
          <cell r="X120">
            <v>9763006</v>
          </cell>
          <cell r="Z120">
            <v>9763006</v>
          </cell>
        </row>
        <row r="121">
          <cell r="A121" t="str">
            <v>21-09-00</v>
          </cell>
          <cell r="B121" t="str">
            <v>UNIDAD DE PLANEACION MINERO ENERGETICA - UPME</v>
          </cell>
          <cell r="C121" t="str">
            <v>C-2102-1900-5-53106A</v>
          </cell>
          <cell r="D121" t="str">
            <v>C</v>
          </cell>
          <cell r="E121" t="str">
            <v>2102</v>
          </cell>
          <cell r="F121" t="str">
            <v>1900</v>
          </cell>
          <cell r="G121" t="str">
            <v>5</v>
          </cell>
          <cell r="H121" t="str">
            <v>53106A</v>
          </cell>
          <cell r="L121" t="str">
            <v>Propios</v>
          </cell>
          <cell r="M121" t="str">
            <v>20</v>
          </cell>
          <cell r="N121" t="str">
            <v>CSF</v>
          </cell>
          <cell r="P121">
            <v>1500000000</v>
          </cell>
          <cell r="Q121">
            <v>0</v>
          </cell>
          <cell r="R121">
            <v>0</v>
          </cell>
          <cell r="S121">
            <v>1500000000</v>
          </cell>
          <cell r="T121">
            <v>0</v>
          </cell>
          <cell r="U121">
            <v>1145359176</v>
          </cell>
          <cell r="V121">
            <v>354640824</v>
          </cell>
          <cell r="W121">
            <v>1049855936</v>
          </cell>
          <cell r="X121">
            <v>779900431</v>
          </cell>
          <cell r="Z121">
            <v>779900431</v>
          </cell>
        </row>
        <row r="122">
          <cell r="A122" t="str">
            <v>21-09-00</v>
          </cell>
          <cell r="B122" t="str">
            <v>UNIDAD DE PLANEACION MINERO ENERGETICA - UPME</v>
          </cell>
          <cell r="C122" t="str">
            <v>C-2102-1900-6-40301C</v>
          </cell>
          <cell r="D122" t="str">
            <v>C</v>
          </cell>
          <cell r="E122" t="str">
            <v>2102</v>
          </cell>
          <cell r="F122" t="str">
            <v>1900</v>
          </cell>
          <cell r="G122" t="str">
            <v>6</v>
          </cell>
          <cell r="H122" t="str">
            <v>40301C</v>
          </cell>
          <cell r="L122" t="str">
            <v>Propios</v>
          </cell>
          <cell r="M122" t="str">
            <v>20</v>
          </cell>
          <cell r="N122" t="str">
            <v>CSF</v>
          </cell>
          <cell r="P122">
            <v>5840214519</v>
          </cell>
          <cell r="Q122">
            <v>0</v>
          </cell>
          <cell r="R122">
            <v>0</v>
          </cell>
          <cell r="S122">
            <v>5840214519</v>
          </cell>
          <cell r="T122">
            <v>0</v>
          </cell>
          <cell r="U122">
            <v>5510603000.5299997</v>
          </cell>
          <cell r="V122">
            <v>329611518.47000003</v>
          </cell>
          <cell r="W122">
            <v>5276486568.9300003</v>
          </cell>
          <cell r="X122">
            <v>3714141875.4299998</v>
          </cell>
          <cell r="Z122">
            <v>3714141875.4299998</v>
          </cell>
        </row>
        <row r="123">
          <cell r="A123" t="str">
            <v>21-09-00</v>
          </cell>
          <cell r="B123" t="str">
            <v>UNIDAD DE PLANEACION MINERO ENERGETICA - UPME</v>
          </cell>
          <cell r="C123" t="str">
            <v>C-2103-1900-2-40301B</v>
          </cell>
          <cell r="D123" t="str">
            <v>C</v>
          </cell>
          <cell r="E123" t="str">
            <v>2103</v>
          </cell>
          <cell r="F123" t="str">
            <v>1900</v>
          </cell>
          <cell r="G123" t="str">
            <v>2</v>
          </cell>
          <cell r="H123" t="str">
            <v>40301B</v>
          </cell>
          <cell r="L123" t="str">
            <v>Propios</v>
          </cell>
          <cell r="M123" t="str">
            <v>20</v>
          </cell>
          <cell r="N123" t="str">
            <v>CSF</v>
          </cell>
          <cell r="P123">
            <v>2800000000</v>
          </cell>
          <cell r="Q123">
            <v>0</v>
          </cell>
          <cell r="R123">
            <v>0</v>
          </cell>
          <cell r="S123">
            <v>2800000000</v>
          </cell>
          <cell r="T123">
            <v>0</v>
          </cell>
          <cell r="U123">
            <v>2772330051.75</v>
          </cell>
          <cell r="V123">
            <v>27669948.25</v>
          </cell>
          <cell r="W123">
            <v>2325886815</v>
          </cell>
          <cell r="X123">
            <v>1219030338</v>
          </cell>
          <cell r="Z123">
            <v>1219030338</v>
          </cell>
        </row>
        <row r="124">
          <cell r="A124" t="str">
            <v>21-09-00</v>
          </cell>
          <cell r="B124" t="str">
            <v>UNIDAD DE PLANEACION MINERO ENERGETICA - UPME</v>
          </cell>
          <cell r="C124" t="str">
            <v>C-2106-1900-10-53105E</v>
          </cell>
          <cell r="D124" t="str">
            <v>C</v>
          </cell>
          <cell r="E124" t="str">
            <v>2106</v>
          </cell>
          <cell r="F124" t="str">
            <v>1900</v>
          </cell>
          <cell r="G124" t="str">
            <v>10</v>
          </cell>
          <cell r="H124" t="str">
            <v>53105E</v>
          </cell>
          <cell r="L124" t="str">
            <v>Propios</v>
          </cell>
          <cell r="M124" t="str">
            <v>20</v>
          </cell>
          <cell r="N124" t="str">
            <v>CSF</v>
          </cell>
          <cell r="P124">
            <v>3500000000</v>
          </cell>
          <cell r="Q124">
            <v>0</v>
          </cell>
          <cell r="R124">
            <v>0</v>
          </cell>
          <cell r="S124">
            <v>3500000000</v>
          </cell>
          <cell r="T124">
            <v>0</v>
          </cell>
          <cell r="U124">
            <v>3424850152</v>
          </cell>
          <cell r="V124">
            <v>75149848</v>
          </cell>
          <cell r="W124">
            <v>3332084640</v>
          </cell>
          <cell r="X124">
            <v>2429172979.6700001</v>
          </cell>
          <cell r="Z124">
            <v>2429172979.6700001</v>
          </cell>
        </row>
        <row r="125">
          <cell r="A125" t="str">
            <v>21-09-00</v>
          </cell>
          <cell r="B125" t="str">
            <v>UNIDAD DE PLANEACION MINERO ENERGETICA - UPME</v>
          </cell>
          <cell r="C125" t="str">
            <v>C-2106-1900-12-40302A</v>
          </cell>
          <cell r="D125" t="str">
            <v>C</v>
          </cell>
          <cell r="E125" t="str">
            <v>2106</v>
          </cell>
          <cell r="F125" t="str">
            <v>1900</v>
          </cell>
          <cell r="G125" t="str">
            <v>12</v>
          </cell>
          <cell r="H125" t="str">
            <v>40302A</v>
          </cell>
          <cell r="L125" t="str">
            <v>Propios</v>
          </cell>
          <cell r="M125" t="str">
            <v>20</v>
          </cell>
          <cell r="N125" t="str">
            <v>CSF</v>
          </cell>
          <cell r="P125">
            <v>2000000000</v>
          </cell>
          <cell r="Q125">
            <v>0</v>
          </cell>
          <cell r="R125">
            <v>0</v>
          </cell>
          <cell r="S125">
            <v>2000000000</v>
          </cell>
          <cell r="T125">
            <v>0</v>
          </cell>
          <cell r="U125">
            <v>1999999999.46</v>
          </cell>
          <cell r="V125">
            <v>0.54</v>
          </cell>
          <cell r="W125">
            <v>1917367577.21</v>
          </cell>
          <cell r="X125">
            <v>1330851290.21</v>
          </cell>
          <cell r="Z125">
            <v>1330851290.21</v>
          </cell>
        </row>
        <row r="126">
          <cell r="A126" t="str">
            <v>21-09-00</v>
          </cell>
          <cell r="B126" t="str">
            <v>UNIDAD DE PLANEACION MINERO ENERGETICA - UPME</v>
          </cell>
          <cell r="C126" t="str">
            <v>C-2106-1900-13-40302B</v>
          </cell>
          <cell r="D126" t="str">
            <v>C</v>
          </cell>
          <cell r="E126" t="str">
            <v>2106</v>
          </cell>
          <cell r="F126" t="str">
            <v>1900</v>
          </cell>
          <cell r="G126" t="str">
            <v>13</v>
          </cell>
          <cell r="H126" t="str">
            <v>40302B</v>
          </cell>
          <cell r="L126" t="str">
            <v>Propios</v>
          </cell>
          <cell r="M126" t="str">
            <v>20</v>
          </cell>
          <cell r="N126" t="str">
            <v>CSF</v>
          </cell>
          <cell r="P126">
            <v>4037375584</v>
          </cell>
          <cell r="Q126">
            <v>0</v>
          </cell>
          <cell r="R126">
            <v>0</v>
          </cell>
          <cell r="S126">
            <v>4037375584</v>
          </cell>
          <cell r="T126">
            <v>0</v>
          </cell>
          <cell r="U126">
            <v>4009475623</v>
          </cell>
          <cell r="V126">
            <v>27899961</v>
          </cell>
          <cell r="W126">
            <v>3976312660</v>
          </cell>
          <cell r="X126">
            <v>1973879258</v>
          </cell>
          <cell r="Z126">
            <v>1973879258</v>
          </cell>
        </row>
        <row r="127">
          <cell r="A127" t="str">
            <v>21-09-00</v>
          </cell>
          <cell r="B127" t="str">
            <v>UNIDAD DE PLANEACION MINERO ENERGETICA - UPME</v>
          </cell>
          <cell r="C127" t="str">
            <v>C-2106-1900-14-53105B</v>
          </cell>
          <cell r="D127" t="str">
            <v>C</v>
          </cell>
          <cell r="E127" t="str">
            <v>2106</v>
          </cell>
          <cell r="F127" t="str">
            <v>1900</v>
          </cell>
          <cell r="G127" t="str">
            <v>14</v>
          </cell>
          <cell r="H127" t="str">
            <v>53105B</v>
          </cell>
          <cell r="L127" t="str">
            <v>Propios</v>
          </cell>
          <cell r="M127" t="str">
            <v>20</v>
          </cell>
          <cell r="N127" t="str">
            <v>CSF</v>
          </cell>
          <cell r="P127">
            <v>1304853476</v>
          </cell>
          <cell r="Q127">
            <v>0</v>
          </cell>
          <cell r="R127">
            <v>0</v>
          </cell>
          <cell r="S127">
            <v>1304853476</v>
          </cell>
          <cell r="T127">
            <v>0</v>
          </cell>
          <cell r="U127">
            <v>1304853476</v>
          </cell>
          <cell r="V127">
            <v>0</v>
          </cell>
          <cell r="W127">
            <v>1239602083</v>
          </cell>
          <cell r="X127">
            <v>962446622</v>
          </cell>
          <cell r="Z127">
            <v>962446622</v>
          </cell>
        </row>
        <row r="128">
          <cell r="A128" t="str">
            <v>21-09-00</v>
          </cell>
          <cell r="B128" t="str">
            <v>UNIDAD DE PLANEACION MINERO ENERGETICA - UPME</v>
          </cell>
          <cell r="C128" t="str">
            <v>C-2106-1900-14-53105B</v>
          </cell>
          <cell r="D128" t="str">
            <v>C</v>
          </cell>
          <cell r="E128" t="str">
            <v>2106</v>
          </cell>
          <cell r="F128" t="str">
            <v>1900</v>
          </cell>
          <cell r="G128" t="str">
            <v>14</v>
          </cell>
          <cell r="H128" t="str">
            <v>53105B</v>
          </cell>
          <cell r="L128" t="str">
            <v>Propios</v>
          </cell>
          <cell r="M128" t="str">
            <v>21</v>
          </cell>
          <cell r="N128" t="str">
            <v>CSF</v>
          </cell>
          <cell r="P128">
            <v>895146524</v>
          </cell>
          <cell r="Q128">
            <v>0</v>
          </cell>
          <cell r="R128">
            <v>0</v>
          </cell>
          <cell r="S128">
            <v>895146524</v>
          </cell>
          <cell r="T128">
            <v>0</v>
          </cell>
          <cell r="U128">
            <v>889531619.33000004</v>
          </cell>
          <cell r="V128">
            <v>5614904.6699999999</v>
          </cell>
          <cell r="W128">
            <v>821044817.33000004</v>
          </cell>
          <cell r="X128">
            <v>591543691.83000004</v>
          </cell>
          <cell r="Z128">
            <v>591543691.83000004</v>
          </cell>
        </row>
        <row r="129">
          <cell r="A129" t="str">
            <v>21-09-00</v>
          </cell>
          <cell r="B129" t="str">
            <v>UNIDAD DE PLANEACION MINERO ENERGETICA - UPME</v>
          </cell>
          <cell r="C129" t="str">
            <v>C-2199-1900-4-53105B</v>
          </cell>
          <cell r="D129" t="str">
            <v>C</v>
          </cell>
          <cell r="E129" t="str">
            <v>2199</v>
          </cell>
          <cell r="F129" t="str">
            <v>1900</v>
          </cell>
          <cell r="G129" t="str">
            <v>4</v>
          </cell>
          <cell r="H129" t="str">
            <v>53105B</v>
          </cell>
          <cell r="L129" t="str">
            <v>Propios</v>
          </cell>
          <cell r="M129" t="str">
            <v>20</v>
          </cell>
          <cell r="N129" t="str">
            <v>CSF</v>
          </cell>
          <cell r="P129">
            <v>2271913289</v>
          </cell>
          <cell r="Q129">
            <v>0</v>
          </cell>
          <cell r="R129">
            <v>0</v>
          </cell>
          <cell r="S129">
            <v>2271913289</v>
          </cell>
          <cell r="T129">
            <v>0</v>
          </cell>
          <cell r="U129">
            <v>2232167548</v>
          </cell>
          <cell r="V129">
            <v>39745741</v>
          </cell>
          <cell r="W129">
            <v>2019671586</v>
          </cell>
          <cell r="X129">
            <v>1494789823.3299999</v>
          </cell>
          <cell r="Z129">
            <v>1494789823.3299999</v>
          </cell>
        </row>
        <row r="130">
          <cell r="A130" t="str">
            <v>21-09-00</v>
          </cell>
          <cell r="B130" t="str">
            <v>UNIDAD DE PLANEACION MINERO ENERGETICA - UPME</v>
          </cell>
          <cell r="C130" t="str">
            <v>C-2199-1900-5-53105B</v>
          </cell>
          <cell r="D130" t="str">
            <v>C</v>
          </cell>
          <cell r="E130" t="str">
            <v>2199</v>
          </cell>
          <cell r="F130" t="str">
            <v>1900</v>
          </cell>
          <cell r="G130" t="str">
            <v>5</v>
          </cell>
          <cell r="H130" t="str">
            <v>53105B</v>
          </cell>
          <cell r="L130" t="str">
            <v>Propios</v>
          </cell>
          <cell r="M130" t="str">
            <v>20</v>
          </cell>
          <cell r="N130" t="str">
            <v>CSF</v>
          </cell>
          <cell r="P130">
            <v>3896327879</v>
          </cell>
          <cell r="Q130">
            <v>0</v>
          </cell>
          <cell r="R130">
            <v>0</v>
          </cell>
          <cell r="S130">
            <v>3896327879</v>
          </cell>
          <cell r="T130">
            <v>0</v>
          </cell>
          <cell r="U130">
            <v>3682213791</v>
          </cell>
          <cell r="V130">
            <v>214114088</v>
          </cell>
          <cell r="W130">
            <v>3242410453</v>
          </cell>
          <cell r="X130">
            <v>2104639394.9200001</v>
          </cell>
          <cell r="Z130">
            <v>2104639394.9200001</v>
          </cell>
        </row>
        <row r="131">
          <cell r="A131" t="str">
            <v>21-10-00</v>
          </cell>
          <cell r="B131" t="str">
            <v>INSTITUTO DE PLANIFICACION Y PROMOCION DE SOLUCIONES  ENERGETICAS PARA LAS ZONAS NO INTERCONECTADAS - IPSE</v>
          </cell>
          <cell r="C131" t="str">
            <v>A-01-01-01</v>
          </cell>
          <cell r="D131" t="str">
            <v>A</v>
          </cell>
          <cell r="E131" t="str">
            <v>01</v>
          </cell>
          <cell r="F131" t="str">
            <v>01</v>
          </cell>
          <cell r="G131" t="str">
            <v>01</v>
          </cell>
          <cell r="L131" t="str">
            <v>Nación</v>
          </cell>
          <cell r="M131" t="str">
            <v>10</v>
          </cell>
          <cell r="N131" t="str">
            <v>CSF</v>
          </cell>
          <cell r="P131">
            <v>7276700000</v>
          </cell>
          <cell r="Q131">
            <v>132400000</v>
          </cell>
          <cell r="R131">
            <v>0</v>
          </cell>
          <cell r="S131">
            <v>7409100000</v>
          </cell>
          <cell r="T131">
            <v>0</v>
          </cell>
          <cell r="U131">
            <v>7409100000</v>
          </cell>
          <cell r="V131">
            <v>0</v>
          </cell>
          <cell r="W131">
            <v>7399267336</v>
          </cell>
          <cell r="X131">
            <v>6168441249</v>
          </cell>
          <cell r="Z131">
            <v>6168441249</v>
          </cell>
        </row>
        <row r="132">
          <cell r="A132" t="str">
            <v>21-10-00</v>
          </cell>
          <cell r="B132" t="str">
            <v>INSTITUTO DE PLANIFICACION Y PROMOCION DE SOLUCIONES  ENERGETICAS PARA LAS ZONAS NO INTERCONECTADAS - IPSE</v>
          </cell>
          <cell r="C132" t="str">
            <v>A-01-01-02</v>
          </cell>
          <cell r="D132" t="str">
            <v>A</v>
          </cell>
          <cell r="E132" t="str">
            <v>01</v>
          </cell>
          <cell r="F132" t="str">
            <v>01</v>
          </cell>
          <cell r="G132" t="str">
            <v>02</v>
          </cell>
          <cell r="L132" t="str">
            <v>Nación</v>
          </cell>
          <cell r="M132" t="str">
            <v>10</v>
          </cell>
          <cell r="N132" t="str">
            <v>CSF</v>
          </cell>
          <cell r="P132">
            <v>2536000000</v>
          </cell>
          <cell r="Q132">
            <v>424700000</v>
          </cell>
          <cell r="R132">
            <v>0</v>
          </cell>
          <cell r="S132">
            <v>2960700000</v>
          </cell>
          <cell r="T132">
            <v>0</v>
          </cell>
          <cell r="U132">
            <v>2960700000</v>
          </cell>
          <cell r="V132">
            <v>0</v>
          </cell>
          <cell r="W132">
            <v>2781912900</v>
          </cell>
          <cell r="X132">
            <v>2666798212</v>
          </cell>
          <cell r="Z132">
            <v>2666798212</v>
          </cell>
        </row>
        <row r="133">
          <cell r="A133" t="str">
            <v>21-10-00</v>
          </cell>
          <cell r="B133" t="str">
            <v>INSTITUTO DE PLANIFICACION Y PROMOCION DE SOLUCIONES  ENERGETICAS PARA LAS ZONAS NO INTERCONECTADAS - IPSE</v>
          </cell>
          <cell r="C133" t="str">
            <v>A-01-01-03</v>
          </cell>
          <cell r="D133" t="str">
            <v>A</v>
          </cell>
          <cell r="E133" t="str">
            <v>01</v>
          </cell>
          <cell r="F133" t="str">
            <v>01</v>
          </cell>
          <cell r="G133" t="str">
            <v>03</v>
          </cell>
          <cell r="L133" t="str">
            <v>Nación</v>
          </cell>
          <cell r="M133" t="str">
            <v>10</v>
          </cell>
          <cell r="N133" t="str">
            <v>CSF</v>
          </cell>
          <cell r="P133">
            <v>837696182</v>
          </cell>
          <cell r="Q133">
            <v>73100000</v>
          </cell>
          <cell r="R133">
            <v>0</v>
          </cell>
          <cell r="S133">
            <v>910796182</v>
          </cell>
          <cell r="T133">
            <v>0</v>
          </cell>
          <cell r="U133">
            <v>910796182</v>
          </cell>
          <cell r="V133">
            <v>0</v>
          </cell>
          <cell r="W133">
            <v>904921829</v>
          </cell>
          <cell r="X133">
            <v>820601285</v>
          </cell>
          <cell r="Z133">
            <v>820601285</v>
          </cell>
        </row>
        <row r="134">
          <cell r="A134" t="str">
            <v>21-10-00</v>
          </cell>
          <cell r="B134" t="str">
            <v>INSTITUTO DE PLANIFICACION Y PROMOCION DE SOLUCIONES  ENERGETICAS PARA LAS ZONAS NO INTERCONECTADAS - IPSE</v>
          </cell>
          <cell r="C134" t="str">
            <v>A-01-02-02</v>
          </cell>
          <cell r="D134" t="str">
            <v>A</v>
          </cell>
          <cell r="E134" t="str">
            <v>01</v>
          </cell>
          <cell r="F134" t="str">
            <v>02</v>
          </cell>
          <cell r="G134" t="str">
            <v>02</v>
          </cell>
          <cell r="L134" t="str">
            <v>Nación</v>
          </cell>
          <cell r="M134" t="str">
            <v>10</v>
          </cell>
          <cell r="N134" t="str">
            <v>CSF</v>
          </cell>
          <cell r="P134">
            <v>22600000</v>
          </cell>
          <cell r="Q134">
            <v>0</v>
          </cell>
          <cell r="R134">
            <v>0</v>
          </cell>
          <cell r="S134">
            <v>22600000</v>
          </cell>
          <cell r="T134">
            <v>0</v>
          </cell>
          <cell r="U134">
            <v>22600000</v>
          </cell>
          <cell r="V134">
            <v>0</v>
          </cell>
          <cell r="W134">
            <v>2403400</v>
          </cell>
          <cell r="X134">
            <v>2403400</v>
          </cell>
          <cell r="Z134">
            <v>2403400</v>
          </cell>
        </row>
        <row r="135">
          <cell r="A135" t="str">
            <v>21-10-00</v>
          </cell>
          <cell r="B135" t="str">
            <v>INSTITUTO DE PLANIFICACION Y PROMOCION DE SOLUCIONES  ENERGETICAS PARA LAS ZONAS NO INTERCONECTADAS - IPSE</v>
          </cell>
          <cell r="C135" t="str">
            <v>A-01-02-03</v>
          </cell>
          <cell r="D135" t="str">
            <v>A</v>
          </cell>
          <cell r="E135" t="str">
            <v>01</v>
          </cell>
          <cell r="F135" t="str">
            <v>02</v>
          </cell>
          <cell r="G135" t="str">
            <v>03</v>
          </cell>
          <cell r="L135" t="str">
            <v>Nación</v>
          </cell>
          <cell r="M135" t="str">
            <v>10</v>
          </cell>
          <cell r="N135" t="str">
            <v>CSF</v>
          </cell>
          <cell r="P135">
            <v>167973220</v>
          </cell>
          <cell r="Q135">
            <v>0</v>
          </cell>
          <cell r="R135">
            <v>0</v>
          </cell>
          <cell r="S135">
            <v>167973220</v>
          </cell>
          <cell r="T135">
            <v>0</v>
          </cell>
          <cell r="U135">
            <v>144235000</v>
          </cell>
          <cell r="V135">
            <v>23738220</v>
          </cell>
          <cell r="W135">
            <v>24484200</v>
          </cell>
          <cell r="X135">
            <v>24057150</v>
          </cell>
          <cell r="Z135">
            <v>24057150</v>
          </cell>
        </row>
        <row r="136">
          <cell r="A136" t="str">
            <v>21-10-00</v>
          </cell>
          <cell r="B136" t="str">
            <v>INSTITUTO DE PLANIFICACION Y PROMOCION DE SOLUCIONES  ENERGETICAS PARA LAS ZONAS NO INTERCONECTADAS - IPSE</v>
          </cell>
          <cell r="C136" t="str">
            <v>A-02</v>
          </cell>
          <cell r="D136" t="str">
            <v>A</v>
          </cell>
          <cell r="E136" t="str">
            <v>02</v>
          </cell>
          <cell r="L136" t="str">
            <v>Nación</v>
          </cell>
          <cell r="M136" t="str">
            <v>10</v>
          </cell>
          <cell r="N136" t="str">
            <v>CSF</v>
          </cell>
          <cell r="P136">
            <v>6784700000</v>
          </cell>
          <cell r="Q136">
            <v>0</v>
          </cell>
          <cell r="R136">
            <v>0</v>
          </cell>
          <cell r="S136">
            <v>6784700000</v>
          </cell>
          <cell r="T136">
            <v>0</v>
          </cell>
          <cell r="U136">
            <v>6542700641.7200003</v>
          </cell>
          <cell r="V136">
            <v>241999358.28</v>
          </cell>
          <cell r="W136">
            <v>6060369822.1700001</v>
          </cell>
          <cell r="X136">
            <v>4567243976.8000002</v>
          </cell>
          <cell r="Z136">
            <v>4451082187.8100004</v>
          </cell>
        </row>
        <row r="137">
          <cell r="A137" t="str">
            <v>21-10-00</v>
          </cell>
          <cell r="B137" t="str">
            <v>INSTITUTO DE PLANIFICACION Y PROMOCION DE SOLUCIONES  ENERGETICAS PARA LAS ZONAS NO INTERCONECTADAS - IPSE</v>
          </cell>
          <cell r="C137" t="str">
            <v>A-02</v>
          </cell>
          <cell r="D137" t="str">
            <v>A</v>
          </cell>
          <cell r="E137" t="str">
            <v>02</v>
          </cell>
          <cell r="L137" t="str">
            <v>Propios</v>
          </cell>
          <cell r="M137" t="str">
            <v>21</v>
          </cell>
          <cell r="N137" t="str">
            <v>CSF</v>
          </cell>
          <cell r="P137">
            <v>1000000000</v>
          </cell>
          <cell r="Q137">
            <v>3052424150</v>
          </cell>
          <cell r="R137">
            <v>0</v>
          </cell>
          <cell r="S137">
            <v>4052424150</v>
          </cell>
          <cell r="T137">
            <v>0</v>
          </cell>
          <cell r="U137">
            <v>4048343547</v>
          </cell>
          <cell r="V137">
            <v>4080603</v>
          </cell>
          <cell r="W137">
            <v>969668315</v>
          </cell>
          <cell r="X137">
            <v>928600811</v>
          </cell>
          <cell r="Z137">
            <v>928402611</v>
          </cell>
        </row>
        <row r="138">
          <cell r="A138" t="str">
            <v>21-10-00</v>
          </cell>
          <cell r="B138" t="str">
            <v>INSTITUTO DE PLANIFICACION Y PROMOCION DE SOLUCIONES  ENERGETICAS PARA LAS ZONAS NO INTERCONECTADAS - IPSE</v>
          </cell>
          <cell r="C138" t="str">
            <v>A-03-03-01-999</v>
          </cell>
          <cell r="D138" t="str">
            <v>A</v>
          </cell>
          <cell r="E138" t="str">
            <v>03</v>
          </cell>
          <cell r="F138" t="str">
            <v>03</v>
          </cell>
          <cell r="G138" t="str">
            <v>01</v>
          </cell>
          <cell r="H138" t="str">
            <v>999</v>
          </cell>
          <cell r="L138" t="str">
            <v>Propios</v>
          </cell>
          <cell r="M138" t="str">
            <v>21</v>
          </cell>
          <cell r="N138" t="str">
            <v>CSF</v>
          </cell>
          <cell r="P138">
            <v>3872895421</v>
          </cell>
          <cell r="Q138">
            <v>0</v>
          </cell>
          <cell r="R138">
            <v>3052424150</v>
          </cell>
          <cell r="S138">
            <v>820471271</v>
          </cell>
          <cell r="T138">
            <v>820471271</v>
          </cell>
          <cell r="U138">
            <v>0</v>
          </cell>
          <cell r="V138">
            <v>0</v>
          </cell>
          <cell r="W138">
            <v>0</v>
          </cell>
          <cell r="X138">
            <v>0</v>
          </cell>
          <cell r="Z138">
            <v>0</v>
          </cell>
        </row>
        <row r="139">
          <cell r="A139" t="str">
            <v>21-10-00</v>
          </cell>
          <cell r="B139" t="str">
            <v>INSTITUTO DE PLANIFICACION Y PROMOCION DE SOLUCIONES  ENERGETICAS PARA LAS ZONAS NO INTERCONECTADAS - IPSE</v>
          </cell>
          <cell r="C139" t="str">
            <v>A-03-04-02-001</v>
          </cell>
          <cell r="D139" t="str">
            <v>A</v>
          </cell>
          <cell r="E139" t="str">
            <v>03</v>
          </cell>
          <cell r="F139" t="str">
            <v>04</v>
          </cell>
          <cell r="G139" t="str">
            <v>02</v>
          </cell>
          <cell r="H139" t="str">
            <v>001</v>
          </cell>
          <cell r="L139" t="str">
            <v>Nación</v>
          </cell>
          <cell r="M139" t="str">
            <v>10</v>
          </cell>
          <cell r="N139" t="str">
            <v>CSF</v>
          </cell>
          <cell r="P139">
            <v>533700000</v>
          </cell>
          <cell r="Q139">
            <v>0</v>
          </cell>
          <cell r="R139">
            <v>0</v>
          </cell>
          <cell r="S139">
            <v>533700000</v>
          </cell>
          <cell r="T139">
            <v>0</v>
          </cell>
          <cell r="U139">
            <v>533700000</v>
          </cell>
          <cell r="V139">
            <v>0</v>
          </cell>
          <cell r="W139">
            <v>498793084</v>
          </cell>
          <cell r="X139">
            <v>498793084</v>
          </cell>
          <cell r="Z139">
            <v>498793084</v>
          </cell>
        </row>
        <row r="140">
          <cell r="A140" t="str">
            <v>21-10-00</v>
          </cell>
          <cell r="B140" t="str">
            <v>INSTITUTO DE PLANIFICACION Y PROMOCION DE SOLUCIONES  ENERGETICAS PARA LAS ZONAS NO INTERCONECTADAS - IPSE</v>
          </cell>
          <cell r="C140" t="str">
            <v>A-03-04-02-002</v>
          </cell>
          <cell r="D140" t="str">
            <v>A</v>
          </cell>
          <cell r="E140" t="str">
            <v>03</v>
          </cell>
          <cell r="F140" t="str">
            <v>04</v>
          </cell>
          <cell r="G140" t="str">
            <v>02</v>
          </cell>
          <cell r="H140" t="str">
            <v>002</v>
          </cell>
          <cell r="L140" t="str">
            <v>Nación</v>
          </cell>
          <cell r="M140" t="str">
            <v>10</v>
          </cell>
          <cell r="N140" t="str">
            <v>CSF</v>
          </cell>
          <cell r="P140">
            <v>182500000</v>
          </cell>
          <cell r="Q140">
            <v>0</v>
          </cell>
          <cell r="R140">
            <v>0</v>
          </cell>
          <cell r="S140">
            <v>182500000</v>
          </cell>
          <cell r="T140">
            <v>0</v>
          </cell>
          <cell r="U140">
            <v>182500000</v>
          </cell>
          <cell r="V140">
            <v>0</v>
          </cell>
          <cell r="W140">
            <v>157548257</v>
          </cell>
          <cell r="X140">
            <v>157548257</v>
          </cell>
          <cell r="Z140">
            <v>157548257</v>
          </cell>
        </row>
        <row r="141">
          <cell r="A141" t="str">
            <v>21-10-00</v>
          </cell>
          <cell r="B141" t="str">
            <v>INSTITUTO DE PLANIFICACION Y PROMOCION DE SOLUCIONES  ENERGETICAS PARA LAS ZONAS NO INTERCONECTADAS - IPSE</v>
          </cell>
          <cell r="C141" t="str">
            <v>A-03-04-02-004</v>
          </cell>
          <cell r="D141" t="str">
            <v>A</v>
          </cell>
          <cell r="E141" t="str">
            <v>03</v>
          </cell>
          <cell r="F141" t="str">
            <v>04</v>
          </cell>
          <cell r="G141" t="str">
            <v>02</v>
          </cell>
          <cell r="H141" t="str">
            <v>004</v>
          </cell>
          <cell r="L141" t="str">
            <v>Propios</v>
          </cell>
          <cell r="M141" t="str">
            <v>21</v>
          </cell>
          <cell r="N141" t="str">
            <v>CSF</v>
          </cell>
          <cell r="P141">
            <v>300000000</v>
          </cell>
          <cell r="Q141">
            <v>0</v>
          </cell>
          <cell r="R141">
            <v>0</v>
          </cell>
          <cell r="S141">
            <v>300000000</v>
          </cell>
          <cell r="T141">
            <v>0</v>
          </cell>
          <cell r="U141">
            <v>89627029</v>
          </cell>
          <cell r="V141">
            <v>210372971</v>
          </cell>
          <cell r="W141">
            <v>0</v>
          </cell>
          <cell r="X141">
            <v>0</v>
          </cell>
          <cell r="Z141">
            <v>0</v>
          </cell>
        </row>
        <row r="142">
          <cell r="A142" t="str">
            <v>21-10-00</v>
          </cell>
          <cell r="B142" t="str">
            <v>INSTITUTO DE PLANIFICACION Y PROMOCION DE SOLUCIONES  ENERGETICAS PARA LAS ZONAS NO INTERCONECTADAS - IPSE</v>
          </cell>
          <cell r="C142" t="str">
            <v>A-03-04-02-012</v>
          </cell>
          <cell r="D142" t="str">
            <v>A</v>
          </cell>
          <cell r="E142" t="str">
            <v>03</v>
          </cell>
          <cell r="F142" t="str">
            <v>04</v>
          </cell>
          <cell r="G142" t="str">
            <v>02</v>
          </cell>
          <cell r="H142" t="str">
            <v>012</v>
          </cell>
          <cell r="L142" t="str">
            <v>Nación</v>
          </cell>
          <cell r="M142" t="str">
            <v>10</v>
          </cell>
          <cell r="N142" t="str">
            <v>CSF</v>
          </cell>
          <cell r="P142">
            <v>35600000</v>
          </cell>
          <cell r="Q142">
            <v>0</v>
          </cell>
          <cell r="R142">
            <v>0</v>
          </cell>
          <cell r="S142">
            <v>35600000</v>
          </cell>
          <cell r="T142">
            <v>0</v>
          </cell>
          <cell r="U142">
            <v>35600000</v>
          </cell>
          <cell r="V142">
            <v>0</v>
          </cell>
          <cell r="W142">
            <v>35600000</v>
          </cell>
          <cell r="X142">
            <v>17625583</v>
          </cell>
          <cell r="Z142">
            <v>17625583</v>
          </cell>
        </row>
        <row r="143">
          <cell r="A143" t="str">
            <v>21-10-00</v>
          </cell>
          <cell r="B143" t="str">
            <v>INSTITUTO DE PLANIFICACION Y PROMOCION DE SOLUCIONES  ENERGETICAS PARA LAS ZONAS NO INTERCONECTADAS - IPSE</v>
          </cell>
          <cell r="C143" t="str">
            <v>A-03-10</v>
          </cell>
          <cell r="D143" t="str">
            <v>A</v>
          </cell>
          <cell r="E143" t="str">
            <v>03</v>
          </cell>
          <cell r="F143" t="str">
            <v>10</v>
          </cell>
          <cell r="L143" t="str">
            <v>Propios</v>
          </cell>
          <cell r="M143" t="str">
            <v>21</v>
          </cell>
          <cell r="N143" t="str">
            <v>CSF</v>
          </cell>
          <cell r="P143">
            <v>3000000000</v>
          </cell>
          <cell r="Q143">
            <v>0</v>
          </cell>
          <cell r="R143">
            <v>0</v>
          </cell>
          <cell r="S143">
            <v>3000000000</v>
          </cell>
          <cell r="T143">
            <v>0</v>
          </cell>
          <cell r="U143">
            <v>0</v>
          </cell>
          <cell r="V143">
            <v>3000000000</v>
          </cell>
          <cell r="W143">
            <v>0</v>
          </cell>
          <cell r="X143">
            <v>0</v>
          </cell>
          <cell r="Z143">
            <v>0</v>
          </cell>
        </row>
        <row r="144">
          <cell r="A144" t="str">
            <v>21-10-00</v>
          </cell>
          <cell r="B144" t="str">
            <v>INSTITUTO DE PLANIFICACION Y PROMOCION DE SOLUCIONES  ENERGETICAS PARA LAS ZONAS NO INTERCONECTADAS - IPSE</v>
          </cell>
          <cell r="C144" t="str">
            <v>A-08-01</v>
          </cell>
          <cell r="D144" t="str">
            <v>A</v>
          </cell>
          <cell r="E144" t="str">
            <v>08</v>
          </cell>
          <cell r="F144" t="str">
            <v>01</v>
          </cell>
          <cell r="L144" t="str">
            <v>Nación</v>
          </cell>
          <cell r="M144" t="str">
            <v>10</v>
          </cell>
          <cell r="N144" t="str">
            <v>CSF</v>
          </cell>
          <cell r="P144">
            <v>312700000</v>
          </cell>
          <cell r="Q144">
            <v>0</v>
          </cell>
          <cell r="R144">
            <v>0</v>
          </cell>
          <cell r="S144">
            <v>312700000</v>
          </cell>
          <cell r="T144">
            <v>0</v>
          </cell>
          <cell r="U144">
            <v>300000000</v>
          </cell>
          <cell r="V144">
            <v>12700000</v>
          </cell>
          <cell r="W144">
            <v>257750761</v>
          </cell>
          <cell r="X144">
            <v>257750761</v>
          </cell>
          <cell r="Z144">
            <v>257750761</v>
          </cell>
        </row>
        <row r="145">
          <cell r="A145" t="str">
            <v>21-10-00</v>
          </cell>
          <cell r="B145" t="str">
            <v>INSTITUTO DE PLANIFICACION Y PROMOCION DE SOLUCIONES  ENERGETICAS PARA LAS ZONAS NO INTERCONECTADAS - IPSE</v>
          </cell>
          <cell r="C145" t="str">
            <v>A-08-03</v>
          </cell>
          <cell r="D145" t="str">
            <v>A</v>
          </cell>
          <cell r="E145" t="str">
            <v>08</v>
          </cell>
          <cell r="F145" t="str">
            <v>03</v>
          </cell>
          <cell r="L145" t="str">
            <v>Nación</v>
          </cell>
          <cell r="M145" t="str">
            <v>10</v>
          </cell>
          <cell r="N145" t="str">
            <v>CSF</v>
          </cell>
          <cell r="P145">
            <v>25700000</v>
          </cell>
          <cell r="Q145">
            <v>0</v>
          </cell>
          <cell r="R145">
            <v>0</v>
          </cell>
          <cell r="S145">
            <v>25700000</v>
          </cell>
          <cell r="T145">
            <v>0</v>
          </cell>
          <cell r="U145">
            <v>0</v>
          </cell>
          <cell r="V145">
            <v>25700000</v>
          </cell>
          <cell r="W145">
            <v>0</v>
          </cell>
          <cell r="X145">
            <v>0</v>
          </cell>
          <cell r="Z145">
            <v>0</v>
          </cell>
        </row>
        <row r="146">
          <cell r="A146" t="str">
            <v>21-10-00</v>
          </cell>
          <cell r="B146" t="str">
            <v>INSTITUTO DE PLANIFICACION Y PROMOCION DE SOLUCIONES  ENERGETICAS PARA LAS ZONAS NO INTERCONECTADAS - IPSE</v>
          </cell>
          <cell r="C146" t="str">
            <v>A-08-04-01</v>
          </cell>
          <cell r="D146" t="str">
            <v>A</v>
          </cell>
          <cell r="E146" t="str">
            <v>08</v>
          </cell>
          <cell r="F146" t="str">
            <v>04</v>
          </cell>
          <cell r="G146" t="str">
            <v>01</v>
          </cell>
          <cell r="L146" t="str">
            <v>Nación</v>
          </cell>
          <cell r="M146" t="str">
            <v>11</v>
          </cell>
          <cell r="N146" t="str">
            <v>SSF</v>
          </cell>
          <cell r="P146">
            <v>240500000</v>
          </cell>
          <cell r="Q146">
            <v>0</v>
          </cell>
          <cell r="R146">
            <v>0</v>
          </cell>
          <cell r="S146">
            <v>240500000</v>
          </cell>
          <cell r="T146">
            <v>0</v>
          </cell>
          <cell r="U146">
            <v>0</v>
          </cell>
          <cell r="V146">
            <v>240500000</v>
          </cell>
          <cell r="W146">
            <v>0</v>
          </cell>
          <cell r="X146">
            <v>0</v>
          </cell>
          <cell r="Z146">
            <v>0</v>
          </cell>
        </row>
        <row r="147">
          <cell r="A147" t="str">
            <v>21-10-00</v>
          </cell>
          <cell r="B147" t="str">
            <v>INSTITUTO DE PLANIFICACION Y PROMOCION DE SOLUCIONES  ENERGETICAS PARA LAS ZONAS NO INTERCONECTADAS - IPSE</v>
          </cell>
          <cell r="C147" t="str">
            <v>C-2102-1900-9-40301A</v>
          </cell>
          <cell r="D147" t="str">
            <v>C</v>
          </cell>
          <cell r="E147" t="str">
            <v>2102</v>
          </cell>
          <cell r="F147" t="str">
            <v>1900</v>
          </cell>
          <cell r="G147" t="str">
            <v>9</v>
          </cell>
          <cell r="H147" t="str">
            <v>40301A</v>
          </cell>
          <cell r="L147" t="str">
            <v>Nación</v>
          </cell>
          <cell r="M147" t="str">
            <v>10</v>
          </cell>
          <cell r="N147" t="str">
            <v>CSF</v>
          </cell>
          <cell r="P147">
            <v>130019508092</v>
          </cell>
          <cell r="Q147">
            <v>0</v>
          </cell>
          <cell r="R147">
            <v>0</v>
          </cell>
          <cell r="S147">
            <v>130019508092</v>
          </cell>
          <cell r="T147">
            <v>0</v>
          </cell>
          <cell r="U147">
            <v>129161506619.42</v>
          </cell>
          <cell r="V147">
            <v>858001472.58000004</v>
          </cell>
          <cell r="W147">
            <v>127403707763.42</v>
          </cell>
          <cell r="X147">
            <v>50959508706.309998</v>
          </cell>
          <cell r="Z147">
            <v>50928201073.309998</v>
          </cell>
        </row>
        <row r="148">
          <cell r="A148" t="str">
            <v>21-10-00</v>
          </cell>
          <cell r="B148" t="str">
            <v>INSTITUTO DE PLANIFICACION Y PROMOCION DE SOLUCIONES  ENERGETICAS PARA LAS ZONAS NO INTERCONECTADAS - IPSE</v>
          </cell>
          <cell r="C148" t="str">
            <v>C-2106-1900-2-53106A</v>
          </cell>
          <cell r="D148" t="str">
            <v>C</v>
          </cell>
          <cell r="E148" t="str">
            <v>2106</v>
          </cell>
          <cell r="F148" t="str">
            <v>1900</v>
          </cell>
          <cell r="G148" t="str">
            <v>2</v>
          </cell>
          <cell r="H148" t="str">
            <v>53106A</v>
          </cell>
          <cell r="L148" t="str">
            <v>Nación</v>
          </cell>
          <cell r="M148" t="str">
            <v>10</v>
          </cell>
          <cell r="N148" t="str">
            <v>CSF</v>
          </cell>
          <cell r="P148">
            <v>1353162500</v>
          </cell>
          <cell r="Q148">
            <v>0</v>
          </cell>
          <cell r="R148">
            <v>0</v>
          </cell>
          <cell r="S148">
            <v>1353162500</v>
          </cell>
          <cell r="T148">
            <v>0</v>
          </cell>
          <cell r="U148">
            <v>1338788500</v>
          </cell>
          <cell r="V148">
            <v>14374000</v>
          </cell>
          <cell r="W148">
            <v>1299572062</v>
          </cell>
          <cell r="X148">
            <v>721307238</v>
          </cell>
          <cell r="Z148">
            <v>721307238</v>
          </cell>
        </row>
        <row r="149">
          <cell r="A149" t="str">
            <v>21-10-00</v>
          </cell>
          <cell r="B149" t="str">
            <v>INSTITUTO DE PLANIFICACION Y PROMOCION DE SOLUCIONES  ENERGETICAS PARA LAS ZONAS NO INTERCONECTADAS - IPSE</v>
          </cell>
          <cell r="C149" t="str">
            <v>C-2199-1900-5-53105B</v>
          </cell>
          <cell r="D149" t="str">
            <v>C</v>
          </cell>
          <cell r="E149" t="str">
            <v>2199</v>
          </cell>
          <cell r="F149" t="str">
            <v>1900</v>
          </cell>
          <cell r="G149" t="str">
            <v>5</v>
          </cell>
          <cell r="H149" t="str">
            <v>53105B</v>
          </cell>
          <cell r="L149" t="str">
            <v>Nación</v>
          </cell>
          <cell r="M149" t="str">
            <v>10</v>
          </cell>
          <cell r="N149" t="str">
            <v>CSF</v>
          </cell>
          <cell r="P149">
            <v>3390169745</v>
          </cell>
          <cell r="Q149">
            <v>0</v>
          </cell>
          <cell r="R149">
            <v>0</v>
          </cell>
          <cell r="S149">
            <v>3390169745</v>
          </cell>
          <cell r="T149">
            <v>0</v>
          </cell>
          <cell r="U149">
            <v>3350605220</v>
          </cell>
          <cell r="V149">
            <v>39564525</v>
          </cell>
          <cell r="W149">
            <v>1768452949.4400001</v>
          </cell>
          <cell r="X149">
            <v>1447861755.8399999</v>
          </cell>
          <cell r="Z149">
            <v>1447861755.8399999</v>
          </cell>
        </row>
        <row r="150">
          <cell r="A150" t="str">
            <v>21-10-00</v>
          </cell>
          <cell r="B150" t="str">
            <v>INSTITUTO DE PLANIFICACION Y PROMOCION DE SOLUCIONES  ENERGETICAS PARA LAS ZONAS NO INTERCONECTADAS - IPSE</v>
          </cell>
          <cell r="C150" t="str">
            <v>C-2199-1900-7-53105B</v>
          </cell>
          <cell r="D150" t="str">
            <v>C</v>
          </cell>
          <cell r="E150" t="str">
            <v>2199</v>
          </cell>
          <cell r="F150" t="str">
            <v>1900</v>
          </cell>
          <cell r="G150" t="str">
            <v>7</v>
          </cell>
          <cell r="H150" t="str">
            <v>53105B</v>
          </cell>
          <cell r="L150" t="str">
            <v>Nación</v>
          </cell>
          <cell r="M150" t="str">
            <v>10</v>
          </cell>
          <cell r="N150" t="str">
            <v>CSF</v>
          </cell>
          <cell r="P150">
            <v>3000000000</v>
          </cell>
          <cell r="Q150">
            <v>0</v>
          </cell>
          <cell r="R150">
            <v>0</v>
          </cell>
          <cell r="S150">
            <v>3000000000</v>
          </cell>
          <cell r="T150">
            <v>0</v>
          </cell>
          <cell r="U150">
            <v>2996444913</v>
          </cell>
          <cell r="V150">
            <v>3555087</v>
          </cell>
          <cell r="W150">
            <v>2903476840</v>
          </cell>
          <cell r="X150">
            <v>2054255471</v>
          </cell>
          <cell r="Z150">
            <v>2054255471</v>
          </cell>
        </row>
        <row r="151">
          <cell r="A151" t="str">
            <v>21-11-00</v>
          </cell>
          <cell r="B151" t="str">
            <v>AGENCIA NACIONAL DE HIDROCARBUROS - ANH</v>
          </cell>
          <cell r="C151" t="str">
            <v>A-01-01-01</v>
          </cell>
          <cell r="D151" t="str">
            <v>A</v>
          </cell>
          <cell r="E151" t="str">
            <v>01</v>
          </cell>
          <cell r="F151" t="str">
            <v>01</v>
          </cell>
          <cell r="G151" t="str">
            <v>01</v>
          </cell>
          <cell r="L151" t="str">
            <v>Propios</v>
          </cell>
          <cell r="M151" t="str">
            <v>21</v>
          </cell>
          <cell r="N151" t="str">
            <v>CSF</v>
          </cell>
          <cell r="P151">
            <v>27652700000</v>
          </cell>
          <cell r="Q151">
            <v>0</v>
          </cell>
          <cell r="R151">
            <v>0</v>
          </cell>
          <cell r="S151">
            <v>27652700000</v>
          </cell>
          <cell r="T151">
            <v>0</v>
          </cell>
          <cell r="U151">
            <v>25496319430</v>
          </cell>
          <cell r="V151">
            <v>2156380570</v>
          </cell>
          <cell r="W151">
            <v>21916824219.830002</v>
          </cell>
          <cell r="X151">
            <v>21899710390.830002</v>
          </cell>
          <cell r="Z151">
            <v>21899710390.830002</v>
          </cell>
        </row>
        <row r="152">
          <cell r="A152" t="str">
            <v>21-11-00</v>
          </cell>
          <cell r="B152" t="str">
            <v>AGENCIA NACIONAL DE HIDROCARBUROS - ANH</v>
          </cell>
          <cell r="C152" t="str">
            <v>A-01-01-02</v>
          </cell>
          <cell r="D152" t="str">
            <v>A</v>
          </cell>
          <cell r="E152" t="str">
            <v>01</v>
          </cell>
          <cell r="F152" t="str">
            <v>01</v>
          </cell>
          <cell r="G152" t="str">
            <v>02</v>
          </cell>
          <cell r="L152" t="str">
            <v>Propios</v>
          </cell>
          <cell r="M152" t="str">
            <v>21</v>
          </cell>
          <cell r="N152" t="str">
            <v>CSF</v>
          </cell>
          <cell r="P152">
            <v>10129300000</v>
          </cell>
          <cell r="Q152">
            <v>0</v>
          </cell>
          <cell r="R152">
            <v>0</v>
          </cell>
          <cell r="S152">
            <v>10129300000</v>
          </cell>
          <cell r="T152">
            <v>0</v>
          </cell>
          <cell r="U152">
            <v>9199056040</v>
          </cell>
          <cell r="V152">
            <v>930243960</v>
          </cell>
          <cell r="W152">
            <v>8274010005</v>
          </cell>
          <cell r="X152">
            <v>8105331269</v>
          </cell>
          <cell r="Z152">
            <v>7519245236</v>
          </cell>
        </row>
        <row r="153">
          <cell r="A153" t="str">
            <v>21-11-00</v>
          </cell>
          <cell r="B153" t="str">
            <v>AGENCIA NACIONAL DE HIDROCARBUROS - ANH</v>
          </cell>
          <cell r="C153" t="str">
            <v>A-01-01-03</v>
          </cell>
          <cell r="D153" t="str">
            <v>A</v>
          </cell>
          <cell r="E153" t="str">
            <v>01</v>
          </cell>
          <cell r="F153" t="str">
            <v>01</v>
          </cell>
          <cell r="G153" t="str">
            <v>03</v>
          </cell>
          <cell r="L153" t="str">
            <v>Propios</v>
          </cell>
          <cell r="M153" t="str">
            <v>21</v>
          </cell>
          <cell r="N153" t="str">
            <v>CSF</v>
          </cell>
          <cell r="P153">
            <v>3559100000</v>
          </cell>
          <cell r="Q153">
            <v>0</v>
          </cell>
          <cell r="R153">
            <v>0</v>
          </cell>
          <cell r="S153">
            <v>3559100000</v>
          </cell>
          <cell r="T153">
            <v>0</v>
          </cell>
          <cell r="U153">
            <v>2827458431</v>
          </cell>
          <cell r="V153">
            <v>731641569</v>
          </cell>
          <cell r="W153">
            <v>2560652794</v>
          </cell>
          <cell r="X153">
            <v>2556428924</v>
          </cell>
          <cell r="Z153">
            <v>2556428924</v>
          </cell>
        </row>
        <row r="154">
          <cell r="A154" t="str">
            <v>21-11-00</v>
          </cell>
          <cell r="B154" t="str">
            <v>AGENCIA NACIONAL DE HIDROCARBUROS - ANH</v>
          </cell>
          <cell r="C154" t="str">
            <v>A-01-01-04</v>
          </cell>
          <cell r="D154" t="str">
            <v>A</v>
          </cell>
          <cell r="E154" t="str">
            <v>01</v>
          </cell>
          <cell r="F154" t="str">
            <v>01</v>
          </cell>
          <cell r="G154" t="str">
            <v>04</v>
          </cell>
          <cell r="L154" t="str">
            <v>Propios</v>
          </cell>
          <cell r="M154" t="str">
            <v>21</v>
          </cell>
          <cell r="N154" t="str">
            <v>CSF</v>
          </cell>
          <cell r="P154">
            <v>2191100000</v>
          </cell>
          <cell r="Q154">
            <v>0</v>
          </cell>
          <cell r="R154">
            <v>0</v>
          </cell>
          <cell r="S154">
            <v>2191100000</v>
          </cell>
          <cell r="T154">
            <v>2191100000</v>
          </cell>
          <cell r="U154">
            <v>0</v>
          </cell>
          <cell r="V154">
            <v>0</v>
          </cell>
          <cell r="W154">
            <v>0</v>
          </cell>
          <cell r="X154">
            <v>0</v>
          </cell>
          <cell r="Z154">
            <v>0</v>
          </cell>
        </row>
        <row r="155">
          <cell r="A155" t="str">
            <v>21-11-00</v>
          </cell>
          <cell r="B155" t="str">
            <v>AGENCIA NACIONAL DE HIDROCARBUROS - ANH</v>
          </cell>
          <cell r="C155" t="str">
            <v>A-02</v>
          </cell>
          <cell r="D155" t="str">
            <v>A</v>
          </cell>
          <cell r="E155" t="str">
            <v>02</v>
          </cell>
          <cell r="L155" t="str">
            <v>Propios</v>
          </cell>
          <cell r="M155" t="str">
            <v>21</v>
          </cell>
          <cell r="N155" t="str">
            <v>CSF</v>
          </cell>
          <cell r="P155">
            <v>11758900000</v>
          </cell>
          <cell r="Q155">
            <v>0</v>
          </cell>
          <cell r="R155">
            <v>0</v>
          </cell>
          <cell r="S155">
            <v>11758900000</v>
          </cell>
          <cell r="T155">
            <v>0</v>
          </cell>
          <cell r="U155">
            <v>11209786083.1</v>
          </cell>
          <cell r="V155">
            <v>549113916.89999998</v>
          </cell>
          <cell r="W155">
            <v>9543438341.2700005</v>
          </cell>
          <cell r="X155">
            <v>7959395146.4899998</v>
          </cell>
          <cell r="Z155">
            <v>7939901814.9300003</v>
          </cell>
        </row>
        <row r="156">
          <cell r="A156" t="str">
            <v>21-11-00</v>
          </cell>
          <cell r="B156" t="str">
            <v>AGENCIA NACIONAL DE HIDROCARBUROS - ANH</v>
          </cell>
          <cell r="C156" t="str">
            <v>A-03-03-01-002</v>
          </cell>
          <cell r="D156" t="str">
            <v>A</v>
          </cell>
          <cell r="E156" t="str">
            <v>03</v>
          </cell>
          <cell r="F156" t="str">
            <v>03</v>
          </cell>
          <cell r="G156" t="str">
            <v>01</v>
          </cell>
          <cell r="H156" t="str">
            <v>002</v>
          </cell>
          <cell r="L156" t="str">
            <v>Propios</v>
          </cell>
          <cell r="M156" t="str">
            <v>21</v>
          </cell>
          <cell r="N156" t="str">
            <v>CSF</v>
          </cell>
          <cell r="P156">
            <v>11987931000</v>
          </cell>
          <cell r="Q156">
            <v>0</v>
          </cell>
          <cell r="R156">
            <v>0</v>
          </cell>
          <cell r="S156">
            <v>11987931000</v>
          </cell>
          <cell r="T156">
            <v>0</v>
          </cell>
          <cell r="U156">
            <v>11987931000</v>
          </cell>
          <cell r="V156">
            <v>0</v>
          </cell>
          <cell r="W156">
            <v>11987931000</v>
          </cell>
          <cell r="X156">
            <v>11987931000</v>
          </cell>
          <cell r="Z156">
            <v>11987931000</v>
          </cell>
        </row>
        <row r="157">
          <cell r="A157" t="str">
            <v>21-11-00</v>
          </cell>
          <cell r="B157" t="str">
            <v>AGENCIA NACIONAL DE HIDROCARBUROS - ANH</v>
          </cell>
          <cell r="C157" t="str">
            <v>A-03-03-01-999</v>
          </cell>
          <cell r="D157" t="str">
            <v>A</v>
          </cell>
          <cell r="E157" t="str">
            <v>03</v>
          </cell>
          <cell r="F157" t="str">
            <v>03</v>
          </cell>
          <cell r="G157" t="str">
            <v>01</v>
          </cell>
          <cell r="H157" t="str">
            <v>999</v>
          </cell>
          <cell r="L157" t="str">
            <v>Propios</v>
          </cell>
          <cell r="M157" t="str">
            <v>21</v>
          </cell>
          <cell r="N157" t="str">
            <v>CSF</v>
          </cell>
          <cell r="P157">
            <v>16407269000</v>
          </cell>
          <cell r="Q157">
            <v>0</v>
          </cell>
          <cell r="R157">
            <v>11020000000</v>
          </cell>
          <cell r="S157">
            <v>5387269000</v>
          </cell>
          <cell r="T157">
            <v>5387269000</v>
          </cell>
          <cell r="U157">
            <v>0</v>
          </cell>
          <cell r="V157">
            <v>0</v>
          </cell>
          <cell r="W157">
            <v>0</v>
          </cell>
          <cell r="X157">
            <v>0</v>
          </cell>
          <cell r="Z157">
            <v>0</v>
          </cell>
        </row>
        <row r="158">
          <cell r="A158" t="str">
            <v>21-11-00</v>
          </cell>
          <cell r="B158" t="str">
            <v>AGENCIA NACIONAL DE HIDROCARBUROS - ANH</v>
          </cell>
          <cell r="C158" t="str">
            <v>A-03-03-04-006</v>
          </cell>
          <cell r="D158" t="str">
            <v>A</v>
          </cell>
          <cell r="E158" t="str">
            <v>03</v>
          </cell>
          <cell r="F158" t="str">
            <v>03</v>
          </cell>
          <cell r="G158" t="str">
            <v>04</v>
          </cell>
          <cell r="H158" t="str">
            <v>006</v>
          </cell>
          <cell r="L158" t="str">
            <v>Propios</v>
          </cell>
          <cell r="M158" t="str">
            <v>21</v>
          </cell>
          <cell r="N158" t="str">
            <v>CSF</v>
          </cell>
          <cell r="P158">
            <v>2918844961082</v>
          </cell>
          <cell r="Q158">
            <v>0</v>
          </cell>
          <cell r="R158">
            <v>0</v>
          </cell>
          <cell r="S158">
            <v>2918844961082</v>
          </cell>
          <cell r="T158">
            <v>0</v>
          </cell>
          <cell r="U158">
            <v>2918844961082</v>
          </cell>
          <cell r="V158">
            <v>0</v>
          </cell>
          <cell r="W158">
            <v>2918844961082</v>
          </cell>
          <cell r="X158">
            <v>2918844961082</v>
          </cell>
          <cell r="Z158">
            <v>2918844961082</v>
          </cell>
        </row>
        <row r="159">
          <cell r="A159" t="str">
            <v>21-11-00</v>
          </cell>
          <cell r="B159" t="str">
            <v>AGENCIA NACIONAL DE HIDROCARBUROS - ANH</v>
          </cell>
          <cell r="C159" t="str">
            <v>A-03-04-02-012</v>
          </cell>
          <cell r="D159" t="str">
            <v>A</v>
          </cell>
          <cell r="E159" t="str">
            <v>03</v>
          </cell>
          <cell r="F159" t="str">
            <v>04</v>
          </cell>
          <cell r="G159" t="str">
            <v>02</v>
          </cell>
          <cell r="H159" t="str">
            <v>012</v>
          </cell>
          <cell r="L159" t="str">
            <v>Propios</v>
          </cell>
          <cell r="M159" t="str">
            <v>21</v>
          </cell>
          <cell r="N159" t="str">
            <v>CSF</v>
          </cell>
          <cell r="P159">
            <v>108500000</v>
          </cell>
          <cell r="Q159">
            <v>0</v>
          </cell>
          <cell r="R159">
            <v>0</v>
          </cell>
          <cell r="S159">
            <v>108500000</v>
          </cell>
          <cell r="T159">
            <v>0</v>
          </cell>
          <cell r="U159">
            <v>107689746</v>
          </cell>
          <cell r="V159">
            <v>810254</v>
          </cell>
          <cell r="W159">
            <v>95430573</v>
          </cell>
          <cell r="X159">
            <v>95430573</v>
          </cell>
          <cell r="Z159">
            <v>95430573</v>
          </cell>
        </row>
        <row r="160">
          <cell r="A160" t="str">
            <v>21-11-00</v>
          </cell>
          <cell r="B160" t="str">
            <v>AGENCIA NACIONAL DE HIDROCARBUROS - ANH</v>
          </cell>
          <cell r="C160" t="str">
            <v>A-03-10</v>
          </cell>
          <cell r="D160" t="str">
            <v>A</v>
          </cell>
          <cell r="E160" t="str">
            <v>03</v>
          </cell>
          <cell r="F160" t="str">
            <v>10</v>
          </cell>
          <cell r="L160" t="str">
            <v>Propios</v>
          </cell>
          <cell r="M160" t="str">
            <v>21</v>
          </cell>
          <cell r="N160" t="str">
            <v>CSF</v>
          </cell>
          <cell r="P160">
            <v>4555200000</v>
          </cell>
          <cell r="Q160">
            <v>0</v>
          </cell>
          <cell r="R160">
            <v>0</v>
          </cell>
          <cell r="S160">
            <v>4555200000</v>
          </cell>
          <cell r="T160">
            <v>0</v>
          </cell>
          <cell r="U160">
            <v>1077598</v>
          </cell>
          <cell r="V160">
            <v>4554122402</v>
          </cell>
          <cell r="W160">
            <v>0</v>
          </cell>
          <cell r="X160">
            <v>0</v>
          </cell>
          <cell r="Z160">
            <v>0</v>
          </cell>
        </row>
        <row r="161">
          <cell r="A161" t="str">
            <v>21-11-00</v>
          </cell>
          <cell r="B161" t="str">
            <v>AGENCIA NACIONAL DE HIDROCARBUROS - ANH</v>
          </cell>
          <cell r="C161" t="str">
            <v>A-05</v>
          </cell>
          <cell r="D161" t="str">
            <v>A</v>
          </cell>
          <cell r="E161" t="str">
            <v>05</v>
          </cell>
          <cell r="L161" t="str">
            <v>Propios</v>
          </cell>
          <cell r="M161" t="str">
            <v>21</v>
          </cell>
          <cell r="N161" t="str">
            <v>CSF</v>
          </cell>
          <cell r="P161">
            <v>49602600000</v>
          </cell>
          <cell r="Q161">
            <v>0</v>
          </cell>
          <cell r="R161">
            <v>0</v>
          </cell>
          <cell r="S161">
            <v>49602600000</v>
          </cell>
          <cell r="T161">
            <v>0</v>
          </cell>
          <cell r="U161">
            <v>43794945330.709999</v>
          </cell>
          <cell r="V161">
            <v>5807654669.29</v>
          </cell>
          <cell r="W161">
            <v>41348421023</v>
          </cell>
          <cell r="X161">
            <v>24875603451.200001</v>
          </cell>
          <cell r="Z161">
            <v>24838395951.200001</v>
          </cell>
        </row>
        <row r="162">
          <cell r="A162" t="str">
            <v>21-11-00</v>
          </cell>
          <cell r="B162" t="str">
            <v>AGENCIA NACIONAL DE HIDROCARBUROS - ANH</v>
          </cell>
          <cell r="C162" t="str">
            <v>A-08-01</v>
          </cell>
          <cell r="D162" t="str">
            <v>A</v>
          </cell>
          <cell r="E162" t="str">
            <v>08</v>
          </cell>
          <cell r="F162" t="str">
            <v>01</v>
          </cell>
          <cell r="L162" t="str">
            <v>Propios</v>
          </cell>
          <cell r="M162" t="str">
            <v>21</v>
          </cell>
          <cell r="N162" t="str">
            <v>CSF</v>
          </cell>
          <cell r="P162">
            <v>412800000</v>
          </cell>
          <cell r="Q162">
            <v>11020000000</v>
          </cell>
          <cell r="R162">
            <v>0</v>
          </cell>
          <cell r="S162">
            <v>11432800000</v>
          </cell>
          <cell r="T162">
            <v>0</v>
          </cell>
          <cell r="U162">
            <v>11380811383</v>
          </cell>
          <cell r="V162">
            <v>51988617</v>
          </cell>
          <cell r="W162">
            <v>11370792176</v>
          </cell>
          <cell r="X162">
            <v>8069655420</v>
          </cell>
          <cell r="Z162">
            <v>8069655420</v>
          </cell>
        </row>
        <row r="163">
          <cell r="A163" t="str">
            <v>21-11-00</v>
          </cell>
          <cell r="B163" t="str">
            <v>AGENCIA NACIONAL DE HIDROCARBUROS - ANH</v>
          </cell>
          <cell r="C163" t="str">
            <v>A-08-04-01</v>
          </cell>
          <cell r="D163" t="str">
            <v>A</v>
          </cell>
          <cell r="E163" t="str">
            <v>08</v>
          </cell>
          <cell r="F163" t="str">
            <v>04</v>
          </cell>
          <cell r="G163" t="str">
            <v>01</v>
          </cell>
          <cell r="L163" t="str">
            <v>Propios</v>
          </cell>
          <cell r="M163" t="str">
            <v>21</v>
          </cell>
          <cell r="N163" t="str">
            <v>CSF</v>
          </cell>
          <cell r="P163">
            <v>7000000000</v>
          </cell>
          <cell r="Q163">
            <v>0</v>
          </cell>
          <cell r="R163">
            <v>0</v>
          </cell>
          <cell r="S163">
            <v>7000000000</v>
          </cell>
          <cell r="T163">
            <v>0</v>
          </cell>
          <cell r="U163">
            <v>6531761794</v>
          </cell>
          <cell r="V163">
            <v>468238206</v>
          </cell>
          <cell r="W163">
            <v>6531761794</v>
          </cell>
          <cell r="X163">
            <v>6531761794</v>
          </cell>
          <cell r="Z163">
            <v>6531761794</v>
          </cell>
        </row>
        <row r="164">
          <cell r="A164" t="str">
            <v>21-11-00</v>
          </cell>
          <cell r="B164" t="str">
            <v>AGENCIA NACIONAL DE HIDROCARBUROS - ANH</v>
          </cell>
          <cell r="C164" t="str">
            <v>C-2103-1900-7-53105E</v>
          </cell>
          <cell r="D164" t="str">
            <v>C</v>
          </cell>
          <cell r="E164" t="str">
            <v>2103</v>
          </cell>
          <cell r="F164" t="str">
            <v>1900</v>
          </cell>
          <cell r="G164" t="str">
            <v>7</v>
          </cell>
          <cell r="H164" t="str">
            <v>53105E</v>
          </cell>
          <cell r="L164" t="str">
            <v>Propios</v>
          </cell>
          <cell r="M164" t="str">
            <v>21</v>
          </cell>
          <cell r="N164" t="str">
            <v>CSF</v>
          </cell>
          <cell r="P164">
            <v>42981582400</v>
          </cell>
          <cell r="Q164">
            <v>0</v>
          </cell>
          <cell r="R164">
            <v>0</v>
          </cell>
          <cell r="S164">
            <v>42981582400</v>
          </cell>
          <cell r="T164">
            <v>0</v>
          </cell>
          <cell r="U164">
            <v>42295233500</v>
          </cell>
          <cell r="V164">
            <v>686348900</v>
          </cell>
          <cell r="W164">
            <v>42295233500</v>
          </cell>
          <cell r="X164">
            <v>21747616750</v>
          </cell>
          <cell r="Z164">
            <v>21747616750</v>
          </cell>
        </row>
        <row r="165">
          <cell r="A165" t="str">
            <v>21-11-00</v>
          </cell>
          <cell r="B165" t="str">
            <v>AGENCIA NACIONAL DE HIDROCARBUROS - ANH</v>
          </cell>
          <cell r="C165" t="str">
            <v>C-2103-1900-8-40301B</v>
          </cell>
          <cell r="D165" t="str">
            <v>C</v>
          </cell>
          <cell r="E165" t="str">
            <v>2103</v>
          </cell>
          <cell r="F165" t="str">
            <v>1900</v>
          </cell>
          <cell r="G165" t="str">
            <v>8</v>
          </cell>
          <cell r="H165" t="str">
            <v>40301B</v>
          </cell>
          <cell r="L165" t="str">
            <v>Propios</v>
          </cell>
          <cell r="M165" t="str">
            <v>21</v>
          </cell>
          <cell r="N165" t="str">
            <v>CSF</v>
          </cell>
          <cell r="P165">
            <v>11960179474</v>
          </cell>
          <cell r="Q165">
            <v>0</v>
          </cell>
          <cell r="R165">
            <v>0</v>
          </cell>
          <cell r="S165">
            <v>11960179474</v>
          </cell>
          <cell r="T165">
            <v>0</v>
          </cell>
          <cell r="U165">
            <v>8721863430</v>
          </cell>
          <cell r="V165">
            <v>3238316044</v>
          </cell>
          <cell r="W165">
            <v>7466677976</v>
          </cell>
          <cell r="X165">
            <v>3052263076.2399998</v>
          </cell>
          <cell r="Z165">
            <v>3019963076.2399998</v>
          </cell>
        </row>
        <row r="166">
          <cell r="A166" t="str">
            <v>21-11-00</v>
          </cell>
          <cell r="B166" t="str">
            <v>AGENCIA NACIONAL DE HIDROCARBUROS - ANH</v>
          </cell>
          <cell r="C166" t="str">
            <v>C-2106-1900-3-40301B</v>
          </cell>
          <cell r="D166" t="str">
            <v>C</v>
          </cell>
          <cell r="E166" t="str">
            <v>2106</v>
          </cell>
          <cell r="F166" t="str">
            <v>1900</v>
          </cell>
          <cell r="G166" t="str">
            <v>3</v>
          </cell>
          <cell r="H166" t="str">
            <v>40301B</v>
          </cell>
          <cell r="L166" t="str">
            <v>Propios</v>
          </cell>
          <cell r="M166" t="str">
            <v>21</v>
          </cell>
          <cell r="N166" t="str">
            <v>CSF</v>
          </cell>
          <cell r="P166">
            <v>126369579597</v>
          </cell>
          <cell r="Q166">
            <v>0</v>
          </cell>
          <cell r="R166">
            <v>0</v>
          </cell>
          <cell r="S166">
            <v>126369579597</v>
          </cell>
          <cell r="T166">
            <v>0</v>
          </cell>
          <cell r="U166">
            <v>126268275375</v>
          </cell>
          <cell r="V166">
            <v>101304222</v>
          </cell>
          <cell r="W166">
            <v>126262125375</v>
          </cell>
          <cell r="X166">
            <v>1106102599.8299999</v>
          </cell>
          <cell r="Z166">
            <v>1106102599.8299999</v>
          </cell>
        </row>
        <row r="167">
          <cell r="A167" t="str">
            <v>21-11-00</v>
          </cell>
          <cell r="B167" t="str">
            <v>AGENCIA NACIONAL DE HIDROCARBUROS - ANH</v>
          </cell>
          <cell r="C167" t="str">
            <v>C-2106-1900-4-40302A</v>
          </cell>
          <cell r="D167" t="str">
            <v>C</v>
          </cell>
          <cell r="E167" t="str">
            <v>2106</v>
          </cell>
          <cell r="F167" t="str">
            <v>1900</v>
          </cell>
          <cell r="G167" t="str">
            <v>4</v>
          </cell>
          <cell r="H167" t="str">
            <v>40302A</v>
          </cell>
          <cell r="L167" t="str">
            <v>Propios</v>
          </cell>
          <cell r="M167" t="str">
            <v>21</v>
          </cell>
          <cell r="N167" t="str">
            <v>CSF</v>
          </cell>
          <cell r="P167">
            <v>190501042818</v>
          </cell>
          <cell r="Q167">
            <v>0</v>
          </cell>
          <cell r="R167">
            <v>0</v>
          </cell>
          <cell r="S167">
            <v>190501042818</v>
          </cell>
          <cell r="T167">
            <v>0</v>
          </cell>
          <cell r="U167">
            <v>189865039812.23001</v>
          </cell>
          <cell r="V167">
            <v>636003005.76999998</v>
          </cell>
          <cell r="W167">
            <v>188524393561.89999</v>
          </cell>
          <cell r="X167">
            <v>55426637351.269997</v>
          </cell>
          <cell r="Z167">
            <v>51596778409.269997</v>
          </cell>
        </row>
        <row r="168">
          <cell r="A168" t="str">
            <v>21-11-00</v>
          </cell>
          <cell r="B168" t="str">
            <v>AGENCIA NACIONAL DE HIDROCARBUROS - ANH</v>
          </cell>
          <cell r="C168" t="str">
            <v>C-2199-1900-4-53105D</v>
          </cell>
          <cell r="D168" t="str">
            <v>C</v>
          </cell>
          <cell r="E168" t="str">
            <v>2199</v>
          </cell>
          <cell r="F168" t="str">
            <v>1900</v>
          </cell>
          <cell r="G168" t="str">
            <v>4</v>
          </cell>
          <cell r="H168" t="str">
            <v>53105D</v>
          </cell>
          <cell r="L168" t="str">
            <v>Propios</v>
          </cell>
          <cell r="M168" t="str">
            <v>21</v>
          </cell>
          <cell r="N168" t="str">
            <v>CSF</v>
          </cell>
          <cell r="P168">
            <v>14077615711</v>
          </cell>
          <cell r="Q168">
            <v>0</v>
          </cell>
          <cell r="R168">
            <v>0</v>
          </cell>
          <cell r="S168">
            <v>14077615711</v>
          </cell>
          <cell r="T168">
            <v>0</v>
          </cell>
          <cell r="U168">
            <v>14077615711</v>
          </cell>
          <cell r="V168">
            <v>0</v>
          </cell>
          <cell r="W168">
            <v>14069821357</v>
          </cell>
          <cell r="X168">
            <v>4446112305.5</v>
          </cell>
          <cell r="Z168">
            <v>4446112305.5</v>
          </cell>
        </row>
        <row r="169">
          <cell r="A169" t="str">
            <v>21-12-00</v>
          </cell>
          <cell r="B169" t="str">
            <v>AGENCIA NACIONAL DE MINERIA - ANM</v>
          </cell>
          <cell r="C169" t="str">
            <v>A-01-01-01</v>
          </cell>
          <cell r="D169" t="str">
            <v>A</v>
          </cell>
          <cell r="E169" t="str">
            <v>01</v>
          </cell>
          <cell r="F169" t="str">
            <v>01</v>
          </cell>
          <cell r="G169" t="str">
            <v>01</v>
          </cell>
          <cell r="L169" t="str">
            <v>Propios</v>
          </cell>
          <cell r="M169" t="str">
            <v>20</v>
          </cell>
          <cell r="N169" t="str">
            <v>CSF</v>
          </cell>
          <cell r="P169">
            <v>39097700000</v>
          </cell>
          <cell r="Q169">
            <v>0</v>
          </cell>
          <cell r="R169">
            <v>0</v>
          </cell>
          <cell r="S169">
            <v>39097700000</v>
          </cell>
          <cell r="T169">
            <v>0</v>
          </cell>
          <cell r="U169">
            <v>39097700000</v>
          </cell>
          <cell r="V169">
            <v>0</v>
          </cell>
          <cell r="W169">
            <v>32311929295</v>
          </cell>
          <cell r="X169">
            <v>32311929295</v>
          </cell>
          <cell r="Z169">
            <v>32311929295</v>
          </cell>
        </row>
        <row r="170">
          <cell r="A170" t="str">
            <v>21-12-00</v>
          </cell>
          <cell r="B170" t="str">
            <v>AGENCIA NACIONAL DE MINERIA - ANM</v>
          </cell>
          <cell r="C170" t="str">
            <v>A-01-01-02</v>
          </cell>
          <cell r="D170" t="str">
            <v>A</v>
          </cell>
          <cell r="E170" t="str">
            <v>01</v>
          </cell>
          <cell r="F170" t="str">
            <v>01</v>
          </cell>
          <cell r="G170" t="str">
            <v>02</v>
          </cell>
          <cell r="L170" t="str">
            <v>Propios</v>
          </cell>
          <cell r="M170" t="str">
            <v>20</v>
          </cell>
          <cell r="N170" t="str">
            <v>CSF</v>
          </cell>
          <cell r="P170">
            <v>14618800000</v>
          </cell>
          <cell r="Q170">
            <v>0</v>
          </cell>
          <cell r="R170">
            <v>0</v>
          </cell>
          <cell r="S170">
            <v>14618800000</v>
          </cell>
          <cell r="T170">
            <v>0</v>
          </cell>
          <cell r="U170">
            <v>14618800000</v>
          </cell>
          <cell r="V170">
            <v>0</v>
          </cell>
          <cell r="W170">
            <v>11884123529</v>
          </cell>
          <cell r="X170">
            <v>11884123529</v>
          </cell>
          <cell r="Z170">
            <v>11884123529</v>
          </cell>
        </row>
        <row r="171">
          <cell r="A171" t="str">
            <v>21-12-00</v>
          </cell>
          <cell r="B171" t="str">
            <v>AGENCIA NACIONAL DE MINERIA - ANM</v>
          </cell>
          <cell r="C171" t="str">
            <v>A-01-01-03</v>
          </cell>
          <cell r="D171" t="str">
            <v>A</v>
          </cell>
          <cell r="E171" t="str">
            <v>01</v>
          </cell>
          <cell r="F171" t="str">
            <v>01</v>
          </cell>
          <cell r="G171" t="str">
            <v>03</v>
          </cell>
          <cell r="L171" t="str">
            <v>Propios</v>
          </cell>
          <cell r="M171" t="str">
            <v>20</v>
          </cell>
          <cell r="N171" t="str">
            <v>CSF</v>
          </cell>
          <cell r="P171">
            <v>4269900000</v>
          </cell>
          <cell r="Q171">
            <v>0</v>
          </cell>
          <cell r="R171">
            <v>0</v>
          </cell>
          <cell r="S171">
            <v>4269900000</v>
          </cell>
          <cell r="T171">
            <v>0</v>
          </cell>
          <cell r="U171">
            <v>4269900000</v>
          </cell>
          <cell r="V171">
            <v>0</v>
          </cell>
          <cell r="W171">
            <v>3463998863</v>
          </cell>
          <cell r="X171">
            <v>3463998863</v>
          </cell>
          <cell r="Z171">
            <v>3463998863</v>
          </cell>
        </row>
        <row r="172">
          <cell r="A172" t="str">
            <v>21-12-00</v>
          </cell>
          <cell r="B172" t="str">
            <v>AGENCIA NACIONAL DE MINERIA - ANM</v>
          </cell>
          <cell r="C172" t="str">
            <v>A-01-01-04</v>
          </cell>
          <cell r="D172" t="str">
            <v>A</v>
          </cell>
          <cell r="E172" t="str">
            <v>01</v>
          </cell>
          <cell r="F172" t="str">
            <v>01</v>
          </cell>
          <cell r="G172" t="str">
            <v>04</v>
          </cell>
          <cell r="L172" t="str">
            <v>Propios</v>
          </cell>
          <cell r="M172" t="str">
            <v>20</v>
          </cell>
          <cell r="N172" t="str">
            <v>CSF</v>
          </cell>
          <cell r="P172">
            <v>3073200000</v>
          </cell>
          <cell r="Q172">
            <v>0</v>
          </cell>
          <cell r="R172">
            <v>0</v>
          </cell>
          <cell r="S172">
            <v>3073200000</v>
          </cell>
          <cell r="T172">
            <v>2327320380</v>
          </cell>
          <cell r="U172">
            <v>745879620</v>
          </cell>
          <cell r="V172">
            <v>0</v>
          </cell>
          <cell r="W172">
            <v>0</v>
          </cell>
          <cell r="X172">
            <v>0</v>
          </cell>
          <cell r="Z172">
            <v>0</v>
          </cell>
        </row>
        <row r="173">
          <cell r="A173" t="str">
            <v>21-12-00</v>
          </cell>
          <cell r="B173" t="str">
            <v>AGENCIA NACIONAL DE MINERIA - ANM</v>
          </cell>
          <cell r="C173" t="str">
            <v>A-02</v>
          </cell>
          <cell r="D173" t="str">
            <v>A</v>
          </cell>
          <cell r="E173" t="str">
            <v>02</v>
          </cell>
          <cell r="L173" t="str">
            <v>Propios</v>
          </cell>
          <cell r="M173" t="str">
            <v>21</v>
          </cell>
          <cell r="N173" t="str">
            <v>CSF</v>
          </cell>
          <cell r="P173">
            <v>35615000000</v>
          </cell>
          <cell r="Q173">
            <v>0</v>
          </cell>
          <cell r="R173">
            <v>0</v>
          </cell>
          <cell r="S173">
            <v>35615000000</v>
          </cell>
          <cell r="T173">
            <v>0</v>
          </cell>
          <cell r="U173">
            <v>32895078880.580002</v>
          </cell>
          <cell r="V173">
            <v>2719921119.4200001</v>
          </cell>
          <cell r="W173">
            <v>29927076656.18</v>
          </cell>
          <cell r="X173">
            <v>23690259256.169998</v>
          </cell>
          <cell r="Z173">
            <v>22764249480.080002</v>
          </cell>
        </row>
        <row r="174">
          <cell r="A174" t="str">
            <v>21-12-00</v>
          </cell>
          <cell r="B174" t="str">
            <v>AGENCIA NACIONAL DE MINERIA - ANM</v>
          </cell>
          <cell r="C174" t="str">
            <v>A-03-03-01-002</v>
          </cell>
          <cell r="D174" t="str">
            <v>A</v>
          </cell>
          <cell r="E174" t="str">
            <v>03</v>
          </cell>
          <cell r="F174" t="str">
            <v>03</v>
          </cell>
          <cell r="G174" t="str">
            <v>01</v>
          </cell>
          <cell r="H174" t="str">
            <v>002</v>
          </cell>
          <cell r="L174" t="str">
            <v>Propios</v>
          </cell>
          <cell r="M174" t="str">
            <v>21</v>
          </cell>
          <cell r="N174" t="str">
            <v>CSF</v>
          </cell>
          <cell r="P174">
            <v>11987931000</v>
          </cell>
          <cell r="Q174">
            <v>0</v>
          </cell>
          <cell r="R174">
            <v>0</v>
          </cell>
          <cell r="S174">
            <v>11987931000</v>
          </cell>
          <cell r="T174">
            <v>0</v>
          </cell>
          <cell r="U174">
            <v>11987931000</v>
          </cell>
          <cell r="V174">
            <v>0</v>
          </cell>
          <cell r="W174">
            <v>11987931000</v>
          </cell>
          <cell r="X174">
            <v>11987931000</v>
          </cell>
          <cell r="Z174">
            <v>11987931000</v>
          </cell>
        </row>
        <row r="175">
          <cell r="A175" t="str">
            <v>21-12-00</v>
          </cell>
          <cell r="B175" t="str">
            <v>AGENCIA NACIONAL DE MINERIA - ANM</v>
          </cell>
          <cell r="C175" t="str">
            <v>A-03-03-01-999</v>
          </cell>
          <cell r="D175" t="str">
            <v>A</v>
          </cell>
          <cell r="E175" t="str">
            <v>03</v>
          </cell>
          <cell r="F175" t="str">
            <v>03</v>
          </cell>
          <cell r="G175" t="str">
            <v>01</v>
          </cell>
          <cell r="H175" t="str">
            <v>999</v>
          </cell>
          <cell r="L175" t="str">
            <v>Propios</v>
          </cell>
          <cell r="M175" t="str">
            <v>20</v>
          </cell>
          <cell r="N175" t="str">
            <v>CSF</v>
          </cell>
          <cell r="P175">
            <v>1418522710</v>
          </cell>
          <cell r="Q175">
            <v>0</v>
          </cell>
          <cell r="R175">
            <v>0</v>
          </cell>
          <cell r="S175">
            <v>1418522710</v>
          </cell>
          <cell r="T175">
            <v>1418522710</v>
          </cell>
          <cell r="U175">
            <v>0</v>
          </cell>
          <cell r="V175">
            <v>0</v>
          </cell>
          <cell r="W175">
            <v>0</v>
          </cell>
          <cell r="X175">
            <v>0</v>
          </cell>
          <cell r="Z175">
            <v>0</v>
          </cell>
        </row>
        <row r="176">
          <cell r="A176" t="str">
            <v>21-12-00</v>
          </cell>
          <cell r="B176" t="str">
            <v>AGENCIA NACIONAL DE MINERIA - ANM</v>
          </cell>
          <cell r="C176" t="str">
            <v>A-03-03-01-999</v>
          </cell>
          <cell r="D176" t="str">
            <v>A</v>
          </cell>
          <cell r="E176" t="str">
            <v>03</v>
          </cell>
          <cell r="F176" t="str">
            <v>03</v>
          </cell>
          <cell r="G176" t="str">
            <v>01</v>
          </cell>
          <cell r="H176" t="str">
            <v>999</v>
          </cell>
          <cell r="L176" t="str">
            <v>Propios</v>
          </cell>
          <cell r="M176" t="str">
            <v>21</v>
          </cell>
          <cell r="N176" t="str">
            <v>CSF</v>
          </cell>
          <cell r="P176">
            <v>68431746290</v>
          </cell>
          <cell r="Q176">
            <v>0</v>
          </cell>
          <cell r="R176">
            <v>24890532969</v>
          </cell>
          <cell r="S176">
            <v>43541213321</v>
          </cell>
          <cell r="T176">
            <v>43541213321</v>
          </cell>
          <cell r="U176">
            <v>0</v>
          </cell>
          <cell r="V176">
            <v>0</v>
          </cell>
          <cell r="W176">
            <v>0</v>
          </cell>
          <cell r="X176">
            <v>0</v>
          </cell>
          <cell r="Z176">
            <v>0</v>
          </cell>
        </row>
        <row r="177">
          <cell r="A177" t="str">
            <v>21-12-00</v>
          </cell>
          <cell r="B177" t="str">
            <v>AGENCIA NACIONAL DE MINERIA - ANM</v>
          </cell>
          <cell r="C177" t="str">
            <v>A-03-03-04-006</v>
          </cell>
          <cell r="D177" t="str">
            <v>A</v>
          </cell>
          <cell r="E177" t="str">
            <v>03</v>
          </cell>
          <cell r="F177" t="str">
            <v>03</v>
          </cell>
          <cell r="G177" t="str">
            <v>04</v>
          </cell>
          <cell r="H177" t="str">
            <v>006</v>
          </cell>
          <cell r="L177" t="str">
            <v>Propios</v>
          </cell>
          <cell r="M177" t="str">
            <v>21</v>
          </cell>
          <cell r="N177" t="str">
            <v>CSF</v>
          </cell>
          <cell r="P177">
            <v>84320000000</v>
          </cell>
          <cell r="Q177">
            <v>0</v>
          </cell>
          <cell r="R177">
            <v>0</v>
          </cell>
          <cell r="S177">
            <v>84320000000</v>
          </cell>
          <cell r="T177">
            <v>0</v>
          </cell>
          <cell r="U177">
            <v>84320000000</v>
          </cell>
          <cell r="V177">
            <v>0</v>
          </cell>
          <cell r="W177">
            <v>84320000000</v>
          </cell>
          <cell r="X177">
            <v>84320000000</v>
          </cell>
          <cell r="Z177">
            <v>84320000000</v>
          </cell>
        </row>
        <row r="178">
          <cell r="A178" t="str">
            <v>21-12-00</v>
          </cell>
          <cell r="B178" t="str">
            <v>AGENCIA NACIONAL DE MINERIA - ANM</v>
          </cell>
          <cell r="C178" t="str">
            <v>A-03-04-02-012</v>
          </cell>
          <cell r="D178" t="str">
            <v>A</v>
          </cell>
          <cell r="E178" t="str">
            <v>03</v>
          </cell>
          <cell r="F178" t="str">
            <v>04</v>
          </cell>
          <cell r="G178" t="str">
            <v>02</v>
          </cell>
          <cell r="H178" t="str">
            <v>012</v>
          </cell>
          <cell r="L178" t="str">
            <v>Propios</v>
          </cell>
          <cell r="M178" t="str">
            <v>21</v>
          </cell>
          <cell r="N178" t="str">
            <v>CSF</v>
          </cell>
          <cell r="P178">
            <v>80555000</v>
          </cell>
          <cell r="Q178">
            <v>0</v>
          </cell>
          <cell r="R178">
            <v>0</v>
          </cell>
          <cell r="S178">
            <v>80555000</v>
          </cell>
          <cell r="T178">
            <v>0</v>
          </cell>
          <cell r="U178">
            <v>80555000</v>
          </cell>
          <cell r="V178">
            <v>0</v>
          </cell>
          <cell r="W178">
            <v>79883818</v>
          </cell>
          <cell r="X178">
            <v>76135320</v>
          </cell>
          <cell r="Z178">
            <v>76135320</v>
          </cell>
        </row>
        <row r="179">
          <cell r="A179" t="str">
            <v>21-12-00</v>
          </cell>
          <cell r="B179" t="str">
            <v>AGENCIA NACIONAL DE MINERIA - ANM</v>
          </cell>
          <cell r="C179" t="str">
            <v>A-03-10</v>
          </cell>
          <cell r="D179" t="str">
            <v>A</v>
          </cell>
          <cell r="E179" t="str">
            <v>03</v>
          </cell>
          <cell r="F179" t="str">
            <v>10</v>
          </cell>
          <cell r="L179" t="str">
            <v>Propios</v>
          </cell>
          <cell r="M179" t="str">
            <v>21</v>
          </cell>
          <cell r="N179" t="str">
            <v>CSF</v>
          </cell>
          <cell r="P179">
            <v>108946000000</v>
          </cell>
          <cell r="Q179">
            <v>24488244354</v>
          </cell>
          <cell r="R179">
            <v>0</v>
          </cell>
          <cell r="S179">
            <v>133434244354</v>
          </cell>
          <cell r="T179">
            <v>0</v>
          </cell>
          <cell r="U179">
            <v>120269736346</v>
          </cell>
          <cell r="V179">
            <v>13164508008</v>
          </cell>
          <cell r="W179">
            <v>119865304090</v>
          </cell>
          <cell r="X179">
            <v>119844819090</v>
          </cell>
          <cell r="Z179">
            <v>119844819090</v>
          </cell>
        </row>
        <row r="180">
          <cell r="A180" t="str">
            <v>21-12-00</v>
          </cell>
          <cell r="B180" t="str">
            <v>AGENCIA NACIONAL DE MINERIA - ANM</v>
          </cell>
          <cell r="C180" t="str">
            <v>A-08-01</v>
          </cell>
          <cell r="D180" t="str">
            <v>A</v>
          </cell>
          <cell r="E180" t="str">
            <v>08</v>
          </cell>
          <cell r="F180" t="str">
            <v>01</v>
          </cell>
          <cell r="L180" t="str">
            <v>Propios</v>
          </cell>
          <cell r="M180" t="str">
            <v>21</v>
          </cell>
          <cell r="N180" t="str">
            <v>CSF</v>
          </cell>
          <cell r="P180">
            <v>131428000</v>
          </cell>
          <cell r="Q180">
            <v>0</v>
          </cell>
          <cell r="R180">
            <v>0</v>
          </cell>
          <cell r="S180">
            <v>131428000</v>
          </cell>
          <cell r="T180">
            <v>0</v>
          </cell>
          <cell r="U180">
            <v>81428000</v>
          </cell>
          <cell r="V180">
            <v>50000000</v>
          </cell>
          <cell r="W180">
            <v>52723702</v>
          </cell>
          <cell r="X180">
            <v>52723702</v>
          </cell>
          <cell r="Z180">
            <v>52723702</v>
          </cell>
        </row>
        <row r="181">
          <cell r="A181" t="str">
            <v>21-12-00</v>
          </cell>
          <cell r="B181" t="str">
            <v>AGENCIA NACIONAL DE MINERIA - ANM</v>
          </cell>
          <cell r="C181" t="str">
            <v>A-08-03</v>
          </cell>
          <cell r="D181" t="str">
            <v>A</v>
          </cell>
          <cell r="E181" t="str">
            <v>08</v>
          </cell>
          <cell r="F181" t="str">
            <v>03</v>
          </cell>
          <cell r="L181" t="str">
            <v>Propios</v>
          </cell>
          <cell r="M181" t="str">
            <v>21</v>
          </cell>
          <cell r="N181" t="str">
            <v>CSF</v>
          </cell>
          <cell r="P181">
            <v>2163000</v>
          </cell>
          <cell r="Q181">
            <v>0</v>
          </cell>
          <cell r="R181">
            <v>0</v>
          </cell>
          <cell r="S181">
            <v>2163000</v>
          </cell>
          <cell r="T181">
            <v>0</v>
          </cell>
          <cell r="U181">
            <v>0</v>
          </cell>
          <cell r="V181">
            <v>2163000</v>
          </cell>
          <cell r="W181">
            <v>0</v>
          </cell>
          <cell r="X181">
            <v>0</v>
          </cell>
          <cell r="Z181">
            <v>0</v>
          </cell>
        </row>
        <row r="182">
          <cell r="A182" t="str">
            <v>21-12-00</v>
          </cell>
          <cell r="B182" t="str">
            <v>AGENCIA NACIONAL DE MINERIA - ANM</v>
          </cell>
          <cell r="C182" t="str">
            <v>A-08-04-01</v>
          </cell>
          <cell r="D182" t="str">
            <v>A</v>
          </cell>
          <cell r="E182" t="str">
            <v>08</v>
          </cell>
          <cell r="F182" t="str">
            <v>04</v>
          </cell>
          <cell r="G182" t="str">
            <v>01</v>
          </cell>
          <cell r="L182" t="str">
            <v>Propios</v>
          </cell>
          <cell r="M182" t="str">
            <v>21</v>
          </cell>
          <cell r="N182" t="str">
            <v>CSF</v>
          </cell>
          <cell r="P182">
            <v>523740000</v>
          </cell>
          <cell r="Q182">
            <v>402288615</v>
          </cell>
          <cell r="R182">
            <v>0</v>
          </cell>
          <cell r="S182">
            <v>926028615</v>
          </cell>
          <cell r="T182">
            <v>0</v>
          </cell>
          <cell r="U182">
            <v>926028615</v>
          </cell>
          <cell r="V182">
            <v>0</v>
          </cell>
          <cell r="W182">
            <v>926028615</v>
          </cell>
          <cell r="X182">
            <v>523740000</v>
          </cell>
          <cell r="Z182">
            <v>523740000</v>
          </cell>
        </row>
        <row r="183">
          <cell r="A183" t="str">
            <v>21-12-00</v>
          </cell>
          <cell r="B183" t="str">
            <v>AGENCIA NACIONAL DE MINERIA - ANM</v>
          </cell>
          <cell r="C183" t="str">
            <v>C-2104-1900-10-40302A</v>
          </cell>
          <cell r="D183" t="str">
            <v>C</v>
          </cell>
          <cell r="E183" t="str">
            <v>2104</v>
          </cell>
          <cell r="F183" t="str">
            <v>1900</v>
          </cell>
          <cell r="G183" t="str">
            <v>10</v>
          </cell>
          <cell r="H183" t="str">
            <v>40302A</v>
          </cell>
          <cell r="L183" t="str">
            <v>Propios</v>
          </cell>
          <cell r="M183" t="str">
            <v>21</v>
          </cell>
          <cell r="N183" t="str">
            <v>CSF</v>
          </cell>
          <cell r="P183">
            <v>14932903037</v>
          </cell>
          <cell r="Q183">
            <v>458747174</v>
          </cell>
          <cell r="R183">
            <v>0</v>
          </cell>
          <cell r="S183">
            <v>15391650211</v>
          </cell>
          <cell r="T183">
            <v>0</v>
          </cell>
          <cell r="U183">
            <v>15270939222</v>
          </cell>
          <cell r="V183">
            <v>120710989</v>
          </cell>
          <cell r="W183">
            <v>14873291683</v>
          </cell>
          <cell r="X183">
            <v>12589837662.5</v>
          </cell>
          <cell r="Z183">
            <v>11642466353</v>
          </cell>
        </row>
        <row r="184">
          <cell r="A184" t="str">
            <v>21-12-00</v>
          </cell>
          <cell r="B184" t="str">
            <v>AGENCIA NACIONAL DE MINERIA - ANM</v>
          </cell>
          <cell r="C184" t="str">
            <v>C-2104-1900-11-40302A</v>
          </cell>
          <cell r="D184" t="str">
            <v>C</v>
          </cell>
          <cell r="E184" t="str">
            <v>2104</v>
          </cell>
          <cell r="F184" t="str">
            <v>1900</v>
          </cell>
          <cell r="G184" t="str">
            <v>11</v>
          </cell>
          <cell r="H184" t="str">
            <v>40302A</v>
          </cell>
          <cell r="L184" t="str">
            <v>Propios</v>
          </cell>
          <cell r="M184" t="str">
            <v>21</v>
          </cell>
          <cell r="N184" t="str">
            <v>CSF</v>
          </cell>
          <cell r="P184">
            <v>11523000000</v>
          </cell>
          <cell r="Q184">
            <v>0</v>
          </cell>
          <cell r="R184">
            <v>0</v>
          </cell>
          <cell r="S184">
            <v>11523000000</v>
          </cell>
          <cell r="T184">
            <v>0</v>
          </cell>
          <cell r="U184">
            <v>11079550828</v>
          </cell>
          <cell r="V184">
            <v>443449172</v>
          </cell>
          <cell r="W184">
            <v>10799996424</v>
          </cell>
          <cell r="X184">
            <v>4501238770.25</v>
          </cell>
          <cell r="Z184">
            <v>4386616873</v>
          </cell>
        </row>
        <row r="185">
          <cell r="A185" t="str">
            <v>21-12-00</v>
          </cell>
          <cell r="B185" t="str">
            <v>AGENCIA NACIONAL DE MINERIA - ANM</v>
          </cell>
          <cell r="C185" t="str">
            <v>C-2104-1900-12-40302A</v>
          </cell>
          <cell r="D185" t="str">
            <v>C</v>
          </cell>
          <cell r="E185" t="str">
            <v>2104</v>
          </cell>
          <cell r="F185" t="str">
            <v>1900</v>
          </cell>
          <cell r="G185" t="str">
            <v>12</v>
          </cell>
          <cell r="H185" t="str">
            <v>40302A</v>
          </cell>
          <cell r="L185" t="str">
            <v>Propios</v>
          </cell>
          <cell r="M185" t="str">
            <v>21</v>
          </cell>
          <cell r="N185" t="str">
            <v>CSF</v>
          </cell>
          <cell r="P185">
            <v>9250000000</v>
          </cell>
          <cell r="Q185">
            <v>0</v>
          </cell>
          <cell r="R185">
            <v>0</v>
          </cell>
          <cell r="S185">
            <v>9250000000</v>
          </cell>
          <cell r="T185">
            <v>0</v>
          </cell>
          <cell r="U185">
            <v>9242078311</v>
          </cell>
          <cell r="V185">
            <v>7921689</v>
          </cell>
          <cell r="W185">
            <v>8850641803</v>
          </cell>
          <cell r="X185">
            <v>5317216565</v>
          </cell>
          <cell r="Z185">
            <v>5067275680</v>
          </cell>
        </row>
        <row r="186">
          <cell r="A186" t="str">
            <v>21-12-00</v>
          </cell>
          <cell r="B186" t="str">
            <v>AGENCIA NACIONAL DE MINERIA - ANM</v>
          </cell>
          <cell r="C186" t="str">
            <v>C-2104-1900-13-40302A</v>
          </cell>
          <cell r="D186" t="str">
            <v>C</v>
          </cell>
          <cell r="E186" t="str">
            <v>2104</v>
          </cell>
          <cell r="F186" t="str">
            <v>1900</v>
          </cell>
          <cell r="G186" t="str">
            <v>13</v>
          </cell>
          <cell r="H186" t="str">
            <v>40302A</v>
          </cell>
          <cell r="L186" t="str">
            <v>Propios</v>
          </cell>
          <cell r="M186" t="str">
            <v>21</v>
          </cell>
          <cell r="N186" t="str">
            <v>CSF</v>
          </cell>
          <cell r="P186">
            <v>12215219987</v>
          </cell>
          <cell r="Q186">
            <v>0</v>
          </cell>
          <cell r="R186">
            <v>458747174</v>
          </cell>
          <cell r="S186">
            <v>11756472813</v>
          </cell>
          <cell r="T186">
            <v>0</v>
          </cell>
          <cell r="U186">
            <v>11376387059.4</v>
          </cell>
          <cell r="V186">
            <v>380085753.60000002</v>
          </cell>
          <cell r="W186">
            <v>8234851010.3999996</v>
          </cell>
          <cell r="X186">
            <v>6862722455.3000002</v>
          </cell>
          <cell r="Z186">
            <v>6303461700</v>
          </cell>
        </row>
        <row r="187">
          <cell r="A187" t="str">
            <v>21-12-00</v>
          </cell>
          <cell r="B187" t="str">
            <v>AGENCIA NACIONAL DE MINERIA - ANM</v>
          </cell>
          <cell r="C187" t="str">
            <v>C-2104-1900-14-40302A</v>
          </cell>
          <cell r="D187" t="str">
            <v>C</v>
          </cell>
          <cell r="E187" t="str">
            <v>2104</v>
          </cell>
          <cell r="F187" t="str">
            <v>1900</v>
          </cell>
          <cell r="G187" t="str">
            <v>14</v>
          </cell>
          <cell r="H187" t="str">
            <v>40302A</v>
          </cell>
          <cell r="L187" t="str">
            <v>Propios</v>
          </cell>
          <cell r="M187" t="str">
            <v>21</v>
          </cell>
          <cell r="N187" t="str">
            <v>CSF</v>
          </cell>
          <cell r="P187">
            <v>2975245611</v>
          </cell>
          <cell r="Q187">
            <v>0</v>
          </cell>
          <cell r="R187">
            <v>0</v>
          </cell>
          <cell r="S187">
            <v>2975245611</v>
          </cell>
          <cell r="T187">
            <v>0</v>
          </cell>
          <cell r="U187">
            <v>2967450954.3600001</v>
          </cell>
          <cell r="V187">
            <v>7794656.6399999997</v>
          </cell>
          <cell r="W187">
            <v>2914926353.3600001</v>
          </cell>
          <cell r="X187">
            <v>2286313531.04</v>
          </cell>
          <cell r="Z187">
            <v>2055337772.04</v>
          </cell>
        </row>
        <row r="188">
          <cell r="A188" t="str">
            <v>21-12-00</v>
          </cell>
          <cell r="B188" t="str">
            <v>AGENCIA NACIONAL DE MINERIA - ANM</v>
          </cell>
          <cell r="C188" t="str">
            <v>C-2105-1900-3-53105E</v>
          </cell>
          <cell r="D188" t="str">
            <v>C</v>
          </cell>
          <cell r="E188" t="str">
            <v>2105</v>
          </cell>
          <cell r="F188" t="str">
            <v>1900</v>
          </cell>
          <cell r="G188" t="str">
            <v>3</v>
          </cell>
          <cell r="H188" t="str">
            <v>53105E</v>
          </cell>
          <cell r="L188" t="str">
            <v>Propios</v>
          </cell>
          <cell r="M188" t="str">
            <v>21</v>
          </cell>
          <cell r="N188" t="str">
            <v>CSF</v>
          </cell>
          <cell r="P188">
            <v>6798975366</v>
          </cell>
          <cell r="Q188">
            <v>0</v>
          </cell>
          <cell r="R188">
            <v>0</v>
          </cell>
          <cell r="S188">
            <v>6798975366</v>
          </cell>
          <cell r="T188">
            <v>0</v>
          </cell>
          <cell r="U188">
            <v>6772635389</v>
          </cell>
          <cell r="V188">
            <v>26339977</v>
          </cell>
          <cell r="W188">
            <v>6429935890</v>
          </cell>
          <cell r="X188">
            <v>5320869376.79</v>
          </cell>
          <cell r="Z188">
            <v>4911532180</v>
          </cell>
        </row>
        <row r="189">
          <cell r="A189" t="str">
            <v>21-12-00</v>
          </cell>
          <cell r="B189" t="str">
            <v>AGENCIA NACIONAL DE MINERIA - ANM</v>
          </cell>
          <cell r="C189" t="str">
            <v>C-2106-1900-1-53105D</v>
          </cell>
          <cell r="D189" t="str">
            <v>C</v>
          </cell>
          <cell r="E189" t="str">
            <v>2106</v>
          </cell>
          <cell r="F189" t="str">
            <v>1900</v>
          </cell>
          <cell r="G189" t="str">
            <v>1</v>
          </cell>
          <cell r="H189" t="str">
            <v>53105D</v>
          </cell>
          <cell r="L189" t="str">
            <v>Propios</v>
          </cell>
          <cell r="M189" t="str">
            <v>21</v>
          </cell>
          <cell r="N189" t="str">
            <v>CSF</v>
          </cell>
          <cell r="P189">
            <v>11863000000</v>
          </cell>
          <cell r="Q189">
            <v>0</v>
          </cell>
          <cell r="R189">
            <v>0</v>
          </cell>
          <cell r="S189">
            <v>11863000000</v>
          </cell>
          <cell r="T189">
            <v>0</v>
          </cell>
          <cell r="U189">
            <v>11790816474</v>
          </cell>
          <cell r="V189">
            <v>72183526</v>
          </cell>
          <cell r="W189">
            <v>6354023190.3699999</v>
          </cell>
          <cell r="X189">
            <v>5759503517.1800003</v>
          </cell>
          <cell r="Z189">
            <v>5339850604.1800003</v>
          </cell>
        </row>
        <row r="190">
          <cell r="A190" t="str">
            <v>21-12-00</v>
          </cell>
          <cell r="B190" t="str">
            <v>AGENCIA NACIONAL DE MINERIA - ANM</v>
          </cell>
          <cell r="C190" t="str">
            <v>C-2199-1900-7-53105B</v>
          </cell>
          <cell r="D190" t="str">
            <v>C</v>
          </cell>
          <cell r="E190" t="str">
            <v>2199</v>
          </cell>
          <cell r="F190" t="str">
            <v>1900</v>
          </cell>
          <cell r="G190" t="str">
            <v>7</v>
          </cell>
          <cell r="H190" t="str">
            <v>53105B</v>
          </cell>
          <cell r="L190" t="str">
            <v>Propios</v>
          </cell>
          <cell r="M190" t="str">
            <v>21</v>
          </cell>
          <cell r="N190" t="str">
            <v>CSF</v>
          </cell>
          <cell r="P190">
            <v>19390000000</v>
          </cell>
          <cell r="Q190">
            <v>0</v>
          </cell>
          <cell r="R190">
            <v>0</v>
          </cell>
          <cell r="S190">
            <v>19390000000</v>
          </cell>
          <cell r="T190">
            <v>0</v>
          </cell>
          <cell r="U190">
            <v>17756473476.889999</v>
          </cell>
          <cell r="V190">
            <v>1633526523.1099999</v>
          </cell>
          <cell r="W190">
            <v>17015871717.530001</v>
          </cell>
          <cell r="X190">
            <v>11920006422.1</v>
          </cell>
          <cell r="Z190">
            <v>11474420704.1</v>
          </cell>
        </row>
        <row r="191">
          <cell r="A191" t="str">
            <v>21-12-00</v>
          </cell>
          <cell r="B191" t="str">
            <v>AGENCIA NACIONAL DE MINERIA - ANM</v>
          </cell>
          <cell r="C191" t="str">
            <v>C-2199-1900-8-53105B</v>
          </cell>
          <cell r="D191" t="str">
            <v>C</v>
          </cell>
          <cell r="E191" t="str">
            <v>2199</v>
          </cell>
          <cell r="F191" t="str">
            <v>1900</v>
          </cell>
          <cell r="G191" t="str">
            <v>8</v>
          </cell>
          <cell r="H191" t="str">
            <v>53105B</v>
          </cell>
          <cell r="L191" t="str">
            <v>Propios</v>
          </cell>
          <cell r="M191" t="str">
            <v>21</v>
          </cell>
          <cell r="N191" t="str">
            <v>CSF</v>
          </cell>
          <cell r="P191">
            <v>15899655999</v>
          </cell>
          <cell r="Q191">
            <v>0</v>
          </cell>
          <cell r="R191">
            <v>0</v>
          </cell>
          <cell r="S191">
            <v>15899655999</v>
          </cell>
          <cell r="T191">
            <v>0</v>
          </cell>
          <cell r="U191">
            <v>11210549319.219999</v>
          </cell>
          <cell r="V191">
            <v>4689106679.7799997</v>
          </cell>
          <cell r="W191">
            <v>4220328987.8800001</v>
          </cell>
          <cell r="X191">
            <v>2256348364.48</v>
          </cell>
          <cell r="Z191">
            <v>2179055503.48</v>
          </cell>
        </row>
        <row r="192">
          <cell r="A192" t="str">
            <v>21-12-00</v>
          </cell>
          <cell r="B192" t="str">
            <v>AGENCIA NACIONAL DE MINERIA - ANM</v>
          </cell>
          <cell r="C192" t="str">
            <v>C-2199-1900-9-53105B</v>
          </cell>
          <cell r="D192" t="str">
            <v>C</v>
          </cell>
          <cell r="E192" t="str">
            <v>2199</v>
          </cell>
          <cell r="F192" t="str">
            <v>1900</v>
          </cell>
          <cell r="G192" t="str">
            <v>9</v>
          </cell>
          <cell r="H192" t="str">
            <v>53105B</v>
          </cell>
          <cell r="L192" t="str">
            <v>Propios</v>
          </cell>
          <cell r="M192" t="str">
            <v>21</v>
          </cell>
          <cell r="N192" t="str">
            <v>CSF</v>
          </cell>
          <cell r="P192">
            <v>11767000000</v>
          </cell>
          <cell r="Q192">
            <v>0</v>
          </cell>
          <cell r="R192">
            <v>0</v>
          </cell>
          <cell r="S192">
            <v>11767000000</v>
          </cell>
          <cell r="T192">
            <v>0</v>
          </cell>
          <cell r="U192">
            <v>10449553209.02</v>
          </cell>
          <cell r="V192">
            <v>1317446790.98</v>
          </cell>
          <cell r="W192">
            <v>9773257372.0200005</v>
          </cell>
          <cell r="X192">
            <v>5848147996.5100002</v>
          </cell>
          <cell r="Z192">
            <v>5393323919.5100002</v>
          </cell>
        </row>
        <row r="193">
          <cell r="A193" t="str">
            <v/>
          </cell>
          <cell r="B193" t="str">
            <v/>
          </cell>
          <cell r="C193" t="str">
            <v/>
          </cell>
          <cell r="D193" t="str">
            <v/>
          </cell>
          <cell r="E193" t="str">
            <v/>
          </cell>
          <cell r="F193" t="str">
            <v/>
          </cell>
          <cell r="G193" t="str">
            <v/>
          </cell>
          <cell r="H193" t="str">
            <v/>
          </cell>
          <cell r="I193" t="str">
            <v/>
          </cell>
          <cell r="J193" t="str">
            <v/>
          </cell>
          <cell r="K193" t="str">
            <v/>
          </cell>
          <cell r="L193" t="str">
            <v/>
          </cell>
          <cell r="M193" t="str">
            <v/>
          </cell>
          <cell r="N193" t="str">
            <v/>
          </cell>
          <cell r="P193">
            <v>11214443318018</v>
          </cell>
          <cell r="Q193">
            <v>151444435704</v>
          </cell>
          <cell r="R193">
            <v>149567235704</v>
          </cell>
          <cell r="S193">
            <v>11216320518018</v>
          </cell>
          <cell r="T193">
            <v>77445920781</v>
          </cell>
          <cell r="U193">
            <v>10545523234571.5</v>
          </cell>
          <cell r="V193">
            <v>593351362665.54004</v>
          </cell>
          <cell r="W193">
            <v>9180925515063.75</v>
          </cell>
          <cell r="X193">
            <v>8080579203090.29</v>
          </cell>
          <cell r="Z193">
            <v>8069028228649.3301</v>
          </cell>
        </row>
        <row r="194">
          <cell r="A194" t="str">
            <v/>
          </cell>
          <cell r="B194" t="str">
            <v/>
          </cell>
          <cell r="C194" t="str">
            <v/>
          </cell>
          <cell r="D194" t="str">
            <v/>
          </cell>
          <cell r="E194" t="str">
            <v/>
          </cell>
          <cell r="F194" t="str">
            <v/>
          </cell>
          <cell r="G194" t="str">
            <v/>
          </cell>
          <cell r="H194" t="str">
            <v/>
          </cell>
          <cell r="I194" t="str">
            <v/>
          </cell>
          <cell r="J194" t="str">
            <v/>
          </cell>
          <cell r="K194" t="str">
            <v/>
          </cell>
          <cell r="L194" t="str">
            <v/>
          </cell>
          <cell r="M194" t="str">
            <v/>
          </cell>
          <cell r="N194" t="str">
            <v/>
          </cell>
          <cell r="P194" t="str">
            <v/>
          </cell>
          <cell r="Q194" t="str">
            <v/>
          </cell>
          <cell r="R194" t="str">
            <v/>
          </cell>
          <cell r="S194" t="str">
            <v/>
          </cell>
          <cell r="T194" t="str">
            <v/>
          </cell>
          <cell r="U194" t="str">
            <v/>
          </cell>
          <cell r="V194" t="str">
            <v/>
          </cell>
          <cell r="W194" t="str">
            <v/>
          </cell>
          <cell r="X194" t="str">
            <v/>
          </cell>
          <cell r="Z194" t="str">
            <v/>
          </cell>
        </row>
      </sheetData>
      <sheetData sheetId="4" refreshError="1"/>
      <sheetData sheetId="5" refreshError="1"/>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1"/>
  <sheetViews>
    <sheetView showGridLines="0" tabSelected="1" showWhiteSpace="0" zoomScale="80" zoomScaleNormal="80" zoomScalePageLayoutView="55" workbookViewId="0">
      <pane ySplit="8" topLeftCell="A9" activePane="bottomLeft" state="frozen"/>
      <selection activeCell="V115" sqref="V115"/>
      <selection pane="bottomLeft" activeCell="C2" sqref="C2:K5"/>
    </sheetView>
  </sheetViews>
  <sheetFormatPr baseColWidth="10" defaultColWidth="0" defaultRowHeight="22.8"/>
  <cols>
    <col min="1" max="2" width="2.44140625" style="81" customWidth="1"/>
    <col min="3" max="3" width="18.44140625" style="102" customWidth="1"/>
    <col min="4" max="4" width="11.44140625" style="103" customWidth="1"/>
    <col min="5" max="5" width="156.44140625" style="331" customWidth="1"/>
    <col min="6" max="6" width="23.44140625" style="107" customWidth="1"/>
    <col min="7" max="7" width="25.6640625" style="107" customWidth="1"/>
    <col min="8" max="8" width="23.44140625" style="127" customWidth="1"/>
    <col min="9" max="9" width="25.44140625" style="129" bestFit="1" customWidth="1"/>
    <col min="10" max="10" width="25.109375" style="108" customWidth="1"/>
    <col min="11" max="11" width="2.44140625" style="109" customWidth="1"/>
    <col min="12" max="12" width="4.33203125" style="88" customWidth="1"/>
    <col min="13" max="27" width="16.33203125" style="81" hidden="1"/>
    <col min="28" max="66" width="8" style="81" hidden="1"/>
    <col min="67" max="16380" width="0.6640625" style="81" hidden="1"/>
    <col min="16381" max="16382" width="11.44140625" style="81" hidden="1"/>
    <col min="16383" max="16383" width="30.88671875" style="81" hidden="1" customWidth="1"/>
    <col min="16384" max="16384" width="30.88671875" style="81" hidden="1"/>
  </cols>
  <sheetData>
    <row r="1" spans="2:13">
      <c r="C1" s="82"/>
      <c r="D1" s="83"/>
      <c r="E1" s="330"/>
      <c r="F1" s="85"/>
      <c r="G1" s="85"/>
      <c r="H1" s="126"/>
      <c r="I1" s="128"/>
      <c r="J1" s="86"/>
      <c r="K1" s="87"/>
    </row>
    <row r="2" spans="2:13">
      <c r="C2" s="623" t="s">
        <v>493</v>
      </c>
      <c r="D2" s="624"/>
      <c r="E2" s="624"/>
      <c r="F2" s="624"/>
      <c r="G2" s="624"/>
      <c r="H2" s="624"/>
      <c r="I2" s="624"/>
      <c r="J2" s="624"/>
      <c r="K2" s="624"/>
    </row>
    <row r="3" spans="2:13">
      <c r="C3" s="624"/>
      <c r="D3" s="624"/>
      <c r="E3" s="624"/>
      <c r="F3" s="624"/>
      <c r="G3" s="624"/>
      <c r="H3" s="624"/>
      <c r="I3" s="624"/>
      <c r="J3" s="624"/>
      <c r="K3" s="624"/>
    </row>
    <row r="4" spans="2:13">
      <c r="C4" s="624"/>
      <c r="D4" s="624"/>
      <c r="E4" s="624"/>
      <c r="F4" s="624"/>
      <c r="G4" s="624"/>
      <c r="H4" s="624"/>
      <c r="I4" s="624"/>
      <c r="J4" s="624"/>
      <c r="K4" s="624"/>
    </row>
    <row r="5" spans="2:13">
      <c r="C5" s="624"/>
      <c r="D5" s="624"/>
      <c r="E5" s="624"/>
      <c r="F5" s="624"/>
      <c r="G5" s="624"/>
      <c r="H5" s="624"/>
      <c r="I5" s="624"/>
      <c r="J5" s="624"/>
      <c r="K5" s="624"/>
    </row>
    <row r="6" spans="2:13">
      <c r="C6" s="82"/>
      <c r="D6" s="83"/>
      <c r="E6" s="330"/>
      <c r="F6" s="85"/>
      <c r="G6" s="85"/>
      <c r="H6" s="126"/>
      <c r="I6" s="128"/>
      <c r="J6" s="86"/>
      <c r="K6" s="87"/>
    </row>
    <row r="7" spans="2:13" s="89" customFormat="1" ht="39" customHeight="1">
      <c r="B7" s="90"/>
      <c r="C7" s="625" t="s">
        <v>0</v>
      </c>
      <c r="D7" s="625" t="s">
        <v>1</v>
      </c>
      <c r="E7" s="625" t="s">
        <v>2</v>
      </c>
      <c r="F7" s="433" t="s">
        <v>3</v>
      </c>
      <c r="G7" s="433"/>
      <c r="H7" s="433"/>
      <c r="I7" s="433" t="s">
        <v>4</v>
      </c>
      <c r="J7" s="433" t="s">
        <v>4</v>
      </c>
      <c r="K7" s="91" t="s">
        <v>5</v>
      </c>
      <c r="L7" s="92"/>
    </row>
    <row r="8" spans="2:13" s="89" customFormat="1" ht="39" customHeight="1">
      <c r="B8" s="90"/>
      <c r="C8" s="626"/>
      <c r="D8" s="627"/>
      <c r="E8" s="627"/>
      <c r="F8" s="434" t="s">
        <v>6</v>
      </c>
      <c r="G8" s="434" t="s">
        <v>7</v>
      </c>
      <c r="H8" s="434" t="s">
        <v>8</v>
      </c>
      <c r="I8" s="434" t="s">
        <v>9</v>
      </c>
      <c r="J8" s="434" t="s">
        <v>10</v>
      </c>
      <c r="K8" s="93"/>
      <c r="L8" s="125">
        <v>100</v>
      </c>
    </row>
    <row r="9" spans="2:13" s="98" customFormat="1" ht="48" customHeight="1">
      <c r="B9" s="94"/>
      <c r="C9" s="615" t="s">
        <v>11</v>
      </c>
      <c r="D9" s="613" t="s">
        <v>12</v>
      </c>
      <c r="E9" s="590" t="s">
        <v>13</v>
      </c>
      <c r="F9" s="55">
        <f>VLOOKUP(E9,'Ejec. 30 de Noviembre de 2025'!T86:AS162,11,0)</f>
        <v>839055.40450499998</v>
      </c>
      <c r="G9" s="55">
        <f>VLOOKUP(E9,'Ejec. 30 de Noviembre de 2025'!T86:AS162,15,0)</f>
        <v>839055.40450499998</v>
      </c>
      <c r="H9" s="55">
        <f>VLOOKUP(E9,'Ejec. 30 de Noviembre de 2025'!T86:AS162,21,0)</f>
        <v>839055.40450499998</v>
      </c>
      <c r="I9" s="332">
        <f>G9/F9</f>
        <v>1</v>
      </c>
      <c r="J9" s="333">
        <f>H9/F9</f>
        <v>1</v>
      </c>
      <c r="K9" s="95"/>
      <c r="L9" s="96"/>
      <c r="M9" s="97"/>
    </row>
    <row r="10" spans="2:13" s="98" customFormat="1" ht="70.2">
      <c r="B10" s="94"/>
      <c r="C10" s="610"/>
      <c r="D10" s="614"/>
      <c r="E10" s="565" t="s">
        <v>14</v>
      </c>
      <c r="F10" s="55">
        <f>VLOOKUP(E10,'Ejec. 30 de Noviembre de 2025'!T87:AS163,11,0)</f>
        <v>3079.5</v>
      </c>
      <c r="G10" s="55">
        <f>VLOOKUP(E10,'Ejec. 30 de Noviembre de 2025'!T87:AS163,15,0)</f>
        <v>2381.2416939999998</v>
      </c>
      <c r="H10" s="55">
        <f>VLOOKUP(E10,'Ejec. 30 de Noviembre de 2025'!T87:AS163,21,0)</f>
        <v>1827.2277389999999</v>
      </c>
      <c r="I10" s="332">
        <f t="shared" ref="I10:I51" si="0">G10/F10</f>
        <v>0.77325594869296954</v>
      </c>
      <c r="J10" s="333">
        <f t="shared" ref="J10:J51" si="1">H10/F10</f>
        <v>0.59335208280565022</v>
      </c>
      <c r="K10" s="95"/>
      <c r="L10" s="96"/>
      <c r="M10" s="97"/>
    </row>
    <row r="11" spans="2:13" s="98" customFormat="1" ht="46.8">
      <c r="B11" s="94"/>
      <c r="C11" s="610"/>
      <c r="D11" s="614"/>
      <c r="E11" s="566" t="s">
        <v>15</v>
      </c>
      <c r="F11" s="55">
        <f>VLOOKUP(E11,'Ejec. 30 de Noviembre de 2025'!T88:AS164,11,0)</f>
        <v>57770.060060000003</v>
      </c>
      <c r="G11" s="55">
        <f>VLOOKUP(E11,'Ejec. 30 de Noviembre de 2025'!T88:AS164,15,0)</f>
        <v>50317.530081379999</v>
      </c>
      <c r="H11" s="55">
        <f>VLOOKUP(E11,'Ejec. 30 de Noviembre de 2025'!T88:AS164,21,0)</f>
        <v>50145.35389608</v>
      </c>
      <c r="I11" s="332">
        <f t="shared" ref="I11:I13" si="2">G11/F11</f>
        <v>0.87099667248260082</v>
      </c>
      <c r="J11" s="333">
        <f t="shared" ref="J11:J13" si="3">H11/F11</f>
        <v>0.8680163019390843</v>
      </c>
      <c r="K11" s="95"/>
      <c r="L11" s="96"/>
      <c r="M11" s="97"/>
    </row>
    <row r="12" spans="2:13" s="98" customFormat="1" ht="50.4" customHeight="1">
      <c r="B12" s="94"/>
      <c r="C12" s="610"/>
      <c r="D12" s="614"/>
      <c r="E12" s="566" t="s">
        <v>490</v>
      </c>
      <c r="F12" s="55">
        <f>VLOOKUP(E12,'Ejec. 30 de Noviembre de 2025'!T89:AS165,11,0)</f>
        <v>295.53994</v>
      </c>
      <c r="G12" s="55">
        <f>VLOOKUP(E12,'Ejec. 30 de Noviembre de 2025'!T89:AS165,15,0)</f>
        <v>0</v>
      </c>
      <c r="H12" s="55">
        <f>VLOOKUP(E12,'Ejec. 30 de Noviembre de 2025'!T89:AS165,21,0)</f>
        <v>0</v>
      </c>
      <c r="I12" s="332">
        <f t="shared" si="2"/>
        <v>0</v>
      </c>
      <c r="J12" s="333">
        <f t="shared" si="3"/>
        <v>0</v>
      </c>
      <c r="K12" s="95"/>
      <c r="L12" s="96"/>
      <c r="M12" s="97"/>
    </row>
    <row r="13" spans="2:13" s="98" customFormat="1" ht="46.8">
      <c r="B13" s="94"/>
      <c r="C13" s="610"/>
      <c r="D13" s="614"/>
      <c r="E13" s="566" t="s">
        <v>16</v>
      </c>
      <c r="F13" s="55">
        <f>VLOOKUP(E13,'Ejec. 30 de Noviembre de 2025'!T90:AS166,11,0)</f>
        <v>16530.421597</v>
      </c>
      <c r="G13" s="55">
        <f>VLOOKUP(E13,'Ejec. 30 de Noviembre de 2025'!T90:AS166,15,0)</f>
        <v>3033.2896260000002</v>
      </c>
      <c r="H13" s="55">
        <f>VLOOKUP(E13,'Ejec. 30 de Noviembre de 2025'!T90:AS166,21,0)</f>
        <v>2883.0533700000001</v>
      </c>
      <c r="I13" s="332">
        <f t="shared" si="2"/>
        <v>0.18349741464249722</v>
      </c>
      <c r="J13" s="333">
        <f t="shared" si="3"/>
        <v>0.17440894372126764</v>
      </c>
      <c r="K13" s="95"/>
      <c r="L13" s="96"/>
      <c r="M13" s="97"/>
    </row>
    <row r="14" spans="2:13" s="98" customFormat="1" ht="42" customHeight="1">
      <c r="B14" s="94"/>
      <c r="C14" s="610"/>
      <c r="D14" s="614"/>
      <c r="E14" s="566" t="s">
        <v>278</v>
      </c>
      <c r="F14" s="55">
        <f>VLOOKUP(E14,'Ejec. 30 de Noviembre de 2025'!T91:AS167,11,0)</f>
        <v>108804.01607899999</v>
      </c>
      <c r="G14" s="55">
        <f>VLOOKUP(E14,'Ejec. 30 de Noviembre de 2025'!T91:AS167,15,0)</f>
        <v>83174.511331999995</v>
      </c>
      <c r="H14" s="55">
        <f>VLOOKUP(E14,'Ejec. 30 de Noviembre de 2025'!T91:AS167,21,0)</f>
        <v>83037.111332999993</v>
      </c>
      <c r="I14" s="332">
        <f t="shared" si="0"/>
        <v>0.76444339399759809</v>
      </c>
      <c r="J14" s="333">
        <f t="shared" si="1"/>
        <v>0.76318057297359987</v>
      </c>
      <c r="K14" s="95"/>
      <c r="L14" s="96"/>
      <c r="M14" s="97"/>
    </row>
    <row r="15" spans="2:13" s="98" customFormat="1" ht="94.5" customHeight="1">
      <c r="B15" s="94"/>
      <c r="C15" s="610"/>
      <c r="D15" s="621" t="s">
        <v>17</v>
      </c>
      <c r="E15" s="589" t="s">
        <v>18</v>
      </c>
      <c r="F15" s="55">
        <f>VLOOKUP(E15,'Ejec. 30 de Noviembre de 2025'!T92:AS168,11,0)</f>
        <v>62178</v>
      </c>
      <c r="G15" s="55">
        <f>VLOOKUP(E15,'Ejec. 30 de Noviembre de 2025'!T92:AS168,15,0)</f>
        <v>25918.042571999998</v>
      </c>
      <c r="H15" s="55">
        <f>VLOOKUP(E15,'Ejec. 30 de Noviembre de 2025'!T92:AS168,21,0)</f>
        <v>858.40313900000001</v>
      </c>
      <c r="I15" s="332">
        <f t="shared" si="0"/>
        <v>0.41683622136446974</v>
      </c>
      <c r="J15" s="333">
        <f t="shared" si="1"/>
        <v>1.3805576554408313E-2</v>
      </c>
      <c r="K15" s="95"/>
      <c r="L15" s="96"/>
      <c r="M15" s="97"/>
    </row>
    <row r="16" spans="2:13" s="98" customFormat="1" ht="155.1" customHeight="1">
      <c r="B16" s="94"/>
      <c r="C16" s="610"/>
      <c r="D16" s="614"/>
      <c r="E16" s="607" t="s">
        <v>19</v>
      </c>
      <c r="F16" s="55">
        <f>+'Ejec. 30 de Noviembre de 2025'!AD117</f>
        <v>20358.227582</v>
      </c>
      <c r="G16" s="55">
        <f>+'Ejec. 30 de Noviembre de 2025'!AH117</f>
        <v>17815.489054000001</v>
      </c>
      <c r="H16" s="55">
        <f>+'Ejec. 30 de Noviembre de 2025'!AN117</f>
        <v>12877.66726423</v>
      </c>
      <c r="I16" s="332">
        <f>G16/F16</f>
        <v>0.87510020124501431</v>
      </c>
      <c r="J16" s="333">
        <f>H16/F16</f>
        <v>0.63255345841678101</v>
      </c>
      <c r="K16" s="95"/>
      <c r="L16" s="96"/>
      <c r="M16" s="97"/>
    </row>
    <row r="17" spans="2:13" s="98" customFormat="1" ht="46.8">
      <c r="B17" s="94"/>
      <c r="C17" s="610"/>
      <c r="D17" s="614"/>
      <c r="E17" s="566" t="s">
        <v>20</v>
      </c>
      <c r="F17" s="55">
        <f>VLOOKUP(E17,'Ejec. 30 de Noviembre de 2025'!T94:AS170,11,0)</f>
        <v>19040</v>
      </c>
      <c r="G17" s="55">
        <f>VLOOKUP(E17,'Ejec. 30 de Noviembre de 2025'!T94:AS170,15,0)</f>
        <v>17890.807128</v>
      </c>
      <c r="H17" s="55">
        <f>VLOOKUP(E17,'Ejec. 30 de Noviembre de 2025'!T94:AS170,21,0)</f>
        <v>7518.4305709</v>
      </c>
      <c r="I17" s="332">
        <f t="shared" si="0"/>
        <v>0.93964323151260509</v>
      </c>
      <c r="J17" s="333">
        <f t="shared" si="1"/>
        <v>0.39487555519432771</v>
      </c>
      <c r="K17" s="95"/>
      <c r="L17" s="96"/>
      <c r="M17" s="97"/>
    </row>
    <row r="18" spans="2:13" s="98" customFormat="1" ht="70.2">
      <c r="B18" s="94"/>
      <c r="C18" s="616"/>
      <c r="D18" s="622"/>
      <c r="E18" s="589" t="s">
        <v>21</v>
      </c>
      <c r="F18" s="55">
        <f>VLOOKUP(E18,'Ejec. 30 de Noviembre de 2025'!T95:AS171,11,0)</f>
        <v>3090.5641380000002</v>
      </c>
      <c r="G18" s="55">
        <f>VLOOKUP(E18,'Ejec. 30 de Noviembre de 2025'!T95:AS171,15,0)</f>
        <v>2847.1490060000001</v>
      </c>
      <c r="H18" s="55">
        <f>VLOOKUP(E18,'Ejec. 30 de Noviembre de 2025'!T95:AS171,21,0)</f>
        <v>2300.6406889999998</v>
      </c>
      <c r="I18" s="332">
        <f t="shared" si="0"/>
        <v>0.92123925564038878</v>
      </c>
      <c r="J18" s="333">
        <f t="shared" si="1"/>
        <v>0.74440800652298245</v>
      </c>
      <c r="K18" s="95"/>
      <c r="L18" s="96"/>
      <c r="M18" s="97"/>
    </row>
    <row r="19" spans="2:13" s="98" customFormat="1" ht="77.099999999999994" customHeight="1">
      <c r="B19" s="94"/>
      <c r="C19" s="610"/>
      <c r="D19" s="614"/>
      <c r="E19" s="566" t="s">
        <v>22</v>
      </c>
      <c r="F19" s="55">
        <f>VLOOKUP(E19,'Ejec. 30 de Noviembre de 2025'!T96:AS172,11,0)</f>
        <v>3160359.82913</v>
      </c>
      <c r="G19" s="55">
        <f>VLOOKUP(E19,'Ejec. 30 de Noviembre de 2025'!T96:AS172,15,0)</f>
        <v>2964534.9276089999</v>
      </c>
      <c r="H19" s="55">
        <f>VLOOKUP(E19,'Ejec. 30 de Noviembre de 2025'!T96:AS172,21,0)</f>
        <v>2868922.9124150504</v>
      </c>
      <c r="I19" s="332">
        <f t="shared" ref="I19" si="4">G19/F19</f>
        <v>0.93803715016371803</v>
      </c>
      <c r="J19" s="333">
        <f t="shared" ref="J19" si="5">H19/F19</f>
        <v>0.90778362829805437</v>
      </c>
      <c r="K19" s="95"/>
      <c r="L19" s="96"/>
      <c r="M19" s="97"/>
    </row>
    <row r="20" spans="2:13" s="98" customFormat="1" ht="92.1" customHeight="1">
      <c r="B20" s="94"/>
      <c r="C20" s="610"/>
      <c r="D20" s="619"/>
      <c r="E20" s="566" t="s">
        <v>285</v>
      </c>
      <c r="F20" s="55">
        <f>VLOOKUP(E20,'Ejec. 30 de Noviembre de 2025'!T97:AS173,11,0)</f>
        <v>261061.9172</v>
      </c>
      <c r="G20" s="55">
        <f>VLOOKUP(E20,'Ejec. 30 de Noviembre de 2025'!T97:AS173,15,0)</f>
        <v>136846.948878</v>
      </c>
      <c r="H20" s="55">
        <f>VLOOKUP(E20,'Ejec. 30 de Noviembre de 2025'!T97:AS173,21,0)</f>
        <v>136785.50547400001</v>
      </c>
      <c r="I20" s="332">
        <f t="shared" si="0"/>
        <v>0.52419345703786169</v>
      </c>
      <c r="J20" s="333">
        <f t="shared" si="1"/>
        <v>0.52395809753135458</v>
      </c>
      <c r="K20" s="95"/>
      <c r="L20" s="96"/>
      <c r="M20" s="97"/>
    </row>
    <row r="21" spans="2:13" s="98" customFormat="1" ht="45" customHeight="1">
      <c r="B21" s="94"/>
      <c r="C21" s="610"/>
      <c r="D21" s="617" t="s">
        <v>17</v>
      </c>
      <c r="E21" s="566" t="s">
        <v>23</v>
      </c>
      <c r="F21" s="55">
        <f>VLOOKUP(E21,'Ejec. 30 de Noviembre de 2025'!T98:AS174,11,0)</f>
        <v>246276</v>
      </c>
      <c r="G21" s="55">
        <f>VLOOKUP(E21,'Ejec. 30 de Noviembre de 2025'!T98:AS174,15,0)</f>
        <v>149972.89311500001</v>
      </c>
      <c r="H21" s="55">
        <f>VLOOKUP(E21,'Ejec. 30 de Noviembre de 2025'!T98:AS174,21,0)</f>
        <v>17610.027448000001</v>
      </c>
      <c r="I21" s="332">
        <f t="shared" ref="I21:I24" si="6">G21/F21</f>
        <v>0.6089626805494649</v>
      </c>
      <c r="J21" s="333">
        <f t="shared" ref="J21:J23" si="7">H21/F21</f>
        <v>7.1505252026182006E-2</v>
      </c>
      <c r="K21" s="95"/>
      <c r="L21" s="96"/>
      <c r="M21" s="97"/>
    </row>
    <row r="22" spans="2:13" s="98" customFormat="1" ht="46.8">
      <c r="B22" s="94"/>
      <c r="C22" s="610"/>
      <c r="D22" s="614"/>
      <c r="E22" s="566" t="s">
        <v>24</v>
      </c>
      <c r="F22" s="55">
        <f>+'Ejec. 30 de Noviembre de 2025'!AD136</f>
        <v>97124.558680999995</v>
      </c>
      <c r="G22" s="55">
        <f>+'Ejec. 30 de Noviembre de 2025'!AH136</f>
        <v>70644.9385243</v>
      </c>
      <c r="H22" s="55">
        <f>+'Ejec. 30 de Noviembre de 2025'!AN136</f>
        <v>69989.140473199994</v>
      </c>
      <c r="I22" s="332">
        <f t="shared" si="6"/>
        <v>0.72736431942336255</v>
      </c>
      <c r="J22" s="333">
        <f t="shared" si="7"/>
        <v>0.72061218525661763</v>
      </c>
      <c r="K22" s="95"/>
      <c r="L22" s="96"/>
      <c r="M22" s="97"/>
    </row>
    <row r="23" spans="2:13" s="98" customFormat="1" ht="46.8">
      <c r="B23" s="94"/>
      <c r="C23" s="610"/>
      <c r="D23" s="614"/>
      <c r="E23" s="566" t="s">
        <v>25</v>
      </c>
      <c r="F23" s="55">
        <f>VLOOKUP(E23,'Ejec. 30 de Noviembre de 2025'!T100:AS176,11,0)</f>
        <v>240317</v>
      </c>
      <c r="G23" s="55">
        <f>VLOOKUP(E23,'Ejec. 30 de Noviembre de 2025'!T100:AS176,15,0)</f>
        <v>225906.87553567998</v>
      </c>
      <c r="H23" s="55">
        <f>VLOOKUP(E23,'Ejec. 30 de Noviembre de 2025'!T100:AS176,21,0)</f>
        <v>6053.1112169999997</v>
      </c>
      <c r="I23" s="332">
        <f t="shared" si="6"/>
        <v>0.94003701584024424</v>
      </c>
      <c r="J23" s="333">
        <f t="shared" si="7"/>
        <v>2.5188027551109576E-2</v>
      </c>
      <c r="K23" s="95"/>
      <c r="L23" s="96"/>
      <c r="M23" s="97"/>
    </row>
    <row r="24" spans="2:13" s="98" customFormat="1" ht="69" customHeight="1">
      <c r="B24" s="94"/>
      <c r="C24" s="610"/>
      <c r="D24" s="614"/>
      <c r="E24" s="566" t="s">
        <v>26</v>
      </c>
      <c r="F24" s="55">
        <f>VLOOKUP(E24,'Ejec. 30 de Noviembre de 2025'!T101:AS177,11,0)</f>
        <v>222821</v>
      </c>
      <c r="G24" s="55">
        <f>VLOOKUP(E24,'Ejec. 30 de Noviembre de 2025'!T101:AS177,15,0)</f>
        <v>39137.754928000002</v>
      </c>
      <c r="H24" s="55">
        <f>VLOOKUP(E24,'Ejec. 30 de Noviembre de 2025'!T101:AS177,21,0)</f>
        <v>6242.3118885000004</v>
      </c>
      <c r="I24" s="332">
        <f t="shared" si="6"/>
        <v>0.17564661736550866</v>
      </c>
      <c r="J24" s="333">
        <f>H24/F24</f>
        <v>2.8014917303575516E-2</v>
      </c>
      <c r="K24" s="95"/>
      <c r="L24" s="96"/>
      <c r="M24" s="97"/>
    </row>
    <row r="25" spans="2:13" s="98" customFormat="1" ht="69" customHeight="1">
      <c r="B25" s="94"/>
      <c r="C25" s="610"/>
      <c r="D25" s="614" t="s">
        <v>27</v>
      </c>
      <c r="E25" s="566" t="s">
        <v>28</v>
      </c>
      <c r="F25" s="55">
        <f>VLOOKUP(E25,'Ejec. 30 de Noviembre de 2025'!T102:AS178,11,0)</f>
        <v>1570</v>
      </c>
      <c r="G25" s="55">
        <f>VLOOKUP(E25,'Ejec. 30 de Noviembre de 2025'!T102:AS178,15,0)</f>
        <v>1383.436461</v>
      </c>
      <c r="H25" s="55">
        <f>VLOOKUP(E25,'Ejec. 30 de Noviembre de 2025'!T102:AS178,21,0)</f>
        <v>1129.499912</v>
      </c>
      <c r="I25" s="332">
        <f t="shared" ref="I25" si="8">G25/F25</f>
        <v>0.88116972038216557</v>
      </c>
      <c r="J25" s="333">
        <f>H25/F25</f>
        <v>0.71942669554140126</v>
      </c>
      <c r="K25" s="95"/>
      <c r="L25" s="96"/>
      <c r="M25" s="97"/>
    </row>
    <row r="26" spans="2:13" s="98" customFormat="1" ht="68.099999999999994" customHeight="1">
      <c r="B26" s="94"/>
      <c r="C26" s="610"/>
      <c r="D26" s="614"/>
      <c r="E26" s="566" t="s">
        <v>29</v>
      </c>
      <c r="F26" s="55">
        <f>VLOOKUP(E26,'Ejec. 30 de Noviembre de 2025'!T103:AS179,11,0)</f>
        <v>1000000</v>
      </c>
      <c r="G26" s="55">
        <f>VLOOKUP(E26,'Ejec. 30 de Noviembre de 2025'!T103:AS179,15,0)</f>
        <v>33292.763318329999</v>
      </c>
      <c r="H26" s="55">
        <f>VLOOKUP(E26,'Ejec. 30 de Noviembre de 2025'!T103:AS179,21,0)</f>
        <v>22217.499231000002</v>
      </c>
      <c r="I26" s="332">
        <f t="shared" si="0"/>
        <v>3.3292763318329997E-2</v>
      </c>
      <c r="J26" s="333">
        <f t="shared" si="1"/>
        <v>2.2217499231000002E-2</v>
      </c>
      <c r="K26" s="95"/>
      <c r="L26" s="96"/>
      <c r="M26" s="97"/>
    </row>
    <row r="27" spans="2:13" s="98" customFormat="1" ht="92.1" customHeight="1">
      <c r="B27" s="94"/>
      <c r="C27" s="610"/>
      <c r="D27" s="614"/>
      <c r="E27" s="566" t="s">
        <v>30</v>
      </c>
      <c r="F27" s="55">
        <f>VLOOKUP(E27,'Ejec. 30 de Noviembre de 2025'!T104:AS180,11,0)</f>
        <v>672.89002200000004</v>
      </c>
      <c r="G27" s="55">
        <f>VLOOKUP(E27,'Ejec. 30 de Noviembre de 2025'!T104:AS180,15,0)</f>
        <v>373.08468599999998</v>
      </c>
      <c r="H27" s="55">
        <f>VLOOKUP(E27,'Ejec. 30 de Noviembre de 2025'!T104:AS180,21,0)</f>
        <v>301.41779100000002</v>
      </c>
      <c r="I27" s="332">
        <f>G27/F27</f>
        <v>0.55445120867017395</v>
      </c>
      <c r="J27" s="333">
        <f t="shared" si="1"/>
        <v>0.44794510417038108</v>
      </c>
      <c r="K27" s="95"/>
      <c r="L27" s="96"/>
      <c r="M27" s="97"/>
    </row>
    <row r="28" spans="2:13" s="98" customFormat="1" ht="46.8">
      <c r="B28" s="94"/>
      <c r="C28" s="610"/>
      <c r="D28" s="614"/>
      <c r="E28" s="566" t="s">
        <v>31</v>
      </c>
      <c r="F28" s="55">
        <f>VLOOKUP(E28,'Ejec. 30 de Noviembre de 2025'!T105:AS181,11,0)</f>
        <v>6407.6850000000004</v>
      </c>
      <c r="G28" s="55">
        <f>VLOOKUP(E28,'Ejec. 30 de Noviembre de 2025'!T105:AS181,15,0)</f>
        <v>3921.3391300100002</v>
      </c>
      <c r="H28" s="55">
        <f>VLOOKUP(E28,'Ejec. 30 de Noviembre de 2025'!T105:AS181,21,0)</f>
        <v>2830.01575701</v>
      </c>
      <c r="I28" s="332">
        <f t="shared" si="0"/>
        <v>0.61197439168904211</v>
      </c>
      <c r="J28" s="333">
        <f t="shared" si="1"/>
        <v>0.44165962543570725</v>
      </c>
      <c r="K28" s="95"/>
      <c r="L28" s="96"/>
      <c r="M28" s="97"/>
    </row>
    <row r="29" spans="2:13" s="98" customFormat="1" ht="70.2">
      <c r="B29" s="94"/>
      <c r="C29" s="620"/>
      <c r="D29" s="618"/>
      <c r="E29" s="588" t="s">
        <v>32</v>
      </c>
      <c r="F29" s="55">
        <f>VLOOKUP(E29,'Ejec. 30 de Noviembre de 2025'!T106:AS182,11,0)</f>
        <v>689</v>
      </c>
      <c r="G29" s="55">
        <f>VLOOKUP(E29,'Ejec. 30 de Noviembre de 2025'!T106:AS182,15,0)</f>
        <v>600.08120599999995</v>
      </c>
      <c r="H29" s="55">
        <f>VLOOKUP(E29,'Ejec. 30 de Noviembre de 2025'!T106:AS182,21,0)</f>
        <v>589.92969600000004</v>
      </c>
      <c r="I29" s="332">
        <f t="shared" si="0"/>
        <v>0.8709451465892597</v>
      </c>
      <c r="J29" s="333">
        <f t="shared" si="1"/>
        <v>0.85621146008708282</v>
      </c>
      <c r="K29" s="95"/>
      <c r="L29" s="96"/>
      <c r="M29" s="97"/>
    </row>
    <row r="30" spans="2:13" s="98" customFormat="1" ht="91.5" customHeight="1">
      <c r="B30" s="94"/>
      <c r="C30" s="609" t="s">
        <v>33</v>
      </c>
      <c r="D30" s="25"/>
      <c r="E30" s="566" t="s">
        <v>34</v>
      </c>
      <c r="F30" s="55">
        <f>VLOOKUP(E30,'Ejec. 30 de Noviembre de 2025'!T107:AS183,11,0)</f>
        <v>10173.201999999999</v>
      </c>
      <c r="G30" s="55">
        <f>VLOOKUP(E30,'Ejec. 30 de Noviembre de 2025'!T107:AS183,15,0)</f>
        <v>5719.4508599999999</v>
      </c>
      <c r="H30" s="55">
        <f>VLOOKUP(E30,'Ejec. 30 de Noviembre de 2025'!T107:AS183,21,0)</f>
        <v>3739.0964979999999</v>
      </c>
      <c r="I30" s="332">
        <f t="shared" si="0"/>
        <v>0.56220753898330145</v>
      </c>
      <c r="J30" s="333">
        <f t="shared" si="1"/>
        <v>0.36754371907684524</v>
      </c>
      <c r="K30" s="95"/>
      <c r="L30" s="96"/>
      <c r="M30" s="97"/>
    </row>
    <row r="31" spans="2:13" s="98" customFormat="1" ht="69" customHeight="1">
      <c r="B31" s="94"/>
      <c r="C31" s="610"/>
      <c r="D31" s="23"/>
      <c r="E31" s="566" t="s">
        <v>35</v>
      </c>
      <c r="F31" s="55">
        <f>VLOOKUP(E31,'Ejec. 30 de Noviembre de 2025'!T108:AS184,11,0)</f>
        <v>10129.399708999999</v>
      </c>
      <c r="G31" s="55">
        <f>VLOOKUP(E31,'Ejec. 30 de Noviembre de 2025'!T108:AS184,15,0)</f>
        <v>5783.3655790000003</v>
      </c>
      <c r="H31" s="55">
        <f>VLOOKUP(E31,'Ejec. 30 de Noviembre de 2025'!T108:AS184,21,0)</f>
        <v>2737.7715830000002</v>
      </c>
      <c r="I31" s="332">
        <f t="shared" si="0"/>
        <v>0.57094850091278992</v>
      </c>
      <c r="J31" s="333">
        <f t="shared" si="1"/>
        <v>0.27027974624868267</v>
      </c>
      <c r="K31" s="95"/>
      <c r="L31" s="96"/>
      <c r="M31" s="97"/>
    </row>
    <row r="32" spans="2:13" s="98" customFormat="1" ht="93" customHeight="1">
      <c r="B32" s="94"/>
      <c r="C32" s="610"/>
      <c r="D32" s="23"/>
      <c r="E32" s="566" t="s">
        <v>36</v>
      </c>
      <c r="F32" s="55">
        <f>VLOOKUP(E32,'Ejec. 30 de Noviembre de 2025'!T109:AS185,11,0)</f>
        <v>29553.136263</v>
      </c>
      <c r="G32" s="55">
        <f>VLOOKUP(E32,'Ejec. 30 de Noviembre de 2025'!T109:AS185,15,0)</f>
        <v>3998.8777544699997</v>
      </c>
      <c r="H32" s="55">
        <f>VLOOKUP(E32,'Ejec. 30 de Noviembre de 2025'!T109:AS185,21,0)</f>
        <v>1789.29304067</v>
      </c>
      <c r="I32" s="332">
        <f t="shared" si="0"/>
        <v>0.1353114511733404</v>
      </c>
      <c r="J32" s="333">
        <f t="shared" si="1"/>
        <v>6.0544946050621468E-2</v>
      </c>
      <c r="K32" s="95"/>
      <c r="L32" s="96"/>
      <c r="M32" s="97"/>
    </row>
    <row r="33" spans="2:13" s="98" customFormat="1" ht="69" customHeight="1">
      <c r="B33" s="94"/>
      <c r="C33" s="610"/>
      <c r="D33" s="23"/>
      <c r="E33" s="566" t="s">
        <v>37</v>
      </c>
      <c r="F33" s="55">
        <f>VLOOKUP(E33,'Ejec. 30 de Noviembre de 2025'!T110:AS186,11,0)</f>
        <v>13402.580099000001</v>
      </c>
      <c r="G33" s="55">
        <f>VLOOKUP(E33,'Ejec. 30 de Noviembre de 2025'!T110:AS186,15,0)</f>
        <v>0</v>
      </c>
      <c r="H33" s="55">
        <f>VLOOKUP(E33,'Ejec. 30 de Noviembre de 2025'!T110:AS186,21,0)</f>
        <v>0</v>
      </c>
      <c r="I33" s="332">
        <f t="shared" si="0"/>
        <v>0</v>
      </c>
      <c r="J33" s="333">
        <f t="shared" si="1"/>
        <v>0</v>
      </c>
      <c r="K33" s="95"/>
      <c r="L33" s="96"/>
      <c r="M33" s="97"/>
    </row>
    <row r="34" spans="2:13" s="98" customFormat="1" ht="90" customHeight="1">
      <c r="B34" s="94"/>
      <c r="C34" s="610"/>
      <c r="D34" s="23"/>
      <c r="E34" s="566" t="s">
        <v>38</v>
      </c>
      <c r="F34" s="55">
        <f>VLOOKUP(E34,'Ejec. 30 de Noviembre de 2025'!T111:AS187,11,0)</f>
        <v>7972.558</v>
      </c>
      <c r="G34" s="55">
        <f>VLOOKUP(E34,'Ejec. 30 de Noviembre de 2025'!T111:AS187,15,0)</f>
        <v>4313.9367342599999</v>
      </c>
      <c r="H34" s="55">
        <f>VLOOKUP(E34,'Ejec. 30 de Noviembre de 2025'!T111:AS187,21,0)</f>
        <v>2906.1989079999998</v>
      </c>
      <c r="I34" s="332">
        <f t="shared" si="0"/>
        <v>0.54109819386199509</v>
      </c>
      <c r="J34" s="333">
        <f t="shared" si="1"/>
        <v>0.36452527632912796</v>
      </c>
      <c r="K34" s="95"/>
      <c r="L34" s="96"/>
      <c r="M34" s="97"/>
    </row>
    <row r="35" spans="2:13" s="98" customFormat="1" ht="92.1" customHeight="1">
      <c r="B35" s="94"/>
      <c r="C35" s="610"/>
      <c r="D35" s="23"/>
      <c r="E35" s="566" t="s">
        <v>39</v>
      </c>
      <c r="F35" s="55">
        <f>VLOOKUP(E35,'Ejec. 30 de Noviembre de 2025'!T112:AS188,11,0)</f>
        <v>51042.98</v>
      </c>
      <c r="G35" s="55">
        <f>VLOOKUP(E35,'Ejec. 30 de Noviembre de 2025'!T112:AS188,15,0)</f>
        <v>24594.364522</v>
      </c>
      <c r="H35" s="55">
        <f>VLOOKUP(E35,'Ejec. 30 de Noviembre de 2025'!T112:AS188,21,0)</f>
        <v>8649.1745339999998</v>
      </c>
      <c r="I35" s="332">
        <f t="shared" si="0"/>
        <v>0.48183637636360571</v>
      </c>
      <c r="J35" s="333">
        <f t="shared" si="1"/>
        <v>0.16944885533720797</v>
      </c>
      <c r="K35" s="95"/>
      <c r="L35" s="96"/>
      <c r="M35" s="97"/>
    </row>
    <row r="36" spans="2:13" s="98" customFormat="1" ht="92.1" customHeight="1">
      <c r="B36" s="94"/>
      <c r="C36" s="610"/>
      <c r="D36" s="23"/>
      <c r="E36" s="566" t="s">
        <v>40</v>
      </c>
      <c r="F36" s="55">
        <f>VLOOKUP(E36,'Ejec. 30 de Noviembre de 2025'!T113:AS189,11,0)</f>
        <v>14400</v>
      </c>
      <c r="G36" s="55">
        <f>VLOOKUP(E36,'Ejec. 30 de Noviembre de 2025'!T113:AS189,15,0)</f>
        <v>2887.2888459999999</v>
      </c>
      <c r="H36" s="55">
        <f>VLOOKUP(E36,'Ejec. 30 de Noviembre de 2025'!T113:AS189,21,0)</f>
        <v>2038.9370160000001</v>
      </c>
      <c r="I36" s="332">
        <f t="shared" si="0"/>
        <v>0.20050616986111111</v>
      </c>
      <c r="J36" s="333">
        <f t="shared" si="1"/>
        <v>0.14159284833333333</v>
      </c>
      <c r="K36" s="95"/>
      <c r="L36" s="96"/>
      <c r="M36" s="97"/>
    </row>
    <row r="37" spans="2:13" s="98" customFormat="1" ht="69" customHeight="1">
      <c r="B37" s="94"/>
      <c r="C37" s="610"/>
      <c r="D37" s="23"/>
      <c r="E37" s="566" t="s">
        <v>41</v>
      </c>
      <c r="F37" s="55">
        <f>VLOOKUP(E37,'Ejec. 30 de Noviembre de 2025'!T114:AS190,11,0)</f>
        <v>16011.821250000001</v>
      </c>
      <c r="G37" s="55">
        <f>VLOOKUP(E37,'Ejec. 30 de Noviembre de 2025'!T114:AS190,15,0)</f>
        <v>6607.4336649999996</v>
      </c>
      <c r="H37" s="55">
        <f>VLOOKUP(E37,'Ejec. 30 de Noviembre de 2025'!T114:AS190,21,0)</f>
        <v>2037.1503230000001</v>
      </c>
      <c r="I37" s="332">
        <f t="shared" si="0"/>
        <v>0.41265971945571145</v>
      </c>
      <c r="J37" s="333">
        <f t="shared" si="1"/>
        <v>0.12722789563991665</v>
      </c>
      <c r="K37" s="95"/>
      <c r="L37" s="96"/>
      <c r="M37" s="97"/>
    </row>
    <row r="38" spans="2:13" s="98" customFormat="1" ht="69" customHeight="1">
      <c r="B38" s="94"/>
      <c r="C38" s="610"/>
      <c r="D38" s="23"/>
      <c r="E38" s="566" t="s">
        <v>42</v>
      </c>
      <c r="F38" s="55">
        <f>VLOOKUP(E38,'Ejec. 30 de Noviembre de 2025'!T115:AS191,11,0)</f>
        <v>6304.7516500000002</v>
      </c>
      <c r="G38" s="55">
        <f>VLOOKUP(E38,'Ejec. 30 de Noviembre de 2025'!T115:AS191,15,0)</f>
        <v>4776.0358109999997</v>
      </c>
      <c r="H38" s="55">
        <f>VLOOKUP(E38,'Ejec. 30 de Noviembre de 2025'!T115:AS191,21,0)</f>
        <v>2021.1312170000001</v>
      </c>
      <c r="I38" s="332">
        <f t="shared" si="0"/>
        <v>0.75752957073257587</v>
      </c>
      <c r="J38" s="333">
        <f t="shared" si="1"/>
        <v>0.32057269329554006</v>
      </c>
      <c r="K38" s="95"/>
      <c r="L38" s="96"/>
      <c r="M38" s="97"/>
    </row>
    <row r="39" spans="2:13" s="98" customFormat="1" ht="114.9" customHeight="1">
      <c r="B39" s="94"/>
      <c r="C39" s="611" t="s">
        <v>43</v>
      </c>
      <c r="D39" s="613"/>
      <c r="E39" s="566" t="s">
        <v>44</v>
      </c>
      <c r="F39" s="55">
        <f>+'Ejec. 30 de Noviembre de 2025'!AD102</f>
        <v>9194.8723260000006</v>
      </c>
      <c r="G39" s="55">
        <f>+'Ejec. 30 de Noviembre de 2025'!AH102</f>
        <v>7499.9456970000001</v>
      </c>
      <c r="H39" s="55">
        <f>+'Ejec. 30 de Noviembre de 2025'!AN102</f>
        <v>3261.0587569999998</v>
      </c>
      <c r="I39" s="332">
        <f t="shared" si="0"/>
        <v>0.8156661050956282</v>
      </c>
      <c r="J39" s="333">
        <f t="shared" si="1"/>
        <v>0.35466058052582466</v>
      </c>
      <c r="K39" s="95"/>
      <c r="L39" s="96"/>
      <c r="M39" s="97"/>
    </row>
    <row r="40" spans="2:13" s="98" customFormat="1" ht="84.6" customHeight="1">
      <c r="B40" s="94"/>
      <c r="C40" s="612"/>
      <c r="D40" s="614"/>
      <c r="E40" s="566" t="s">
        <v>45</v>
      </c>
      <c r="F40" s="55">
        <f>+'Ejec. 30 de Noviembre de 2025'!AD103</f>
        <v>13944.593554999999</v>
      </c>
      <c r="G40" s="55">
        <f>+'Ejec. 30 de Noviembre de 2025'!AH103</f>
        <v>10787.195933999999</v>
      </c>
      <c r="H40" s="55">
        <f>+'Ejec. 30 de Noviembre de 2025'!AN103</f>
        <v>4966.2057649999997</v>
      </c>
      <c r="I40" s="332">
        <f t="shared" si="0"/>
        <v>0.77357550017168641</v>
      </c>
      <c r="J40" s="333">
        <f t="shared" si="1"/>
        <v>0.35613843784061444</v>
      </c>
      <c r="K40" s="95"/>
      <c r="L40" s="96"/>
      <c r="M40" s="97"/>
    </row>
    <row r="41" spans="2:13" s="98" customFormat="1" ht="84.6" customHeight="1">
      <c r="B41" s="94"/>
      <c r="C41" s="612"/>
      <c r="D41" s="614"/>
      <c r="E41" s="566" t="s">
        <v>46</v>
      </c>
      <c r="F41" s="55">
        <f>+'Ejec. 30 de Noviembre de 2025'!AD104</f>
        <v>2983.7168649999999</v>
      </c>
      <c r="G41" s="55">
        <f>+'Ejec. 30 de Noviembre de 2025'!AH104</f>
        <v>2781.512663</v>
      </c>
      <c r="H41" s="55">
        <f>+'Ejec. 30 de Noviembre de 2025'!AN104</f>
        <v>1902.538145</v>
      </c>
      <c r="I41" s="332">
        <f>G41/F41</f>
        <v>0.93223076747933997</v>
      </c>
      <c r="J41" s="333">
        <f>H41/F41</f>
        <v>0.63764030941320571</v>
      </c>
      <c r="K41" s="95"/>
      <c r="L41" s="96"/>
      <c r="M41" s="97"/>
    </row>
    <row r="42" spans="2:13" s="98" customFormat="1" ht="84.6" customHeight="1">
      <c r="B42" s="94"/>
      <c r="C42" s="563"/>
      <c r="D42" s="23"/>
      <c r="E42" s="566" t="s">
        <v>47</v>
      </c>
      <c r="F42" s="55">
        <f>+'Ejec. 30 de Noviembre de 2025'!AD98</f>
        <v>2976</v>
      </c>
      <c r="G42" s="55">
        <f>+'Ejec. 30 de Noviembre de 2025'!AH98</f>
        <v>2810.5803639999999</v>
      </c>
      <c r="H42" s="55">
        <f>+'Ejec. 30 de Noviembre de 2025'!AN98</f>
        <v>2204.1962090000002</v>
      </c>
      <c r="I42" s="332">
        <f t="shared" si="0"/>
        <v>0.94441544489247309</v>
      </c>
      <c r="J42" s="333">
        <f t="shared" si="1"/>
        <v>0.74065732829301079</v>
      </c>
      <c r="K42" s="95"/>
      <c r="L42" s="96"/>
      <c r="M42" s="97"/>
    </row>
    <row r="43" spans="2:13" s="98" customFormat="1" ht="84.6" customHeight="1">
      <c r="B43" s="94"/>
      <c r="C43" s="563"/>
      <c r="D43" s="23"/>
      <c r="E43" s="566" t="s">
        <v>48</v>
      </c>
      <c r="F43" s="55">
        <f>+'Ejec. 30 de Noviembre de 2025'!AD99</f>
        <v>1945.7760000000001</v>
      </c>
      <c r="G43" s="55">
        <f>+'Ejec. 30 de Noviembre de 2025'!AH99</f>
        <v>1886.7534390000001</v>
      </c>
      <c r="H43" s="55">
        <f>+'Ejec. 30 de Noviembre de 2025'!AN99</f>
        <v>1548.6934927499999</v>
      </c>
      <c r="I43" s="332">
        <f t="shared" si="0"/>
        <v>0.96966631256629743</v>
      </c>
      <c r="J43" s="333">
        <f t="shared" si="1"/>
        <v>0.7959258890797295</v>
      </c>
      <c r="K43" s="95"/>
      <c r="L43" s="96"/>
      <c r="M43" s="97"/>
    </row>
    <row r="44" spans="2:13" s="98" customFormat="1" ht="84.6" customHeight="1">
      <c r="B44" s="94"/>
      <c r="C44" s="610" t="s">
        <v>49</v>
      </c>
      <c r="D44" s="17"/>
      <c r="E44" s="566" t="s">
        <v>50</v>
      </c>
      <c r="F44" s="55">
        <f>+'Ejec. 30 de Noviembre de 2025'!AD87</f>
        <v>3722.16</v>
      </c>
      <c r="G44" s="55">
        <f>+'Ejec. 30 de Noviembre de 2025'!AH87</f>
        <v>3462.4472489999998</v>
      </c>
      <c r="H44" s="55">
        <f>+'Ejec. 30 de Noviembre de 2025'!AN87</f>
        <v>2521.8609528299999</v>
      </c>
      <c r="I44" s="332">
        <f t="shared" si="0"/>
        <v>0.9302252587207428</v>
      </c>
      <c r="J44" s="333">
        <f t="shared" si="1"/>
        <v>0.67752620866110003</v>
      </c>
      <c r="K44" s="95"/>
      <c r="L44" s="96"/>
      <c r="M44" s="97"/>
    </row>
    <row r="45" spans="2:13" s="98" customFormat="1" ht="84.6" customHeight="1">
      <c r="B45" s="94"/>
      <c r="C45" s="610"/>
      <c r="D45" s="17"/>
      <c r="E45" s="566" t="s">
        <v>51</v>
      </c>
      <c r="F45" s="55">
        <f>+'Ejec. 30 de Noviembre de 2025'!AD93</f>
        <v>4717.05</v>
      </c>
      <c r="G45" s="55">
        <f>+'Ejec. 30 de Noviembre de 2025'!AH93</f>
        <v>4349.0616223199995</v>
      </c>
      <c r="H45" s="55">
        <f>+'Ejec. 30 de Noviembre de 2025'!AN93</f>
        <v>3177.7473719899999</v>
      </c>
      <c r="I45" s="332">
        <f t="shared" si="0"/>
        <v>0.92198760291283732</v>
      </c>
      <c r="J45" s="333">
        <f t="shared" si="1"/>
        <v>0.67367260724181421</v>
      </c>
      <c r="K45" s="95"/>
      <c r="L45" s="96"/>
      <c r="M45" s="97"/>
    </row>
    <row r="46" spans="2:13" s="98" customFormat="1" ht="69" customHeight="1">
      <c r="B46" s="94"/>
      <c r="C46" s="610"/>
      <c r="D46" s="17"/>
      <c r="E46" s="566" t="s">
        <v>52</v>
      </c>
      <c r="F46" s="55">
        <f>+'Ejec. 30 de Noviembre de 2025'!AD94</f>
        <v>1324.5084999999999</v>
      </c>
      <c r="G46" s="55">
        <f>+'Ejec. 30 de Noviembre de 2025'!AH94</f>
        <v>1087.7371869999999</v>
      </c>
      <c r="H46" s="55">
        <f>+'Ejec. 30 de Noviembre de 2025'!AN94</f>
        <v>827.68370400000003</v>
      </c>
      <c r="I46" s="332">
        <f t="shared" ref="I46:I47" si="9">G46/F46</f>
        <v>0.82123835898372866</v>
      </c>
      <c r="J46" s="333">
        <f t="shared" ref="J46:J47" si="10">H46/F46</f>
        <v>0.62489874847915294</v>
      </c>
      <c r="K46" s="95"/>
      <c r="L46" s="96"/>
      <c r="M46" s="97"/>
    </row>
    <row r="47" spans="2:13" s="98" customFormat="1" ht="46.8">
      <c r="B47" s="94"/>
      <c r="C47" s="610"/>
      <c r="D47" s="17"/>
      <c r="E47" s="566" t="s">
        <v>53</v>
      </c>
      <c r="F47" s="55">
        <f>+'Ejec. 30 de Noviembre de 2025'!AD95</f>
        <v>1693.84</v>
      </c>
      <c r="G47" s="55">
        <f>+'Ejec. 30 de Noviembre de 2025'!AH95</f>
        <v>1538.651206</v>
      </c>
      <c r="H47" s="55">
        <f>+'Ejec. 30 de Noviembre de 2025'!AN95</f>
        <v>1266.0680010000001</v>
      </c>
      <c r="I47" s="332">
        <f t="shared" si="9"/>
        <v>0.90838048812166439</v>
      </c>
      <c r="J47" s="333">
        <f t="shared" si="10"/>
        <v>0.74745430560147363</v>
      </c>
      <c r="K47" s="95"/>
      <c r="L47" s="96"/>
      <c r="M47" s="97"/>
    </row>
    <row r="48" spans="2:13" s="98" customFormat="1" ht="69" customHeight="1">
      <c r="B48" s="94"/>
      <c r="C48" s="610"/>
      <c r="D48" s="14"/>
      <c r="E48" s="566" t="s">
        <v>54</v>
      </c>
      <c r="F48" s="55">
        <f>VLOOKUP(E48,'Ejec. 30 de Noviembre de 2025'!T125:AS201,11,0)</f>
        <v>31472.946530000001</v>
      </c>
      <c r="G48" s="55">
        <f>VLOOKUP(E48,'Ejec. 30 de Noviembre de 2025'!T125:AS201,15,0)</f>
        <v>25730.577518999999</v>
      </c>
      <c r="H48" s="55">
        <f>VLOOKUP(E48,'Ejec. 30 de Noviembre de 2025'!T125:AS201,21,0)</f>
        <v>11147.8714659</v>
      </c>
      <c r="I48" s="332">
        <f t="shared" si="0"/>
        <v>0.81754587211825314</v>
      </c>
      <c r="J48" s="333">
        <f t="shared" si="1"/>
        <v>0.35420488689464941</v>
      </c>
      <c r="K48" s="95"/>
      <c r="L48" s="96"/>
      <c r="M48" s="97"/>
    </row>
    <row r="49" spans="2:13 16383:16383" s="98" customFormat="1" ht="70.2">
      <c r="B49" s="94"/>
      <c r="C49" s="610"/>
      <c r="D49" s="14"/>
      <c r="E49" s="566" t="s">
        <v>55</v>
      </c>
      <c r="F49" s="55">
        <f>VLOOKUP(E49,'Ejec. 30 de Noviembre de 2025'!T126:AS202,11,0)</f>
        <v>1160.252602</v>
      </c>
      <c r="G49" s="55">
        <f>VLOOKUP(E49,'Ejec. 30 de Noviembre de 2025'!T126:AS202,15,0)</f>
        <v>1064.0576860000001</v>
      </c>
      <c r="H49" s="55">
        <f>VLOOKUP(E49,'Ejec. 30 de Noviembre de 2025'!T126:AS202,21,0)</f>
        <v>310.40666700000003</v>
      </c>
      <c r="I49" s="332">
        <f t="shared" si="0"/>
        <v>0.91709140248064713</v>
      </c>
      <c r="J49" s="333">
        <f t="shared" si="1"/>
        <v>0.26753369608043337</v>
      </c>
      <c r="K49" s="95"/>
      <c r="L49" s="96"/>
      <c r="M49" s="97"/>
    </row>
    <row r="50" spans="2:13 16383:16383" s="98" customFormat="1" ht="46.8">
      <c r="B50" s="94"/>
      <c r="C50" s="610"/>
      <c r="D50" s="14"/>
      <c r="E50" s="566" t="s">
        <v>56</v>
      </c>
      <c r="F50" s="55">
        <f>VLOOKUP(E50,'Ejec. 30 de Noviembre de 2025'!T127:AS203,11,0)</f>
        <v>30000</v>
      </c>
      <c r="G50" s="55">
        <f>VLOOKUP(E50,'Ejec. 30 de Noviembre de 2025'!T127:AS203,15,0)</f>
        <v>24056.611969000001</v>
      </c>
      <c r="H50" s="55">
        <f>VLOOKUP(E50,'Ejec. 30 de Noviembre de 2025'!T127:AS203,21,0)</f>
        <v>14346.424698889999</v>
      </c>
      <c r="I50" s="332">
        <f t="shared" ref="I50" si="11">G50/F50</f>
        <v>0.80188706563333334</v>
      </c>
      <c r="J50" s="333">
        <f t="shared" ref="J50" si="12">H50/F50</f>
        <v>0.47821415662966665</v>
      </c>
      <c r="K50" s="95"/>
      <c r="L50" s="96"/>
      <c r="M50" s="97"/>
    </row>
    <row r="51" spans="2:13 16383:16383" s="98" customFormat="1" ht="92.1" customHeight="1">
      <c r="B51" s="94"/>
      <c r="C51" s="610"/>
      <c r="D51" s="14"/>
      <c r="E51" s="566" t="s">
        <v>343</v>
      </c>
      <c r="F51" s="55">
        <f>VLOOKUP(E51,'Ejec. 30 de Noviembre de 2025'!T128:AS204,11,0)</f>
        <v>742.01095699999996</v>
      </c>
      <c r="G51" s="55">
        <f>VLOOKUP(E51,'Ejec. 30 de Noviembre de 2025'!T128:AS204,15,0)</f>
        <v>648.19162600000004</v>
      </c>
      <c r="H51" s="55">
        <f>VLOOKUP(E51,'Ejec. 30 de Noviembre de 2025'!T128:AS204,21,0)</f>
        <v>507.44</v>
      </c>
      <c r="I51" s="332">
        <f t="shared" si="0"/>
        <v>0.87356072020914921</v>
      </c>
      <c r="J51" s="333">
        <f t="shared" si="1"/>
        <v>0.6838713029947886</v>
      </c>
      <c r="K51" s="95"/>
      <c r="L51" s="96"/>
      <c r="M51" s="97"/>
      <c r="XFC51" s="98" t="s">
        <v>57</v>
      </c>
    </row>
    <row r="52" spans="2:13 16383:16383" s="89" customFormat="1" ht="46.8">
      <c r="B52" s="90"/>
      <c r="C52" s="610"/>
      <c r="D52" s="14"/>
      <c r="E52" s="566" t="s">
        <v>58</v>
      </c>
      <c r="F52" s="55">
        <f>VLOOKUP(E52,'Ejec. 30 de Noviembre de 2025'!T129:AS205,11,0)</f>
        <v>1357.0340000000001</v>
      </c>
      <c r="G52" s="55">
        <f>VLOOKUP(E52,'Ejec. 30 de Noviembre de 2025'!T129:AS205,15,0)</f>
        <v>1256.1753900899998</v>
      </c>
      <c r="H52" s="55">
        <f>VLOOKUP(E52,'Ejec. 30 de Noviembre de 2025'!T129:AS205,21,0)</f>
        <v>250.32214200000001</v>
      </c>
      <c r="I52" s="332">
        <f>G52/F52</f>
        <v>0.92567716806653311</v>
      </c>
      <c r="J52" s="333">
        <f>H52/F52</f>
        <v>0.18446268995471005</v>
      </c>
      <c r="K52" s="100"/>
      <c r="L52" s="96"/>
      <c r="M52" s="101"/>
    </row>
    <row r="53" spans="2:13 16383:16383" ht="70.2">
      <c r="B53" s="90"/>
      <c r="C53" s="610"/>
      <c r="D53" s="23"/>
      <c r="E53" s="566" t="s">
        <v>59</v>
      </c>
      <c r="F53" s="55">
        <f>+'Ejec. 30 de Noviembre de 2025'!AD90</f>
        <v>1485</v>
      </c>
      <c r="G53" s="55">
        <f>+'Ejec. 30 de Noviembre de 2025'!AH90</f>
        <v>1415.4655580000001</v>
      </c>
      <c r="H53" s="55">
        <f>+'Ejec. 30 de Noviembre de 2025'!AN90</f>
        <v>1166.2230910000001</v>
      </c>
      <c r="I53" s="332">
        <f>G53/F53</f>
        <v>0.95317545993265995</v>
      </c>
      <c r="J53" s="333">
        <f>H53/F53</f>
        <v>0.78533541481481484</v>
      </c>
      <c r="K53" s="100"/>
      <c r="L53" s="96"/>
      <c r="M53" s="104"/>
    </row>
    <row r="54" spans="2:13 16383:16383" ht="23.4">
      <c r="C54" s="429"/>
      <c r="D54" s="430"/>
      <c r="E54" s="564" t="s">
        <v>60</v>
      </c>
      <c r="F54" s="431">
        <f>SUM(F9:F53)</f>
        <v>6635211.8042399995</v>
      </c>
      <c r="G54" s="431">
        <f>SUM(G9:G53)</f>
        <v>4818104.2272708407</v>
      </c>
      <c r="H54" s="431">
        <f>SUM(H9:H53)</f>
        <v>4208498.1573920017</v>
      </c>
      <c r="I54" s="432">
        <f>G54/F54</f>
        <v>0.72614173735825582</v>
      </c>
      <c r="J54" s="432">
        <f>H54/F54</f>
        <v>0.63426734240837779</v>
      </c>
    </row>
    <row r="55" spans="2:13 16383:16383" ht="23.4">
      <c r="C55" s="48"/>
      <c r="D55" s="16"/>
      <c r="E55" s="40"/>
      <c r="F55" s="41"/>
    </row>
    <row r="56" spans="2:13 16383:16383">
      <c r="F56" s="591"/>
      <c r="G56" s="591"/>
      <c r="H56" s="608"/>
    </row>
    <row r="58" spans="2:13 16383:16383">
      <c r="F58" s="591"/>
      <c r="G58" s="591"/>
      <c r="H58" s="591"/>
    </row>
    <row r="61" spans="2:13 16383:16383" ht="24.6">
      <c r="F61" s="593"/>
    </row>
  </sheetData>
  <mergeCells count="15">
    <mergeCell ref="C2:K5"/>
    <mergeCell ref="C7:C8"/>
    <mergeCell ref="D7:D8"/>
    <mergeCell ref="E7:E8"/>
    <mergeCell ref="D9:D14"/>
    <mergeCell ref="C30:C38"/>
    <mergeCell ref="C39:C41"/>
    <mergeCell ref="D39:D41"/>
    <mergeCell ref="C44:C53"/>
    <mergeCell ref="C9:C18"/>
    <mergeCell ref="D21:D24"/>
    <mergeCell ref="D25:D29"/>
    <mergeCell ref="D19:D20"/>
    <mergeCell ref="C19:C29"/>
    <mergeCell ref="D15:D18"/>
  </mergeCells>
  <dataValidations disablePrompts="1" count="1">
    <dataValidation type="list" allowBlank="1" showInputMessage="1" showErrorMessage="1" sqref="F982090 F916554 F851018 F785482 F719946 F654410 F588874 F523338 F457802 F392266 F326730 F261194 F195658 F130122 F64586"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20" max="20" man="1"/>
    <brk id="29" max="20" man="1"/>
    <brk id="40"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80" zoomScaleNormal="8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8" t="s">
        <v>494</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29"/>
      <c r="D7" s="629"/>
      <c r="E7" s="629" t="s">
        <v>2</v>
      </c>
      <c r="F7" s="630" t="s">
        <v>3</v>
      </c>
      <c r="G7" s="630"/>
      <c r="H7" s="630"/>
      <c r="I7" s="630"/>
      <c r="J7" s="631" t="s">
        <v>4</v>
      </c>
      <c r="K7" s="631"/>
      <c r="L7" s="91" t="s">
        <v>5</v>
      </c>
      <c r="M7" s="92"/>
    </row>
    <row r="8" spans="2:14" s="89" customFormat="1" ht="80.25" customHeight="1">
      <c r="B8" s="90"/>
      <c r="C8" s="629"/>
      <c r="D8" s="629"/>
      <c r="E8" s="629"/>
      <c r="F8" s="439" t="s">
        <v>6</v>
      </c>
      <c r="G8" s="437" t="s">
        <v>61</v>
      </c>
      <c r="H8" s="437" t="s">
        <v>7</v>
      </c>
      <c r="I8" s="437" t="s">
        <v>8</v>
      </c>
      <c r="J8" s="438" t="s">
        <v>9</v>
      </c>
      <c r="K8" s="438" t="s">
        <v>10</v>
      </c>
      <c r="L8" s="93"/>
      <c r="M8" s="92"/>
    </row>
    <row r="9" spans="2:14" ht="68.25" customHeight="1">
      <c r="B9" s="90"/>
      <c r="C9" s="441"/>
      <c r="D9" s="99"/>
      <c r="E9" s="567" t="s">
        <v>62</v>
      </c>
      <c r="F9" s="120">
        <f>+'Ejec. 30 de Noviembre de 2025'!AD181</f>
        <v>126369.579597</v>
      </c>
      <c r="G9" s="120">
        <f>+'Ejec. 30 de Noviembre de 2025'!AE181</f>
        <v>0</v>
      </c>
      <c r="H9" s="120">
        <f>+'Ejec. 30 de Noviembre de 2025'!AH181</f>
        <v>126262.125375</v>
      </c>
      <c r="I9" s="120">
        <f>+'Ejec. 30 de Noviembre de 2025'!AN181</f>
        <v>1106.1025998299999</v>
      </c>
      <c r="J9" s="334">
        <f>H9/F9</f>
        <v>0.99914968284026362</v>
      </c>
      <c r="K9" s="335">
        <f>I9/F9</f>
        <v>8.7529182526160636E-3</v>
      </c>
      <c r="L9" s="100"/>
      <c r="M9" s="96"/>
      <c r="N9" s="97"/>
    </row>
    <row r="10" spans="2:14" ht="68.25" customHeight="1">
      <c r="B10" s="90"/>
      <c r="C10" s="441"/>
      <c r="D10" s="99"/>
      <c r="E10" s="45" t="s">
        <v>63</v>
      </c>
      <c r="F10" s="120">
        <f>+'Ejec. 30 de Noviembre de 2025'!AD182</f>
        <v>42981.582399999999</v>
      </c>
      <c r="G10" s="120">
        <f>+'Ejec. 30 de Noviembre de 2025'!AE182</f>
        <v>0</v>
      </c>
      <c r="H10" s="120">
        <f>+'Ejec. 30 de Noviembre de 2025'!AH182</f>
        <v>42295.233500000002</v>
      </c>
      <c r="I10" s="120">
        <f>+'Ejec. 30 de Noviembre de 2025'!AN182</f>
        <v>21747.616750000001</v>
      </c>
      <c r="J10" s="334">
        <f t="shared" ref="J10:J13" si="0">H10/F10</f>
        <v>0.98403155813081467</v>
      </c>
      <c r="K10" s="335">
        <f t="shared" ref="K10:K13" si="1">I10/F10</f>
        <v>0.50597524650465175</v>
      </c>
      <c r="L10" s="100"/>
      <c r="M10" s="96"/>
      <c r="N10" s="97"/>
    </row>
    <row r="11" spans="2:14" ht="68.25" customHeight="1">
      <c r="B11" s="90"/>
      <c r="C11" s="441"/>
      <c r="D11" s="99"/>
      <c r="E11" s="45" t="s">
        <v>64</v>
      </c>
      <c r="F11" s="120">
        <f>+'Ejec. 30 de Noviembre de 2025'!AD183</f>
        <v>11960.179474</v>
      </c>
      <c r="G11" s="120">
        <f>+'Ejec. 30 de Noviembre de 2025'!AE183</f>
        <v>0</v>
      </c>
      <c r="H11" s="120">
        <f>+'Ejec. 30 de Noviembre de 2025'!AH183</f>
        <v>7466.6779759999999</v>
      </c>
      <c r="I11" s="120">
        <f>+'Ejec. 30 de Noviembre de 2025'!AN183</f>
        <v>3052.2630762399999</v>
      </c>
      <c r="J11" s="334">
        <f t="shared" si="0"/>
        <v>0.62429481031046941</v>
      </c>
      <c r="K11" s="335">
        <f t="shared" si="1"/>
        <v>0.25520211321872344</v>
      </c>
      <c r="L11" s="100"/>
      <c r="M11" s="96"/>
      <c r="N11" s="97"/>
    </row>
    <row r="12" spans="2:14" ht="68.25" customHeight="1">
      <c r="B12" s="90"/>
      <c r="C12" s="441"/>
      <c r="D12" s="99"/>
      <c r="E12" s="45" t="s">
        <v>65</v>
      </c>
      <c r="F12" s="120">
        <f>+'Ejec. 30 de Noviembre de 2025'!AD184</f>
        <v>14077.615711</v>
      </c>
      <c r="G12" s="120">
        <f>+'Ejec. 30 de Noviembre de 2025'!AE184</f>
        <v>0</v>
      </c>
      <c r="H12" s="120">
        <f>+'Ejec. 30 de Noviembre de 2025'!AH184</f>
        <v>14069.821357000001</v>
      </c>
      <c r="I12" s="120">
        <f>+'Ejec. 30 de Noviembre de 2025'!AN184</f>
        <v>4446.1123054999998</v>
      </c>
      <c r="J12" s="334">
        <f t="shared" si="0"/>
        <v>0.99944632996382265</v>
      </c>
      <c r="K12" s="335">
        <f t="shared" ref="K12" si="2">I12/F12</f>
        <v>0.31582850368801346</v>
      </c>
      <c r="L12" s="100"/>
      <c r="M12" s="96"/>
      <c r="N12" s="97"/>
    </row>
    <row r="13" spans="2:14" ht="68.25" customHeight="1">
      <c r="B13" s="90"/>
      <c r="C13" s="441"/>
      <c r="D13" s="99"/>
      <c r="E13" s="45" t="s">
        <v>66</v>
      </c>
      <c r="F13" s="120">
        <f>+'Ejec. 30 de Noviembre de 2025'!AD185</f>
        <v>190501.04281799999</v>
      </c>
      <c r="G13" s="120">
        <f>+'Ejec. 30 de Noviembre de 2025'!AE185</f>
        <v>0</v>
      </c>
      <c r="H13" s="120">
        <f>+'Ejec. 30 de Noviembre de 2025'!AH185</f>
        <v>188524.39356189998</v>
      </c>
      <c r="I13" s="120">
        <f>+'Ejec. 30 de Noviembre de 2025'!AN185</f>
        <v>55426.637351269994</v>
      </c>
      <c r="J13" s="334">
        <f t="shared" si="0"/>
        <v>0.98962394521909025</v>
      </c>
      <c r="K13" s="335">
        <f t="shared" si="1"/>
        <v>0.29095188420686618</v>
      </c>
      <c r="L13" s="100"/>
      <c r="M13" s="96"/>
      <c r="N13" s="97"/>
    </row>
    <row r="14" spans="2:14" s="89" customFormat="1">
      <c r="B14" s="90"/>
      <c r="C14" s="429"/>
      <c r="D14" s="430"/>
      <c r="E14" s="435" t="s">
        <v>67</v>
      </c>
      <c r="F14" s="436">
        <f>SUM(F9:F13)</f>
        <v>385890</v>
      </c>
      <c r="G14" s="436">
        <f>SUM(G9:G13)</f>
        <v>0</v>
      </c>
      <c r="H14" s="436">
        <f>SUM(H9:H13)</f>
        <v>378618.25176989997</v>
      </c>
      <c r="I14" s="436">
        <f>SUM(I9:I13)</f>
        <v>85778.732082839997</v>
      </c>
      <c r="J14" s="432">
        <f>H14/F14</f>
        <v>0.98115590393609575</v>
      </c>
      <c r="K14" s="432">
        <f>I14/F14</f>
        <v>0.22228804084801368</v>
      </c>
      <c r="L14" s="100"/>
      <c r="M14" s="96"/>
      <c r="N14" s="101"/>
    </row>
    <row r="15" spans="2:14">
      <c r="B15" s="89"/>
      <c r="E15" s="104"/>
      <c r="F15" s="112"/>
      <c r="G15" s="112"/>
      <c r="H15" s="112"/>
      <c r="I15" s="112"/>
      <c r="J15" s="105"/>
      <c r="K15" s="105"/>
      <c r="L15" s="113"/>
      <c r="M15" s="96"/>
      <c r="N15" s="104"/>
    </row>
    <row r="16" spans="2:14" ht="23.1"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80" zoomScaleNormal="8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7" width="23.6640625" style="114" customWidth="1"/>
    <col min="8" max="8" width="23.6640625" style="116" customWidth="1"/>
    <col min="9" max="9" width="23.44140625" style="116" customWidth="1"/>
    <col min="10" max="11" width="15.88671875" style="117" customWidth="1"/>
    <col min="12" max="12" width="2.44140625" style="118"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8" t="s">
        <v>495</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29"/>
      <c r="D7" s="629"/>
      <c r="E7" s="629" t="s">
        <v>2</v>
      </c>
      <c r="F7" s="630" t="s">
        <v>3</v>
      </c>
      <c r="G7" s="630"/>
      <c r="H7" s="630"/>
      <c r="I7" s="630"/>
      <c r="J7" s="631" t="s">
        <v>4</v>
      </c>
      <c r="K7" s="631"/>
      <c r="L7" s="91" t="s">
        <v>5</v>
      </c>
      <c r="M7" s="92"/>
    </row>
    <row r="8" spans="2:14" s="89" customFormat="1" ht="80.25" customHeight="1">
      <c r="B8" s="90"/>
      <c r="C8" s="629"/>
      <c r="D8" s="629"/>
      <c r="E8" s="629"/>
      <c r="F8" s="439" t="s">
        <v>6</v>
      </c>
      <c r="G8" s="437" t="s">
        <v>61</v>
      </c>
      <c r="H8" s="437" t="s">
        <v>7</v>
      </c>
      <c r="I8" s="437" t="s">
        <v>8</v>
      </c>
      <c r="J8" s="438" t="s">
        <v>9</v>
      </c>
      <c r="K8" s="438" t="s">
        <v>10</v>
      </c>
      <c r="L8" s="93"/>
      <c r="M8" s="92"/>
    </row>
    <row r="9" spans="2:14" ht="74.25" customHeight="1">
      <c r="B9" s="90"/>
      <c r="C9" s="441"/>
      <c r="D9" s="115"/>
      <c r="E9" s="567" t="s">
        <v>68</v>
      </c>
      <c r="F9" s="111">
        <f>+'Ejec. 30 de Noviembre de 2025'!AD202</f>
        <v>9250</v>
      </c>
      <c r="G9" s="111">
        <f>+'Ejec. 30 de Noviembre de 2025'!AE202</f>
        <v>0</v>
      </c>
      <c r="H9" s="111">
        <f>+'Ejec. 30 de Noviembre de 2025'!AH202</f>
        <v>8850.6418030000004</v>
      </c>
      <c r="I9" s="111">
        <f>+'Ejec. 30 de Noviembre de 2025'!AN202</f>
        <v>5317.2165649999997</v>
      </c>
      <c r="J9" s="442">
        <f>H9/F9</f>
        <v>0.95682614086486495</v>
      </c>
      <c r="K9" s="442">
        <f>I9/F9</f>
        <v>0.57483422324324318</v>
      </c>
      <c r="L9" s="100"/>
      <c r="M9" s="96"/>
      <c r="N9" s="97"/>
    </row>
    <row r="10" spans="2:14" ht="74.25" customHeight="1">
      <c r="B10" s="90"/>
      <c r="C10" s="441"/>
      <c r="D10" s="115"/>
      <c r="E10" s="567" t="s">
        <v>69</v>
      </c>
      <c r="F10" s="111">
        <f>+'Ejec. 30 de Noviembre de 2025'!AD203</f>
        <v>15391.650211</v>
      </c>
      <c r="G10" s="111">
        <f>+'Ejec. 30 de Noviembre de 2025'!AE203</f>
        <v>0</v>
      </c>
      <c r="H10" s="111">
        <f>+'Ejec. 30 de Noviembre de 2025'!AH203</f>
        <v>14873.291682999999</v>
      </c>
      <c r="I10" s="111">
        <f>+'Ejec. 30 de Noviembre de 2025'!AN203</f>
        <v>12589.8376625</v>
      </c>
      <c r="J10" s="442">
        <f t="shared" ref="J10:J18" si="0">H10/F10</f>
        <v>0.96632209536378733</v>
      </c>
      <c r="K10" s="442">
        <f t="shared" ref="K10:K18" si="1">I10/F10</f>
        <v>0.81796542215482393</v>
      </c>
      <c r="L10" s="100"/>
      <c r="M10" s="96"/>
      <c r="N10" s="97"/>
    </row>
    <row r="11" spans="2:14" ht="74.25" customHeight="1">
      <c r="B11" s="90"/>
      <c r="C11" s="441"/>
      <c r="D11" s="115"/>
      <c r="E11" s="567" t="s">
        <v>70</v>
      </c>
      <c r="F11" s="111">
        <f>+'Ejec. 30 de Noviembre de 2025'!AD204</f>
        <v>11863</v>
      </c>
      <c r="G11" s="111">
        <f>+'Ejec. 30 de Noviembre de 2025'!AE204</f>
        <v>0</v>
      </c>
      <c r="H11" s="111">
        <f>+'Ejec. 30 de Noviembre de 2025'!AH204</f>
        <v>6354.0231903699996</v>
      </c>
      <c r="I11" s="111">
        <f>+'Ejec. 30 de Noviembre de 2025'!AN204</f>
        <v>5759.50351718</v>
      </c>
      <c r="J11" s="442">
        <f t="shared" si="0"/>
        <v>0.5356168920483857</v>
      </c>
      <c r="K11" s="442">
        <f t="shared" si="1"/>
        <v>0.48550143447525923</v>
      </c>
      <c r="L11" s="100"/>
      <c r="M11" s="96"/>
      <c r="N11" s="97"/>
    </row>
    <row r="12" spans="2:14" ht="74.25" customHeight="1">
      <c r="B12" s="90"/>
      <c r="C12" s="441"/>
      <c r="D12" s="115"/>
      <c r="E12" s="567" t="s">
        <v>71</v>
      </c>
      <c r="F12" s="111">
        <f>+'Ejec. 30 de Noviembre de 2025'!AD205</f>
        <v>11523</v>
      </c>
      <c r="G12" s="111">
        <f>+'Ejec. 30 de Noviembre de 2025'!AE205</f>
        <v>0</v>
      </c>
      <c r="H12" s="111">
        <f>+'Ejec. 30 de Noviembre de 2025'!AH205</f>
        <v>10799.996424000001</v>
      </c>
      <c r="I12" s="111">
        <f>+'Ejec. 30 de Noviembre de 2025'!AN205</f>
        <v>4501.23877025</v>
      </c>
      <c r="J12" s="442">
        <f t="shared" si="0"/>
        <v>0.9372556126008853</v>
      </c>
      <c r="K12" s="442">
        <f t="shared" si="1"/>
        <v>0.39063080536752581</v>
      </c>
      <c r="L12" s="100"/>
      <c r="M12" s="96"/>
      <c r="N12" s="97"/>
    </row>
    <row r="13" spans="2:14" ht="74.25" customHeight="1">
      <c r="B13" s="90"/>
      <c r="C13" s="441"/>
      <c r="D13" s="115"/>
      <c r="E13" s="567" t="s">
        <v>72</v>
      </c>
      <c r="F13" s="111">
        <f>+'Ejec. 30 de Noviembre de 2025'!AD206</f>
        <v>11756.472813</v>
      </c>
      <c r="G13" s="111">
        <f>+'Ejec. 30 de Noviembre de 2025'!AE206</f>
        <v>0</v>
      </c>
      <c r="H13" s="111">
        <f>+'Ejec. 30 de Noviembre de 2025'!AH206</f>
        <v>8234.8510103999997</v>
      </c>
      <c r="I13" s="111">
        <f>+'Ejec. 30 de Noviembre de 2025'!AN206</f>
        <v>6862.7224553000005</v>
      </c>
      <c r="J13" s="442">
        <f t="shared" si="0"/>
        <v>0.70045252018905846</v>
      </c>
      <c r="K13" s="442">
        <f t="shared" si="1"/>
        <v>0.58373991625374078</v>
      </c>
      <c r="L13" s="100"/>
      <c r="M13" s="96"/>
      <c r="N13" s="97"/>
    </row>
    <row r="14" spans="2:14" ht="74.25" customHeight="1">
      <c r="B14" s="90"/>
      <c r="C14" s="441"/>
      <c r="D14" s="115"/>
      <c r="E14" s="567" t="s">
        <v>73</v>
      </c>
      <c r="F14" s="111">
        <f>+'Ejec. 30 de Noviembre de 2025'!AD207</f>
        <v>2975.2456109999998</v>
      </c>
      <c r="G14" s="111">
        <f>+'Ejec. 30 de Noviembre de 2025'!AE207</f>
        <v>0</v>
      </c>
      <c r="H14" s="111">
        <f>+'Ejec. 30 de Noviembre de 2025'!AH207</f>
        <v>2914.9263533600001</v>
      </c>
      <c r="I14" s="111">
        <f>+'Ejec. 30 de Noviembre de 2025'!AN207</f>
        <v>2286.3135310399998</v>
      </c>
      <c r="J14" s="442">
        <f t="shared" si="0"/>
        <v>0.97972629304384518</v>
      </c>
      <c r="K14" s="442">
        <f t="shared" si="1"/>
        <v>0.76844530837625691</v>
      </c>
      <c r="L14" s="100"/>
      <c r="M14" s="96"/>
      <c r="N14" s="97"/>
    </row>
    <row r="15" spans="2:14" ht="74.25" customHeight="1">
      <c r="B15" s="90"/>
      <c r="C15" s="441"/>
      <c r="D15" s="115"/>
      <c r="E15" s="567" t="s">
        <v>74</v>
      </c>
      <c r="F15" s="111">
        <f>+'Ejec. 30 de Noviembre de 2025'!AD208</f>
        <v>11767</v>
      </c>
      <c r="G15" s="111">
        <f>+'Ejec. 30 de Noviembre de 2025'!AE208</f>
        <v>0</v>
      </c>
      <c r="H15" s="111">
        <f>+'Ejec. 30 de Noviembre de 2025'!AH208</f>
        <v>9773.2573720199998</v>
      </c>
      <c r="I15" s="111">
        <f>+'Ejec. 30 de Noviembre de 2025'!AN208</f>
        <v>5848.1479965100007</v>
      </c>
      <c r="J15" s="442">
        <f t="shared" si="0"/>
        <v>0.83056491646298969</v>
      </c>
      <c r="K15" s="442">
        <f t="shared" si="1"/>
        <v>0.49699566554856811</v>
      </c>
      <c r="L15" s="100"/>
      <c r="M15" s="96"/>
      <c r="N15" s="97"/>
    </row>
    <row r="16" spans="2:14" ht="74.25" customHeight="1">
      <c r="B16" s="90"/>
      <c r="C16" s="441"/>
      <c r="D16" s="115"/>
      <c r="E16" s="567" t="s">
        <v>75</v>
      </c>
      <c r="F16" s="111">
        <f>+'Ejec. 30 de Noviembre de 2025'!AD209</f>
        <v>6798.9753659999997</v>
      </c>
      <c r="G16" s="111">
        <f>+'Ejec. 30 de Noviembre de 2025'!AE209</f>
        <v>0</v>
      </c>
      <c r="H16" s="111">
        <f>+'Ejec. 30 de Noviembre de 2025'!AH209</f>
        <v>6429.9358899999997</v>
      </c>
      <c r="I16" s="111">
        <f>+'Ejec. 30 de Noviembre de 2025'!AN209</f>
        <v>5320.8693767900004</v>
      </c>
      <c r="J16" s="442">
        <f t="shared" si="0"/>
        <v>0.94572131003070325</v>
      </c>
      <c r="K16" s="442">
        <f t="shared" si="1"/>
        <v>0.7825987138294922</v>
      </c>
      <c r="L16" s="100"/>
      <c r="M16" s="96"/>
      <c r="N16" s="97"/>
    </row>
    <row r="17" spans="2:14" ht="74.25" customHeight="1">
      <c r="B17" s="90"/>
      <c r="C17" s="441"/>
      <c r="D17" s="115"/>
      <c r="E17" s="567" t="s">
        <v>76</v>
      </c>
      <c r="F17" s="111">
        <f>+'Ejec. 30 de Noviembre de 2025'!AD210</f>
        <v>19390</v>
      </c>
      <c r="G17" s="111">
        <f>+'Ejec. 30 de Noviembre de 2025'!AE210</f>
        <v>0</v>
      </c>
      <c r="H17" s="111">
        <f>+'Ejec. 30 de Noviembre de 2025'!AH210</f>
        <v>17015.871717530001</v>
      </c>
      <c r="I17" s="111">
        <f>+'Ejec. 30 de Noviembre de 2025'!AN210</f>
        <v>11920.006422100001</v>
      </c>
      <c r="J17" s="442">
        <f>H17/F17</f>
        <v>0.87755913963537913</v>
      </c>
      <c r="K17" s="442">
        <f>I17/F17</f>
        <v>0.61475020227436827</v>
      </c>
      <c r="L17" s="100"/>
      <c r="M17" s="96"/>
      <c r="N17" s="97"/>
    </row>
    <row r="18" spans="2:14" ht="74.25" customHeight="1">
      <c r="B18" s="90"/>
      <c r="C18" s="441"/>
      <c r="D18" s="115"/>
      <c r="E18" s="45" t="s">
        <v>77</v>
      </c>
      <c r="F18" s="111">
        <f>+'Ejec. 30 de Noviembre de 2025'!AD211</f>
        <v>15899.655999000001</v>
      </c>
      <c r="G18" s="111">
        <f>+'Ejec. 30 de Noviembre de 2025'!AE211</f>
        <v>0</v>
      </c>
      <c r="H18" s="111">
        <f>+'Ejec. 30 de Noviembre de 2025'!AH211</f>
        <v>4220.3289878800006</v>
      </c>
      <c r="I18" s="111">
        <f>+'Ejec. 30 de Noviembre de 2025'!AN211</f>
        <v>2256.3483644799999</v>
      </c>
      <c r="J18" s="442">
        <f t="shared" si="0"/>
        <v>0.26543523885959769</v>
      </c>
      <c r="K18" s="442">
        <f t="shared" si="1"/>
        <v>0.14191177246991454</v>
      </c>
      <c r="L18" s="100"/>
      <c r="M18" s="96"/>
      <c r="N18" s="97"/>
    </row>
    <row r="19" spans="2:14" s="89" customFormat="1">
      <c r="B19" s="90"/>
      <c r="C19" s="429"/>
      <c r="D19" s="430"/>
      <c r="E19" s="435" t="s">
        <v>78</v>
      </c>
      <c r="F19" s="436">
        <f>SUM(F9:F18)</f>
        <v>116614.99999999999</v>
      </c>
      <c r="G19" s="436">
        <f>SUM(G9:G18)</f>
        <v>0</v>
      </c>
      <c r="H19" s="436">
        <f t="shared" ref="H19:I19" si="2">SUM(H9:H18)</f>
        <v>89467.124431560005</v>
      </c>
      <c r="I19" s="436">
        <f t="shared" si="2"/>
        <v>62662.204661150005</v>
      </c>
      <c r="J19" s="432">
        <f>H19/F19</f>
        <v>0.76720082692243718</v>
      </c>
      <c r="K19" s="432">
        <f>I19/F19</f>
        <v>0.5373425773798397</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80" zoomScaleNormal="8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8" t="s">
        <v>496</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29"/>
      <c r="D7" s="629"/>
      <c r="E7" s="629" t="s">
        <v>2</v>
      </c>
      <c r="F7" s="630" t="s">
        <v>3</v>
      </c>
      <c r="G7" s="630"/>
      <c r="H7" s="630"/>
      <c r="I7" s="630"/>
      <c r="J7" s="631" t="s">
        <v>4</v>
      </c>
      <c r="K7" s="631"/>
      <c r="L7" s="91" t="s">
        <v>5</v>
      </c>
      <c r="M7" s="92"/>
    </row>
    <row r="8" spans="2:14" s="89" customFormat="1" ht="80.25" customHeight="1">
      <c r="B8" s="90"/>
      <c r="C8" s="629"/>
      <c r="D8" s="629"/>
      <c r="E8" s="629"/>
      <c r="F8" s="439" t="s">
        <v>6</v>
      </c>
      <c r="G8" s="437" t="s">
        <v>61</v>
      </c>
      <c r="H8" s="437" t="s">
        <v>7</v>
      </c>
      <c r="I8" s="437" t="s">
        <v>8</v>
      </c>
      <c r="J8" s="438" t="s">
        <v>9</v>
      </c>
      <c r="K8" s="438" t="s">
        <v>10</v>
      </c>
      <c r="L8" s="93"/>
      <c r="M8" s="92"/>
    </row>
    <row r="9" spans="2:14" ht="74.25" customHeight="1">
      <c r="B9" s="90"/>
      <c r="C9" s="441"/>
      <c r="D9" s="115"/>
      <c r="E9" s="567" t="s">
        <v>79</v>
      </c>
      <c r="F9" s="111">
        <f>+'Ejec. 30 de Noviembre de 2025'!AD231</f>
        <v>10347.922630999999</v>
      </c>
      <c r="G9" s="111">
        <f>+'Ejec. 30 de Noviembre de 2025'!AE231</f>
        <v>0</v>
      </c>
      <c r="H9" s="111">
        <f>+'Ejec. 30 de Noviembre de 2025'!AH231</f>
        <v>8838.0885060000001</v>
      </c>
      <c r="I9" s="111">
        <f>+'Ejec. 30 de Noviembre de 2025'!AN231</f>
        <v>6938.1531461300001</v>
      </c>
      <c r="J9" s="335">
        <f>H9/F9</f>
        <v>0.85409302148463273</v>
      </c>
      <c r="K9" s="335">
        <f>I9/F9</f>
        <v>0.67048753586008525</v>
      </c>
      <c r="L9" s="100"/>
      <c r="M9" s="96"/>
      <c r="N9" s="97"/>
    </row>
    <row r="10" spans="2:14" ht="74.25" customHeight="1">
      <c r="B10" s="90"/>
      <c r="C10" s="441"/>
      <c r="D10" s="115"/>
      <c r="E10" s="567" t="s">
        <v>80</v>
      </c>
      <c r="F10" s="111">
        <f>+'Ejec. 30 de Noviembre de 2025'!AD232</f>
        <v>5035.7700000000004</v>
      </c>
      <c r="G10" s="111">
        <f>+'Ejec. 30 de Noviembre de 2025'!AE232</f>
        <v>0</v>
      </c>
      <c r="H10" s="111">
        <f>+'Ejec. 30 de Noviembre de 2025'!AH232</f>
        <v>4419.7396706199997</v>
      </c>
      <c r="I10" s="111">
        <f>+'Ejec. 30 de Noviembre de 2025'!AN232</f>
        <v>3410.8329805100002</v>
      </c>
      <c r="J10" s="335">
        <f t="shared" ref="J10:J11" si="0">H10/F10</f>
        <v>0.87766908945801725</v>
      </c>
      <c r="K10" s="335">
        <f t="shared" ref="K10:K11" si="1">I10/F10</f>
        <v>0.67732104137202453</v>
      </c>
      <c r="L10" s="100"/>
      <c r="M10" s="96"/>
      <c r="N10" s="97"/>
    </row>
    <row r="11" spans="2:14" ht="74.25" customHeight="1">
      <c r="B11" s="90"/>
      <c r="C11" s="441"/>
      <c r="D11" s="115"/>
      <c r="E11" s="567" t="s">
        <v>81</v>
      </c>
      <c r="F11" s="111">
        <f>+'Ejec. 30 de Noviembre de 2025'!AD233</f>
        <v>569.70736899999997</v>
      </c>
      <c r="G11" s="111">
        <f>+'Ejec. 30 de Noviembre de 2025'!AE233</f>
        <v>0</v>
      </c>
      <c r="H11" s="111">
        <f>+'Ejec. 30 de Noviembre de 2025'!AH233</f>
        <v>569.60336199999995</v>
      </c>
      <c r="I11" s="111">
        <f>+'Ejec. 30 de Noviembre de 2025'!AN233</f>
        <v>474.69921699999998</v>
      </c>
      <c r="J11" s="335">
        <f t="shared" si="0"/>
        <v>0.99981743785378341</v>
      </c>
      <c r="K11" s="335">
        <f t="shared" si="1"/>
        <v>0.83323341566255926</v>
      </c>
      <c r="L11" s="100"/>
      <c r="M11" s="96"/>
      <c r="N11" s="97"/>
    </row>
    <row r="12" spans="2:14" s="89" customFormat="1">
      <c r="B12" s="90"/>
      <c r="C12" s="429"/>
      <c r="D12" s="430"/>
      <c r="E12" s="435" t="s">
        <v>82</v>
      </c>
      <c r="F12" s="436">
        <f>SUM(F9:F11)</f>
        <v>15953.4</v>
      </c>
      <c r="G12" s="436">
        <f>SUM(G9:G11)</f>
        <v>0</v>
      </c>
      <c r="H12" s="436">
        <f>SUM(H9:H11)</f>
        <v>13827.43153862</v>
      </c>
      <c r="I12" s="436">
        <f>SUM(I9:I11)</f>
        <v>10823.68534364</v>
      </c>
      <c r="J12" s="440">
        <f>H12/F12</f>
        <v>0.86673884805872103</v>
      </c>
      <c r="K12" s="440">
        <f>I12/F12</f>
        <v>0.67845633806210592</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80" zoomScaleNormal="8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8" t="s">
        <v>497</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29"/>
      <c r="D7" s="629"/>
      <c r="E7" s="629" t="s">
        <v>2</v>
      </c>
      <c r="F7" s="630" t="s">
        <v>3</v>
      </c>
      <c r="G7" s="630"/>
      <c r="H7" s="630"/>
      <c r="I7" s="630"/>
      <c r="J7" s="631" t="s">
        <v>4</v>
      </c>
      <c r="K7" s="631"/>
      <c r="L7" s="91" t="s">
        <v>5</v>
      </c>
      <c r="M7" s="92"/>
    </row>
    <row r="8" spans="2:14" s="89" customFormat="1" ht="80.25" customHeight="1">
      <c r="B8" s="90"/>
      <c r="C8" s="629"/>
      <c r="D8" s="629"/>
      <c r="E8" s="629"/>
      <c r="F8" s="439" t="s">
        <v>6</v>
      </c>
      <c r="G8" s="437" t="s">
        <v>61</v>
      </c>
      <c r="H8" s="437" t="s">
        <v>7</v>
      </c>
      <c r="I8" s="437" t="s">
        <v>8</v>
      </c>
      <c r="J8" s="438" t="s">
        <v>9</v>
      </c>
      <c r="K8" s="438" t="s">
        <v>10</v>
      </c>
      <c r="L8" s="93"/>
      <c r="M8" s="92"/>
    </row>
    <row r="9" spans="2:14" ht="95.1" customHeight="1">
      <c r="B9" s="90"/>
      <c r="C9" s="441"/>
      <c r="D9" s="115"/>
      <c r="E9" s="567" t="s">
        <v>83</v>
      </c>
      <c r="F9" s="111">
        <f>+'Ejec. 30 de Noviembre de 2025'!AD254</f>
        <v>130019.508092</v>
      </c>
      <c r="G9" s="111">
        <f>+'Ejec. 30 de Noviembre de 2025'!AE254</f>
        <v>0</v>
      </c>
      <c r="H9" s="111">
        <f>+'Ejec. 30 de Noviembre de 2025'!AH254</f>
        <v>127403.70776342</v>
      </c>
      <c r="I9" s="111">
        <f>+'Ejec. 30 de Noviembre de 2025'!AN254</f>
        <v>50959.50870631</v>
      </c>
      <c r="J9" s="335">
        <f>H9/F9</f>
        <v>0.97988147804151737</v>
      </c>
      <c r="K9" s="335">
        <f>I9/F9</f>
        <v>0.39193740581030162</v>
      </c>
      <c r="L9" s="100"/>
      <c r="M9" s="96"/>
      <c r="N9" s="97"/>
    </row>
    <row r="10" spans="2:14" ht="95.1" customHeight="1">
      <c r="B10" s="90"/>
      <c r="C10" s="441"/>
      <c r="D10" s="115"/>
      <c r="E10" s="45" t="s">
        <v>84</v>
      </c>
      <c r="F10" s="111">
        <f>+'Ejec. 30 de Noviembre de 2025'!AD255</f>
        <v>1353.1624999999999</v>
      </c>
      <c r="G10" s="111">
        <f>+'Ejec. 30 de Noviembre de 2025'!AE255</f>
        <v>0</v>
      </c>
      <c r="H10" s="111">
        <f>+'Ejec. 30 de Noviembre de 2025'!AH255</f>
        <v>1299.572062</v>
      </c>
      <c r="I10" s="111">
        <f>+'Ejec. 30 de Noviembre de 2025'!AN255</f>
        <v>721.30723799999998</v>
      </c>
      <c r="J10" s="335">
        <f t="shared" ref="J10:J12" si="0">H10/F10</f>
        <v>0.96039615493335062</v>
      </c>
      <c r="K10" s="335">
        <f t="shared" ref="K10:K12" si="1">I10/F10</f>
        <v>0.53305293192798353</v>
      </c>
      <c r="L10" s="100"/>
      <c r="M10" s="96"/>
      <c r="N10" s="97"/>
    </row>
    <row r="11" spans="2:14" ht="95.1" customHeight="1">
      <c r="B11" s="90"/>
      <c r="C11" s="441"/>
      <c r="D11" s="115"/>
      <c r="E11" s="567" t="s">
        <v>85</v>
      </c>
      <c r="F11" s="111">
        <f>+'Ejec. 30 de Noviembre de 2025'!AD256</f>
        <v>3000</v>
      </c>
      <c r="G11" s="111">
        <f>+'Ejec. 30 de Noviembre de 2025'!AE256</f>
        <v>0</v>
      </c>
      <c r="H11" s="111">
        <f>+'Ejec. 30 de Noviembre de 2025'!AH256</f>
        <v>2903.4768399999998</v>
      </c>
      <c r="I11" s="111">
        <f>+'Ejec. 30 de Noviembre de 2025'!AN256</f>
        <v>2054.2554709999999</v>
      </c>
      <c r="J11" s="335">
        <f t="shared" si="0"/>
        <v>0.96782561333333328</v>
      </c>
      <c r="K11" s="335">
        <f t="shared" si="1"/>
        <v>0.68475182366666665</v>
      </c>
      <c r="L11" s="100"/>
      <c r="M11" s="96"/>
      <c r="N11" s="97"/>
    </row>
    <row r="12" spans="2:14" ht="95.1" customHeight="1">
      <c r="B12" s="90"/>
      <c r="C12" s="441"/>
      <c r="D12" s="115"/>
      <c r="E12" s="45" t="s">
        <v>86</v>
      </c>
      <c r="F12" s="111">
        <f>+'Ejec. 30 de Noviembre de 2025'!AD257</f>
        <v>3390.1697450000001</v>
      </c>
      <c r="G12" s="111">
        <f>+'Ejec. 30 de Noviembre de 2025'!AE257</f>
        <v>0</v>
      </c>
      <c r="H12" s="111">
        <f>+'Ejec. 30 de Noviembre de 2025'!AH257</f>
        <v>1768.4529494400001</v>
      </c>
      <c r="I12" s="111">
        <f>+'Ejec. 30 de Noviembre de 2025'!AN257</f>
        <v>1447.8617558399999</v>
      </c>
      <c r="J12" s="335">
        <f t="shared" si="0"/>
        <v>0.52164141693736932</v>
      </c>
      <c r="K12" s="335">
        <f t="shared" si="1"/>
        <v>0.42707647839031726</v>
      </c>
      <c r="L12" s="100"/>
      <c r="M12" s="96"/>
      <c r="N12" s="97"/>
    </row>
    <row r="13" spans="2:14" s="89" customFormat="1">
      <c r="B13" s="90"/>
      <c r="C13" s="429"/>
      <c r="D13" s="430"/>
      <c r="E13" s="435" t="s">
        <v>87</v>
      </c>
      <c r="F13" s="436">
        <f>SUM(F9:F12)</f>
        <v>137762.840337</v>
      </c>
      <c r="G13" s="436">
        <f>SUM(G9:G12)</f>
        <v>0</v>
      </c>
      <c r="H13" s="436">
        <f>SUM(H9:H12)</f>
        <v>133375.20961485998</v>
      </c>
      <c r="I13" s="436">
        <f>SUM(I9:I12)</f>
        <v>55182.933171149998</v>
      </c>
      <c r="J13" s="440">
        <f>H13/F13</f>
        <v>0.96815084015829778</v>
      </c>
      <c r="K13" s="440">
        <f>I13/F13</f>
        <v>0.40056471713387798</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60" zoomScaleNormal="6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8" t="s">
        <v>498</v>
      </c>
      <c r="D2" s="628"/>
      <c r="E2" s="628"/>
      <c r="F2" s="628"/>
      <c r="G2" s="628"/>
      <c r="H2" s="628"/>
      <c r="I2" s="628"/>
      <c r="J2" s="628"/>
      <c r="K2" s="628"/>
      <c r="L2" s="628"/>
    </row>
    <row r="3" spans="2:14" ht="15" customHeight="1">
      <c r="C3" s="628"/>
      <c r="D3" s="628"/>
      <c r="E3" s="628"/>
      <c r="F3" s="628"/>
      <c r="G3" s="628"/>
      <c r="H3" s="628"/>
      <c r="I3" s="628"/>
      <c r="J3" s="628"/>
      <c r="K3" s="628"/>
      <c r="L3" s="628"/>
    </row>
    <row r="4" spans="2:14" ht="15" customHeight="1">
      <c r="C4" s="628"/>
      <c r="D4" s="628"/>
      <c r="E4" s="628"/>
      <c r="F4" s="628"/>
      <c r="G4" s="628"/>
      <c r="H4" s="628"/>
      <c r="I4" s="628"/>
      <c r="J4" s="628"/>
      <c r="K4" s="628"/>
      <c r="L4" s="628"/>
    </row>
    <row r="5" spans="2:14" ht="15" customHeight="1">
      <c r="C5" s="628"/>
      <c r="D5" s="628"/>
      <c r="E5" s="628"/>
      <c r="F5" s="628"/>
      <c r="G5" s="628"/>
      <c r="H5" s="628"/>
      <c r="I5" s="628"/>
      <c r="J5" s="628"/>
      <c r="K5" s="628"/>
      <c r="L5" s="628"/>
    </row>
    <row r="6" spans="2:14" ht="9.75" customHeight="1">
      <c r="C6" s="82"/>
      <c r="D6" s="83"/>
      <c r="E6" s="84"/>
      <c r="F6" s="110"/>
      <c r="G6" s="110"/>
      <c r="H6" s="110"/>
      <c r="I6" s="110"/>
      <c r="J6" s="86"/>
      <c r="K6" s="86"/>
      <c r="L6" s="87"/>
    </row>
    <row r="7" spans="2:14" s="89" customFormat="1" ht="24.75" customHeight="1">
      <c r="B7" s="90"/>
      <c r="C7" s="632"/>
      <c r="D7" s="632"/>
      <c r="E7" s="629" t="s">
        <v>2</v>
      </c>
      <c r="F7" s="630" t="s">
        <v>3</v>
      </c>
      <c r="G7" s="630"/>
      <c r="H7" s="630"/>
      <c r="I7" s="630"/>
      <c r="J7" s="631" t="s">
        <v>4</v>
      </c>
      <c r="K7" s="631"/>
      <c r="L7" s="91" t="s">
        <v>5</v>
      </c>
      <c r="M7" s="92"/>
    </row>
    <row r="8" spans="2:14" s="89" customFormat="1" ht="80.25" customHeight="1">
      <c r="B8" s="90"/>
      <c r="C8" s="632"/>
      <c r="D8" s="632"/>
      <c r="E8" s="629"/>
      <c r="F8" s="439" t="s">
        <v>6</v>
      </c>
      <c r="G8" s="437" t="s">
        <v>61</v>
      </c>
      <c r="H8" s="437" t="s">
        <v>7</v>
      </c>
      <c r="I8" s="437" t="s">
        <v>8</v>
      </c>
      <c r="J8" s="438" t="s">
        <v>9</v>
      </c>
      <c r="K8" s="438" t="s">
        <v>10</v>
      </c>
      <c r="L8" s="93"/>
      <c r="M8" s="92"/>
    </row>
    <row r="9" spans="2:14" ht="80.25" customHeight="1">
      <c r="B9" s="90"/>
      <c r="C9" s="441"/>
      <c r="D9" s="115"/>
      <c r="E9" s="567" t="s">
        <v>88</v>
      </c>
      <c r="F9" s="111">
        <f>+'Ejec. 30 de Noviembre de 2025'!AD277</f>
        <v>9715</v>
      </c>
      <c r="G9" s="111">
        <f>+'Ejec. 30 de Noviembre de 2025'!AE277</f>
        <v>0</v>
      </c>
      <c r="H9" s="111">
        <f>+'Ejec. 30 de Noviembre de 2025'!AH277</f>
        <v>9715</v>
      </c>
      <c r="I9" s="111">
        <f>+'Ejec. 30 de Noviembre de 2025'!AN277</f>
        <v>7567.9448704300003</v>
      </c>
      <c r="J9" s="335">
        <f>IFERROR(H9/F9,0)</f>
        <v>1</v>
      </c>
      <c r="K9" s="335">
        <f>IFERROR(I9/F9,0)</f>
        <v>0.77899586931857956</v>
      </c>
      <c r="L9" s="100"/>
      <c r="M9" s="96"/>
      <c r="N9" s="97"/>
    </row>
    <row r="10" spans="2:14" ht="87" customHeight="1">
      <c r="B10" s="90"/>
      <c r="C10" s="441"/>
      <c r="D10" s="115"/>
      <c r="E10" s="567" t="s">
        <v>89</v>
      </c>
      <c r="F10" s="111">
        <f>+'Ejec. 30 de Noviembre de 2025'!AD278</f>
        <v>29589.094000000001</v>
      </c>
      <c r="G10" s="111">
        <f>+'Ejec. 30 de Noviembre de 2025'!AE278</f>
        <v>0</v>
      </c>
      <c r="H10" s="111">
        <f>+'Ejec. 30 de Noviembre de 2025'!AH278</f>
        <v>28400.165271860002</v>
      </c>
      <c r="I10" s="111">
        <f>+'Ejec. 30 de Noviembre de 2025'!AN278</f>
        <v>13996.091962250001</v>
      </c>
      <c r="J10" s="335">
        <f t="shared" ref="J10:J19" si="0">H10/F10</f>
        <v>0.95981868427130623</v>
      </c>
      <c r="K10" s="335">
        <f t="shared" ref="K10:K19" si="1">I10/F10</f>
        <v>0.47301522521270845</v>
      </c>
      <c r="L10" s="100"/>
      <c r="M10" s="96"/>
      <c r="N10" s="97"/>
    </row>
    <row r="11" spans="2:14" ht="81.900000000000006" customHeight="1">
      <c r="B11" s="90"/>
      <c r="C11" s="441"/>
      <c r="D11" s="115"/>
      <c r="E11" s="45" t="s">
        <v>90</v>
      </c>
      <c r="F11" s="111">
        <f>+'Ejec. 30 de Noviembre de 2025'!AD279</f>
        <v>3596.2490560000001</v>
      </c>
      <c r="G11" s="111">
        <f>+'Ejec. 30 de Noviembre de 2025'!AE279</f>
        <v>0</v>
      </c>
      <c r="H11" s="111">
        <f>+'Ejec. 30 de Noviembre de 2025'!AH279</f>
        <v>3410.2322945599999</v>
      </c>
      <c r="I11" s="111">
        <f>+'Ejec. 30 de Noviembre de 2025'!AN279</f>
        <v>2858.2231447300001</v>
      </c>
      <c r="J11" s="335">
        <f t="shared" si="0"/>
        <v>0.94827478338029758</v>
      </c>
      <c r="K11" s="335">
        <f t="shared" si="1"/>
        <v>0.79477897671222908</v>
      </c>
      <c r="L11" s="100"/>
      <c r="M11" s="96"/>
      <c r="N11" s="97"/>
    </row>
    <row r="12" spans="2:14" ht="80.25" customHeight="1">
      <c r="B12" s="90"/>
      <c r="C12" s="441"/>
      <c r="D12" s="115"/>
      <c r="E12" s="45" t="s">
        <v>91</v>
      </c>
      <c r="F12" s="111">
        <f>+'Ejec. 30 de Noviembre de 2025'!AD280</f>
        <v>9270</v>
      </c>
      <c r="G12" s="111">
        <f>+'Ejec. 30 de Noviembre de 2025'!AE280</f>
        <v>0</v>
      </c>
      <c r="H12" s="111">
        <f>+'Ejec. 30 de Noviembre de 2025'!AH280</f>
        <v>9130.5474374300011</v>
      </c>
      <c r="I12" s="111">
        <f>+'Ejec. 30 de Noviembre de 2025'!AN280</f>
        <v>6905.42082785</v>
      </c>
      <c r="J12" s="335">
        <f t="shared" si="0"/>
        <v>0.98495657361704436</v>
      </c>
      <c r="K12" s="335">
        <f t="shared" si="1"/>
        <v>0.74492134065264293</v>
      </c>
      <c r="L12" s="100"/>
      <c r="M12" s="96"/>
      <c r="N12" s="97"/>
    </row>
    <row r="13" spans="2:14" ht="80.25" customHeight="1">
      <c r="B13" s="90"/>
      <c r="C13" s="441"/>
      <c r="D13" s="115"/>
      <c r="E13" s="567" t="s">
        <v>92</v>
      </c>
      <c r="F13" s="111">
        <f>+'Ejec. 30 de Noviembre de 2025'!AD281</f>
        <v>6675.4342180000003</v>
      </c>
      <c r="G13" s="111">
        <f>+'Ejec. 30 de Noviembre de 2025'!AE281</f>
        <v>0</v>
      </c>
      <c r="H13" s="111">
        <f>+'Ejec. 30 de Noviembre de 2025'!AH281</f>
        <v>6403.7036136400002</v>
      </c>
      <c r="I13" s="111">
        <f>+'Ejec. 30 de Noviembre de 2025'!AN281</f>
        <v>4875.2086049999998</v>
      </c>
      <c r="J13" s="335">
        <f t="shared" si="0"/>
        <v>0.95929394321236949</v>
      </c>
      <c r="K13" s="335">
        <f t="shared" si="1"/>
        <v>0.73032082195555525</v>
      </c>
      <c r="L13" s="100"/>
      <c r="M13" s="96"/>
      <c r="N13" s="97"/>
    </row>
    <row r="14" spans="2:14" ht="80.25" customHeight="1">
      <c r="B14" s="90"/>
      <c r="C14" s="441"/>
      <c r="D14" s="115"/>
      <c r="E14" s="567" t="s">
        <v>93</v>
      </c>
      <c r="F14" s="111">
        <f>+'Ejec. 30 de Noviembre de 2025'!AD282</f>
        <v>5562</v>
      </c>
      <c r="G14" s="111">
        <f>+'Ejec. 30 de Noviembre de 2025'!AE282</f>
        <v>0</v>
      </c>
      <c r="H14" s="111">
        <f>+'Ejec. 30 de Noviembre de 2025'!AH282</f>
        <v>5368.2590246899999</v>
      </c>
      <c r="I14" s="111">
        <f>+'Ejec. 30 de Noviembre de 2025'!AN282</f>
        <v>2034.7007042400001</v>
      </c>
      <c r="J14" s="335">
        <f t="shared" si="0"/>
        <v>0.96516703068860121</v>
      </c>
      <c r="K14" s="335">
        <f t="shared" si="1"/>
        <v>0.36582177350593315</v>
      </c>
      <c r="L14" s="100"/>
      <c r="M14" s="96"/>
      <c r="N14" s="97"/>
    </row>
    <row r="15" spans="2:14" ht="80.25" customHeight="1">
      <c r="B15" s="90"/>
      <c r="C15" s="441"/>
      <c r="D15" s="115"/>
      <c r="E15" s="567" t="s">
        <v>94</v>
      </c>
      <c r="F15" s="111">
        <f>+'Ejec. 30 de Noviembre de 2025'!AD283</f>
        <v>4120</v>
      </c>
      <c r="G15" s="111">
        <f>+'Ejec. 30 de Noviembre de 2025'!AE283</f>
        <v>0</v>
      </c>
      <c r="H15" s="111">
        <f>+'Ejec. 30 de Noviembre de 2025'!AH283</f>
        <v>4100.8119072199997</v>
      </c>
      <c r="I15" s="111">
        <f>+'Ejec. 30 de Noviembre de 2025'!AN283</f>
        <v>2748.3658965700001</v>
      </c>
      <c r="J15" s="335">
        <f t="shared" si="0"/>
        <v>0.99534269592718438</v>
      </c>
      <c r="K15" s="335">
        <f t="shared" si="1"/>
        <v>0.6670791011092233</v>
      </c>
      <c r="L15" s="100"/>
      <c r="M15" s="96"/>
      <c r="N15" s="97"/>
    </row>
    <row r="16" spans="2:14" ht="80.25" customHeight="1">
      <c r="B16" s="90"/>
      <c r="C16" s="441"/>
      <c r="D16" s="115"/>
      <c r="E16" s="567" t="s">
        <v>95</v>
      </c>
      <c r="F16" s="111">
        <f>+'Ejec. 30 de Noviembre de 2025'!AD284</f>
        <v>22486.822725999999</v>
      </c>
      <c r="G16" s="111">
        <f>+'Ejec. 30 de Noviembre de 2025'!AE284</f>
        <v>0</v>
      </c>
      <c r="H16" s="111">
        <f>+'Ejec. 30 de Noviembre de 2025'!AH284</f>
        <v>20522.647499619998</v>
      </c>
      <c r="I16" s="111">
        <f>+'Ejec. 30 de Noviembre de 2025'!AN284</f>
        <v>12965.79555357</v>
      </c>
      <c r="J16" s="335">
        <f t="shared" si="0"/>
        <v>0.91265216743542177</v>
      </c>
      <c r="K16" s="335">
        <f t="shared" si="1"/>
        <v>0.57659526699512442</v>
      </c>
      <c r="L16" s="100"/>
      <c r="M16" s="96"/>
      <c r="N16" s="97"/>
    </row>
    <row r="17" spans="2:14" ht="80.25" customHeight="1">
      <c r="B17" s="90"/>
      <c r="C17" s="441"/>
      <c r="D17" s="115"/>
      <c r="E17" s="567" t="s">
        <v>96</v>
      </c>
      <c r="F17" s="111">
        <f>+'Ejec. 30 de Noviembre de 2025'!AD285</f>
        <v>8000</v>
      </c>
      <c r="G17" s="111">
        <f>+'Ejec. 30 de Noviembre de 2025'!AE285</f>
        <v>0</v>
      </c>
      <c r="H17" s="111">
        <f>+'Ejec. 30 de Noviembre de 2025'!AH285</f>
        <v>7655.3333858999995</v>
      </c>
      <c r="I17" s="111">
        <f>+'Ejec. 30 de Noviembre de 2025'!AN285</f>
        <v>3516.8250426100003</v>
      </c>
      <c r="J17" s="335">
        <f t="shared" si="0"/>
        <v>0.95691667323749996</v>
      </c>
      <c r="K17" s="335">
        <f t="shared" si="1"/>
        <v>0.43960313032625004</v>
      </c>
      <c r="L17" s="100"/>
      <c r="M17" s="96"/>
      <c r="N17" s="119"/>
    </row>
    <row r="18" spans="2:14" ht="80.25" customHeight="1">
      <c r="B18" s="90"/>
      <c r="C18" s="441"/>
      <c r="D18" s="115"/>
      <c r="E18" s="567" t="s">
        <v>97</v>
      </c>
      <c r="F18" s="111">
        <f>+'Ejec. 30 de Noviembre de 2025'!AD286</f>
        <v>185.4</v>
      </c>
      <c r="G18" s="111">
        <f>+'Ejec. 30 de Noviembre de 2025'!AE286</f>
        <v>0</v>
      </c>
      <c r="H18" s="111">
        <f>+'Ejec. 30 de Noviembre de 2025'!AH286</f>
        <v>172.14032</v>
      </c>
      <c r="I18" s="111">
        <f>+'Ejec. 30 de Noviembre de 2025'!AN286</f>
        <v>75.740319999999997</v>
      </c>
      <c r="J18" s="335">
        <f t="shared" si="0"/>
        <v>0.92848069039913694</v>
      </c>
      <c r="K18" s="335">
        <f t="shared" si="1"/>
        <v>0.40852384034519956</v>
      </c>
      <c r="L18" s="100"/>
      <c r="M18" s="96"/>
      <c r="N18" s="119"/>
    </row>
    <row r="19" spans="2:14" ht="80.25" customHeight="1">
      <c r="B19" s="90"/>
      <c r="C19" s="441"/>
      <c r="D19" s="115"/>
      <c r="E19" s="567" t="s">
        <v>98</v>
      </c>
      <c r="F19" s="111">
        <f>+'Ejec. 30 de Noviembre de 2025'!AD287</f>
        <v>800</v>
      </c>
      <c r="G19" s="111">
        <f>+'Ejec. 30 de Noviembre de 2025'!AE287</f>
        <v>0</v>
      </c>
      <c r="H19" s="111">
        <f>+'Ejec. 30 de Noviembre de 2025'!AH287</f>
        <v>798.41320499999995</v>
      </c>
      <c r="I19" s="111">
        <f>+'Ejec. 30 de Noviembre de 2025'!AN287</f>
        <v>648.62630000000001</v>
      </c>
      <c r="J19" s="335">
        <f t="shared" si="0"/>
        <v>0.99801650624999994</v>
      </c>
      <c r="K19" s="335">
        <f t="shared" si="1"/>
        <v>0.81078287500000001</v>
      </c>
      <c r="L19" s="100"/>
      <c r="M19" s="96"/>
      <c r="N19" s="97"/>
    </row>
    <row r="20" spans="2:14" s="89" customFormat="1">
      <c r="B20" s="90"/>
      <c r="C20" s="429"/>
      <c r="D20" s="430"/>
      <c r="E20" s="435" t="s">
        <v>99</v>
      </c>
      <c r="F20" s="436">
        <f>SUM(F9:F19)</f>
        <v>99999.999999999985</v>
      </c>
      <c r="G20" s="436">
        <f>SUM(G9:G19)</f>
        <v>0</v>
      </c>
      <c r="H20" s="436">
        <f>SUM(H9:H19)</f>
        <v>95677.25395992001</v>
      </c>
      <c r="I20" s="436">
        <f>SUM(I9:I19)</f>
        <v>58192.943227250005</v>
      </c>
      <c r="J20" s="440">
        <f>H20/F20</f>
        <v>0.95677253959920028</v>
      </c>
      <c r="K20" s="440">
        <f>I20/F20</f>
        <v>0.58192943227250016</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B1:XFC21"/>
  <sheetViews>
    <sheetView showGridLines="0" showWhiteSpace="0" zoomScale="60" zoomScaleNormal="60" zoomScaleSheetLayoutView="55" zoomScalePageLayoutView="55" workbookViewId="0">
      <selection activeCell="C2" sqref="C2:L5"/>
    </sheetView>
  </sheetViews>
  <sheetFormatPr baseColWidth="10" defaultColWidth="0" defaultRowHeight="20.399999999999999"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6.44140625" style="108" bestFit="1" customWidth="1"/>
    <col min="12" max="12" width="9" style="109" customWidth="1"/>
    <col min="13" max="27" width="16.33203125" style="81" hidden="1"/>
    <col min="28" max="66" width="8" style="81" hidden="1"/>
    <col min="67" max="16380" width="0.6640625" style="81" hidden="1"/>
    <col min="16381" max="16381" width="11.4414062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28" t="s">
        <v>499</v>
      </c>
      <c r="D2" s="628"/>
      <c r="E2" s="628"/>
      <c r="F2" s="628"/>
      <c r="G2" s="628"/>
      <c r="H2" s="628"/>
      <c r="I2" s="628"/>
      <c r="J2" s="628"/>
      <c r="K2" s="628"/>
      <c r="L2" s="628"/>
    </row>
    <row r="3" spans="2:13" ht="15" customHeight="1">
      <c r="C3" s="628"/>
      <c r="D3" s="628"/>
      <c r="E3" s="628"/>
      <c r="F3" s="628"/>
      <c r="G3" s="628"/>
      <c r="H3" s="628"/>
      <c r="I3" s="628"/>
      <c r="J3" s="628"/>
      <c r="K3" s="628"/>
      <c r="L3" s="628"/>
    </row>
    <row r="4" spans="2:13" ht="15" customHeight="1">
      <c r="C4" s="628"/>
      <c r="D4" s="628"/>
      <c r="E4" s="628"/>
      <c r="F4" s="628"/>
      <c r="G4" s="628"/>
      <c r="H4" s="628"/>
      <c r="I4" s="628"/>
      <c r="J4" s="628"/>
      <c r="K4" s="628"/>
      <c r="L4" s="628"/>
    </row>
    <row r="5" spans="2:13" ht="15" customHeight="1">
      <c r="C5" s="628"/>
      <c r="D5" s="628"/>
      <c r="E5" s="628"/>
      <c r="F5" s="628"/>
      <c r="G5" s="628"/>
      <c r="H5" s="628"/>
      <c r="I5" s="628"/>
      <c r="J5" s="628"/>
      <c r="K5" s="628"/>
      <c r="L5" s="628"/>
    </row>
    <row r="6" spans="2:13" ht="9.75" customHeight="1">
      <c r="C6" s="82"/>
      <c r="D6" s="83"/>
      <c r="E6" s="84"/>
      <c r="F6" s="110"/>
      <c r="G6" s="110"/>
      <c r="H6" s="110"/>
      <c r="I6" s="110"/>
      <c r="J6" s="86"/>
      <c r="K6" s="86"/>
      <c r="L6" s="87"/>
    </row>
    <row r="7" spans="2:13" s="89" customFormat="1" ht="24.75" customHeight="1">
      <c r="B7" s="90"/>
      <c r="C7" s="632"/>
      <c r="D7" s="629"/>
      <c r="E7" s="629" t="s">
        <v>2</v>
      </c>
      <c r="F7" s="630" t="s">
        <v>3</v>
      </c>
      <c r="G7" s="630"/>
      <c r="H7" s="630"/>
      <c r="I7" s="630"/>
      <c r="J7" s="631" t="s">
        <v>4</v>
      </c>
      <c r="K7" s="631"/>
      <c r="L7" s="91" t="s">
        <v>5</v>
      </c>
    </row>
    <row r="8" spans="2:13" s="89" customFormat="1" ht="80.25" customHeight="1">
      <c r="B8" s="90"/>
      <c r="C8" s="632"/>
      <c r="D8" s="629"/>
      <c r="E8" s="629"/>
      <c r="F8" s="439" t="s">
        <v>6</v>
      </c>
      <c r="G8" s="437" t="s">
        <v>61</v>
      </c>
      <c r="H8" s="437" t="s">
        <v>7</v>
      </c>
      <c r="I8" s="437" t="s">
        <v>8</v>
      </c>
      <c r="J8" s="438" t="s">
        <v>9</v>
      </c>
      <c r="K8" s="438" t="s">
        <v>10</v>
      </c>
      <c r="L8" s="93"/>
    </row>
    <row r="9" spans="2:13" ht="70.2">
      <c r="B9" s="90"/>
      <c r="C9" s="441"/>
      <c r="D9" s="115"/>
      <c r="E9" s="45" t="s">
        <v>100</v>
      </c>
      <c r="F9" s="111">
        <f>+'Ejec. 30 de Noviembre de 2025'!AD307</f>
        <v>1500</v>
      </c>
      <c r="G9" s="111">
        <f>+'Ejec. 30 de Noviembre de 2025'!AE307</f>
        <v>0</v>
      </c>
      <c r="H9" s="111">
        <f>+'Ejec. 30 de Noviembre de 2025'!AH307</f>
        <v>1049.8559359999999</v>
      </c>
      <c r="I9" s="111">
        <f>+'Ejec. 30 de Noviembre de 2025'!AN307</f>
        <v>779.90043100000003</v>
      </c>
      <c r="J9" s="335">
        <f>H9/F9</f>
        <v>0.69990395733333333</v>
      </c>
      <c r="K9" s="335">
        <f>I9/F9</f>
        <v>0.51993362066666671</v>
      </c>
      <c r="L9" s="100"/>
      <c r="M9" s="97"/>
    </row>
    <row r="10" spans="2:13" ht="70.2">
      <c r="B10" s="90"/>
      <c r="C10" s="441"/>
      <c r="D10" s="115"/>
      <c r="E10" s="567" t="s">
        <v>101</v>
      </c>
      <c r="F10" s="111">
        <f>+'Ejec. 30 de Noviembre de 2025'!AD308</f>
        <v>3896.3278789999999</v>
      </c>
      <c r="G10" s="111">
        <f>+'Ejec. 30 de Noviembre de 2025'!AE308</f>
        <v>0</v>
      </c>
      <c r="H10" s="111">
        <f>+'Ejec. 30 de Noviembre de 2025'!AH308</f>
        <v>3242.410453</v>
      </c>
      <c r="I10" s="111">
        <f>+'Ejec. 30 de Noviembre de 2025'!AN308</f>
        <v>2104.6393949200001</v>
      </c>
      <c r="J10" s="335">
        <f t="shared" ref="J10:J17" si="0">H10/F10</f>
        <v>0.83217084231426919</v>
      </c>
      <c r="K10" s="335">
        <f t="shared" ref="K10:K17" si="1">I10/F10</f>
        <v>0.54015972481765573</v>
      </c>
      <c r="L10" s="100"/>
      <c r="M10" s="97"/>
    </row>
    <row r="11" spans="2:13" ht="70.2">
      <c r="B11" s="90"/>
      <c r="C11" s="441"/>
      <c r="D11" s="115"/>
      <c r="E11" s="45" t="s">
        <v>102</v>
      </c>
      <c r="F11" s="111">
        <f>+'Ejec. 30 de Noviembre de 2025'!AD309</f>
        <v>5840.2145190000001</v>
      </c>
      <c r="G11" s="111">
        <f>+'Ejec. 30 de Noviembre de 2025'!AE309</f>
        <v>0</v>
      </c>
      <c r="H11" s="111">
        <f>+'Ejec. 30 de Noviembre de 2025'!AH309</f>
        <v>5276.4865689300004</v>
      </c>
      <c r="I11" s="111">
        <f>+'Ejec. 30 de Noviembre de 2025'!AN309</f>
        <v>3714.1418754299998</v>
      </c>
      <c r="J11" s="335">
        <f t="shared" si="0"/>
        <v>0.90347478705858819</v>
      </c>
      <c r="K11" s="335">
        <f t="shared" si="1"/>
        <v>0.63595983732220163</v>
      </c>
      <c r="L11" s="100"/>
      <c r="M11" s="97"/>
    </row>
    <row r="12" spans="2:13" ht="70.2">
      <c r="B12" s="90"/>
      <c r="C12" s="441"/>
      <c r="D12" s="115"/>
      <c r="E12" s="45" t="s">
        <v>103</v>
      </c>
      <c r="F12" s="111">
        <f>+'Ejec. 30 de Noviembre de 2025'!AD310</f>
        <v>3500</v>
      </c>
      <c r="G12" s="111">
        <f>+'Ejec. 30 de Noviembre de 2025'!AE310</f>
        <v>0</v>
      </c>
      <c r="H12" s="111">
        <f>+'Ejec. 30 de Noviembre de 2025'!AH310</f>
        <v>3332.08464</v>
      </c>
      <c r="I12" s="111">
        <f>+'Ejec. 30 de Noviembre de 2025'!AN310</f>
        <v>2429.1729796700001</v>
      </c>
      <c r="J12" s="335">
        <f t="shared" si="0"/>
        <v>0.95202418285714285</v>
      </c>
      <c r="K12" s="335">
        <f t="shared" si="1"/>
        <v>0.69404942276285719</v>
      </c>
      <c r="L12" s="100"/>
      <c r="M12" s="97"/>
    </row>
    <row r="13" spans="2:13" ht="70.2">
      <c r="B13" s="90"/>
      <c r="C13" s="441"/>
      <c r="D13" s="115"/>
      <c r="E13" s="45" t="s">
        <v>104</v>
      </c>
      <c r="F13" s="111">
        <f>+'Ejec. 30 de Noviembre de 2025'!AD311</f>
        <v>2800</v>
      </c>
      <c r="G13" s="111">
        <f>+'Ejec. 30 de Noviembre de 2025'!AE311</f>
        <v>0</v>
      </c>
      <c r="H13" s="111">
        <f>+'Ejec. 30 de Noviembre de 2025'!AH311</f>
        <v>2325.8868149999998</v>
      </c>
      <c r="I13" s="111">
        <f>+'Ejec. 30 de Noviembre de 2025'!AN311</f>
        <v>1219.030338</v>
      </c>
      <c r="J13" s="335">
        <f t="shared" si="0"/>
        <v>0.83067386249999997</v>
      </c>
      <c r="K13" s="335">
        <f t="shared" si="1"/>
        <v>0.43536797785714287</v>
      </c>
      <c r="L13" s="100"/>
      <c r="M13" s="97"/>
    </row>
    <row r="14" spans="2:13" ht="70.2">
      <c r="B14" s="90"/>
      <c r="C14" s="441"/>
      <c r="D14" s="115"/>
      <c r="E14" s="45" t="s">
        <v>105</v>
      </c>
      <c r="F14" s="111">
        <f>+'Ejec. 30 de Noviembre de 2025'!AD312</f>
        <v>2271.9132890000001</v>
      </c>
      <c r="G14" s="111">
        <f>+'Ejec. 30 de Noviembre de 2025'!AE312</f>
        <v>0</v>
      </c>
      <c r="H14" s="111">
        <f>+'Ejec. 30 de Noviembre de 2025'!AH312</f>
        <v>2019.6715859999999</v>
      </c>
      <c r="I14" s="111">
        <f>+'Ejec. 30 de Noviembre de 2025'!AN312</f>
        <v>1494.78982333</v>
      </c>
      <c r="J14" s="335">
        <f t="shared" si="0"/>
        <v>0.88897388636208641</v>
      </c>
      <c r="K14" s="335">
        <f t="shared" si="1"/>
        <v>0.657943166478833</v>
      </c>
      <c r="L14" s="100"/>
      <c r="M14" s="97"/>
    </row>
    <row r="15" spans="2:13" ht="70.2">
      <c r="B15" s="90"/>
      <c r="C15" s="441"/>
      <c r="D15" s="115"/>
      <c r="E15" s="45" t="s">
        <v>106</v>
      </c>
      <c r="F15" s="111">
        <f>+'Ejec. 30 de Noviembre de 2025'!AD313</f>
        <v>2200</v>
      </c>
      <c r="G15" s="111">
        <f>+'Ejec. 30 de Noviembre de 2025'!AE313</f>
        <v>0</v>
      </c>
      <c r="H15" s="111">
        <f>+'Ejec. 30 de Noviembre de 2025'!AH313</f>
        <v>2060.6469003299999</v>
      </c>
      <c r="I15" s="111">
        <f>+'Ejec. 30 de Noviembre de 2025'!AN313</f>
        <v>1553.9903138299999</v>
      </c>
      <c r="J15" s="335">
        <f t="shared" si="0"/>
        <v>0.93665768196818178</v>
      </c>
      <c r="K15" s="335">
        <f t="shared" si="1"/>
        <v>0.7063592335590908</v>
      </c>
      <c r="L15" s="100"/>
      <c r="M15" s="97"/>
    </row>
    <row r="16" spans="2:13" ht="70.2">
      <c r="B16" s="90"/>
      <c r="C16" s="441"/>
      <c r="D16" s="115"/>
      <c r="E16" s="567" t="s">
        <v>107</v>
      </c>
      <c r="F16" s="111">
        <f>+'Ejec. 30 de Noviembre de 2025'!AD314</f>
        <v>2000</v>
      </c>
      <c r="G16" s="111">
        <f>+'Ejec. 30 de Noviembre de 2025'!AE314</f>
        <v>0</v>
      </c>
      <c r="H16" s="111">
        <f>+'Ejec. 30 de Noviembre de 2025'!AH314</f>
        <v>1917.36757721</v>
      </c>
      <c r="I16" s="111">
        <f>+'Ejec. 30 de Noviembre de 2025'!AN314</f>
        <v>1330.8512902100001</v>
      </c>
      <c r="J16" s="335">
        <f t="shared" si="0"/>
        <v>0.95868378860500003</v>
      </c>
      <c r="K16" s="335">
        <f t="shared" si="1"/>
        <v>0.66542564510500002</v>
      </c>
      <c r="L16" s="100"/>
      <c r="M16" s="97"/>
    </row>
    <row r="17" spans="2:13" ht="70.2">
      <c r="B17" s="90"/>
      <c r="C17" s="441"/>
      <c r="D17" s="115"/>
      <c r="E17" s="45" t="s">
        <v>108</v>
      </c>
      <c r="F17" s="111">
        <f>+'Ejec. 30 de Noviembre de 2025'!AD315</f>
        <v>4037.3755839999999</v>
      </c>
      <c r="G17" s="111">
        <f>+'Ejec. 30 de Noviembre de 2025'!AE315</f>
        <v>0</v>
      </c>
      <c r="H17" s="111">
        <f>+'Ejec. 30 de Noviembre de 2025'!AH315</f>
        <v>3976.3126600000001</v>
      </c>
      <c r="I17" s="111">
        <f>+'Ejec. 30 de Noviembre de 2025'!AN315</f>
        <v>1973.8792579999999</v>
      </c>
      <c r="J17" s="335">
        <f t="shared" si="0"/>
        <v>0.98487558991489654</v>
      </c>
      <c r="K17" s="335">
        <f t="shared" si="1"/>
        <v>0.48890156908424004</v>
      </c>
      <c r="L17" s="100"/>
      <c r="M17" s="97"/>
    </row>
    <row r="18" spans="2:13" s="89" customFormat="1" ht="22.8">
      <c r="B18" s="90"/>
      <c r="C18" s="429"/>
      <c r="D18" s="430"/>
      <c r="E18" s="435" t="s">
        <v>109</v>
      </c>
      <c r="F18" s="436">
        <f>SUM(F9:F17)</f>
        <v>28045.831271000003</v>
      </c>
      <c r="G18" s="436">
        <f t="shared" ref="G18" si="2">SUM(G9:G17)</f>
        <v>0</v>
      </c>
      <c r="H18" s="436">
        <f>SUM(H9:H17)</f>
        <v>25200.723136469998</v>
      </c>
      <c r="I18" s="436">
        <f>SUM(I9:I17)</f>
        <v>16600.395704390001</v>
      </c>
      <c r="J18" s="440">
        <f>H18/F18</f>
        <v>0.8985550434558911</v>
      </c>
      <c r="K18" s="440">
        <f>I18/F18</f>
        <v>0.59190243084558414</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A5615-894E-4D9C-BCC2-4ECBF257042F}">
  <sheetPr>
    <tabColor theme="3" tint="0.79998168889431442"/>
    <pageSetUpPr fitToPage="1"/>
  </sheetPr>
  <dimension ref="A1:GZ318"/>
  <sheetViews>
    <sheetView showGridLines="0" showWhiteSpace="0" topLeftCell="U142" zoomScale="55" zoomScaleNormal="55" zoomScaleSheetLayoutView="55" workbookViewId="0">
      <selection activeCell="T86" sqref="T86"/>
    </sheetView>
  </sheetViews>
  <sheetFormatPr baseColWidth="10" defaultColWidth="11.44140625" defaultRowHeight="17.399999999999999"/>
  <cols>
    <col min="1" max="1" width="5.88671875" style="1" customWidth="1"/>
    <col min="2" max="2" width="11.88671875" style="1" customWidth="1"/>
    <col min="3" max="3" width="65.88671875" style="1" customWidth="1"/>
    <col min="4" max="4" width="34" style="1" customWidth="1"/>
    <col min="5" max="9" width="8.109375" style="1" customWidth="1"/>
    <col min="10" max="10" width="8.88671875" style="1" customWidth="1"/>
    <col min="11" max="15" width="8.109375" style="1" customWidth="1"/>
    <col min="16" max="16" width="12.88671875" style="1" customWidth="1"/>
    <col min="17" max="17" width="13.88671875" style="1" customWidth="1"/>
    <col min="18" max="18" width="36" style="1" customWidth="1"/>
    <col min="19" max="19" width="31.109375" style="1" customWidth="1"/>
    <col min="20" max="20" width="199.88671875" style="1" customWidth="1"/>
    <col min="21" max="21" width="24.5546875" style="383" bestFit="1" customWidth="1"/>
    <col min="22" max="22" width="130.109375" style="138" customWidth="1"/>
    <col min="23" max="23" width="37.44140625" style="1" customWidth="1"/>
    <col min="24" max="24" width="22.88671875" style="1" hidden="1" customWidth="1"/>
    <col min="25" max="25" width="38.88671875" style="1" hidden="1" customWidth="1"/>
    <col min="26" max="26" width="12.88671875" style="1" hidden="1" customWidth="1"/>
    <col min="27" max="27" width="59" style="1" hidden="1" customWidth="1"/>
    <col min="28" max="28" width="16" style="1" hidden="1" customWidth="1"/>
    <col min="29" max="29" width="19.109375" style="1" hidden="1" customWidth="1"/>
    <col min="30" max="30" width="29.109375" style="428" customWidth="1"/>
    <col min="31" max="31" width="23.88671875" style="1" customWidth="1"/>
    <col min="32" max="32" width="29.109375" style="1" customWidth="1"/>
    <col min="33" max="33" width="30.88671875" style="1" customWidth="1"/>
    <col min="34" max="34" width="34.44140625" style="428" customWidth="1"/>
    <col min="35" max="35" width="17.5546875" style="224" bestFit="1" customWidth="1"/>
    <col min="36" max="36" width="4.109375" style="134" hidden="1" customWidth="1"/>
    <col min="37" max="37" width="26.109375" style="134" hidden="1" customWidth="1"/>
    <col min="38" max="38" width="27.44140625" style="134" hidden="1" customWidth="1"/>
    <col min="39" max="39" width="16.109375" style="135" customWidth="1"/>
    <col min="40" max="40" width="29.109375" style="428" customWidth="1"/>
    <col min="41" max="41" width="13.88671875" style="224" customWidth="1"/>
    <col min="42" max="42" width="41.44140625" style="134" hidden="1" customWidth="1"/>
    <col min="43" max="43" width="35.109375" style="134" hidden="1" customWidth="1"/>
    <col min="44" max="44" width="37.88671875" style="134" hidden="1" customWidth="1"/>
    <col min="45" max="45" width="22.5546875" style="135" customWidth="1"/>
    <col min="46" max="46" width="29.109375" style="428" customWidth="1"/>
    <col min="47" max="47" width="13.88671875" style="224" customWidth="1"/>
    <col min="48" max="48" width="28.44140625" style="428" customWidth="1"/>
    <col min="49" max="49" width="51.44140625" style="381" hidden="1" customWidth="1"/>
    <col min="50" max="50" width="59.109375" style="381" hidden="1" customWidth="1"/>
    <col min="51" max="51" width="35.5546875" style="381" hidden="1" customWidth="1"/>
    <col min="52" max="52" width="22.109375" style="134" hidden="1" customWidth="1"/>
    <col min="53" max="53" width="63.88671875" style="134" hidden="1" customWidth="1"/>
    <col min="54" max="54" width="14.88671875" style="201" customWidth="1"/>
    <col min="55" max="61" width="13.88671875" style="135" hidden="1" customWidth="1"/>
    <col min="62" max="62" width="13.109375" style="135" hidden="1" customWidth="1"/>
    <col min="63" max="63" width="18.5546875" style="135" hidden="1" customWidth="1"/>
    <col min="64" max="64" width="13.88671875" style="135" hidden="1" customWidth="1"/>
    <col min="65" max="65" width="17.109375" style="135" hidden="1" customWidth="1"/>
    <col min="66" max="66" width="16.88671875" style="135" hidden="1" customWidth="1"/>
    <col min="67" max="67" width="5.88671875" style="161" hidden="1" customWidth="1"/>
    <col min="68" max="71" width="13.88671875" style="135" hidden="1" customWidth="1"/>
    <col min="72" max="72" width="13.109375" style="135" hidden="1" customWidth="1"/>
    <col min="73" max="75" width="13.88671875" style="135" hidden="1" customWidth="1"/>
    <col min="76" max="76" width="18.5546875" style="135" hidden="1" customWidth="1"/>
    <col min="77" max="77" width="13.88671875" style="135" hidden="1" customWidth="1"/>
    <col min="78" max="78" width="17.109375" style="135" hidden="1" customWidth="1"/>
    <col min="79" max="79" width="16.88671875" style="135" hidden="1" customWidth="1"/>
    <col min="80" max="80" width="10" style="1" hidden="1" customWidth="1"/>
    <col min="81" max="81" width="22.88671875" style="403" hidden="1" customWidth="1"/>
    <col min="82" max="92" width="26.109375" style="403" hidden="1" customWidth="1"/>
    <col min="93" max="93" width="20.88671875" style="428" hidden="1" customWidth="1"/>
    <col min="94" max="94" width="21.44140625" style="403" hidden="1" customWidth="1"/>
    <col min="95" max="105" width="26.109375" style="403" hidden="1" customWidth="1"/>
    <col min="106" max="106" width="11.44140625" style="1" hidden="1" customWidth="1"/>
    <col min="107" max="107" width="34.88671875" style="403" hidden="1" customWidth="1"/>
    <col min="108" max="116" width="39.88671875" style="403" hidden="1" customWidth="1"/>
    <col min="117" max="118" width="39.5546875" style="403" hidden="1" customWidth="1"/>
    <col min="119" max="119" width="5.88671875" style="428" hidden="1" customWidth="1"/>
    <col min="120" max="120" width="34.88671875" style="403" hidden="1" customWidth="1"/>
    <col min="121" max="131" width="39.5546875" style="403" hidden="1" customWidth="1"/>
    <col min="132" max="132" width="11.44140625" style="1" hidden="1" customWidth="1"/>
    <col min="133" max="139" width="13.88671875" style="403" hidden="1" customWidth="1"/>
    <col min="140" max="140" width="13.109375" style="403" hidden="1" customWidth="1"/>
    <col min="141" max="141" width="18.5546875" style="403" hidden="1" customWidth="1"/>
    <col min="142" max="142" width="13.88671875" style="403" hidden="1" customWidth="1"/>
    <col min="143" max="143" width="17.109375" style="403" hidden="1" customWidth="1"/>
    <col min="144" max="144" width="16.88671875" style="403" hidden="1" customWidth="1"/>
    <col min="145" max="145" width="5.88671875" style="428" hidden="1" customWidth="1"/>
    <col min="146" max="149" width="13.88671875" style="403" hidden="1" customWidth="1"/>
    <col min="150" max="150" width="13.109375" style="403" hidden="1" customWidth="1"/>
    <col min="151" max="153" width="13.88671875" style="403" hidden="1" customWidth="1"/>
    <col min="154" max="154" width="18.5546875" style="403" hidden="1" customWidth="1"/>
    <col min="155" max="155" width="13.88671875" style="403" hidden="1" customWidth="1"/>
    <col min="156" max="156" width="17.109375" style="403" hidden="1" customWidth="1"/>
    <col min="157" max="157" width="16.88671875" style="403" hidden="1" customWidth="1"/>
    <col min="158" max="207" width="11.44140625" style="1" customWidth="1"/>
    <col min="208" max="16384" width="11.44140625" style="1"/>
  </cols>
  <sheetData>
    <row r="1" spans="1:157" ht="18" thickBot="1">
      <c r="T1" s="130" t="s">
        <v>110</v>
      </c>
      <c r="U1" s="382"/>
      <c r="V1" s="131" t="s">
        <v>110</v>
      </c>
      <c r="W1" s="635" t="s">
        <v>169</v>
      </c>
      <c r="X1" s="636"/>
      <c r="AD1" s="402"/>
      <c r="AE1" s="132"/>
      <c r="AF1" s="132"/>
      <c r="AG1" s="132"/>
      <c r="AH1" s="403"/>
      <c r="AI1" s="133"/>
      <c r="AN1" s="403"/>
      <c r="AO1" s="133"/>
      <c r="AT1" s="403"/>
      <c r="AU1" s="133"/>
      <c r="AV1" s="403"/>
      <c r="AW1" s="336"/>
      <c r="AX1" s="336"/>
      <c r="AY1" s="336"/>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C1" s="378"/>
      <c r="DD1" s="378"/>
      <c r="DE1" s="378"/>
      <c r="DF1" s="378"/>
      <c r="DG1" s="378"/>
      <c r="DH1" s="378"/>
      <c r="DI1" s="378"/>
      <c r="DJ1" s="378"/>
      <c r="DK1" s="378"/>
      <c r="DL1" s="378"/>
      <c r="DM1" s="378"/>
      <c r="DN1" s="378"/>
      <c r="DO1" s="378"/>
      <c r="DP1" s="378"/>
      <c r="DQ1" s="378"/>
      <c r="DR1" s="378"/>
      <c r="DS1" s="378"/>
      <c r="DT1" s="378"/>
      <c r="DU1" s="378"/>
      <c r="DV1" s="378"/>
      <c r="DW1" s="378"/>
      <c r="DX1" s="378"/>
      <c r="DY1" s="378"/>
      <c r="DZ1" s="378"/>
      <c r="EA1" s="378"/>
      <c r="EC1" s="378"/>
      <c r="ED1" s="378"/>
      <c r="EE1" s="378"/>
      <c r="EF1" s="378"/>
      <c r="EG1" s="378"/>
      <c r="EH1" s="378"/>
      <c r="EI1" s="378"/>
      <c r="EJ1" s="378"/>
      <c r="EK1" s="378"/>
      <c r="EL1" s="378"/>
      <c r="EM1" s="378"/>
      <c r="EN1" s="378"/>
      <c r="EO1" s="378"/>
      <c r="EP1" s="378"/>
      <c r="EQ1" s="378"/>
      <c r="ER1" s="378"/>
      <c r="ES1" s="378"/>
      <c r="ET1" s="378"/>
      <c r="EU1" s="378"/>
      <c r="EV1" s="378"/>
      <c r="EW1" s="378"/>
      <c r="EX1" s="378"/>
      <c r="EY1" s="378"/>
      <c r="EZ1" s="378"/>
      <c r="FA1" s="378"/>
    </row>
    <row r="2" spans="1:157">
      <c r="AD2" s="403"/>
      <c r="AH2" s="403"/>
      <c r="AI2" s="133"/>
      <c r="AN2" s="403"/>
      <c r="AO2" s="133"/>
      <c r="AT2" s="403"/>
      <c r="AU2" s="133"/>
      <c r="AV2" s="403"/>
      <c r="AW2" s="134"/>
      <c r="AX2" s="134"/>
      <c r="AY2" s="134"/>
      <c r="BJ2" s="136"/>
      <c r="BK2" s="136"/>
      <c r="BL2" s="136"/>
      <c r="BM2" s="136"/>
      <c r="BN2" s="136"/>
      <c r="BO2" s="137"/>
      <c r="BP2" s="136"/>
      <c r="BQ2" s="136"/>
      <c r="BR2" s="136"/>
      <c r="BS2" s="136"/>
      <c r="BT2" s="136"/>
      <c r="BU2" s="136"/>
      <c r="BV2" s="136"/>
      <c r="BW2" s="136"/>
      <c r="BX2" s="136"/>
      <c r="BY2" s="136"/>
      <c r="BZ2" s="136"/>
      <c r="CA2" s="136"/>
      <c r="CJ2" s="378"/>
      <c r="CK2" s="378"/>
      <c r="CL2" s="378"/>
      <c r="CM2" s="378"/>
      <c r="CN2" s="378"/>
      <c r="CO2" s="378"/>
      <c r="CP2" s="378"/>
      <c r="CQ2" s="378"/>
      <c r="CR2" s="378"/>
      <c r="CS2" s="378"/>
      <c r="CT2" s="378"/>
      <c r="CU2" s="378"/>
      <c r="CV2" s="378"/>
      <c r="CW2" s="378"/>
      <c r="CX2" s="378"/>
      <c r="CY2" s="378"/>
      <c r="CZ2" s="378"/>
      <c r="DA2" s="378"/>
      <c r="DJ2" s="378"/>
      <c r="DK2" s="378"/>
      <c r="DL2" s="378"/>
      <c r="DM2" s="378"/>
      <c r="DN2" s="378"/>
      <c r="DO2" s="378"/>
      <c r="DP2" s="378"/>
      <c r="DQ2" s="378"/>
      <c r="DR2" s="378"/>
      <c r="DS2" s="378"/>
      <c r="DT2" s="378"/>
      <c r="DU2" s="378"/>
      <c r="DV2" s="378"/>
      <c r="DW2" s="378"/>
      <c r="DX2" s="378"/>
      <c r="DY2" s="378"/>
      <c r="DZ2" s="378"/>
      <c r="EA2" s="378"/>
      <c r="EJ2" s="378"/>
      <c r="EK2" s="378"/>
      <c r="EL2" s="378"/>
      <c r="EM2" s="378"/>
      <c r="EN2" s="378"/>
      <c r="EO2" s="378"/>
      <c r="EP2" s="378"/>
      <c r="EQ2" s="378"/>
      <c r="ER2" s="378"/>
      <c r="ES2" s="378"/>
      <c r="ET2" s="378"/>
      <c r="EU2" s="378"/>
      <c r="EV2" s="378"/>
      <c r="EW2" s="378"/>
      <c r="EX2" s="378"/>
      <c r="EY2" s="378"/>
      <c r="EZ2" s="378"/>
      <c r="FA2" s="378"/>
    </row>
    <row r="3" spans="1:157" hidden="1">
      <c r="AD3" s="403"/>
      <c r="AH3" s="403"/>
      <c r="AI3" s="133"/>
      <c r="AN3" s="403"/>
      <c r="AO3" s="133"/>
      <c r="AT3" s="403"/>
      <c r="AU3" s="133"/>
      <c r="AV3" s="403"/>
      <c r="AW3" s="336"/>
      <c r="AX3" s="336"/>
      <c r="AY3" s="336"/>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8"/>
      <c r="CD3" s="378"/>
      <c r="CE3" s="378"/>
      <c r="CF3" s="378"/>
      <c r="CG3" s="378"/>
      <c r="CH3" s="378"/>
      <c r="CI3" s="378"/>
      <c r="CJ3" s="378"/>
      <c r="CK3" s="378"/>
      <c r="CL3" s="378"/>
      <c r="CM3" s="378"/>
      <c r="CN3" s="378"/>
      <c r="CO3" s="378"/>
      <c r="CP3" s="378"/>
      <c r="CQ3" s="378"/>
      <c r="CR3" s="378"/>
      <c r="CS3" s="378"/>
      <c r="CT3" s="378"/>
      <c r="CU3" s="378"/>
      <c r="CV3" s="378"/>
      <c r="CW3" s="378"/>
      <c r="CX3" s="378"/>
      <c r="CY3" s="378"/>
      <c r="CZ3" s="378"/>
      <c r="DA3" s="378"/>
      <c r="DC3" s="378"/>
      <c r="DD3" s="378"/>
      <c r="DE3" s="378"/>
      <c r="DF3" s="378"/>
      <c r="DG3" s="378"/>
      <c r="DH3" s="378"/>
      <c r="DI3" s="378"/>
      <c r="DJ3" s="378"/>
      <c r="DK3" s="378"/>
      <c r="DL3" s="378"/>
      <c r="DM3" s="378"/>
      <c r="DN3" s="378"/>
      <c r="DO3" s="378"/>
      <c r="DP3" s="378"/>
      <c r="DQ3" s="378"/>
      <c r="DR3" s="378"/>
      <c r="DS3" s="378"/>
      <c r="DT3" s="378"/>
      <c r="DU3" s="378"/>
      <c r="DV3" s="378"/>
      <c r="DW3" s="378"/>
      <c r="DX3" s="378"/>
      <c r="DY3" s="378"/>
      <c r="DZ3" s="378"/>
      <c r="EA3" s="378"/>
      <c r="EC3" s="378"/>
      <c r="ED3" s="378"/>
      <c r="EE3" s="378"/>
      <c r="EF3" s="378"/>
      <c r="EG3" s="378"/>
      <c r="EH3" s="378"/>
      <c r="EI3" s="378"/>
      <c r="EJ3" s="378"/>
      <c r="EK3" s="378"/>
      <c r="EL3" s="378"/>
      <c r="EM3" s="378"/>
      <c r="EN3" s="378"/>
      <c r="EO3" s="378"/>
      <c r="EP3" s="378"/>
      <c r="EQ3" s="378"/>
      <c r="ER3" s="378"/>
      <c r="ES3" s="378"/>
      <c r="ET3" s="378"/>
      <c r="EU3" s="378"/>
      <c r="EV3" s="378"/>
      <c r="EW3" s="378"/>
      <c r="EX3" s="378"/>
      <c r="EY3" s="378"/>
      <c r="EZ3" s="378"/>
      <c r="FA3" s="378"/>
    </row>
    <row r="4" spans="1:157" ht="15" customHeight="1">
      <c r="T4" s="139"/>
      <c r="U4" s="384"/>
      <c r="V4" s="140"/>
      <c r="W4" s="139"/>
      <c r="X4" s="139"/>
      <c r="Y4" s="139"/>
      <c r="Z4" s="139"/>
      <c r="AA4" s="139"/>
      <c r="AB4" s="139"/>
      <c r="AC4" s="139"/>
      <c r="AD4" s="378"/>
      <c r="AE4" s="139"/>
      <c r="AF4" s="139"/>
      <c r="AG4" s="139"/>
      <c r="AH4" s="378"/>
      <c r="AI4" s="141"/>
      <c r="AJ4" s="142"/>
      <c r="AK4" s="142"/>
      <c r="AL4" s="142"/>
      <c r="AM4" s="136"/>
      <c r="AN4" s="378"/>
      <c r="AO4" s="141"/>
      <c r="AP4" s="142"/>
      <c r="AQ4" s="142"/>
      <c r="AR4" s="142"/>
      <c r="AS4" s="136"/>
      <c r="AT4" s="378"/>
      <c r="AU4" s="141"/>
      <c r="AV4" s="378"/>
      <c r="AW4" s="337"/>
      <c r="AX4" s="337"/>
      <c r="AY4" s="337"/>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8"/>
      <c r="CD4" s="378"/>
      <c r="CE4" s="378"/>
      <c r="CF4" s="378"/>
      <c r="CG4" s="378"/>
      <c r="CH4" s="378"/>
      <c r="CI4" s="378"/>
      <c r="CJ4" s="378"/>
      <c r="CK4" s="378"/>
      <c r="CL4" s="378"/>
      <c r="CM4" s="378"/>
      <c r="CN4" s="378"/>
      <c r="CO4" s="378"/>
      <c r="CP4" s="378"/>
      <c r="CQ4" s="378"/>
      <c r="CR4" s="378"/>
      <c r="CS4" s="378"/>
      <c r="CT4" s="378"/>
      <c r="CU4" s="378"/>
      <c r="CV4" s="378"/>
      <c r="CW4" s="378"/>
      <c r="CX4" s="378"/>
      <c r="CY4" s="378"/>
      <c r="CZ4" s="378"/>
      <c r="DA4" s="378"/>
      <c r="DC4" s="378"/>
      <c r="DD4" s="378"/>
      <c r="DE4" s="378"/>
      <c r="DF4" s="378"/>
      <c r="DG4" s="378"/>
      <c r="DH4" s="378"/>
      <c r="DI4" s="378"/>
      <c r="DJ4" s="378"/>
      <c r="DK4" s="378"/>
      <c r="DL4" s="378"/>
      <c r="DM4" s="378"/>
      <c r="DN4" s="378"/>
      <c r="DO4" s="378"/>
      <c r="DP4" s="378"/>
      <c r="DQ4" s="378"/>
      <c r="DR4" s="378"/>
      <c r="DS4" s="378"/>
      <c r="DT4" s="378"/>
      <c r="DU4" s="378"/>
      <c r="DV4" s="378"/>
      <c r="DW4" s="378"/>
      <c r="DX4" s="378"/>
      <c r="DY4" s="378"/>
      <c r="DZ4" s="378"/>
      <c r="EA4" s="378"/>
      <c r="EC4" s="378"/>
      <c r="ED4" s="378"/>
      <c r="EE4" s="378"/>
      <c r="EF4" s="378"/>
      <c r="EG4" s="378"/>
      <c r="EH4" s="378"/>
      <c r="EI4" s="378"/>
      <c r="EJ4" s="378"/>
      <c r="EK4" s="378"/>
      <c r="EL4" s="378"/>
      <c r="EM4" s="378"/>
      <c r="EN4" s="378"/>
      <c r="EO4" s="378"/>
      <c r="EP4" s="378"/>
      <c r="EQ4" s="378"/>
      <c r="ER4" s="378"/>
      <c r="ES4" s="378"/>
      <c r="ET4" s="378"/>
      <c r="EU4" s="378"/>
      <c r="EV4" s="378"/>
      <c r="EW4" s="378"/>
      <c r="EX4" s="378"/>
      <c r="EY4" s="378"/>
      <c r="EZ4" s="378"/>
      <c r="FA4" s="378"/>
    </row>
    <row r="5" spans="1:157" ht="75" customHeight="1">
      <c r="A5" s="143"/>
      <c r="B5" s="143"/>
      <c r="C5" s="143"/>
      <c r="D5" s="143"/>
      <c r="E5" s="143"/>
      <c r="F5" s="143"/>
      <c r="G5" s="143"/>
      <c r="H5" s="143"/>
      <c r="I5" s="143"/>
      <c r="J5" s="143"/>
      <c r="K5" s="143"/>
      <c r="L5" s="143"/>
      <c r="M5" s="143"/>
      <c r="N5" s="143"/>
      <c r="O5" s="143"/>
      <c r="P5" s="143"/>
      <c r="Q5" s="143"/>
      <c r="R5" s="143"/>
      <c r="S5" s="143"/>
      <c r="T5" s="637" t="s">
        <v>492</v>
      </c>
      <c r="U5" s="637"/>
      <c r="V5" s="637"/>
      <c r="W5" s="637"/>
      <c r="X5" s="637"/>
      <c r="Y5" s="637"/>
      <c r="Z5" s="637"/>
      <c r="AA5" s="637"/>
      <c r="AB5" s="637"/>
      <c r="AC5" s="637"/>
      <c r="AD5" s="637"/>
      <c r="AE5" s="637"/>
      <c r="AF5" s="637"/>
      <c r="AG5" s="637"/>
      <c r="AH5" s="637"/>
      <c r="AI5" s="637"/>
      <c r="AJ5" s="637"/>
      <c r="AK5" s="637"/>
      <c r="AL5" s="637"/>
      <c r="AM5" s="637"/>
      <c r="AN5" s="637"/>
      <c r="AO5" s="637"/>
      <c r="AP5" s="637"/>
      <c r="AQ5" s="637"/>
      <c r="AR5" s="637"/>
      <c r="AS5" s="637"/>
      <c r="AT5" s="637"/>
      <c r="AU5" s="637"/>
      <c r="AV5" s="637"/>
      <c r="AW5" s="637"/>
      <c r="AX5" s="637"/>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8"/>
      <c r="CD5" s="378"/>
      <c r="CE5" s="378"/>
      <c r="CF5" s="378"/>
      <c r="CG5" s="378"/>
      <c r="CH5" s="378"/>
      <c r="CI5" s="378"/>
      <c r="CJ5" s="378"/>
      <c r="CK5" s="378"/>
      <c r="CL5" s="378"/>
      <c r="CM5" s="378"/>
      <c r="CN5" s="378"/>
      <c r="CO5" s="378"/>
      <c r="CP5" s="378"/>
      <c r="CQ5" s="378"/>
      <c r="CR5" s="378"/>
      <c r="CS5" s="378"/>
      <c r="CT5" s="378"/>
      <c r="CU5" s="378"/>
      <c r="CV5" s="378"/>
      <c r="CW5" s="378"/>
      <c r="CX5" s="378"/>
      <c r="CY5" s="378"/>
      <c r="CZ5" s="378"/>
      <c r="DA5" s="378"/>
      <c r="DC5" s="378"/>
      <c r="DD5" s="378"/>
      <c r="DE5" s="378"/>
      <c r="DF5" s="378"/>
      <c r="DG5" s="378"/>
      <c r="DH5" s="378"/>
      <c r="DI5" s="378"/>
      <c r="DJ5" s="378"/>
      <c r="DK5" s="378"/>
      <c r="DL5" s="378"/>
      <c r="DM5" s="378"/>
      <c r="DN5" s="378"/>
      <c r="DO5" s="378"/>
      <c r="DP5" s="378"/>
      <c r="DQ5" s="378"/>
      <c r="DR5" s="378"/>
      <c r="DS5" s="378"/>
      <c r="DT5" s="378"/>
      <c r="DU5" s="378"/>
      <c r="DV5" s="378"/>
      <c r="DW5" s="378"/>
      <c r="DX5" s="378"/>
      <c r="DY5" s="378"/>
      <c r="DZ5" s="378"/>
      <c r="EA5" s="378"/>
      <c r="EC5" s="378"/>
      <c r="ED5" s="378"/>
      <c r="EE5" s="378"/>
      <c r="EF5" s="378"/>
      <c r="EG5" s="378"/>
      <c r="EH5" s="378"/>
      <c r="EI5" s="378"/>
      <c r="EJ5" s="378"/>
      <c r="EK5" s="378"/>
      <c r="EL5" s="378"/>
      <c r="EM5" s="378"/>
      <c r="EN5" s="378"/>
      <c r="EO5" s="378"/>
      <c r="EP5" s="378"/>
      <c r="EQ5" s="378"/>
      <c r="ER5" s="378"/>
      <c r="ES5" s="378"/>
      <c r="ET5" s="378"/>
      <c r="EU5" s="378"/>
      <c r="EV5" s="378"/>
      <c r="EW5" s="378"/>
      <c r="EX5" s="378"/>
      <c r="EY5" s="378"/>
      <c r="EZ5" s="378"/>
      <c r="FA5" s="378"/>
    </row>
    <row r="6" spans="1:157">
      <c r="T6" s="145" t="s">
        <v>112</v>
      </c>
      <c r="U6" s="385"/>
      <c r="V6" s="146" t="s">
        <v>112</v>
      </c>
      <c r="W6" s="139"/>
      <c r="X6" s="139"/>
      <c r="Y6" s="139"/>
      <c r="Z6" s="139"/>
      <c r="AA6" s="139"/>
      <c r="AB6" s="139"/>
      <c r="AC6" s="139"/>
      <c r="AD6" s="378"/>
      <c r="AE6" s="139"/>
      <c r="AF6" s="139"/>
      <c r="AG6" s="139"/>
      <c r="AH6" s="378"/>
      <c r="AI6" s="141"/>
      <c r="AJ6" s="142"/>
      <c r="AK6" s="142"/>
      <c r="AL6" s="142"/>
      <c r="AM6" s="147"/>
      <c r="AN6" s="378"/>
      <c r="AO6" s="141"/>
      <c r="AP6" s="142"/>
      <c r="AQ6" s="142"/>
      <c r="AR6" s="142"/>
      <c r="AS6" s="136"/>
      <c r="AT6" s="378"/>
      <c r="AU6" s="141"/>
      <c r="AV6" s="378"/>
      <c r="AW6" s="337"/>
      <c r="AX6" s="337"/>
      <c r="AY6" s="337"/>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8"/>
      <c r="CD6" s="378"/>
      <c r="CE6" s="378"/>
      <c r="CF6" s="378"/>
      <c r="CG6" s="378"/>
      <c r="CH6" s="378"/>
      <c r="CI6" s="378"/>
      <c r="CJ6" s="378"/>
      <c r="CK6" s="378"/>
      <c r="CL6" s="378"/>
      <c r="CM6" s="378"/>
      <c r="CN6" s="378"/>
      <c r="CO6" s="378"/>
      <c r="CP6" s="378"/>
      <c r="CQ6" s="378"/>
      <c r="CR6" s="378"/>
      <c r="CS6" s="378"/>
      <c r="CT6" s="378"/>
      <c r="CU6" s="378"/>
      <c r="CV6" s="378"/>
      <c r="CW6" s="378"/>
      <c r="CX6" s="378"/>
      <c r="CY6" s="378"/>
      <c r="CZ6" s="378"/>
      <c r="DA6" s="378"/>
      <c r="DC6" s="378"/>
      <c r="DD6" s="378"/>
      <c r="DE6" s="378"/>
      <c r="DF6" s="378"/>
      <c r="DG6" s="378"/>
      <c r="DH6" s="378"/>
      <c r="DI6" s="378"/>
      <c r="DJ6" s="378"/>
      <c r="DK6" s="378"/>
      <c r="DL6" s="378"/>
      <c r="DM6" s="378"/>
      <c r="DN6" s="378"/>
      <c r="DO6" s="378"/>
      <c r="DP6" s="378"/>
      <c r="DQ6" s="378"/>
      <c r="DR6" s="378"/>
      <c r="DS6" s="378"/>
      <c r="DT6" s="378"/>
      <c r="DU6" s="378"/>
      <c r="DV6" s="378"/>
      <c r="DW6" s="378"/>
      <c r="DX6" s="378"/>
      <c r="DY6" s="378"/>
      <c r="DZ6" s="378"/>
      <c r="EA6" s="378"/>
      <c r="EC6" s="378"/>
      <c r="ED6" s="378"/>
      <c r="EE6" s="378"/>
      <c r="EF6" s="378"/>
      <c r="EG6" s="378"/>
      <c r="EH6" s="378"/>
      <c r="EI6" s="378"/>
      <c r="EJ6" s="378"/>
      <c r="EK6" s="378"/>
      <c r="EL6" s="378"/>
      <c r="EM6" s="378"/>
      <c r="EN6" s="378"/>
      <c r="EO6" s="378"/>
      <c r="EP6" s="378"/>
      <c r="EQ6" s="378"/>
      <c r="ER6" s="378"/>
      <c r="ES6" s="378"/>
      <c r="ET6" s="378"/>
      <c r="EU6" s="378"/>
      <c r="EV6" s="378"/>
      <c r="EW6" s="378"/>
      <c r="EX6" s="378"/>
      <c r="EY6" s="378"/>
      <c r="EZ6" s="378"/>
      <c r="FA6" s="378"/>
    </row>
    <row r="7" spans="1:157" ht="21.75" customHeight="1" thickBot="1">
      <c r="T7" s="139"/>
      <c r="U7" s="384"/>
      <c r="V7" s="140"/>
      <c r="W7" s="139"/>
      <c r="X7" s="139"/>
      <c r="Y7" s="139"/>
      <c r="Z7" s="139"/>
      <c r="AA7" s="139"/>
      <c r="AB7" s="139"/>
      <c r="AC7" s="139"/>
      <c r="AD7" s="378"/>
      <c r="AE7" s="139"/>
      <c r="AF7" s="139"/>
      <c r="AG7" s="139"/>
      <c r="AH7" s="378"/>
      <c r="AI7" s="141"/>
      <c r="AJ7" s="142"/>
      <c r="AK7" s="142"/>
      <c r="AL7" s="142"/>
      <c r="AM7" s="136"/>
      <c r="AN7" s="638" t="s">
        <v>113</v>
      </c>
      <c r="AO7" s="638"/>
      <c r="AP7" s="142"/>
      <c r="AQ7" s="142"/>
      <c r="AR7" s="142"/>
      <c r="AS7" s="136"/>
      <c r="AT7" s="638"/>
      <c r="AU7" s="638"/>
      <c r="AV7" s="638"/>
      <c r="AW7" s="638"/>
      <c r="AX7" s="337"/>
      <c r="AY7" s="337"/>
      <c r="AZ7" s="142"/>
      <c r="BA7" s="142"/>
      <c r="BC7" s="639"/>
      <c r="BD7" s="639"/>
      <c r="BE7" s="639"/>
      <c r="BF7" s="639"/>
      <c r="BG7" s="639"/>
      <c r="BH7" s="639"/>
      <c r="BI7" s="639"/>
      <c r="BJ7" s="639"/>
      <c r="BK7" s="639"/>
      <c r="BL7" s="639"/>
      <c r="BM7" s="639"/>
      <c r="BN7" s="639"/>
      <c r="BO7" s="639"/>
      <c r="BP7" s="639"/>
      <c r="BQ7" s="639"/>
      <c r="BR7" s="639"/>
      <c r="BS7" s="639"/>
      <c r="BT7" s="639"/>
      <c r="BU7" s="639"/>
      <c r="BV7" s="639"/>
      <c r="BW7" s="639"/>
      <c r="BX7" s="639"/>
      <c r="BY7" s="639"/>
      <c r="BZ7" s="639"/>
      <c r="CA7" s="639"/>
      <c r="CC7" s="634"/>
      <c r="CD7" s="634"/>
      <c r="CE7" s="634"/>
      <c r="CF7" s="634"/>
      <c r="CG7" s="634"/>
      <c r="CH7" s="634"/>
      <c r="CI7" s="634"/>
      <c r="CJ7" s="634"/>
      <c r="CK7" s="634"/>
      <c r="CL7" s="634"/>
      <c r="CM7" s="634"/>
      <c r="CN7" s="634"/>
      <c r="CO7" s="634"/>
      <c r="CP7" s="634"/>
      <c r="CQ7" s="634"/>
      <c r="CR7" s="634"/>
      <c r="CS7" s="634"/>
      <c r="CT7" s="634"/>
      <c r="CU7" s="634"/>
      <c r="CV7" s="634"/>
      <c r="CW7" s="634"/>
      <c r="CX7" s="634"/>
      <c r="CY7" s="634"/>
      <c r="CZ7" s="634"/>
      <c r="DA7" s="634"/>
      <c r="DC7" s="634"/>
      <c r="DD7" s="634"/>
      <c r="DE7" s="634"/>
      <c r="DF7" s="634"/>
      <c r="DG7" s="634"/>
      <c r="DH7" s="634"/>
      <c r="DI7" s="634"/>
      <c r="DJ7" s="634"/>
      <c r="DK7" s="634"/>
      <c r="DL7" s="634"/>
      <c r="DM7" s="634"/>
      <c r="DN7" s="634"/>
      <c r="DO7" s="634"/>
      <c r="DP7" s="634"/>
      <c r="DQ7" s="634"/>
      <c r="DR7" s="634"/>
      <c r="DS7" s="634"/>
      <c r="DT7" s="634"/>
      <c r="DU7" s="634"/>
      <c r="DV7" s="634"/>
      <c r="DW7" s="634"/>
      <c r="DX7" s="634"/>
      <c r="DY7" s="634"/>
      <c r="DZ7" s="634"/>
      <c r="EA7" s="634"/>
      <c r="EC7" s="634"/>
      <c r="ED7" s="634"/>
      <c r="EE7" s="634"/>
      <c r="EF7" s="634"/>
      <c r="EG7" s="634"/>
      <c r="EH7" s="634"/>
      <c r="EI7" s="634"/>
      <c r="EJ7" s="634"/>
      <c r="EK7" s="634"/>
      <c r="EL7" s="634"/>
      <c r="EM7" s="634"/>
      <c r="EN7" s="634"/>
      <c r="EO7" s="634"/>
      <c r="EP7" s="634"/>
      <c r="EQ7" s="634"/>
      <c r="ER7" s="634"/>
      <c r="ES7" s="634"/>
      <c r="ET7" s="634"/>
      <c r="EU7" s="634"/>
      <c r="EV7" s="634"/>
      <c r="EW7" s="634"/>
      <c r="EX7" s="634"/>
      <c r="EY7" s="634"/>
      <c r="EZ7" s="634"/>
      <c r="FA7" s="634"/>
    </row>
    <row r="8" spans="1:157" ht="62.25" customHeight="1" thickBot="1">
      <c r="A8" s="148"/>
      <c r="B8" s="149" t="s">
        <v>114</v>
      </c>
      <c r="C8" s="150" t="s">
        <v>115</v>
      </c>
      <c r="D8" s="150" t="s">
        <v>116</v>
      </c>
      <c r="E8" s="150" t="s">
        <v>117</v>
      </c>
      <c r="F8" s="150" t="s">
        <v>118</v>
      </c>
      <c r="G8" s="150" t="s">
        <v>119</v>
      </c>
      <c r="H8" s="150" t="s">
        <v>120</v>
      </c>
      <c r="I8" s="150" t="s">
        <v>121</v>
      </c>
      <c r="J8" s="150" t="s">
        <v>122</v>
      </c>
      <c r="K8" s="150" t="s">
        <v>123</v>
      </c>
      <c r="L8" s="150" t="s">
        <v>124</v>
      </c>
      <c r="M8" s="150" t="s">
        <v>125</v>
      </c>
      <c r="N8" s="150" t="s">
        <v>126</v>
      </c>
      <c r="O8" s="150" t="s">
        <v>127</v>
      </c>
      <c r="P8" s="150" t="s">
        <v>128</v>
      </c>
      <c r="Q8" s="151"/>
      <c r="R8" s="151"/>
      <c r="S8" s="151"/>
      <c r="T8" s="152" t="s">
        <v>129</v>
      </c>
      <c r="U8" s="386"/>
      <c r="V8" s="153" t="s">
        <v>129</v>
      </c>
      <c r="W8" s="154" t="s">
        <v>130</v>
      </c>
      <c r="X8" s="154" t="s">
        <v>131</v>
      </c>
      <c r="Y8" s="154" t="s">
        <v>132</v>
      </c>
      <c r="Z8" s="154" t="s">
        <v>133</v>
      </c>
      <c r="AA8" s="154" t="s">
        <v>134</v>
      </c>
      <c r="AB8" s="154" t="s">
        <v>135</v>
      </c>
      <c r="AC8" s="153" t="s">
        <v>136</v>
      </c>
      <c r="AD8" s="404" t="s">
        <v>137</v>
      </c>
      <c r="AE8" s="153" t="s">
        <v>138</v>
      </c>
      <c r="AF8" s="153" t="s">
        <v>139</v>
      </c>
      <c r="AG8" s="153" t="s">
        <v>140</v>
      </c>
      <c r="AH8" s="404" t="s">
        <v>7</v>
      </c>
      <c r="AI8" s="155" t="s">
        <v>141</v>
      </c>
      <c r="AJ8" s="156" t="s">
        <v>142</v>
      </c>
      <c r="AK8" s="156" t="s">
        <v>143</v>
      </c>
      <c r="AL8" s="156" t="s">
        <v>144</v>
      </c>
      <c r="AM8" s="157" t="s">
        <v>145</v>
      </c>
      <c r="AN8" s="404" t="s">
        <v>146</v>
      </c>
      <c r="AO8" s="155" t="s">
        <v>147</v>
      </c>
      <c r="AP8" s="156" t="s">
        <v>148</v>
      </c>
      <c r="AQ8" s="156" t="s">
        <v>149</v>
      </c>
      <c r="AR8" s="156" t="s">
        <v>150</v>
      </c>
      <c r="AS8" s="157" t="s">
        <v>151</v>
      </c>
      <c r="AT8" s="404" t="s">
        <v>152</v>
      </c>
      <c r="AU8" s="155" t="s">
        <v>153</v>
      </c>
      <c r="AV8" s="404" t="s">
        <v>154</v>
      </c>
      <c r="AW8" s="338" t="s">
        <v>155</v>
      </c>
      <c r="AX8" s="338" t="s">
        <v>156</v>
      </c>
      <c r="AY8" s="338" t="s">
        <v>157</v>
      </c>
      <c r="AZ8" s="158" t="s">
        <v>158</v>
      </c>
      <c r="BA8" s="159" t="s">
        <v>159</v>
      </c>
      <c r="BC8" s="160" t="s">
        <v>160</v>
      </c>
      <c r="BD8" s="160" t="s">
        <v>161</v>
      </c>
      <c r="BE8" s="160" t="s">
        <v>162</v>
      </c>
      <c r="BF8" s="160" t="s">
        <v>163</v>
      </c>
      <c r="BG8" s="160" t="s">
        <v>164</v>
      </c>
      <c r="BH8" s="160" t="s">
        <v>165</v>
      </c>
      <c r="BI8" s="160" t="s">
        <v>166</v>
      </c>
      <c r="BJ8" s="160" t="s">
        <v>167</v>
      </c>
      <c r="BK8" s="160" t="s">
        <v>111</v>
      </c>
      <c r="BL8" s="160" t="s">
        <v>168</v>
      </c>
      <c r="BM8" s="160" t="s">
        <v>169</v>
      </c>
      <c r="BN8" s="160" t="s">
        <v>170</v>
      </c>
      <c r="BP8" s="160" t="s">
        <v>160</v>
      </c>
      <c r="BQ8" s="160" t="s">
        <v>161</v>
      </c>
      <c r="BR8" s="160" t="s">
        <v>162</v>
      </c>
      <c r="BS8" s="160" t="s">
        <v>163</v>
      </c>
      <c r="BT8" s="160" t="s">
        <v>164</v>
      </c>
      <c r="BU8" s="160" t="s">
        <v>165</v>
      </c>
      <c r="BV8" s="160" t="s">
        <v>166</v>
      </c>
      <c r="BW8" s="160" t="s">
        <v>167</v>
      </c>
      <c r="BX8" s="160" t="s">
        <v>111</v>
      </c>
      <c r="BY8" s="160" t="s">
        <v>168</v>
      </c>
      <c r="BZ8" s="160" t="s">
        <v>169</v>
      </c>
      <c r="CA8" s="160" t="s">
        <v>170</v>
      </c>
      <c r="CC8" s="459" t="s">
        <v>160</v>
      </c>
      <c r="CD8" s="459" t="s">
        <v>161</v>
      </c>
      <c r="CE8" s="459" t="s">
        <v>162</v>
      </c>
      <c r="CF8" s="459" t="s">
        <v>163</v>
      </c>
      <c r="CG8" s="459" t="s">
        <v>164</v>
      </c>
      <c r="CH8" s="459" t="s">
        <v>165</v>
      </c>
      <c r="CI8" s="459" t="s">
        <v>166</v>
      </c>
      <c r="CJ8" s="459" t="s">
        <v>167</v>
      </c>
      <c r="CK8" s="459" t="s">
        <v>111</v>
      </c>
      <c r="CL8" s="459" t="s">
        <v>168</v>
      </c>
      <c r="CM8" s="459" t="s">
        <v>169</v>
      </c>
      <c r="CN8" s="459" t="s">
        <v>170</v>
      </c>
      <c r="CP8" s="459" t="s">
        <v>160</v>
      </c>
      <c r="CQ8" s="459" t="s">
        <v>161</v>
      </c>
      <c r="CR8" s="459" t="s">
        <v>162</v>
      </c>
      <c r="CS8" s="459" t="s">
        <v>163</v>
      </c>
      <c r="CT8" s="459" t="s">
        <v>164</v>
      </c>
      <c r="CU8" s="459" t="s">
        <v>165</v>
      </c>
      <c r="CV8" s="459" t="s">
        <v>166</v>
      </c>
      <c r="CW8" s="459" t="s">
        <v>167</v>
      </c>
      <c r="CX8" s="459" t="s">
        <v>111</v>
      </c>
      <c r="CY8" s="459" t="s">
        <v>168</v>
      </c>
      <c r="CZ8" s="459" t="s">
        <v>169</v>
      </c>
      <c r="DA8" s="459" t="s">
        <v>170</v>
      </c>
      <c r="DC8" s="459" t="s">
        <v>160</v>
      </c>
      <c r="DD8" s="459" t="s">
        <v>161</v>
      </c>
      <c r="DE8" s="459" t="s">
        <v>162</v>
      </c>
      <c r="DF8" s="459" t="s">
        <v>163</v>
      </c>
      <c r="DG8" s="459" t="s">
        <v>164</v>
      </c>
      <c r="DH8" s="459" t="s">
        <v>165</v>
      </c>
      <c r="DI8" s="459" t="s">
        <v>166</v>
      </c>
      <c r="DJ8" s="459" t="s">
        <v>167</v>
      </c>
      <c r="DK8" s="459" t="s">
        <v>111</v>
      </c>
      <c r="DL8" s="459" t="s">
        <v>168</v>
      </c>
      <c r="DM8" s="459" t="s">
        <v>169</v>
      </c>
      <c r="DN8" s="459" t="s">
        <v>170</v>
      </c>
      <c r="DP8" s="459" t="s">
        <v>160</v>
      </c>
      <c r="DQ8" s="459" t="s">
        <v>161</v>
      </c>
      <c r="DR8" s="459" t="s">
        <v>162</v>
      </c>
      <c r="DS8" s="459" t="s">
        <v>163</v>
      </c>
      <c r="DT8" s="459" t="s">
        <v>164</v>
      </c>
      <c r="DU8" s="459" t="s">
        <v>165</v>
      </c>
      <c r="DV8" s="459" t="s">
        <v>166</v>
      </c>
      <c r="DW8" s="459" t="s">
        <v>167</v>
      </c>
      <c r="DX8" s="459" t="s">
        <v>111</v>
      </c>
      <c r="DY8" s="459" t="s">
        <v>168</v>
      </c>
      <c r="DZ8" s="459" t="s">
        <v>169</v>
      </c>
      <c r="EA8" s="459" t="s">
        <v>170</v>
      </c>
      <c r="EC8" s="459" t="s">
        <v>160</v>
      </c>
      <c r="ED8" s="459" t="s">
        <v>161</v>
      </c>
      <c r="EE8" s="459" t="s">
        <v>162</v>
      </c>
      <c r="EF8" s="459" t="s">
        <v>163</v>
      </c>
      <c r="EG8" s="459" t="s">
        <v>164</v>
      </c>
      <c r="EH8" s="459" t="s">
        <v>165</v>
      </c>
      <c r="EI8" s="459" t="s">
        <v>166</v>
      </c>
      <c r="EJ8" s="459" t="s">
        <v>167</v>
      </c>
      <c r="EK8" s="459" t="s">
        <v>111</v>
      </c>
      <c r="EL8" s="459" t="s">
        <v>168</v>
      </c>
      <c r="EM8" s="459" t="s">
        <v>169</v>
      </c>
      <c r="EN8" s="459" t="s">
        <v>170</v>
      </c>
      <c r="EP8" s="459" t="s">
        <v>160</v>
      </c>
      <c r="EQ8" s="459" t="s">
        <v>161</v>
      </c>
      <c r="ER8" s="459" t="s">
        <v>162</v>
      </c>
      <c r="ES8" s="459" t="s">
        <v>163</v>
      </c>
      <c r="ET8" s="459" t="s">
        <v>164</v>
      </c>
      <c r="EU8" s="459" t="s">
        <v>165</v>
      </c>
      <c r="EV8" s="459" t="s">
        <v>166</v>
      </c>
      <c r="EW8" s="459" t="s">
        <v>167</v>
      </c>
      <c r="EX8" s="459" t="s">
        <v>111</v>
      </c>
      <c r="EY8" s="459" t="s">
        <v>168</v>
      </c>
      <c r="EZ8" s="459" t="s">
        <v>169</v>
      </c>
      <c r="FA8" s="459" t="s">
        <v>170</v>
      </c>
    </row>
    <row r="9" spans="1:157" ht="24.75" customHeight="1">
      <c r="A9" s="163"/>
      <c r="B9" s="1" t="s">
        <v>171</v>
      </c>
      <c r="C9" s="1" t="s">
        <v>171</v>
      </c>
      <c r="D9" s="1" t="s">
        <v>171</v>
      </c>
      <c r="E9" s="1" t="s">
        <v>172</v>
      </c>
      <c r="F9" s="1" t="s">
        <v>171</v>
      </c>
      <c r="G9" s="1" t="s">
        <v>171</v>
      </c>
      <c r="H9" s="1" t="s">
        <v>171</v>
      </c>
      <c r="I9" s="1" t="s">
        <v>171</v>
      </c>
      <c r="J9" s="1" t="s">
        <v>171</v>
      </c>
      <c r="K9" s="1" t="s">
        <v>171</v>
      </c>
      <c r="L9" s="1" t="s">
        <v>171</v>
      </c>
      <c r="M9" s="1" t="s">
        <v>171</v>
      </c>
      <c r="N9" s="1" t="s">
        <v>171</v>
      </c>
      <c r="O9" s="1" t="s">
        <v>171</v>
      </c>
      <c r="T9" s="164" t="s">
        <v>173</v>
      </c>
      <c r="U9" s="382"/>
      <c r="V9" s="154" t="s">
        <v>173</v>
      </c>
      <c r="W9" s="339">
        <f>SUM(W10:W14)</f>
        <v>3791504.7408890002</v>
      </c>
      <c r="X9" s="339">
        <f t="shared" ref="X9:AC9" si="0">SUM(X10:X14)</f>
        <v>0</v>
      </c>
      <c r="Y9" s="339">
        <f t="shared" si="0"/>
        <v>40008.932510999999</v>
      </c>
      <c r="Z9" s="339">
        <f t="shared" si="0"/>
        <v>0</v>
      </c>
      <c r="AA9" s="339">
        <f t="shared" si="0"/>
        <v>41886.132511000003</v>
      </c>
      <c r="AB9" s="339">
        <f t="shared" si="0"/>
        <v>0</v>
      </c>
      <c r="AC9" s="339">
        <f t="shared" si="0"/>
        <v>0</v>
      </c>
      <c r="AD9" s="405">
        <f>SUM(AD10:AD14)</f>
        <v>3793381.9408890004</v>
      </c>
      <c r="AE9" s="339">
        <f>SUM(AE10:AE14)</f>
        <v>64043.340682000002</v>
      </c>
      <c r="AF9" s="339">
        <f>SUM(AF10:AF14)</f>
        <v>3684551.2119397097</v>
      </c>
      <c r="AG9" s="339">
        <f>SUM(AG10:AG14)</f>
        <v>44787.388267290415</v>
      </c>
      <c r="AH9" s="405">
        <f>SUM(AH10:AH14)</f>
        <v>3623195.5920605841</v>
      </c>
      <c r="AI9" s="165">
        <f t="shared" ref="AI9:AI19" si="1">+AH9/AD9</f>
        <v>0.95513598380538178</v>
      </c>
      <c r="AJ9" s="166">
        <f t="shared" ref="AJ9:AJ19" si="2">+AH9/AG9</f>
        <v>80.897675266023796</v>
      </c>
      <c r="AK9" s="167">
        <f>SUM(AK10:AK14)</f>
        <v>3536317.3267136044</v>
      </c>
      <c r="AL9" s="167">
        <f>SUM(AL10:AL14)</f>
        <v>86878.265346979984</v>
      </c>
      <c r="AM9" s="168">
        <f t="shared" ref="AM9:AM19" si="3">INDEX(BC9:BN9,MATCH($W$1,$BC$86:$BN$86,0))</f>
        <v>0.93223339537617156</v>
      </c>
      <c r="AN9" s="405">
        <f>SUM(AN10:AN14)</f>
        <v>3579380.4502268694</v>
      </c>
      <c r="AO9" s="165">
        <f t="shared" ref="AO9:AO19" si="4">+AN9/AD9</f>
        <v>0.94358556718072562</v>
      </c>
      <c r="AP9" s="166">
        <f t="shared" ref="AP9:AP19" si="5">+AN9/AG9</f>
        <v>79.919383306416179</v>
      </c>
      <c r="AQ9" s="167">
        <f>SUM(AQ10:AQ14)</f>
        <v>3601924.4523433694</v>
      </c>
      <c r="AR9" s="167">
        <f>SUM(AR10:AR14)</f>
        <v>-22544.002116499549</v>
      </c>
      <c r="AS9" s="168">
        <f t="shared" ref="AS9:AS19" si="6">INDEX(BP9:CA9,MATCH($W$1,$BP$86:$CA$86,0))</f>
        <v>0.94952854958212796</v>
      </c>
      <c r="AT9" s="405">
        <f>SUM(AT10:AT14)</f>
        <v>3576227.4867319497</v>
      </c>
      <c r="AU9" s="165">
        <f t="shared" ref="AU9:AU19" si="7">+AT9/AD9</f>
        <v>0.94275439237574921</v>
      </c>
      <c r="AV9" s="405">
        <f>SUM(AV10:AV14)</f>
        <v>170186.34882841585</v>
      </c>
      <c r="AW9" s="339">
        <f>SUM(AW10:AW14)</f>
        <v>43815.141833714297</v>
      </c>
      <c r="AX9" s="340">
        <f>SUM(AX10:AX14)</f>
        <v>214001.49066213021</v>
      </c>
      <c r="AY9" s="339">
        <f t="shared" ref="AY9:AY19" si="8">+AG9-AH9</f>
        <v>-3578408.2037932938</v>
      </c>
      <c r="AZ9" s="169">
        <f>SUM(AZ10:AZ13)</f>
        <v>3579813.1782853696</v>
      </c>
      <c r="BA9" s="170">
        <f t="shared" ref="BA9:BA19" si="9">IF(AND(AZ9=0,AN9&gt;AZ9),1,IFERROR(AN9/AZ9,1))</f>
        <v>0.99987911993253586</v>
      </c>
      <c r="BC9" s="478">
        <f>CC9/$AD$9</f>
        <v>4.1180432842404198E-2</v>
      </c>
      <c r="BD9" s="478">
        <f t="shared" ref="BD9:BN9" si="10">CD9/$AD$9</f>
        <v>0.82377294532805956</v>
      </c>
      <c r="BE9" s="478">
        <f t="shared" si="10"/>
        <v>0.83889410173589229</v>
      </c>
      <c r="BF9" s="478">
        <f t="shared" si="10"/>
        <v>0.86803829723352954</v>
      </c>
      <c r="BG9" s="478">
        <f t="shared" si="10"/>
        <v>0.87620792826775185</v>
      </c>
      <c r="BH9" s="478">
        <f t="shared" si="10"/>
        <v>0.88660784609512899</v>
      </c>
      <c r="BI9" s="478">
        <f t="shared" si="10"/>
        <v>0.89661484407536796</v>
      </c>
      <c r="BJ9" s="478">
        <f t="shared" si="10"/>
        <v>0.90244118699333564</v>
      </c>
      <c r="BK9" s="478">
        <f t="shared" si="10"/>
        <v>0.90881373664912957</v>
      </c>
      <c r="BL9" s="478">
        <f t="shared" si="10"/>
        <v>0.91825963034637748</v>
      </c>
      <c r="BM9" s="478">
        <f t="shared" si="10"/>
        <v>0.93223339537617156</v>
      </c>
      <c r="BN9" s="478">
        <f t="shared" si="10"/>
        <v>0.94288191683007716</v>
      </c>
      <c r="BP9" s="478">
        <f>CP9/$AD$9</f>
        <v>3.1343646535318917E-2</v>
      </c>
      <c r="BQ9" s="478">
        <f t="shared" ref="BQ9:CA9" si="11">CQ9/$AD$9</f>
        <v>0.8109350414502311</v>
      </c>
      <c r="BR9" s="478">
        <f t="shared" si="11"/>
        <v>0.83305899094851388</v>
      </c>
      <c r="BS9" s="478">
        <f>CS9/$AD$9</f>
        <v>0.86578572380470598</v>
      </c>
      <c r="BT9" s="478">
        <f t="shared" si="11"/>
        <v>0.87511836620868511</v>
      </c>
      <c r="BU9" s="478">
        <f t="shared" si="11"/>
        <v>0.88542329135380293</v>
      </c>
      <c r="BV9" s="478">
        <f t="shared" si="11"/>
        <v>0.89875024043636687</v>
      </c>
      <c r="BW9" s="478">
        <f t="shared" si="11"/>
        <v>0.90907016798716</v>
      </c>
      <c r="BX9" s="478">
        <f t="shared" si="11"/>
        <v>0.91960210929801034</v>
      </c>
      <c r="BY9" s="478">
        <f t="shared" si="11"/>
        <v>0.93136116831686255</v>
      </c>
      <c r="BZ9" s="478">
        <f t="shared" si="11"/>
        <v>0.94952854958212796</v>
      </c>
      <c r="CA9" s="478">
        <f t="shared" si="11"/>
        <v>0.97141405375359036</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60">
        <v>1000000</v>
      </c>
      <c r="ED9" s="460">
        <v>1000000</v>
      </c>
      <c r="EE9" s="460">
        <v>1000000</v>
      </c>
      <c r="EF9" s="460">
        <v>1000000</v>
      </c>
      <c r="EG9" s="460">
        <v>1000000</v>
      </c>
      <c r="EH9" s="460">
        <v>1000000</v>
      </c>
      <c r="EI9" s="460">
        <v>1000000</v>
      </c>
      <c r="EJ9" s="460">
        <v>1000000</v>
      </c>
      <c r="EK9" s="460">
        <v>1000000</v>
      </c>
      <c r="EL9" s="460">
        <v>1000000</v>
      </c>
      <c r="EM9" s="460">
        <v>1000000</v>
      </c>
      <c r="EN9" s="460">
        <v>1000000</v>
      </c>
      <c r="EP9" s="460">
        <v>1000000</v>
      </c>
      <c r="EQ9" s="460">
        <v>1000000</v>
      </c>
      <c r="ER9" s="460">
        <v>1000000</v>
      </c>
      <c r="ES9" s="460">
        <v>1000000</v>
      </c>
      <c r="ET9" s="460">
        <v>1000000</v>
      </c>
      <c r="EU9" s="460">
        <v>1000000</v>
      </c>
      <c r="EV9" s="460">
        <v>1000000</v>
      </c>
      <c r="EW9" s="460">
        <v>1000000</v>
      </c>
      <c r="EX9" s="460">
        <v>1000000</v>
      </c>
      <c r="EY9" s="460">
        <v>1000000</v>
      </c>
      <c r="EZ9" s="460">
        <v>1000000</v>
      </c>
      <c r="FA9" s="460">
        <v>1000000</v>
      </c>
    </row>
    <row r="10" spans="1:157" ht="25.5" customHeight="1">
      <c r="A10" s="163"/>
      <c r="B10" s="1" t="s">
        <v>171</v>
      </c>
      <c r="C10" s="1" t="s">
        <v>171</v>
      </c>
      <c r="D10" s="1" t="s">
        <v>171</v>
      </c>
      <c r="E10" s="1" t="s">
        <v>172</v>
      </c>
      <c r="F10" s="1">
        <v>1</v>
      </c>
      <c r="G10" s="1" t="s">
        <v>171</v>
      </c>
      <c r="H10" s="1" t="s">
        <v>171</v>
      </c>
      <c r="I10" s="1" t="s">
        <v>171</v>
      </c>
      <c r="J10" s="1" t="s">
        <v>171</v>
      </c>
      <c r="K10" s="1" t="s">
        <v>171</v>
      </c>
      <c r="L10" s="1" t="s">
        <v>171</v>
      </c>
      <c r="M10" s="1" t="s">
        <v>171</v>
      </c>
      <c r="N10" s="1" t="s">
        <v>171</v>
      </c>
      <c r="O10" s="1" t="s">
        <v>171</v>
      </c>
      <c r="T10" s="171" t="s">
        <v>174</v>
      </c>
      <c r="U10" s="387"/>
      <c r="V10" s="172" t="s">
        <v>174</v>
      </c>
      <c r="W10" s="341">
        <f t="shared" ref="W10:AH14" si="16">+W74+W168+W241+W218+W264+W294+W192</f>
        <v>254330.10840199998</v>
      </c>
      <c r="X10" s="341">
        <f t="shared" si="16"/>
        <v>0</v>
      </c>
      <c r="Y10" s="341">
        <f t="shared" si="16"/>
        <v>891.56341299999997</v>
      </c>
      <c r="Z10" s="341">
        <f t="shared" si="16"/>
        <v>0</v>
      </c>
      <c r="AA10" s="341">
        <f t="shared" si="16"/>
        <v>1877.2</v>
      </c>
      <c r="AB10" s="341">
        <f t="shared" si="16"/>
        <v>0</v>
      </c>
      <c r="AC10" s="341">
        <f t="shared" si="16"/>
        <v>0</v>
      </c>
      <c r="AD10" s="406">
        <f t="shared" si="16"/>
        <v>255315.744989</v>
      </c>
      <c r="AE10" s="341">
        <f t="shared" si="16"/>
        <v>7875.86438</v>
      </c>
      <c r="AF10" s="341">
        <f t="shared" si="16"/>
        <v>243597.87628999999</v>
      </c>
      <c r="AG10" s="341">
        <f>+AG74+AG168+AG241+AG218+AG264+AG294+AG192</f>
        <v>3842.0043190000015</v>
      </c>
      <c r="AH10" s="406">
        <f t="shared" si="16"/>
        <v>202745.88120427402</v>
      </c>
      <c r="AI10" s="173">
        <f t="shared" si="1"/>
        <v>0.79409862173995227</v>
      </c>
      <c r="AJ10" s="166">
        <f t="shared" si="2"/>
        <v>52.770862385975867</v>
      </c>
      <c r="AK10" s="174">
        <f>+AK74+AK168+AK241+AK218+AK264+AK294+AK192</f>
        <v>182845.5839261807</v>
      </c>
      <c r="AL10" s="174">
        <f>+AH10-AK10</f>
        <v>19900.29727809332</v>
      </c>
      <c r="AM10" s="168">
        <f>INDEX(BC10:BN10,MATCH($W$1,$BC$86:$BN$86,0))</f>
        <v>0.71615475157655628</v>
      </c>
      <c r="AN10" s="406">
        <f>+AN74+AN168+AN241+AN218+AN264+AN294+AN192</f>
        <v>200066.92614791001</v>
      </c>
      <c r="AO10" s="175">
        <f t="shared" si="4"/>
        <v>0.78360590787900553</v>
      </c>
      <c r="AP10" s="166">
        <f t="shared" si="5"/>
        <v>52.073581791283232</v>
      </c>
      <c r="AQ10" s="174">
        <f>+AQ74+AQ168+AQ241+AQ218+AQ264+AQ294+AQ192</f>
        <v>185807.79898318069</v>
      </c>
      <c r="AR10" s="174">
        <f>+AN10-AQ10</f>
        <v>14259.127164729318</v>
      </c>
      <c r="AS10" s="168">
        <f t="shared" si="6"/>
        <v>0.7277569152313188</v>
      </c>
      <c r="AT10" s="406">
        <f>+AT74+AT168+AT241+AT218+AT264+AT294+AT192</f>
        <v>198151.82756491003</v>
      </c>
      <c r="AU10" s="175">
        <f t="shared" si="7"/>
        <v>0.77610500509260472</v>
      </c>
      <c r="AV10" s="406">
        <f>+AD10-AH10</f>
        <v>52569.863784725982</v>
      </c>
      <c r="AW10" s="341">
        <f>+AH10-AN10</f>
        <v>2678.9550563640078</v>
      </c>
      <c r="AX10" s="342">
        <f t="shared" ref="AX10:AX17" si="17">+AD10-AN10</f>
        <v>55248.818841089989</v>
      </c>
      <c r="AY10" s="341">
        <f t="shared" si="8"/>
        <v>-198903.87688527402</v>
      </c>
      <c r="AZ10" s="176">
        <f>AD10*AS10</f>
        <v>185807.79898318069</v>
      </c>
      <c r="BA10" s="170">
        <f t="shared" si="9"/>
        <v>1.0767412737396456</v>
      </c>
      <c r="BC10" s="493">
        <f>CC10/$AD$10</f>
        <v>5.9669233857639781E-2</v>
      </c>
      <c r="BD10" s="493">
        <f t="shared" ref="BD10:BN10" si="18">CD10/$AD$10</f>
        <v>0.11701272255990114</v>
      </c>
      <c r="BE10" s="493">
        <f t="shared" si="18"/>
        <v>0.17387162473967704</v>
      </c>
      <c r="BF10" s="493">
        <f t="shared" si="18"/>
        <v>0.23229824423754178</v>
      </c>
      <c r="BG10" s="493">
        <f t="shared" si="18"/>
        <v>0.2980394430696362</v>
      </c>
      <c r="BH10" s="493">
        <f t="shared" si="18"/>
        <v>0.37471227769693094</v>
      </c>
      <c r="BI10" s="493">
        <f t="shared" si="18"/>
        <v>0.45953086618332478</v>
      </c>
      <c r="BJ10" s="493">
        <f t="shared" si="18"/>
        <v>0.51523307866105073</v>
      </c>
      <c r="BK10" s="493">
        <f t="shared" si="18"/>
        <v>0.57692670670958646</v>
      </c>
      <c r="BL10" s="493">
        <f t="shared" si="18"/>
        <v>0.64398728257819904</v>
      </c>
      <c r="BM10" s="493">
        <f t="shared" si="18"/>
        <v>0.71615475157655628</v>
      </c>
      <c r="BN10" s="493">
        <f t="shared" si="18"/>
        <v>0.85147552655386072</v>
      </c>
      <c r="BP10" s="493">
        <f>CP10/$AD$10</f>
        <v>5.1702381605391742E-2</v>
      </c>
      <c r="BQ10" s="493">
        <f t="shared" ref="BQ10:CA10" si="19">CQ10/$AD$10</f>
        <v>0.11193575437661951</v>
      </c>
      <c r="BR10" s="493">
        <f t="shared" si="19"/>
        <v>0.1732288562296227</v>
      </c>
      <c r="BS10" s="493">
        <f t="shared" si="19"/>
        <v>0.23737281301925095</v>
      </c>
      <c r="BT10" s="493">
        <f t="shared" si="19"/>
        <v>0.30557860077838989</v>
      </c>
      <c r="BU10" s="493">
        <f t="shared" si="19"/>
        <v>0.37719135404620696</v>
      </c>
      <c r="BV10" s="493">
        <f t="shared" si="19"/>
        <v>0.46574371957420496</v>
      </c>
      <c r="BW10" s="493">
        <f t="shared" si="19"/>
        <v>0.51886809652506838</v>
      </c>
      <c r="BX10" s="493">
        <f t="shared" si="19"/>
        <v>0.58110608691602839</v>
      </c>
      <c r="BY10" s="493">
        <f t="shared" si="19"/>
        <v>0.64756145232256523</v>
      </c>
      <c r="BZ10" s="493">
        <f t="shared" si="19"/>
        <v>0.7277569152313188</v>
      </c>
      <c r="CA10" s="493">
        <f t="shared" si="19"/>
        <v>0.87680761807950736</v>
      </c>
      <c r="CC10" s="468">
        <f>DC10/EC10</f>
        <v>15234.494895286163</v>
      </c>
      <c r="CD10" s="468">
        <f t="shared" ref="CD10:CN14" si="20">DD10/ED10</f>
        <v>29875.190433572327</v>
      </c>
      <c r="CE10" s="468">
        <f t="shared" si="20"/>
        <v>44392.163402858489</v>
      </c>
      <c r="CF10" s="468">
        <f t="shared" si="20"/>
        <v>59309.399287144653</v>
      </c>
      <c r="CG10" s="468">
        <f t="shared" si="20"/>
        <v>76094.162443430818</v>
      </c>
      <c r="CH10" s="468">
        <f t="shared" si="20"/>
        <v>95669.944336716973</v>
      </c>
      <c r="CI10" s="468">
        <f t="shared" si="20"/>
        <v>117325.46544503604</v>
      </c>
      <c r="CJ10" s="468">
        <f t="shared" si="20"/>
        <v>131547.11732132221</v>
      </c>
      <c r="CK10" s="468">
        <f t="shared" si="20"/>
        <v>147298.47192760836</v>
      </c>
      <c r="CL10" s="468">
        <f t="shared" si="20"/>
        <v>164420.09281489454</v>
      </c>
      <c r="CM10" s="468">
        <f t="shared" si="20"/>
        <v>182845.5839261807</v>
      </c>
      <c r="CN10" s="468">
        <f t="shared" si="20"/>
        <v>217395.10840200001</v>
      </c>
      <c r="CP10" s="465">
        <f t="shared" ref="CP10:DA14" si="21">DP10/EP10</f>
        <v>13200.432077286163</v>
      </c>
      <c r="CQ10" s="465">
        <f t="shared" si="21"/>
        <v>28578.960519572327</v>
      </c>
      <c r="CR10" s="465">
        <f t="shared" si="21"/>
        <v>44228.054481858489</v>
      </c>
      <c r="CS10" s="465">
        <f t="shared" si="21"/>
        <v>60605.016596144655</v>
      </c>
      <c r="CT10" s="465">
        <f t="shared" si="21"/>
        <v>78019.028110430823</v>
      </c>
      <c r="CU10" s="465">
        <f t="shared" si="21"/>
        <v>96302.891561716984</v>
      </c>
      <c r="CV10" s="465">
        <f t="shared" si="21"/>
        <v>118911.70473703604</v>
      </c>
      <c r="CW10" s="465">
        <f t="shared" si="21"/>
        <v>132475.19461532219</v>
      </c>
      <c r="CX10" s="465">
        <f t="shared" si="21"/>
        <v>148365.53349860836</v>
      </c>
      <c r="CY10" s="465">
        <f t="shared" si="21"/>
        <v>165332.63462589454</v>
      </c>
      <c r="CZ10" s="465">
        <f t="shared" si="21"/>
        <v>185807.79898318069</v>
      </c>
      <c r="DA10" s="465">
        <f t="shared" si="21"/>
        <v>223862.79022200001</v>
      </c>
      <c r="DC10" s="174">
        <f t="shared" ref="DC10:DN14" si="22">+DC74+DC168+DC241+DC218+DC264+DC294+DC192</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4" si="23">+DP74+DP168+DP241+DP218+DP264+DP294+DP192</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68">
        <v>1000000</v>
      </c>
      <c r="ED10" s="471">
        <v>1000000</v>
      </c>
      <c r="EE10" s="471">
        <v>1000000</v>
      </c>
      <c r="EF10" s="471">
        <v>1000000</v>
      </c>
      <c r="EG10" s="471">
        <v>1000000</v>
      </c>
      <c r="EH10" s="471">
        <v>1000000</v>
      </c>
      <c r="EI10" s="471">
        <v>1000000</v>
      </c>
      <c r="EJ10" s="471">
        <v>1000000</v>
      </c>
      <c r="EK10" s="471">
        <v>1000000</v>
      </c>
      <c r="EL10" s="471">
        <v>1000000</v>
      </c>
      <c r="EM10" s="471">
        <v>1000000</v>
      </c>
      <c r="EN10" s="471">
        <v>1000000</v>
      </c>
      <c r="EP10" s="468">
        <v>1000000</v>
      </c>
      <c r="EQ10" s="471">
        <v>1000000</v>
      </c>
      <c r="ER10" s="471">
        <v>1000000</v>
      </c>
      <c r="ES10" s="471">
        <v>1000000</v>
      </c>
      <c r="ET10" s="471">
        <v>1000000</v>
      </c>
      <c r="EU10" s="471">
        <v>1000000</v>
      </c>
      <c r="EV10" s="471">
        <v>1000000</v>
      </c>
      <c r="EW10" s="471">
        <v>1000000</v>
      </c>
      <c r="EX10" s="471">
        <v>1000000</v>
      </c>
      <c r="EY10" s="471">
        <v>1000000</v>
      </c>
      <c r="EZ10" s="471">
        <v>1000000</v>
      </c>
      <c r="FA10" s="471">
        <v>1000000</v>
      </c>
    </row>
    <row r="11" spans="1:157" ht="25.5" customHeight="1">
      <c r="A11" s="163"/>
      <c r="B11" s="1" t="s">
        <v>171</v>
      </c>
      <c r="C11" s="1" t="s">
        <v>171</v>
      </c>
      <c r="D11" s="1" t="s">
        <v>171</v>
      </c>
      <c r="E11" s="1" t="s">
        <v>172</v>
      </c>
      <c r="F11" s="1">
        <v>2</v>
      </c>
      <c r="G11" s="1" t="s">
        <v>171</v>
      </c>
      <c r="H11" s="1" t="s">
        <v>171</v>
      </c>
      <c r="I11" s="1" t="s">
        <v>171</v>
      </c>
      <c r="J11" s="1" t="s">
        <v>171</v>
      </c>
      <c r="K11" s="1" t="s">
        <v>171</v>
      </c>
      <c r="L11" s="1" t="s">
        <v>171</v>
      </c>
      <c r="M11" s="1" t="s">
        <v>171</v>
      </c>
      <c r="N11" s="1" t="s">
        <v>171</v>
      </c>
      <c r="O11" s="1" t="s">
        <v>171</v>
      </c>
      <c r="T11" s="171" t="s">
        <v>175</v>
      </c>
      <c r="U11" s="387"/>
      <c r="V11" s="172" t="s">
        <v>175</v>
      </c>
      <c r="W11" s="341">
        <f t="shared" si="16"/>
        <v>96324.530784000002</v>
      </c>
      <c r="X11" s="341">
        <f t="shared" si="16"/>
        <v>0</v>
      </c>
      <c r="Y11" s="341">
        <f t="shared" si="16"/>
        <v>118.60357900000001</v>
      </c>
      <c r="Z11" s="341">
        <f t="shared" si="16"/>
        <v>0</v>
      </c>
      <c r="AA11" s="341">
        <f t="shared" si="16"/>
        <v>3790.8192829999998</v>
      </c>
      <c r="AB11" s="341">
        <f t="shared" si="16"/>
        <v>0</v>
      </c>
      <c r="AC11" s="341">
        <f t="shared" si="16"/>
        <v>0</v>
      </c>
      <c r="AD11" s="406">
        <f t="shared" si="16"/>
        <v>99996.746488000004</v>
      </c>
      <c r="AE11" s="341">
        <f t="shared" si="16"/>
        <v>0</v>
      </c>
      <c r="AF11" s="341">
        <f t="shared" si="16"/>
        <v>92278.604150130006</v>
      </c>
      <c r="AG11" s="341">
        <f>+AG75+AG169+AG242+AG219+AG265+AG295+AG193</f>
        <v>7718.1423378699965</v>
      </c>
      <c r="AH11" s="406">
        <f>+AH75+AH169+AH242+AH219+AH265+AH295+AH193</f>
        <v>77110.560463240006</v>
      </c>
      <c r="AI11" s="173">
        <f t="shared" si="1"/>
        <v>0.77113069346204755</v>
      </c>
      <c r="AJ11" s="166">
        <f t="shared" si="2"/>
        <v>9.9908186565681412</v>
      </c>
      <c r="AK11" s="174">
        <f>+AK75+AK169+AK242+AK219+AK265+AK295+AK193</f>
        <v>74340.04310771919</v>
      </c>
      <c r="AL11" s="174">
        <f>+AH11-AK11</f>
        <v>2770.5173555208166</v>
      </c>
      <c r="AM11" s="168">
        <f t="shared" si="3"/>
        <v>0.74342461848636532</v>
      </c>
      <c r="AN11" s="406">
        <f>+AN75+AN169+AN242+AN219+AN265+AN295+AN193</f>
        <v>61090.509749560006</v>
      </c>
      <c r="AO11" s="175">
        <f t="shared" si="4"/>
        <v>0.61092497401294055</v>
      </c>
      <c r="AP11" s="166">
        <f t="shared" si="5"/>
        <v>7.9151830939696524</v>
      </c>
      <c r="AQ11" s="174">
        <f>+AQ75+AQ169+AQ242+AQ219+AQ265+AQ295+AQ193</f>
        <v>64505.559123984225</v>
      </c>
      <c r="AR11" s="174">
        <f>+AN11-AQ11</f>
        <v>-3415.0493744242194</v>
      </c>
      <c r="AS11" s="168">
        <f t="shared" si="6"/>
        <v>0.64507657888374537</v>
      </c>
      <c r="AT11" s="406">
        <f>+AT75+AT169+AT242+AT219+AT265+AT295+AT193</f>
        <v>59934.733581640001</v>
      </c>
      <c r="AU11" s="175">
        <f t="shared" si="7"/>
        <v>0.59936683628834264</v>
      </c>
      <c r="AV11" s="406">
        <f>+AD11-AH11</f>
        <v>22886.186024759998</v>
      </c>
      <c r="AW11" s="341">
        <f>+AH11-AN11</f>
        <v>16020.050713680001</v>
      </c>
      <c r="AX11" s="342">
        <f t="shared" si="17"/>
        <v>38906.236738439999</v>
      </c>
      <c r="AY11" s="341">
        <f t="shared" si="8"/>
        <v>-69392.418125370008</v>
      </c>
      <c r="AZ11" s="176">
        <f>AD11*AS11</f>
        <v>64505.559123984225</v>
      </c>
      <c r="BA11" s="170">
        <f t="shared" si="9"/>
        <v>0.94705806102912382</v>
      </c>
      <c r="BC11" s="493">
        <f>CC11/$AD$11</f>
        <v>0.249167365588921</v>
      </c>
      <c r="BD11" s="493">
        <f t="shared" ref="BD11:BN11" si="24">CD11/$AD$11</f>
        <v>0.32098927152313439</v>
      </c>
      <c r="BE11" s="493">
        <f t="shared" si="24"/>
        <v>0.42389078511167361</v>
      </c>
      <c r="BF11" s="493">
        <f t="shared" si="24"/>
        <v>0.46803638500015438</v>
      </c>
      <c r="BG11" s="493">
        <f t="shared" si="24"/>
        <v>0.515918274653971</v>
      </c>
      <c r="BH11" s="493">
        <f t="shared" si="24"/>
        <v>0.56672508276636069</v>
      </c>
      <c r="BI11" s="493">
        <f t="shared" si="24"/>
        <v>0.67736824994917311</v>
      </c>
      <c r="BJ11" s="493">
        <f t="shared" si="24"/>
        <v>0.63662539651313821</v>
      </c>
      <c r="BK11" s="493">
        <f t="shared" si="24"/>
        <v>0.66738650165599356</v>
      </c>
      <c r="BL11" s="493">
        <f t="shared" si="24"/>
        <v>0.70576862651043959</v>
      </c>
      <c r="BM11" s="493">
        <f t="shared" si="24"/>
        <v>0.74342461848636532</v>
      </c>
      <c r="BN11" s="493">
        <f t="shared" si="24"/>
        <v>0.80919857707500897</v>
      </c>
      <c r="BP11" s="493">
        <f>CP11/$AD$11</f>
        <v>6.4038605323375524E-3</v>
      </c>
      <c r="BQ11" s="493">
        <f t="shared" ref="BQ11:CA11" si="25">CQ11/$AD$11</f>
        <v>5.5569163351594543E-2</v>
      </c>
      <c r="BR11" s="493">
        <f t="shared" si="25"/>
        <v>0.10284334947547159</v>
      </c>
      <c r="BS11" s="493">
        <f t="shared" si="25"/>
        <v>0.1885732225660478</v>
      </c>
      <c r="BT11" s="493">
        <f t="shared" si="25"/>
        <v>0.21391852703796446</v>
      </c>
      <c r="BU11" s="493">
        <f t="shared" si="25"/>
        <v>0.27007966957804075</v>
      </c>
      <c r="BV11" s="493">
        <f t="shared" si="25"/>
        <v>0.33935621807040733</v>
      </c>
      <c r="BW11" s="493">
        <f t="shared" si="25"/>
        <v>0.40078528677137726</v>
      </c>
      <c r="BX11" s="493">
        <f t="shared" si="25"/>
        <v>0.48669686418811259</v>
      </c>
      <c r="BY11" s="493">
        <f t="shared" si="25"/>
        <v>0.57201110518923604</v>
      </c>
      <c r="BZ11" s="493">
        <f t="shared" si="25"/>
        <v>0.64507657888374537</v>
      </c>
      <c r="CA11" s="493">
        <f t="shared" si="25"/>
        <v>0.80034269252510604</v>
      </c>
      <c r="CC11" s="468">
        <f>DC11/EC11</f>
        <v>24915.925889878148</v>
      </c>
      <c r="CD11" s="468">
        <f t="shared" si="20"/>
        <v>32097.882809866667</v>
      </c>
      <c r="CE11" s="468">
        <f t="shared" si="20"/>
        <v>42387.699377411314</v>
      </c>
      <c r="CF11" s="468">
        <f t="shared" si="20"/>
        <v>46802.115738020402</v>
      </c>
      <c r="CG11" s="468">
        <f t="shared" si="20"/>
        <v>51590.148919099498</v>
      </c>
      <c r="CH11" s="468">
        <f t="shared" si="20"/>
        <v>56670.66442977859</v>
      </c>
      <c r="CI11" s="468">
        <f t="shared" si="20"/>
        <v>67734.621169187682</v>
      </c>
      <c r="CJ11" s="468">
        <f t="shared" si="20"/>
        <v>63660.468382946769</v>
      </c>
      <c r="CK11" s="468">
        <f t="shared" si="20"/>
        <v>66736.478815607581</v>
      </c>
      <c r="CL11" s="468">
        <f t="shared" si="20"/>
        <v>70574.566424348392</v>
      </c>
      <c r="CM11" s="468">
        <f t="shared" si="20"/>
        <v>74340.04310771919</v>
      </c>
      <c r="CN11" s="468">
        <f t="shared" si="20"/>
        <v>80917.224970220006</v>
      </c>
      <c r="CP11" s="465">
        <f t="shared" si="21"/>
        <v>640.365218196667</v>
      </c>
      <c r="CQ11" s="465">
        <f t="shared" si="21"/>
        <v>5556.7355402196599</v>
      </c>
      <c r="CR11" s="465">
        <f t="shared" si="21"/>
        <v>10284.000345475521</v>
      </c>
      <c r="CS11" s="465">
        <f t="shared" si="21"/>
        <v>18856.708731362283</v>
      </c>
      <c r="CT11" s="465">
        <f t="shared" si="21"/>
        <v>21391.156717301707</v>
      </c>
      <c r="CU11" s="465">
        <f t="shared" si="21"/>
        <v>27007.088250358149</v>
      </c>
      <c r="CV11" s="465">
        <f t="shared" si="21"/>
        <v>33934.517707512969</v>
      </c>
      <c r="CW11" s="465">
        <f t="shared" si="21"/>
        <v>40077.224717397796</v>
      </c>
      <c r="CX11" s="465">
        <f t="shared" si="21"/>
        <v>48668.102944723265</v>
      </c>
      <c r="CY11" s="465">
        <f t="shared" si="21"/>
        <v>57199.249473928743</v>
      </c>
      <c r="CZ11" s="465">
        <f t="shared" si="21"/>
        <v>64505.559123984225</v>
      </c>
      <c r="DA11" s="465">
        <f t="shared" si="21"/>
        <v>80031.665327956362</v>
      </c>
      <c r="DC11" s="174">
        <f t="shared" si="22"/>
        <v>24915925889.878147</v>
      </c>
      <c r="DD11" s="174">
        <f t="shared" si="22"/>
        <v>32097882809.866669</v>
      </c>
      <c r="DE11" s="174">
        <f t="shared" si="22"/>
        <v>42387699377.411316</v>
      </c>
      <c r="DF11" s="174">
        <f t="shared" si="22"/>
        <v>46802115738.020401</v>
      </c>
      <c r="DG11" s="174">
        <f t="shared" si="22"/>
        <v>51590148919.099495</v>
      </c>
      <c r="DH11" s="174">
        <f t="shared" si="22"/>
        <v>56670664429.778587</v>
      </c>
      <c r="DI11" s="174">
        <f t="shared" si="22"/>
        <v>67734621169.187675</v>
      </c>
      <c r="DJ11" s="174">
        <f t="shared" si="22"/>
        <v>63660468382.94677</v>
      </c>
      <c r="DK11" s="174">
        <f t="shared" si="22"/>
        <v>66736478815.607574</v>
      </c>
      <c r="DL11" s="174">
        <f t="shared" si="22"/>
        <v>70574566424.348389</v>
      </c>
      <c r="DM11" s="174">
        <f t="shared" si="22"/>
        <v>74340043107.719193</v>
      </c>
      <c r="DN11" s="174">
        <f t="shared" si="22"/>
        <v>80917224970.220001</v>
      </c>
      <c r="DO11" s="174"/>
      <c r="DP11" s="174">
        <f t="shared" si="23"/>
        <v>640365218.19666696</v>
      </c>
      <c r="DQ11" s="174">
        <f t="shared" si="23"/>
        <v>5556735540.2196598</v>
      </c>
      <c r="DR11" s="174">
        <f t="shared" si="23"/>
        <v>10284000345.475521</v>
      </c>
      <c r="DS11" s="174">
        <f t="shared" si="23"/>
        <v>18856708731.362282</v>
      </c>
      <c r="DT11" s="174">
        <f t="shared" si="23"/>
        <v>21391156717.301708</v>
      </c>
      <c r="DU11" s="174">
        <f t="shared" si="23"/>
        <v>27007088250.35815</v>
      </c>
      <c r="DV11" s="174">
        <f t="shared" si="23"/>
        <v>33934517707.51297</v>
      </c>
      <c r="DW11" s="174">
        <f t="shared" si="23"/>
        <v>40077224717.397797</v>
      </c>
      <c r="DX11" s="174">
        <f t="shared" si="23"/>
        <v>48668102944.723267</v>
      </c>
      <c r="DY11" s="174">
        <f t="shared" si="23"/>
        <v>57199249473.928741</v>
      </c>
      <c r="DZ11" s="174">
        <f t="shared" si="23"/>
        <v>64505559123.984222</v>
      </c>
      <c r="EA11" s="174">
        <f t="shared" si="23"/>
        <v>80031665327.95636</v>
      </c>
      <c r="EC11" s="468">
        <v>1000000</v>
      </c>
      <c r="ED11" s="471">
        <v>1000000</v>
      </c>
      <c r="EE11" s="471">
        <v>1000000</v>
      </c>
      <c r="EF11" s="471">
        <v>1000000</v>
      </c>
      <c r="EG11" s="471">
        <v>1000000</v>
      </c>
      <c r="EH11" s="471">
        <v>1000000</v>
      </c>
      <c r="EI11" s="471">
        <v>1000000</v>
      </c>
      <c r="EJ11" s="471">
        <v>1000000</v>
      </c>
      <c r="EK11" s="471">
        <v>1000000</v>
      </c>
      <c r="EL11" s="471">
        <v>1000000</v>
      </c>
      <c r="EM11" s="471">
        <v>1000000</v>
      </c>
      <c r="EN11" s="471">
        <v>1000000</v>
      </c>
      <c r="EP11" s="468">
        <v>1000000</v>
      </c>
      <c r="EQ11" s="471">
        <v>1000000</v>
      </c>
      <c r="ER11" s="471">
        <v>1000000</v>
      </c>
      <c r="ES11" s="471">
        <v>1000000</v>
      </c>
      <c r="ET11" s="471">
        <v>1000000</v>
      </c>
      <c r="EU11" s="471">
        <v>1000000</v>
      </c>
      <c r="EV11" s="471">
        <v>1000000</v>
      </c>
      <c r="EW11" s="471">
        <v>1000000</v>
      </c>
      <c r="EX11" s="471">
        <v>1000000</v>
      </c>
      <c r="EY11" s="471">
        <v>1000000</v>
      </c>
      <c r="EZ11" s="471">
        <v>1000000</v>
      </c>
      <c r="FA11" s="471">
        <v>1000000</v>
      </c>
    </row>
    <row r="12" spans="1:157" ht="25.5" customHeight="1">
      <c r="A12" s="163"/>
      <c r="B12" s="1" t="s">
        <v>171</v>
      </c>
      <c r="C12" s="1" t="s">
        <v>171</v>
      </c>
      <c r="D12" s="1" t="s">
        <v>171</v>
      </c>
      <c r="E12" s="1" t="s">
        <v>172</v>
      </c>
      <c r="F12" s="1">
        <v>3</v>
      </c>
      <c r="G12" s="1" t="s">
        <v>171</v>
      </c>
      <c r="H12" s="1" t="s">
        <v>171</v>
      </c>
      <c r="I12" s="1" t="s">
        <v>171</v>
      </c>
      <c r="J12" s="1" t="s">
        <v>171</v>
      </c>
      <c r="K12" s="1" t="s">
        <v>171</v>
      </c>
      <c r="L12" s="1" t="s">
        <v>171</v>
      </c>
      <c r="M12" s="1" t="s">
        <v>171</v>
      </c>
      <c r="N12" s="1" t="s">
        <v>171</v>
      </c>
      <c r="O12" s="1" t="s">
        <v>171</v>
      </c>
      <c r="T12" s="171" t="s">
        <v>176</v>
      </c>
      <c r="U12" s="387"/>
      <c r="V12" s="172" t="s">
        <v>176</v>
      </c>
      <c r="W12" s="343">
        <f t="shared" si="16"/>
        <v>3346244.5167030003</v>
      </c>
      <c r="X12" s="343">
        <f t="shared" si="16"/>
        <v>0</v>
      </c>
      <c r="Y12" s="343">
        <f t="shared" si="16"/>
        <v>38962.957118999999</v>
      </c>
      <c r="Z12" s="343">
        <f t="shared" si="16"/>
        <v>0</v>
      </c>
      <c r="AA12" s="343">
        <f t="shared" si="16"/>
        <v>24687.690012999999</v>
      </c>
      <c r="AB12" s="343">
        <f t="shared" si="16"/>
        <v>0</v>
      </c>
      <c r="AC12" s="343">
        <f t="shared" si="16"/>
        <v>0</v>
      </c>
      <c r="AD12" s="407">
        <f t="shared" si="16"/>
        <v>3331969.249597</v>
      </c>
      <c r="AE12" s="343">
        <f t="shared" si="16"/>
        <v>56167.476302000003</v>
      </c>
      <c r="AF12" s="343">
        <f t="shared" si="16"/>
        <v>3250188.5283781695</v>
      </c>
      <c r="AG12" s="341">
        <f>+AG76+AG170+AG243+AG220+AG266+AG296+AG194</f>
        <v>25613.244916830412</v>
      </c>
      <c r="AH12" s="407">
        <f t="shared" si="16"/>
        <v>3249224.08493311</v>
      </c>
      <c r="AI12" s="173">
        <f t="shared" si="1"/>
        <v>0.97516628802204641</v>
      </c>
      <c r="AJ12" s="166">
        <f t="shared" si="2"/>
        <v>126.85718250396502</v>
      </c>
      <c r="AK12" s="174">
        <f>+AK76+AK170+AK243+AK220+AK266+AK296+AK194</f>
        <v>3189878.2451708042</v>
      </c>
      <c r="AL12" s="174">
        <f>+AH12-AK12</f>
        <v>59345.839762305841</v>
      </c>
      <c r="AM12" s="168">
        <f t="shared" si="3"/>
        <v>0.95735524736808975</v>
      </c>
      <c r="AN12" s="406">
        <f>+AN76+AN170+AN243+AN220+AN266+AN296+AN194</f>
        <v>3249061.1834151098</v>
      </c>
      <c r="AO12" s="175">
        <f t="shared" si="4"/>
        <v>0.97511739755944093</v>
      </c>
      <c r="AP12" s="166">
        <f t="shared" si="5"/>
        <v>126.85082245397803</v>
      </c>
      <c r="AQ12" s="174">
        <f>+AQ76+AQ170+AQ243+AQ220+AQ266+AQ296+AQ194</f>
        <v>3282295.9895205344</v>
      </c>
      <c r="AR12" s="174">
        <f>+AN12-AQ12</f>
        <v>-33234.80610542465</v>
      </c>
      <c r="AS12" s="168">
        <f t="shared" si="6"/>
        <v>0.98509192121671796</v>
      </c>
      <c r="AT12" s="406">
        <f>+AT76+AT170+AT243+AT220+AT266+AT296+AT194</f>
        <v>3249061.1834151098</v>
      </c>
      <c r="AU12" s="175">
        <f t="shared" si="7"/>
        <v>0.97511739755944093</v>
      </c>
      <c r="AV12" s="406">
        <f>+AD12-AH12</f>
        <v>82745.164663889911</v>
      </c>
      <c r="AW12" s="341">
        <f>+AH12-AN12</f>
        <v>162.9015180002898</v>
      </c>
      <c r="AX12" s="342">
        <f t="shared" si="17"/>
        <v>82908.066181890201</v>
      </c>
      <c r="AY12" s="341">
        <f t="shared" si="8"/>
        <v>-3223610.8400162798</v>
      </c>
      <c r="AZ12" s="176">
        <f>AD12*AS12</f>
        <v>3282295.9895205349</v>
      </c>
      <c r="BA12" s="170">
        <f t="shared" si="9"/>
        <v>0.98987452496315542</v>
      </c>
      <c r="BC12" s="493">
        <f>CC12/$AD$12</f>
        <v>3.1495380605897447E-2</v>
      </c>
      <c r="BD12" s="493">
        <f t="shared" ref="BD12:BN12" si="26">CD12/$AD$12</f>
        <v>0.91322765737331291</v>
      </c>
      <c r="BE12" s="493">
        <f t="shared" si="26"/>
        <v>0.92163861991680285</v>
      </c>
      <c r="BF12" s="493">
        <f t="shared" si="26"/>
        <v>0.94775237334970863</v>
      </c>
      <c r="BG12" s="493">
        <f t="shared" si="26"/>
        <v>0.94848162192104335</v>
      </c>
      <c r="BH12" s="493">
        <f t="shared" si="26"/>
        <v>0.95151735407876958</v>
      </c>
      <c r="BI12" s="493">
        <f t="shared" si="26"/>
        <v>0.95167055351406005</v>
      </c>
      <c r="BJ12" s="493">
        <f t="shared" si="26"/>
        <v>0.95370078694602767</v>
      </c>
      <c r="BK12" s="493">
        <f t="shared" si="26"/>
        <v>0.95400890608917532</v>
      </c>
      <c r="BL12" s="493">
        <f t="shared" si="26"/>
        <v>0.95598709138869375</v>
      </c>
      <c r="BM12" s="493">
        <f t="shared" si="26"/>
        <v>0.95735524736808975</v>
      </c>
      <c r="BN12" s="493">
        <f t="shared" si="26"/>
        <v>0.95951391739539105</v>
      </c>
      <c r="BP12" s="493">
        <f>CP12/$AD$12</f>
        <v>3.1491567470466636E-2</v>
      </c>
      <c r="BQ12" s="493">
        <f t="shared" ref="BQ12:CA12" si="27">CQ12/$AD$12</f>
        <v>0.91257390987067344</v>
      </c>
      <c r="BR12" s="493">
        <f t="shared" si="27"/>
        <v>0.93021117089068794</v>
      </c>
      <c r="BS12" s="493">
        <f t="shared" si="27"/>
        <v>0.95853487971789841</v>
      </c>
      <c r="BT12" s="493">
        <f t="shared" si="27"/>
        <v>0.96147408368353771</v>
      </c>
      <c r="BU12" s="493">
        <f t="shared" si="27"/>
        <v>0.96462546644333669</v>
      </c>
      <c r="BV12" s="493">
        <f t="shared" si="27"/>
        <v>0.96950429595517484</v>
      </c>
      <c r="BW12" s="493">
        <f t="shared" si="27"/>
        <v>0.97386200287280233</v>
      </c>
      <c r="BX12" s="493">
        <f t="shared" si="27"/>
        <v>0.97698925563053141</v>
      </c>
      <c r="BY12" s="493">
        <f t="shared" si="27"/>
        <v>0.98132089729835781</v>
      </c>
      <c r="BZ12" s="493">
        <f t="shared" si="27"/>
        <v>0.98509192121671796</v>
      </c>
      <c r="CA12" s="493">
        <f t="shared" si="27"/>
        <v>0.98959223237753646</v>
      </c>
      <c r="CC12" s="468">
        <f>DC12/EC12</f>
        <v>104941.63968320402</v>
      </c>
      <c r="CD12" s="468">
        <f t="shared" si="20"/>
        <v>3042846.4722493836</v>
      </c>
      <c r="CE12" s="468">
        <f t="shared" si="20"/>
        <v>3070871.5408038041</v>
      </c>
      <c r="CF12" s="468">
        <f t="shared" si="20"/>
        <v>3157881.7642338043</v>
      </c>
      <c r="CG12" s="468">
        <f t="shared" si="20"/>
        <v>3160311.5980488043</v>
      </c>
      <c r="CH12" s="468">
        <f t="shared" si="20"/>
        <v>3170426.5642483607</v>
      </c>
      <c r="CI12" s="468">
        <f t="shared" si="20"/>
        <v>3170937.0200558044</v>
      </c>
      <c r="CJ12" s="468">
        <f t="shared" si="20"/>
        <v>3177701.6954206242</v>
      </c>
      <c r="CK12" s="468">
        <f t="shared" si="20"/>
        <v>3178728.3389308043</v>
      </c>
      <c r="CL12" s="468">
        <f t="shared" si="20"/>
        <v>3185319.5915188044</v>
      </c>
      <c r="CM12" s="468">
        <f t="shared" si="20"/>
        <v>3189878.2451708042</v>
      </c>
      <c r="CN12" s="468">
        <f t="shared" si="20"/>
        <v>3197070.867321799</v>
      </c>
      <c r="CP12" s="465">
        <f t="shared" si="21"/>
        <v>104928.93443320402</v>
      </c>
      <c r="CQ12" s="465">
        <f t="shared" si="21"/>
        <v>3040668.205673588</v>
      </c>
      <c r="CR12" s="465">
        <f t="shared" si="21"/>
        <v>3099435.0170393921</v>
      </c>
      <c r="CS12" s="465">
        <f t="shared" si="21"/>
        <v>3193808.7438861965</v>
      </c>
      <c r="CT12" s="465">
        <f t="shared" si="21"/>
        <v>3203602.0811180002</v>
      </c>
      <c r="CU12" s="465">
        <f t="shared" si="21"/>
        <v>3214102.3915673606</v>
      </c>
      <c r="CV12" s="465">
        <f t="shared" si="21"/>
        <v>3230358.5014748317</v>
      </c>
      <c r="CW12" s="465">
        <f t="shared" si="21"/>
        <v>3244878.2469231226</v>
      </c>
      <c r="CX12" s="465">
        <f t="shared" si="21"/>
        <v>3255298.1569475932</v>
      </c>
      <c r="CY12" s="465">
        <f t="shared" si="21"/>
        <v>3269731.0537850638</v>
      </c>
      <c r="CZ12" s="465">
        <f t="shared" si="21"/>
        <v>3282295.9895205349</v>
      </c>
      <c r="DA12" s="465">
        <f t="shared" si="21"/>
        <v>3297290.8879220001</v>
      </c>
      <c r="DC12" s="174">
        <f t="shared" si="22"/>
        <v>104941639683.20403</v>
      </c>
      <c r="DD12" s="174">
        <f t="shared" si="22"/>
        <v>3042846472249.3838</v>
      </c>
      <c r="DE12" s="174">
        <f t="shared" si="22"/>
        <v>3070871540803.8042</v>
      </c>
      <c r="DF12" s="174">
        <f t="shared" si="22"/>
        <v>3157881764233.8042</v>
      </c>
      <c r="DG12" s="174">
        <f t="shared" si="22"/>
        <v>3160311598048.8042</v>
      </c>
      <c r="DH12" s="174">
        <f t="shared" si="22"/>
        <v>3170426564248.3608</v>
      </c>
      <c r="DI12" s="174">
        <f t="shared" si="22"/>
        <v>3170937020055.8042</v>
      </c>
      <c r="DJ12" s="174">
        <f t="shared" si="22"/>
        <v>3177701695420.624</v>
      </c>
      <c r="DK12" s="174">
        <f t="shared" si="22"/>
        <v>3178728338930.8042</v>
      </c>
      <c r="DL12" s="174">
        <f t="shared" si="22"/>
        <v>3185319591518.8042</v>
      </c>
      <c r="DM12" s="174">
        <f t="shared" si="22"/>
        <v>3189878245170.8042</v>
      </c>
      <c r="DN12" s="174">
        <f t="shared" si="22"/>
        <v>3197070867321.7988</v>
      </c>
      <c r="DO12" s="174"/>
      <c r="DP12" s="174">
        <f t="shared" si="23"/>
        <v>104928934433.20403</v>
      </c>
      <c r="DQ12" s="174">
        <f t="shared" si="23"/>
        <v>3040668205673.5879</v>
      </c>
      <c r="DR12" s="174">
        <f t="shared" si="23"/>
        <v>3099435017039.3921</v>
      </c>
      <c r="DS12" s="174">
        <f t="shared" si="23"/>
        <v>3193808743886.1963</v>
      </c>
      <c r="DT12" s="174">
        <f t="shared" si="23"/>
        <v>3203602081118</v>
      </c>
      <c r="DU12" s="174">
        <f t="shared" si="23"/>
        <v>3214102391567.3608</v>
      </c>
      <c r="DV12" s="174">
        <f t="shared" si="23"/>
        <v>3230358501474.8315</v>
      </c>
      <c r="DW12" s="174">
        <f t="shared" si="23"/>
        <v>3244878246923.1226</v>
      </c>
      <c r="DX12" s="174">
        <f t="shared" si="23"/>
        <v>3255298156947.5933</v>
      </c>
      <c r="DY12" s="174">
        <f t="shared" si="23"/>
        <v>3269731053785.064</v>
      </c>
      <c r="DZ12" s="174">
        <f t="shared" si="23"/>
        <v>3282295989520.5347</v>
      </c>
      <c r="EA12" s="174">
        <f t="shared" si="23"/>
        <v>3297290887922</v>
      </c>
      <c r="EC12" s="468">
        <v>1000000</v>
      </c>
      <c r="ED12" s="471">
        <v>1000000</v>
      </c>
      <c r="EE12" s="471">
        <v>1000000</v>
      </c>
      <c r="EF12" s="471">
        <v>1000000</v>
      </c>
      <c r="EG12" s="471">
        <v>1000000</v>
      </c>
      <c r="EH12" s="471">
        <v>1000000</v>
      </c>
      <c r="EI12" s="471">
        <v>1000000</v>
      </c>
      <c r="EJ12" s="471">
        <v>1000000</v>
      </c>
      <c r="EK12" s="471">
        <v>1000000</v>
      </c>
      <c r="EL12" s="471">
        <v>1000000</v>
      </c>
      <c r="EM12" s="471">
        <v>1000000</v>
      </c>
      <c r="EN12" s="471">
        <v>1000000</v>
      </c>
      <c r="EP12" s="468">
        <v>1000000</v>
      </c>
      <c r="EQ12" s="471">
        <v>1000000</v>
      </c>
      <c r="ER12" s="471">
        <v>1000000</v>
      </c>
      <c r="ES12" s="471">
        <v>1000000</v>
      </c>
      <c r="ET12" s="471">
        <v>1000000</v>
      </c>
      <c r="EU12" s="471">
        <v>1000000</v>
      </c>
      <c r="EV12" s="471">
        <v>1000000</v>
      </c>
      <c r="EW12" s="471">
        <v>1000000</v>
      </c>
      <c r="EX12" s="471">
        <v>1000000</v>
      </c>
      <c r="EY12" s="471">
        <v>1000000</v>
      </c>
      <c r="EZ12" s="471">
        <v>1000000</v>
      </c>
      <c r="FA12" s="471">
        <v>1000000</v>
      </c>
    </row>
    <row r="13" spans="1:157" ht="22.5" customHeight="1">
      <c r="A13" s="163"/>
      <c r="B13" s="1" t="s">
        <v>171</v>
      </c>
      <c r="C13" s="1" t="s">
        <v>171</v>
      </c>
      <c r="D13" s="1" t="s">
        <v>171</v>
      </c>
      <c r="E13" s="1" t="s">
        <v>172</v>
      </c>
      <c r="F13" s="1">
        <v>5</v>
      </c>
      <c r="G13" s="1" t="s">
        <v>171</v>
      </c>
      <c r="H13" s="1" t="s">
        <v>171</v>
      </c>
      <c r="I13" s="1" t="s">
        <v>171</v>
      </c>
      <c r="J13" s="1" t="s">
        <v>171</v>
      </c>
      <c r="K13" s="1" t="s">
        <v>171</v>
      </c>
      <c r="L13" s="1" t="s">
        <v>171</v>
      </c>
      <c r="M13" s="1" t="s">
        <v>171</v>
      </c>
      <c r="N13" s="1" t="s">
        <v>171</v>
      </c>
      <c r="O13" s="1" t="s">
        <v>171</v>
      </c>
      <c r="Q13" s="177"/>
      <c r="T13" s="171" t="s">
        <v>177</v>
      </c>
      <c r="U13" s="387"/>
      <c r="V13" s="172" t="s">
        <v>177</v>
      </c>
      <c r="W13" s="341">
        <f t="shared" si="16"/>
        <v>71201.630999999994</v>
      </c>
      <c r="X13" s="341">
        <f t="shared" si="16"/>
        <v>0</v>
      </c>
      <c r="Y13" s="341">
        <f t="shared" si="16"/>
        <v>34.786000000000001</v>
      </c>
      <c r="Z13" s="341">
        <f t="shared" si="16"/>
        <v>0</v>
      </c>
      <c r="AA13" s="341">
        <f t="shared" si="16"/>
        <v>0</v>
      </c>
      <c r="AB13" s="341">
        <f t="shared" si="16"/>
        <v>0</v>
      </c>
      <c r="AC13" s="341">
        <f t="shared" si="16"/>
        <v>0</v>
      </c>
      <c r="AD13" s="406">
        <f t="shared" si="16"/>
        <v>71166.845000000001</v>
      </c>
      <c r="AE13" s="341">
        <f t="shared" si="16"/>
        <v>0</v>
      </c>
      <c r="AF13" s="341">
        <f t="shared" si="16"/>
        <v>64991.901660410003</v>
      </c>
      <c r="AG13" s="341">
        <f>+AG77+AG171+AG244+AG221+AG267+AG297+AG195</f>
        <v>6174.9433395900005</v>
      </c>
      <c r="AH13" s="406">
        <f t="shared" si="16"/>
        <v>60749.376650960003</v>
      </c>
      <c r="AI13" s="173">
        <f t="shared" si="1"/>
        <v>0.85361907853242613</v>
      </c>
      <c r="AJ13" s="166">
        <f t="shared" si="2"/>
        <v>9.8380460046445695</v>
      </c>
      <c r="AK13" s="174">
        <f>+AK77+AK171+AK244+AK221+AK267+AK297+AK195</f>
        <v>66412.762791899993</v>
      </c>
      <c r="AL13" s="174">
        <f>+AH13-AK13</f>
        <v>-5663.3861409399906</v>
      </c>
      <c r="AM13" s="168">
        <f t="shared" si="3"/>
        <v>0.93319807547882738</v>
      </c>
      <c r="AN13" s="406">
        <f>+AN77+AN171+AN244+AN221+AN267+AN297+AN195</f>
        <v>39500.354017290003</v>
      </c>
      <c r="AO13" s="175">
        <f t="shared" si="4"/>
        <v>0.55503871244102509</v>
      </c>
      <c r="AP13" s="166">
        <f t="shared" si="5"/>
        <v>6.396877160643343</v>
      </c>
      <c r="AQ13" s="174">
        <f>+AQ77+AQ171+AQ244+AQ221+AQ267+AQ297+AQ195</f>
        <v>47203.830657669998</v>
      </c>
      <c r="AR13" s="174">
        <f>+AN13-AQ13</f>
        <v>-7703.4766403799949</v>
      </c>
      <c r="AS13" s="168">
        <f t="shared" si="6"/>
        <v>0.66328401459513908</v>
      </c>
      <c r="AT13" s="406">
        <f>+AT77+AT171+AT244+AT221+AT267+AT297+AT195</f>
        <v>39418.265273290002</v>
      </c>
      <c r="AU13" s="175">
        <f t="shared" si="7"/>
        <v>0.5538852435188043</v>
      </c>
      <c r="AV13" s="406">
        <f>+AD13-AH13</f>
        <v>10417.468349039998</v>
      </c>
      <c r="AW13" s="341">
        <f>+AH13-AN13</f>
        <v>21249.02263367</v>
      </c>
      <c r="AX13" s="342">
        <f t="shared" si="17"/>
        <v>31666.490982709998</v>
      </c>
      <c r="AY13" s="341">
        <f t="shared" si="8"/>
        <v>-54574.433311370005</v>
      </c>
      <c r="AZ13" s="176">
        <f>AD13*AS13</f>
        <v>47203.830657670005</v>
      </c>
      <c r="BA13" s="170">
        <f t="shared" si="9"/>
        <v>0.83680399380620418</v>
      </c>
      <c r="BC13" s="493">
        <f>CC13/$AD$13</f>
        <v>0.15444213936981468</v>
      </c>
      <c r="BD13" s="493">
        <f t="shared" ref="BD13:BN13" si="28">CD13/$AD$13</f>
        <v>0.27332775125242664</v>
      </c>
      <c r="BE13" s="493">
        <f t="shared" si="28"/>
        <v>0.33673894436601765</v>
      </c>
      <c r="BF13" s="493">
        <f t="shared" si="28"/>
        <v>0.38909061387700972</v>
      </c>
      <c r="BG13" s="493">
        <f t="shared" si="28"/>
        <v>0.48684714188636569</v>
      </c>
      <c r="BH13" s="493">
        <f t="shared" si="28"/>
        <v>0.55040471652073375</v>
      </c>
      <c r="BI13" s="493">
        <f t="shared" si="28"/>
        <v>0.61657925287372239</v>
      </c>
      <c r="BJ13" s="493">
        <f t="shared" si="28"/>
        <v>0.68949761185928637</v>
      </c>
      <c r="BK13" s="493">
        <f t="shared" si="28"/>
        <v>0.75019309769373643</v>
      </c>
      <c r="BL13" s="493">
        <f t="shared" si="28"/>
        <v>0.85547045577628167</v>
      </c>
      <c r="BM13" s="493">
        <f t="shared" si="28"/>
        <v>0.93319807547882738</v>
      </c>
      <c r="BN13" s="493">
        <f t="shared" si="28"/>
        <v>1.0004887950280779</v>
      </c>
      <c r="BP13" s="493">
        <f>CP13/$AD$13</f>
        <v>0</v>
      </c>
      <c r="BQ13" s="493">
        <f t="shared" ref="BQ13:CA13" si="29">CQ13/$AD$13</f>
        <v>1.179973255804722E-2</v>
      </c>
      <c r="BR13" s="493">
        <f t="shared" si="29"/>
        <v>7.7822251254499195E-2</v>
      </c>
      <c r="BS13" s="493">
        <f t="shared" si="29"/>
        <v>0.14219432021442008</v>
      </c>
      <c r="BT13" s="493">
        <f t="shared" si="29"/>
        <v>0.21695444574759495</v>
      </c>
      <c r="BU13" s="493">
        <f t="shared" si="29"/>
        <v>0.28375032059633948</v>
      </c>
      <c r="BV13" s="493">
        <f t="shared" si="29"/>
        <v>0.35049119733465778</v>
      </c>
      <c r="BW13" s="493">
        <f t="shared" si="29"/>
        <v>0.41957716677731044</v>
      </c>
      <c r="BX13" s="493">
        <f t="shared" si="29"/>
        <v>0.49083995255908847</v>
      </c>
      <c r="BY13" s="493">
        <f t="shared" si="29"/>
        <v>0.55617596162342176</v>
      </c>
      <c r="BZ13" s="493">
        <f t="shared" si="29"/>
        <v>0.66328401459513908</v>
      </c>
      <c r="CA13" s="493">
        <f t="shared" si="29"/>
        <v>0.85559288148420809</v>
      </c>
      <c r="CC13" s="468">
        <f>DC13/EC13</f>
        <v>10991.159793999999</v>
      </c>
      <c r="CD13" s="468">
        <f t="shared" si="20"/>
        <v>19451.873707580002</v>
      </c>
      <c r="CE13" s="468">
        <f t="shared" si="20"/>
        <v>23964.64825916</v>
      </c>
      <c r="CF13" s="468">
        <f t="shared" si="20"/>
        <v>27690.35140874</v>
      </c>
      <c r="CG13" s="468">
        <f t="shared" si="20"/>
        <v>34647.375085319996</v>
      </c>
      <c r="CH13" s="468">
        <f t="shared" si="20"/>
        <v>39170.567147900001</v>
      </c>
      <c r="CI13" s="468">
        <f t="shared" si="20"/>
        <v>43880.000119480006</v>
      </c>
      <c r="CJ13" s="468">
        <f t="shared" si="20"/>
        <v>49069.369671059998</v>
      </c>
      <c r="CK13" s="468">
        <f t="shared" si="20"/>
        <v>53388.875903640001</v>
      </c>
      <c r="CL13" s="468">
        <f t="shared" si="20"/>
        <v>60881.133328309996</v>
      </c>
      <c r="CM13" s="468">
        <f t="shared" si="20"/>
        <v>66412.762791900008</v>
      </c>
      <c r="CN13" s="468">
        <f t="shared" si="20"/>
        <v>71201.630999999994</v>
      </c>
      <c r="CP13" s="465">
        <f t="shared" si="21"/>
        <v>0</v>
      </c>
      <c r="CQ13" s="465">
        <f t="shared" si="21"/>
        <v>839.74973799999998</v>
      </c>
      <c r="CR13" s="465">
        <f t="shared" si="21"/>
        <v>5538.36409258</v>
      </c>
      <c r="CS13" s="465">
        <f t="shared" si="21"/>
        <v>10119.52114658</v>
      </c>
      <c r="CT13" s="465">
        <f t="shared" si="21"/>
        <v>15439.96341258</v>
      </c>
      <c r="CU13" s="465">
        <f t="shared" si="21"/>
        <v>20193.61508458</v>
      </c>
      <c r="CV13" s="465">
        <f t="shared" si="21"/>
        <v>24943.352714580004</v>
      </c>
      <c r="CW13" s="465">
        <f t="shared" si="21"/>
        <v>29859.983193580003</v>
      </c>
      <c r="CX13" s="465">
        <f t="shared" si="21"/>
        <v>34931.530823580004</v>
      </c>
      <c r="CY13" s="465">
        <f t="shared" si="21"/>
        <v>39581.288453580004</v>
      </c>
      <c r="CZ13" s="465">
        <f t="shared" si="21"/>
        <v>47203.830657669998</v>
      </c>
      <c r="DA13" s="465">
        <f t="shared" si="21"/>
        <v>60889.845979690006</v>
      </c>
      <c r="DC13" s="174">
        <f t="shared" si="22"/>
        <v>10991159794</v>
      </c>
      <c r="DD13" s="174">
        <f t="shared" si="22"/>
        <v>19451873707.580002</v>
      </c>
      <c r="DE13" s="174">
        <f t="shared" si="22"/>
        <v>23964648259.16</v>
      </c>
      <c r="DF13" s="174">
        <f t="shared" si="22"/>
        <v>27690351408.740002</v>
      </c>
      <c r="DG13" s="174">
        <f t="shared" si="22"/>
        <v>34647375085.32</v>
      </c>
      <c r="DH13" s="174">
        <f t="shared" si="22"/>
        <v>39170567147.900002</v>
      </c>
      <c r="DI13" s="174">
        <f t="shared" si="22"/>
        <v>43880000119.480003</v>
      </c>
      <c r="DJ13" s="174">
        <f t="shared" si="22"/>
        <v>49069369671.059998</v>
      </c>
      <c r="DK13" s="174">
        <f t="shared" si="22"/>
        <v>53388875903.639999</v>
      </c>
      <c r="DL13" s="174">
        <f t="shared" si="22"/>
        <v>60881133328.309998</v>
      </c>
      <c r="DM13" s="174">
        <f t="shared" si="22"/>
        <v>66412762791.900002</v>
      </c>
      <c r="DN13" s="174">
        <f t="shared" si="22"/>
        <v>71201631000</v>
      </c>
      <c r="DO13" s="174"/>
      <c r="DP13" s="174">
        <f t="shared" si="23"/>
        <v>0</v>
      </c>
      <c r="DQ13" s="174">
        <f t="shared" si="23"/>
        <v>839749738</v>
      </c>
      <c r="DR13" s="174">
        <f t="shared" si="23"/>
        <v>5538364092.5799999</v>
      </c>
      <c r="DS13" s="174">
        <f t="shared" si="23"/>
        <v>10119521146.58</v>
      </c>
      <c r="DT13" s="174">
        <f t="shared" si="23"/>
        <v>15439963412.58</v>
      </c>
      <c r="DU13" s="174">
        <f t="shared" si="23"/>
        <v>20193615084.580002</v>
      </c>
      <c r="DV13" s="174">
        <f t="shared" si="23"/>
        <v>24943352714.580002</v>
      </c>
      <c r="DW13" s="174">
        <f t="shared" si="23"/>
        <v>29859983193.580002</v>
      </c>
      <c r="DX13" s="174">
        <f t="shared" si="23"/>
        <v>34931530823.580002</v>
      </c>
      <c r="DY13" s="174">
        <f t="shared" si="23"/>
        <v>39581288453.580002</v>
      </c>
      <c r="DZ13" s="174">
        <f t="shared" si="23"/>
        <v>47203830657.669998</v>
      </c>
      <c r="EA13" s="174">
        <f t="shared" si="23"/>
        <v>60889845979.690002</v>
      </c>
      <c r="EC13" s="468">
        <v>1000000</v>
      </c>
      <c r="ED13" s="471">
        <v>1000000</v>
      </c>
      <c r="EE13" s="471">
        <v>1000000</v>
      </c>
      <c r="EF13" s="471">
        <v>1000000</v>
      </c>
      <c r="EG13" s="471">
        <v>1000000</v>
      </c>
      <c r="EH13" s="471">
        <v>1000000</v>
      </c>
      <c r="EI13" s="471">
        <v>1000000</v>
      </c>
      <c r="EJ13" s="471">
        <v>1000000</v>
      </c>
      <c r="EK13" s="471">
        <v>1000000</v>
      </c>
      <c r="EL13" s="471">
        <v>1000000</v>
      </c>
      <c r="EM13" s="471">
        <v>1000000</v>
      </c>
      <c r="EN13" s="471">
        <v>1000000</v>
      </c>
      <c r="EP13" s="468">
        <v>1000000</v>
      </c>
      <c r="EQ13" s="471">
        <v>1000000</v>
      </c>
      <c r="ER13" s="471">
        <v>1000000</v>
      </c>
      <c r="ES13" s="471">
        <v>1000000</v>
      </c>
      <c r="ET13" s="471">
        <v>1000000</v>
      </c>
      <c r="EU13" s="471">
        <v>1000000</v>
      </c>
      <c r="EV13" s="471">
        <v>1000000</v>
      </c>
      <c r="EW13" s="471">
        <v>1000000</v>
      </c>
      <c r="EX13" s="471">
        <v>1000000</v>
      </c>
      <c r="EY13" s="471">
        <v>1000000</v>
      </c>
      <c r="EZ13" s="471">
        <v>1000000</v>
      </c>
      <c r="FA13" s="471">
        <v>1000000</v>
      </c>
    </row>
    <row r="14" spans="1:157" ht="39" customHeight="1" thickBot="1">
      <c r="A14" s="163"/>
      <c r="B14" s="1" t="s">
        <v>171</v>
      </c>
      <c r="C14" s="1" t="s">
        <v>171</v>
      </c>
      <c r="D14" s="1" t="s">
        <v>171</v>
      </c>
      <c r="E14" s="1" t="s">
        <v>172</v>
      </c>
      <c r="F14" s="1">
        <v>8</v>
      </c>
      <c r="G14" s="1" t="s">
        <v>171</v>
      </c>
      <c r="H14" s="1" t="s">
        <v>171</v>
      </c>
      <c r="I14" s="1" t="s">
        <v>171</v>
      </c>
      <c r="J14" s="1" t="s">
        <v>171</v>
      </c>
      <c r="K14" s="1" t="s">
        <v>171</v>
      </c>
      <c r="L14" s="1" t="s">
        <v>171</v>
      </c>
      <c r="M14" s="1" t="s">
        <v>171</v>
      </c>
      <c r="N14" s="1" t="s">
        <v>171</v>
      </c>
      <c r="O14" s="1" t="s">
        <v>171</v>
      </c>
      <c r="Q14" s="177"/>
      <c r="T14" s="178" t="s">
        <v>178</v>
      </c>
      <c r="U14" s="388"/>
      <c r="V14" s="172" t="s">
        <v>178</v>
      </c>
      <c r="W14" s="341">
        <f t="shared" si="16"/>
        <v>23403.953999999998</v>
      </c>
      <c r="X14" s="341">
        <f t="shared" si="16"/>
        <v>0</v>
      </c>
      <c r="Y14" s="341">
        <f t="shared" si="16"/>
        <v>1.0224</v>
      </c>
      <c r="Z14" s="341">
        <f t="shared" si="16"/>
        <v>0</v>
      </c>
      <c r="AA14" s="341">
        <f t="shared" si="16"/>
        <v>11530.423214999999</v>
      </c>
      <c r="AB14" s="341">
        <f t="shared" si="16"/>
        <v>0</v>
      </c>
      <c r="AC14" s="341">
        <f t="shared" si="16"/>
        <v>0</v>
      </c>
      <c r="AD14" s="406">
        <f t="shared" si="16"/>
        <v>34933.354814999999</v>
      </c>
      <c r="AE14" s="341">
        <f t="shared" si="16"/>
        <v>0</v>
      </c>
      <c r="AF14" s="341">
        <f t="shared" si="16"/>
        <v>33494.301461000003</v>
      </c>
      <c r="AG14" s="341">
        <f>+AG78+AG172+AG245+AG222+AG268+AG298+AG196</f>
        <v>1439.0533540000013</v>
      </c>
      <c r="AH14" s="406">
        <f t="shared" si="16"/>
        <v>33365.688808999999</v>
      </c>
      <c r="AI14" s="173">
        <f t="shared" si="1"/>
        <v>0.9551240923094263</v>
      </c>
      <c r="AJ14" s="166">
        <f t="shared" si="2"/>
        <v>23.185859451462679</v>
      </c>
      <c r="AK14" s="174">
        <f>+AK78+AK172+AK245+AK222+AK268+AK298+AK196</f>
        <v>22840.691717000002</v>
      </c>
      <c r="AL14" s="174">
        <f>+AH14-AK14</f>
        <v>10524.997091999998</v>
      </c>
      <c r="AM14" s="168">
        <f t="shared" si="3"/>
        <v>0.6538361928867038</v>
      </c>
      <c r="AN14" s="406">
        <f>+AN78+AN172+AN245+AN222+AN268+AN298+AN196</f>
        <v>29661.476896999997</v>
      </c>
      <c r="AO14" s="175">
        <f t="shared" si="4"/>
        <v>0.84908755698046168</v>
      </c>
      <c r="AP14" s="166">
        <f t="shared" si="5"/>
        <v>20.611797897939489</v>
      </c>
      <c r="AQ14" s="174">
        <f>+AQ78+AQ172+AQ245+AQ222+AQ268+AQ298+AQ196</f>
        <v>22111.274057999999</v>
      </c>
      <c r="AR14" s="174">
        <f>+AN14-AQ14</f>
        <v>7550.2028389999978</v>
      </c>
      <c r="AS14" s="168">
        <f t="shared" si="6"/>
        <v>0.63295592922857957</v>
      </c>
      <c r="AT14" s="406">
        <f>+AT78+AT172+AT245+AT222+AT268+AT298+AT196</f>
        <v>29661.476896999997</v>
      </c>
      <c r="AU14" s="175">
        <f t="shared" si="7"/>
        <v>0.84908755698046168</v>
      </c>
      <c r="AV14" s="406">
        <f>+AD14-AH14</f>
        <v>1567.6660059999995</v>
      </c>
      <c r="AW14" s="341">
        <f>+AH14-AN14</f>
        <v>3704.2119120000025</v>
      </c>
      <c r="AX14" s="342">
        <f t="shared" si="17"/>
        <v>5271.877918000002</v>
      </c>
      <c r="AY14" s="341">
        <f t="shared" si="8"/>
        <v>-31926.635455</v>
      </c>
      <c r="AZ14" s="176">
        <f>AD14*AS14</f>
        <v>22111.274057999999</v>
      </c>
      <c r="BA14" s="170">
        <f t="shared" si="9"/>
        <v>1.3414639436513287</v>
      </c>
      <c r="BC14" s="493">
        <f>CC14/$AD$14</f>
        <v>3.7182229043809627E-3</v>
      </c>
      <c r="BD14" s="493">
        <f t="shared" ref="BD14:BN14" si="30">CD14/$AD$14</f>
        <v>1.7576181939913692E-2</v>
      </c>
      <c r="BE14" s="493">
        <f t="shared" si="30"/>
        <v>1.8025294259159462E-2</v>
      </c>
      <c r="BF14" s="493">
        <f t="shared" si="30"/>
        <v>3.1980039246625673E-2</v>
      </c>
      <c r="BG14" s="493">
        <f t="shared" si="30"/>
        <v>3.2863922290882905E-2</v>
      </c>
      <c r="BH14" s="493">
        <f t="shared" si="30"/>
        <v>3.734115637928604E-2</v>
      </c>
      <c r="BI14" s="493">
        <f t="shared" si="30"/>
        <v>3.7942266524910631E-2</v>
      </c>
      <c r="BJ14" s="493">
        <f t="shared" si="30"/>
        <v>3.7942266524910631E-2</v>
      </c>
      <c r="BK14" s="493">
        <f t="shared" si="30"/>
        <v>3.7942266524910631E-2</v>
      </c>
      <c r="BL14" s="493">
        <f t="shared" si="30"/>
        <v>6.0518513844316557E-2</v>
      </c>
      <c r="BM14" s="493">
        <f t="shared" si="30"/>
        <v>0.6538361928867038</v>
      </c>
      <c r="BN14" s="493">
        <f t="shared" si="30"/>
        <v>0.28987779884375242</v>
      </c>
      <c r="BP14" s="493">
        <f>CP14/$AD$14</f>
        <v>3.6839004064030375E-3</v>
      </c>
      <c r="BQ14" s="493">
        <f t="shared" ref="BQ14:CA14" si="31">CQ14/$AD$14</f>
        <v>1.553500953097625E-2</v>
      </c>
      <c r="BR14" s="493">
        <f t="shared" si="31"/>
        <v>1.7905408836697782E-2</v>
      </c>
      <c r="BS14" s="493">
        <f t="shared" si="31"/>
        <v>2.4788314909513793E-2</v>
      </c>
      <c r="BT14" s="493">
        <f t="shared" si="31"/>
        <v>3.4522225660450066E-2</v>
      </c>
      <c r="BU14" s="493">
        <f t="shared" si="31"/>
        <v>3.2711916907256826E-2</v>
      </c>
      <c r="BV14" s="493">
        <f t="shared" si="31"/>
        <v>3.3058800482114528E-2</v>
      </c>
      <c r="BW14" s="493">
        <f t="shared" si="31"/>
        <v>3.319775040621159E-2</v>
      </c>
      <c r="BX14" s="493">
        <f t="shared" si="31"/>
        <v>3.2596640260587006E-2</v>
      </c>
      <c r="BY14" s="493">
        <f t="shared" si="31"/>
        <v>3.3332326831089672E-2</v>
      </c>
      <c r="BZ14" s="493">
        <f t="shared" si="31"/>
        <v>0.63295592922857957</v>
      </c>
      <c r="CA14" s="493">
        <f t="shared" si="31"/>
        <v>0.65465625343203959</v>
      </c>
      <c r="CC14" s="468">
        <f>DC14/EC14</f>
        <v>129.88999999999999</v>
      </c>
      <c r="CD14" s="468">
        <f t="shared" si="20"/>
        <v>613.995</v>
      </c>
      <c r="CE14" s="468">
        <f t="shared" si="20"/>
        <v>629.68399999999997</v>
      </c>
      <c r="CF14" s="468">
        <f t="shared" si="20"/>
        <v>1117.1700579999999</v>
      </c>
      <c r="CG14" s="468">
        <f t="shared" si="20"/>
        <v>1148.0470580000001</v>
      </c>
      <c r="CH14" s="468">
        <f t="shared" si="20"/>
        <v>1304.451865</v>
      </c>
      <c r="CI14" s="468">
        <f t="shared" si="20"/>
        <v>1325.4506590000001</v>
      </c>
      <c r="CJ14" s="468">
        <f t="shared" si="20"/>
        <v>1325.4506590000001</v>
      </c>
      <c r="CK14" s="468">
        <f t="shared" si="20"/>
        <v>1325.4506590000001</v>
      </c>
      <c r="CL14" s="468">
        <f t="shared" si="20"/>
        <v>2114.1147169999999</v>
      </c>
      <c r="CM14" s="468">
        <f t="shared" si="20"/>
        <v>22840.691717000002</v>
      </c>
      <c r="CN14" s="468">
        <f t="shared" si="20"/>
        <v>10126.404</v>
      </c>
      <c r="CP14" s="465">
        <f t="shared" si="21"/>
        <v>128.691</v>
      </c>
      <c r="CQ14" s="465">
        <f t="shared" si="21"/>
        <v>542.69000000000005</v>
      </c>
      <c r="CR14" s="465">
        <f t="shared" si="21"/>
        <v>625.49599999999998</v>
      </c>
      <c r="CS14" s="465">
        <f t="shared" si="21"/>
        <v>865.93899999999996</v>
      </c>
      <c r="CT14" s="465">
        <f t="shared" si="21"/>
        <v>1205.9771579999999</v>
      </c>
      <c r="CU14" s="465">
        <f t="shared" si="21"/>
        <v>1142.7370000000001</v>
      </c>
      <c r="CV14" s="465">
        <f t="shared" si="21"/>
        <v>1154.8548069999999</v>
      </c>
      <c r="CW14" s="465">
        <f t="shared" si="21"/>
        <v>1159.7087939999999</v>
      </c>
      <c r="CX14" s="465">
        <f t="shared" si="21"/>
        <v>1138.71</v>
      </c>
      <c r="CY14" s="465">
        <f t="shared" si="21"/>
        <v>1164.4100000000001</v>
      </c>
      <c r="CZ14" s="465">
        <f t="shared" si="21"/>
        <v>22111.274057999999</v>
      </c>
      <c r="DA14" s="465">
        <f t="shared" si="21"/>
        <v>22869.339183</v>
      </c>
      <c r="DC14" s="174">
        <f t="shared" si="22"/>
        <v>129890000</v>
      </c>
      <c r="DD14" s="174">
        <f t="shared" si="22"/>
        <v>613995000</v>
      </c>
      <c r="DE14" s="174">
        <f t="shared" si="22"/>
        <v>629684000</v>
      </c>
      <c r="DF14" s="174">
        <f t="shared" si="22"/>
        <v>1117170058</v>
      </c>
      <c r="DG14" s="174">
        <f t="shared" si="22"/>
        <v>1148047058</v>
      </c>
      <c r="DH14" s="174">
        <f t="shared" si="22"/>
        <v>1304451865</v>
      </c>
      <c r="DI14" s="174">
        <f t="shared" si="22"/>
        <v>1325450659</v>
      </c>
      <c r="DJ14" s="174">
        <f t="shared" si="22"/>
        <v>1325450659</v>
      </c>
      <c r="DK14" s="174">
        <f t="shared" si="22"/>
        <v>1325450659</v>
      </c>
      <c r="DL14" s="174">
        <f t="shared" si="22"/>
        <v>2114114717</v>
      </c>
      <c r="DM14" s="174">
        <f t="shared" si="22"/>
        <v>22840691717</v>
      </c>
      <c r="DN14" s="174">
        <f t="shared" si="22"/>
        <v>10126404000</v>
      </c>
      <c r="DO14" s="174"/>
      <c r="DP14" s="174">
        <f t="shared" si="23"/>
        <v>128691000</v>
      </c>
      <c r="DQ14" s="174">
        <f t="shared" si="23"/>
        <v>542690000</v>
      </c>
      <c r="DR14" s="174">
        <f t="shared" si="23"/>
        <v>625496000</v>
      </c>
      <c r="DS14" s="174">
        <f t="shared" si="23"/>
        <v>865939000</v>
      </c>
      <c r="DT14" s="174">
        <f t="shared" si="23"/>
        <v>1205977158</v>
      </c>
      <c r="DU14" s="174">
        <f t="shared" si="23"/>
        <v>1142737000</v>
      </c>
      <c r="DV14" s="174">
        <f t="shared" si="23"/>
        <v>1154854807</v>
      </c>
      <c r="DW14" s="174">
        <f t="shared" si="23"/>
        <v>1159708794</v>
      </c>
      <c r="DX14" s="174">
        <f t="shared" si="23"/>
        <v>1138710000</v>
      </c>
      <c r="DY14" s="174">
        <f t="shared" si="23"/>
        <v>1164410000</v>
      </c>
      <c r="DZ14" s="174">
        <f t="shared" si="23"/>
        <v>22111274058</v>
      </c>
      <c r="EA14" s="174">
        <f t="shared" si="23"/>
        <v>22869339183</v>
      </c>
      <c r="EC14" s="468">
        <v>1000000</v>
      </c>
      <c r="ED14" s="471">
        <v>1000000</v>
      </c>
      <c r="EE14" s="471">
        <v>1000000</v>
      </c>
      <c r="EF14" s="471">
        <v>1000000</v>
      </c>
      <c r="EG14" s="471">
        <v>1000000</v>
      </c>
      <c r="EH14" s="471">
        <v>1000000</v>
      </c>
      <c r="EI14" s="471">
        <v>1000000</v>
      </c>
      <c r="EJ14" s="471">
        <v>1000000</v>
      </c>
      <c r="EK14" s="471">
        <v>1000000</v>
      </c>
      <c r="EL14" s="471">
        <v>1000000</v>
      </c>
      <c r="EM14" s="471">
        <v>1000000</v>
      </c>
      <c r="EN14" s="471">
        <v>1000000</v>
      </c>
      <c r="EP14" s="468">
        <v>1000000</v>
      </c>
      <c r="EQ14" s="471">
        <v>1000000</v>
      </c>
      <c r="ER14" s="471">
        <v>1000000</v>
      </c>
      <c r="ES14" s="471">
        <v>1000000</v>
      </c>
      <c r="ET14" s="471">
        <v>1000000</v>
      </c>
      <c r="EU14" s="471">
        <v>1000000</v>
      </c>
      <c r="EV14" s="471">
        <v>1000000</v>
      </c>
      <c r="EW14" s="471">
        <v>1000000</v>
      </c>
      <c r="EX14" s="471">
        <v>1000000</v>
      </c>
      <c r="EY14" s="471">
        <v>1000000</v>
      </c>
      <c r="EZ14" s="471">
        <v>1000000</v>
      </c>
      <c r="FA14" s="471">
        <v>1000000</v>
      </c>
    </row>
    <row r="15" spans="1:157" ht="27.75" customHeight="1" thickBot="1">
      <c r="A15" s="179"/>
      <c r="B15" s="1" t="s">
        <v>171</v>
      </c>
      <c r="C15" s="1" t="s">
        <v>171</v>
      </c>
      <c r="D15" s="1" t="s">
        <v>171</v>
      </c>
      <c r="E15" s="179" t="s">
        <v>179</v>
      </c>
      <c r="F15" s="179" t="s">
        <v>171</v>
      </c>
      <c r="G15" s="179" t="s">
        <v>171</v>
      </c>
      <c r="H15" s="179" t="s">
        <v>171</v>
      </c>
      <c r="I15" s="179" t="s">
        <v>171</v>
      </c>
      <c r="J15" s="179" t="s">
        <v>171</v>
      </c>
      <c r="K15" s="179" t="s">
        <v>171</v>
      </c>
      <c r="L15" s="179" t="s">
        <v>171</v>
      </c>
      <c r="M15" s="179" t="s">
        <v>171</v>
      </c>
      <c r="N15" s="179" t="s">
        <v>171</v>
      </c>
      <c r="O15" s="179" t="s">
        <v>171</v>
      </c>
      <c r="P15" s="179"/>
      <c r="Q15" s="179"/>
      <c r="R15" s="179"/>
      <c r="S15" s="179"/>
      <c r="T15" s="180" t="s">
        <v>180</v>
      </c>
      <c r="U15" s="382"/>
      <c r="V15" s="154" t="s">
        <v>180</v>
      </c>
      <c r="W15" s="344">
        <f>SUM(W16:W17)</f>
        <v>3459.7012810000001</v>
      </c>
      <c r="X15" s="344">
        <f>SUM(X16:X17)</f>
        <v>0</v>
      </c>
      <c r="Y15" s="344">
        <f>SUM(Y16:Y17)</f>
        <v>0</v>
      </c>
      <c r="Z15" s="344"/>
      <c r="AA15" s="344">
        <f>SUM(AA16:AA17)</f>
        <v>0</v>
      </c>
      <c r="AB15" s="344">
        <f>SUM(AB16:AB17)</f>
        <v>0</v>
      </c>
      <c r="AC15" s="344"/>
      <c r="AD15" s="408">
        <f>SUM(AD16:AD17)</f>
        <v>3459.7012810000001</v>
      </c>
      <c r="AE15" s="344">
        <f>SUM(AE16:AE17)</f>
        <v>0</v>
      </c>
      <c r="AF15" s="344">
        <f>SUM(AF16:AF17)</f>
        <v>3459.7012810000001</v>
      </c>
      <c r="AG15" s="344">
        <f>SUM(AG16:AG17)</f>
        <v>0</v>
      </c>
      <c r="AH15" s="408">
        <f>SUM(AH16:AH17)</f>
        <v>3459.7012810000001</v>
      </c>
      <c r="AI15" s="181">
        <f t="shared" si="1"/>
        <v>1</v>
      </c>
      <c r="AJ15" s="182" t="e">
        <f t="shared" si="2"/>
        <v>#DIV/0!</v>
      </c>
      <c r="AK15" s="183">
        <f>SUM(AK16:AK17)</f>
        <v>0</v>
      </c>
      <c r="AL15" s="183">
        <f>SUM(AL16:AL17)</f>
        <v>3459.7012810000001</v>
      </c>
      <c r="AM15" s="168">
        <f t="shared" si="3"/>
        <v>0</v>
      </c>
      <c r="AN15" s="408">
        <f>SUM(AN16:AN17)</f>
        <v>3459.7012810000001</v>
      </c>
      <c r="AO15" s="181">
        <f t="shared" si="4"/>
        <v>1</v>
      </c>
      <c r="AP15" s="184" t="e">
        <f t="shared" si="5"/>
        <v>#DIV/0!</v>
      </c>
      <c r="AQ15" s="183">
        <f>SUM(AQ16:AQ17)</f>
        <v>0</v>
      </c>
      <c r="AR15" s="183">
        <f>SUM(AR16:AR17)</f>
        <v>3459.7012810000001</v>
      </c>
      <c r="AS15" s="168">
        <f t="shared" si="6"/>
        <v>0</v>
      </c>
      <c r="AT15" s="408">
        <f>SUM(AT16:AT17)</f>
        <v>3459.7012810000001</v>
      </c>
      <c r="AU15" s="181">
        <f t="shared" si="7"/>
        <v>1</v>
      </c>
      <c r="AV15" s="408">
        <f>SUM(AV16:AV17)</f>
        <v>0</v>
      </c>
      <c r="AW15" s="344">
        <f>SUM(AW16:AW17)</f>
        <v>0</v>
      </c>
      <c r="AX15" s="344">
        <f t="shared" si="17"/>
        <v>0</v>
      </c>
      <c r="AY15" s="344">
        <f t="shared" si="8"/>
        <v>-3459.7012810000001</v>
      </c>
      <c r="AZ15" s="185">
        <f>AZ102</f>
        <v>7449.8358500000004</v>
      </c>
      <c r="BA15" s="170">
        <f>IF(AND(AZ15=0,AN15&gt;AZ15),1,IFERROR(AN15/AZ15,1))</f>
        <v>0.46439966606781008</v>
      </c>
      <c r="BC15" s="478">
        <f>CC15/$AD$15</f>
        <v>0</v>
      </c>
      <c r="BD15" s="478">
        <f>CD15/$AD$15</f>
        <v>0</v>
      </c>
      <c r="BE15" s="478">
        <f t="shared" ref="BE15:BN15" si="32">CE15/$AD$15</f>
        <v>0</v>
      </c>
      <c r="BF15" s="478">
        <f t="shared" si="32"/>
        <v>0</v>
      </c>
      <c r="BG15" s="478">
        <f t="shared" si="32"/>
        <v>0</v>
      </c>
      <c r="BH15" s="478">
        <f t="shared" si="32"/>
        <v>0</v>
      </c>
      <c r="BI15" s="478">
        <f t="shared" si="32"/>
        <v>0</v>
      </c>
      <c r="BJ15" s="478">
        <f t="shared" si="32"/>
        <v>0</v>
      </c>
      <c r="BK15" s="478">
        <f t="shared" si="32"/>
        <v>0</v>
      </c>
      <c r="BL15" s="478">
        <f t="shared" si="32"/>
        <v>0</v>
      </c>
      <c r="BM15" s="478">
        <f t="shared" si="32"/>
        <v>0</v>
      </c>
      <c r="BN15" s="478">
        <f t="shared" si="32"/>
        <v>0</v>
      </c>
      <c r="BP15" s="478">
        <f>CP15/$AD$15</f>
        <v>0</v>
      </c>
      <c r="BQ15" s="478">
        <f t="shared" ref="BQ15:CA15" si="33">CQ15/$AD$15</f>
        <v>0</v>
      </c>
      <c r="BR15" s="478">
        <f t="shared" si="33"/>
        <v>0</v>
      </c>
      <c r="BS15" s="478">
        <f t="shared" si="33"/>
        <v>0</v>
      </c>
      <c r="BT15" s="478">
        <f t="shared" si="33"/>
        <v>0</v>
      </c>
      <c r="BU15" s="478">
        <f t="shared" si="33"/>
        <v>0</v>
      </c>
      <c r="BV15" s="478">
        <f t="shared" si="33"/>
        <v>0</v>
      </c>
      <c r="BW15" s="478">
        <f t="shared" si="33"/>
        <v>0</v>
      </c>
      <c r="BX15" s="478">
        <f t="shared" si="33"/>
        <v>0</v>
      </c>
      <c r="BY15" s="478">
        <f t="shared" si="33"/>
        <v>0</v>
      </c>
      <c r="BZ15" s="478">
        <f t="shared" si="33"/>
        <v>0</v>
      </c>
      <c r="CA15" s="478">
        <f t="shared" si="33"/>
        <v>0</v>
      </c>
      <c r="CC15" s="183">
        <f>SUM(CC16:CC17)</f>
        <v>0</v>
      </c>
      <c r="CD15" s="183">
        <f t="shared" ref="CD15:CN15" si="34">SUM(CD16:CD17)</f>
        <v>0</v>
      </c>
      <c r="CE15" s="183">
        <f t="shared" si="34"/>
        <v>0</v>
      </c>
      <c r="CF15" s="183">
        <f t="shared" si="34"/>
        <v>0</v>
      </c>
      <c r="CG15" s="183">
        <f t="shared" si="34"/>
        <v>0</v>
      </c>
      <c r="CH15" s="183">
        <f t="shared" si="34"/>
        <v>0</v>
      </c>
      <c r="CI15" s="183">
        <f t="shared" si="34"/>
        <v>0</v>
      </c>
      <c r="CJ15" s="183">
        <f t="shared" si="34"/>
        <v>0</v>
      </c>
      <c r="CK15" s="183">
        <f t="shared" si="34"/>
        <v>0</v>
      </c>
      <c r="CL15" s="183">
        <f t="shared" si="34"/>
        <v>0</v>
      </c>
      <c r="CM15" s="183">
        <f t="shared" si="34"/>
        <v>0</v>
      </c>
      <c r="CN15" s="183">
        <f t="shared" si="34"/>
        <v>0</v>
      </c>
      <c r="CP15" s="183">
        <f t="shared" ref="CP15:DA15" si="35">SUM(CP16:CP17)</f>
        <v>0</v>
      </c>
      <c r="CQ15" s="183">
        <f t="shared" si="35"/>
        <v>0</v>
      </c>
      <c r="CR15" s="183">
        <f t="shared" si="35"/>
        <v>0</v>
      </c>
      <c r="CS15" s="183">
        <f t="shared" si="35"/>
        <v>0</v>
      </c>
      <c r="CT15" s="183">
        <f t="shared" si="35"/>
        <v>0</v>
      </c>
      <c r="CU15" s="183">
        <f t="shared" si="35"/>
        <v>0</v>
      </c>
      <c r="CV15" s="183">
        <f t="shared" si="35"/>
        <v>0</v>
      </c>
      <c r="CW15" s="183">
        <f t="shared" si="35"/>
        <v>0</v>
      </c>
      <c r="CX15" s="183">
        <f t="shared" si="35"/>
        <v>0</v>
      </c>
      <c r="CY15" s="183">
        <f t="shared" si="35"/>
        <v>0</v>
      </c>
      <c r="CZ15" s="183">
        <f t="shared" si="35"/>
        <v>0</v>
      </c>
      <c r="DA15" s="183">
        <f t="shared" si="35"/>
        <v>0</v>
      </c>
      <c r="DC15" s="183">
        <f t="shared" ref="DC15:DN15" si="36">SUM(DC16:DC17)</f>
        <v>0</v>
      </c>
      <c r="DD15" s="183">
        <f t="shared" si="36"/>
        <v>0</v>
      </c>
      <c r="DE15" s="183">
        <f t="shared" si="36"/>
        <v>0</v>
      </c>
      <c r="DF15" s="183">
        <f t="shared" si="36"/>
        <v>0</v>
      </c>
      <c r="DG15" s="183">
        <f t="shared" si="36"/>
        <v>0</v>
      </c>
      <c r="DH15" s="183">
        <f t="shared" si="36"/>
        <v>0</v>
      </c>
      <c r="DI15" s="183">
        <f t="shared" si="36"/>
        <v>0</v>
      </c>
      <c r="DJ15" s="183">
        <f t="shared" si="36"/>
        <v>0</v>
      </c>
      <c r="DK15" s="183">
        <f t="shared" si="36"/>
        <v>0</v>
      </c>
      <c r="DL15" s="183">
        <f t="shared" si="36"/>
        <v>0</v>
      </c>
      <c r="DM15" s="183">
        <f t="shared" si="36"/>
        <v>0</v>
      </c>
      <c r="DN15" s="183">
        <f t="shared" si="36"/>
        <v>0</v>
      </c>
      <c r="DP15" s="183">
        <f t="shared" ref="DP15:EA15" si="37">SUM(DP16:DP17)</f>
        <v>0</v>
      </c>
      <c r="DQ15" s="183">
        <f t="shared" si="37"/>
        <v>0</v>
      </c>
      <c r="DR15" s="183">
        <f t="shared" si="37"/>
        <v>0</v>
      </c>
      <c r="DS15" s="183">
        <f t="shared" si="37"/>
        <v>0</v>
      </c>
      <c r="DT15" s="183">
        <f t="shared" si="37"/>
        <v>0</v>
      </c>
      <c r="DU15" s="183">
        <f t="shared" si="37"/>
        <v>0</v>
      </c>
      <c r="DV15" s="183">
        <f t="shared" si="37"/>
        <v>0</v>
      </c>
      <c r="DW15" s="183">
        <f t="shared" si="37"/>
        <v>0</v>
      </c>
      <c r="DX15" s="183">
        <f t="shared" si="37"/>
        <v>0</v>
      </c>
      <c r="DY15" s="183">
        <f t="shared" si="37"/>
        <v>0</v>
      </c>
      <c r="DZ15" s="183">
        <f t="shared" si="37"/>
        <v>0</v>
      </c>
      <c r="EA15" s="183">
        <f t="shared" si="37"/>
        <v>0</v>
      </c>
      <c r="EC15" s="460">
        <v>1000000</v>
      </c>
      <c r="ED15" s="460">
        <v>1000000</v>
      </c>
      <c r="EE15" s="460">
        <v>1000000</v>
      </c>
      <c r="EF15" s="460">
        <v>1000000</v>
      </c>
      <c r="EG15" s="460">
        <v>1000000</v>
      </c>
      <c r="EH15" s="460">
        <v>1000000</v>
      </c>
      <c r="EI15" s="460">
        <v>1000000</v>
      </c>
      <c r="EJ15" s="460">
        <v>1000000</v>
      </c>
      <c r="EK15" s="460">
        <v>1000000</v>
      </c>
      <c r="EL15" s="460">
        <v>1000000</v>
      </c>
      <c r="EM15" s="460">
        <v>1000000</v>
      </c>
      <c r="EN15" s="460">
        <v>1000000</v>
      </c>
      <c r="EP15" s="460">
        <v>1000000</v>
      </c>
      <c r="EQ15" s="460">
        <v>1000000</v>
      </c>
      <c r="ER15" s="460">
        <v>1000000</v>
      </c>
      <c r="ES15" s="460">
        <v>1000000</v>
      </c>
      <c r="ET15" s="460">
        <v>1000000</v>
      </c>
      <c r="EU15" s="460">
        <v>1000000</v>
      </c>
      <c r="EV15" s="460">
        <v>1000000</v>
      </c>
      <c r="EW15" s="460">
        <v>1000000</v>
      </c>
      <c r="EX15" s="460">
        <v>1000000</v>
      </c>
      <c r="EY15" s="460">
        <v>1000000</v>
      </c>
      <c r="EZ15" s="460">
        <v>1000000</v>
      </c>
      <c r="FA15" s="460">
        <v>1000000</v>
      </c>
    </row>
    <row r="16" spans="1:157" ht="21.75" customHeight="1" thickBot="1">
      <c r="A16" s="179"/>
      <c r="B16" s="1" t="s">
        <v>171</v>
      </c>
      <c r="C16" s="1" t="s">
        <v>171</v>
      </c>
      <c r="D16" s="1" t="s">
        <v>171</v>
      </c>
      <c r="E16" s="179" t="s">
        <v>179</v>
      </c>
      <c r="F16" s="179" t="s">
        <v>171</v>
      </c>
      <c r="G16" s="179" t="s">
        <v>171</v>
      </c>
      <c r="H16" s="179" t="s">
        <v>171</v>
      </c>
      <c r="I16" s="179" t="s">
        <v>171</v>
      </c>
      <c r="J16" s="179" t="s">
        <v>171</v>
      </c>
      <c r="K16" s="179" t="s">
        <v>171</v>
      </c>
      <c r="L16" s="179" t="s">
        <v>171</v>
      </c>
      <c r="M16" s="179" t="s">
        <v>171</v>
      </c>
      <c r="N16" s="179" t="s">
        <v>171</v>
      </c>
      <c r="O16" s="179" t="s">
        <v>171</v>
      </c>
      <c r="P16" s="179"/>
      <c r="Q16" s="179"/>
      <c r="R16" s="179"/>
      <c r="S16" s="179"/>
      <c r="T16" s="186" t="s">
        <v>181</v>
      </c>
      <c r="U16" s="387"/>
      <c r="V16" s="172" t="s">
        <v>181</v>
      </c>
      <c r="W16" s="345">
        <f t="shared" ref="W16:AH17" si="38">+W80+W174+W224+W247+W270+W300</f>
        <v>3459.7012810000001</v>
      </c>
      <c r="X16" s="345">
        <f t="shared" si="38"/>
        <v>0</v>
      </c>
      <c r="Y16" s="345">
        <f t="shared" si="38"/>
        <v>0</v>
      </c>
      <c r="Z16" s="345">
        <f t="shared" si="38"/>
        <v>0</v>
      </c>
      <c r="AA16" s="345">
        <f t="shared" si="38"/>
        <v>0</v>
      </c>
      <c r="AB16" s="345">
        <f t="shared" si="38"/>
        <v>0</v>
      </c>
      <c r="AC16" s="345">
        <f t="shared" si="38"/>
        <v>0</v>
      </c>
      <c r="AD16" s="409">
        <f t="shared" si="38"/>
        <v>3459.7012810000001</v>
      </c>
      <c r="AE16" s="345">
        <f t="shared" si="38"/>
        <v>0</v>
      </c>
      <c r="AF16" s="345">
        <f t="shared" si="38"/>
        <v>3459.7012810000001</v>
      </c>
      <c r="AG16" s="345">
        <f t="shared" si="38"/>
        <v>0</v>
      </c>
      <c r="AH16" s="345">
        <f t="shared" si="38"/>
        <v>3459.7012810000001</v>
      </c>
      <c r="AI16" s="173">
        <f t="shared" si="1"/>
        <v>1</v>
      </c>
      <c r="AJ16" s="182" t="e">
        <f t="shared" si="2"/>
        <v>#DIV/0!</v>
      </c>
      <c r="AK16" s="345">
        <f>+AK80+AK174+AK224+AK247+AK270+AK300</f>
        <v>0</v>
      </c>
      <c r="AL16" s="174">
        <f>+AH16-AK16</f>
        <v>3459.7012810000001</v>
      </c>
      <c r="AM16" s="168">
        <f t="shared" si="3"/>
        <v>0</v>
      </c>
      <c r="AN16" s="409">
        <f>+AN80+AN174+AN224+AN247+AN270+AN300</f>
        <v>3459.7012810000001</v>
      </c>
      <c r="AO16" s="175">
        <f t="shared" si="4"/>
        <v>1</v>
      </c>
      <c r="AP16" s="184" t="e">
        <f t="shared" si="5"/>
        <v>#DIV/0!</v>
      </c>
      <c r="AQ16" s="345">
        <f>+AQ80+AQ174+AQ224+AQ247+AQ270+AQ300</f>
        <v>0</v>
      </c>
      <c r="AR16" s="174">
        <f>+AN16-AQ16</f>
        <v>3459.7012810000001</v>
      </c>
      <c r="AS16" s="168">
        <f t="shared" si="6"/>
        <v>0</v>
      </c>
      <c r="AT16" s="409">
        <f>+AT80+AT174+AT224+AT247+AT270+AT300</f>
        <v>3459.7012810000001</v>
      </c>
      <c r="AU16" s="175">
        <f t="shared" si="7"/>
        <v>1</v>
      </c>
      <c r="AV16" s="409">
        <f>+AV80+AV174+AV224+AV247+AV270+AV300</f>
        <v>0</v>
      </c>
      <c r="AW16" s="345">
        <f>+AW80+AW174+AW224+AW247+AW270+AW300</f>
        <v>0</v>
      </c>
      <c r="AX16" s="342">
        <f t="shared" si="17"/>
        <v>0</v>
      </c>
      <c r="AY16" s="343">
        <f t="shared" si="8"/>
        <v>-3459.7012810000001</v>
      </c>
      <c r="AZ16" s="188">
        <f>AD16*AS16</f>
        <v>0</v>
      </c>
      <c r="BA16" s="170">
        <f>IF(AND(AZ16=0,AN16&gt;AZ16),1,IFERROR(AN16/AZ16,1))</f>
        <v>1</v>
      </c>
      <c r="BC16" s="493">
        <f>CC16/$AD$16</f>
        <v>0</v>
      </c>
      <c r="BD16" s="493">
        <f t="shared" ref="BD16:BN16" si="39">CD16/$AD$16</f>
        <v>0</v>
      </c>
      <c r="BE16" s="493">
        <f t="shared" si="39"/>
        <v>0</v>
      </c>
      <c r="BF16" s="493">
        <f t="shared" si="39"/>
        <v>0</v>
      </c>
      <c r="BG16" s="493">
        <f t="shared" si="39"/>
        <v>0</v>
      </c>
      <c r="BH16" s="493">
        <f t="shared" si="39"/>
        <v>0</v>
      </c>
      <c r="BI16" s="493">
        <f t="shared" si="39"/>
        <v>0</v>
      </c>
      <c r="BJ16" s="493">
        <f t="shared" si="39"/>
        <v>0</v>
      </c>
      <c r="BK16" s="493">
        <f t="shared" si="39"/>
        <v>0</v>
      </c>
      <c r="BL16" s="493">
        <f t="shared" si="39"/>
        <v>0</v>
      </c>
      <c r="BM16" s="493">
        <f t="shared" si="39"/>
        <v>0</v>
      </c>
      <c r="BN16" s="493">
        <f t="shared" si="39"/>
        <v>0</v>
      </c>
      <c r="BP16" s="493">
        <f>CP16/$AD$16</f>
        <v>0</v>
      </c>
      <c r="BQ16" s="493">
        <f t="shared" ref="BQ16:CA16" si="40">CQ16/$AD$16</f>
        <v>0</v>
      </c>
      <c r="BR16" s="493">
        <f t="shared" si="40"/>
        <v>0</v>
      </c>
      <c r="BS16" s="493">
        <f t="shared" si="40"/>
        <v>0</v>
      </c>
      <c r="BT16" s="493">
        <f t="shared" si="40"/>
        <v>0</v>
      </c>
      <c r="BU16" s="493">
        <f t="shared" si="40"/>
        <v>0</v>
      </c>
      <c r="BV16" s="493">
        <f t="shared" si="40"/>
        <v>0</v>
      </c>
      <c r="BW16" s="493">
        <f t="shared" si="40"/>
        <v>0</v>
      </c>
      <c r="BX16" s="493">
        <f t="shared" si="40"/>
        <v>0</v>
      </c>
      <c r="BY16" s="493">
        <f t="shared" si="40"/>
        <v>0</v>
      </c>
      <c r="BZ16" s="493">
        <f t="shared" si="40"/>
        <v>0</v>
      </c>
      <c r="CA16" s="493">
        <f t="shared" si="40"/>
        <v>0</v>
      </c>
      <c r="CC16" s="468">
        <f>DC16/EC16</f>
        <v>0</v>
      </c>
      <c r="CD16" s="468">
        <f t="shared" ref="CD16:CN16" si="41">DD16/ED16</f>
        <v>0</v>
      </c>
      <c r="CE16" s="468">
        <f t="shared" si="41"/>
        <v>0</v>
      </c>
      <c r="CF16" s="468">
        <f t="shared" si="41"/>
        <v>0</v>
      </c>
      <c r="CG16" s="468">
        <f t="shared" si="41"/>
        <v>0</v>
      </c>
      <c r="CH16" s="468">
        <f t="shared" si="41"/>
        <v>0</v>
      </c>
      <c r="CI16" s="468">
        <f t="shared" si="41"/>
        <v>0</v>
      </c>
      <c r="CJ16" s="468">
        <f t="shared" si="41"/>
        <v>0</v>
      </c>
      <c r="CK16" s="468">
        <f t="shared" si="41"/>
        <v>0</v>
      </c>
      <c r="CL16" s="468">
        <f t="shared" si="41"/>
        <v>0</v>
      </c>
      <c r="CM16" s="468">
        <f t="shared" si="41"/>
        <v>0</v>
      </c>
      <c r="CN16" s="468">
        <f t="shared" si="41"/>
        <v>0</v>
      </c>
      <c r="CP16" s="465">
        <f t="shared" ref="CP16:DA16" si="42">DP16/EP16</f>
        <v>0</v>
      </c>
      <c r="CQ16" s="465">
        <f t="shared" si="42"/>
        <v>0</v>
      </c>
      <c r="CR16" s="465">
        <f t="shared" si="42"/>
        <v>0</v>
      </c>
      <c r="CS16" s="465">
        <f t="shared" si="42"/>
        <v>0</v>
      </c>
      <c r="CT16" s="465">
        <f t="shared" si="42"/>
        <v>0</v>
      </c>
      <c r="CU16" s="465">
        <f t="shared" si="42"/>
        <v>0</v>
      </c>
      <c r="CV16" s="465">
        <f t="shared" si="42"/>
        <v>0</v>
      </c>
      <c r="CW16" s="465">
        <f t="shared" si="42"/>
        <v>0</v>
      </c>
      <c r="CX16" s="465">
        <f t="shared" si="42"/>
        <v>0</v>
      </c>
      <c r="CY16" s="465">
        <f t="shared" si="42"/>
        <v>0</v>
      </c>
      <c r="CZ16" s="465">
        <f t="shared" si="42"/>
        <v>0</v>
      </c>
      <c r="DA16" s="465">
        <f t="shared" si="42"/>
        <v>0</v>
      </c>
      <c r="EC16" s="468">
        <v>1000000</v>
      </c>
      <c r="ED16" s="471">
        <v>1000000</v>
      </c>
      <c r="EE16" s="471">
        <v>1000000</v>
      </c>
      <c r="EF16" s="471">
        <v>1000000</v>
      </c>
      <c r="EG16" s="471">
        <v>1000000</v>
      </c>
      <c r="EH16" s="471">
        <v>1000000</v>
      </c>
      <c r="EI16" s="471">
        <v>1000000</v>
      </c>
      <c r="EJ16" s="471">
        <v>1000000</v>
      </c>
      <c r="EK16" s="471">
        <v>1000000</v>
      </c>
      <c r="EL16" s="471">
        <v>1000000</v>
      </c>
      <c r="EM16" s="471">
        <v>1000000</v>
      </c>
      <c r="EN16" s="471">
        <v>1000000</v>
      </c>
      <c r="EP16" s="468">
        <v>1000000</v>
      </c>
      <c r="EQ16" s="471">
        <v>1000000</v>
      </c>
      <c r="ER16" s="471">
        <v>1000000</v>
      </c>
      <c r="ES16" s="471">
        <v>1000000</v>
      </c>
      <c r="ET16" s="471">
        <v>1000000</v>
      </c>
      <c r="EU16" s="471">
        <v>1000000</v>
      </c>
      <c r="EV16" s="471">
        <v>1000000</v>
      </c>
      <c r="EW16" s="471">
        <v>1000000</v>
      </c>
      <c r="EX16" s="471">
        <v>1000000</v>
      </c>
      <c r="EY16" s="471">
        <v>1000000</v>
      </c>
      <c r="EZ16" s="471">
        <v>1000000</v>
      </c>
      <c r="FA16" s="471">
        <v>1000000</v>
      </c>
    </row>
    <row r="17" spans="1:157" ht="21.75" hidden="1" customHeight="1" thickBot="1">
      <c r="A17" s="179"/>
      <c r="B17" s="1" t="s">
        <v>171</v>
      </c>
      <c r="C17" s="1" t="s">
        <v>171</v>
      </c>
      <c r="D17" s="1" t="s">
        <v>171</v>
      </c>
      <c r="E17" s="179" t="s">
        <v>179</v>
      </c>
      <c r="F17" s="179" t="s">
        <v>171</v>
      </c>
      <c r="G17" s="179" t="s">
        <v>171</v>
      </c>
      <c r="H17" s="179" t="s">
        <v>171</v>
      </c>
      <c r="I17" s="179" t="s">
        <v>171</v>
      </c>
      <c r="J17" s="179" t="s">
        <v>171</v>
      </c>
      <c r="K17" s="179" t="s">
        <v>171</v>
      </c>
      <c r="L17" s="179" t="s">
        <v>171</v>
      </c>
      <c r="M17" s="179" t="s">
        <v>171</v>
      </c>
      <c r="N17" s="179" t="s">
        <v>171</v>
      </c>
      <c r="O17" s="179" t="s">
        <v>171</v>
      </c>
      <c r="P17" s="179"/>
      <c r="Q17" s="179"/>
      <c r="R17" s="179"/>
      <c r="S17" s="179"/>
      <c r="T17" s="186" t="s">
        <v>182</v>
      </c>
      <c r="U17" s="387"/>
      <c r="V17" s="172" t="s">
        <v>182</v>
      </c>
      <c r="W17" s="345">
        <f t="shared" si="38"/>
        <v>0</v>
      </c>
      <c r="X17" s="345">
        <f t="shared" si="38"/>
        <v>0</v>
      </c>
      <c r="Y17" s="345">
        <f t="shared" si="38"/>
        <v>0</v>
      </c>
      <c r="Z17" s="345">
        <f t="shared" si="38"/>
        <v>0</v>
      </c>
      <c r="AA17" s="345">
        <f t="shared" si="38"/>
        <v>0</v>
      </c>
      <c r="AB17" s="345">
        <f t="shared" si="38"/>
        <v>0</v>
      </c>
      <c r="AC17" s="345">
        <f t="shared" si="38"/>
        <v>0</v>
      </c>
      <c r="AD17" s="409">
        <f t="shared" si="38"/>
        <v>0</v>
      </c>
      <c r="AE17" s="345">
        <f t="shared" si="38"/>
        <v>0</v>
      </c>
      <c r="AF17" s="345"/>
      <c r="AG17" s="345">
        <f>+AG81+AG175+AG225+AG248+AG271+AG301</f>
        <v>0</v>
      </c>
      <c r="AH17" s="409">
        <f>+AH81+AH175+AH225+AH248+AH271+AH301</f>
        <v>0</v>
      </c>
      <c r="AI17" s="173" t="e">
        <f t="shared" si="1"/>
        <v>#DIV/0!</v>
      </c>
      <c r="AJ17" s="182" t="e">
        <f t="shared" si="2"/>
        <v>#DIV/0!</v>
      </c>
      <c r="AK17" s="345">
        <f>+AK81+AK175+AK225+AK248+AK271+AK301</f>
        <v>0</v>
      </c>
      <c r="AL17" s="174">
        <f>+AH17-AK17</f>
        <v>0</v>
      </c>
      <c r="AM17" s="168" t="e">
        <f t="shared" si="3"/>
        <v>#DIV/0!</v>
      </c>
      <c r="AN17" s="409">
        <f>+AN81+AN175+AN225+AN248+AN271+AN301</f>
        <v>0</v>
      </c>
      <c r="AO17" s="175" t="e">
        <f t="shared" si="4"/>
        <v>#DIV/0!</v>
      </c>
      <c r="AP17" s="184" t="e">
        <f t="shared" si="5"/>
        <v>#DIV/0!</v>
      </c>
      <c r="AQ17" s="345">
        <f>+AQ81+AQ175+AQ225+AQ248+AQ271+AQ301</f>
        <v>0</v>
      </c>
      <c r="AR17" s="174">
        <f>+AN17-AQ17</f>
        <v>0</v>
      </c>
      <c r="AS17" s="168" t="e">
        <f t="shared" si="6"/>
        <v>#DIV/0!</v>
      </c>
      <c r="AT17" s="409">
        <f>+AT81+AT175+AT225+AT248+AT271+AT301</f>
        <v>0</v>
      </c>
      <c r="AU17" s="175" t="e">
        <f t="shared" si="7"/>
        <v>#DIV/0!</v>
      </c>
      <c r="AV17" s="409">
        <f>+AV81+AV175+AV225+AV248+AV271+AV301</f>
        <v>0</v>
      </c>
      <c r="AW17" s="345">
        <f>+AW81+AW175+AW225+AW248+AW271+AW301</f>
        <v>0</v>
      </c>
      <c r="AX17" s="342">
        <f t="shared" si="17"/>
        <v>0</v>
      </c>
      <c r="AY17" s="343">
        <f t="shared" si="8"/>
        <v>0</v>
      </c>
      <c r="AZ17" s="188" t="e">
        <f>AD17*AS17</f>
        <v>#DIV/0!</v>
      </c>
      <c r="BA17" s="170" t="e">
        <f>IF(AND(AZ17=0,AN17&gt;AZ17),1,IFERROR(AN17/AZ17,1))</f>
        <v>#DIV/0!</v>
      </c>
      <c r="BC17" s="493" t="e">
        <f>CC17/$AD$17</f>
        <v>#DIV/0!</v>
      </c>
      <c r="BD17" s="493" t="e">
        <f t="shared" ref="BD17:BN17" si="43">CD17/$AD$17</f>
        <v>#DIV/0!</v>
      </c>
      <c r="BE17" s="493" t="e">
        <f t="shared" si="43"/>
        <v>#DIV/0!</v>
      </c>
      <c r="BF17" s="493" t="e">
        <f t="shared" si="43"/>
        <v>#DIV/0!</v>
      </c>
      <c r="BG17" s="493" t="e">
        <f t="shared" si="43"/>
        <v>#DIV/0!</v>
      </c>
      <c r="BH17" s="493" t="e">
        <f t="shared" si="43"/>
        <v>#DIV/0!</v>
      </c>
      <c r="BI17" s="493" t="e">
        <f t="shared" si="43"/>
        <v>#DIV/0!</v>
      </c>
      <c r="BJ17" s="493" t="e">
        <f t="shared" si="43"/>
        <v>#DIV/0!</v>
      </c>
      <c r="BK17" s="493" t="e">
        <f t="shared" si="43"/>
        <v>#DIV/0!</v>
      </c>
      <c r="BL17" s="493" t="e">
        <f t="shared" si="43"/>
        <v>#DIV/0!</v>
      </c>
      <c r="BM17" s="493" t="e">
        <f t="shared" si="43"/>
        <v>#DIV/0!</v>
      </c>
      <c r="BN17" s="493" t="e">
        <f t="shared" si="43"/>
        <v>#DIV/0!</v>
      </c>
      <c r="BP17" s="493" t="e">
        <f>CP17/$AD$17</f>
        <v>#DIV/0!</v>
      </c>
      <c r="BQ17" s="493" t="e">
        <f t="shared" ref="BQ17:CA17" si="44">CQ17/$AD$17</f>
        <v>#DIV/0!</v>
      </c>
      <c r="BR17" s="493" t="e">
        <f t="shared" si="44"/>
        <v>#DIV/0!</v>
      </c>
      <c r="BS17" s="493" t="e">
        <f t="shared" si="44"/>
        <v>#DIV/0!</v>
      </c>
      <c r="BT17" s="493" t="e">
        <f t="shared" si="44"/>
        <v>#DIV/0!</v>
      </c>
      <c r="BU17" s="493" t="e">
        <f t="shared" si="44"/>
        <v>#DIV/0!</v>
      </c>
      <c r="BV17" s="493" t="e">
        <f t="shared" si="44"/>
        <v>#DIV/0!</v>
      </c>
      <c r="BW17" s="493" t="e">
        <f t="shared" si="44"/>
        <v>#DIV/0!</v>
      </c>
      <c r="BX17" s="493" t="e">
        <f t="shared" si="44"/>
        <v>#DIV/0!</v>
      </c>
      <c r="BY17" s="493" t="e">
        <f t="shared" si="44"/>
        <v>#DIV/0!</v>
      </c>
      <c r="BZ17" s="493" t="e">
        <f t="shared" si="44"/>
        <v>#DIV/0!</v>
      </c>
      <c r="CA17" s="493" t="e">
        <f t="shared" si="44"/>
        <v>#DIV/0!</v>
      </c>
    </row>
    <row r="18" spans="1:157" ht="24.75" customHeight="1" thickBot="1">
      <c r="A18" s="163"/>
      <c r="B18" s="1" t="s">
        <v>171</v>
      </c>
      <c r="C18" s="1" t="s">
        <v>171</v>
      </c>
      <c r="D18" s="1" t="s">
        <v>171</v>
      </c>
      <c r="E18" s="1" t="s">
        <v>183</v>
      </c>
      <c r="F18" s="1" t="s">
        <v>171</v>
      </c>
      <c r="G18" s="1" t="s">
        <v>171</v>
      </c>
      <c r="H18" s="1" t="s">
        <v>171</v>
      </c>
      <c r="I18" s="1" t="s">
        <v>171</v>
      </c>
      <c r="J18" s="1" t="s">
        <v>171</v>
      </c>
      <c r="K18" s="1" t="s">
        <v>171</v>
      </c>
      <c r="L18" s="1" t="s">
        <v>171</v>
      </c>
      <c r="M18" s="1" t="s">
        <v>171</v>
      </c>
      <c r="N18" s="1" t="s">
        <v>171</v>
      </c>
      <c r="O18" s="1" t="s">
        <v>171</v>
      </c>
      <c r="Q18" s="177"/>
      <c r="T18" s="164" t="s">
        <v>184</v>
      </c>
      <c r="U18" s="382"/>
      <c r="V18" s="154" t="s">
        <v>184</v>
      </c>
      <c r="W18" s="339">
        <f>W55</f>
        <v>7419478.8758480009</v>
      </c>
      <c r="X18" s="339">
        <f t="shared" ref="X18" si="45">X55</f>
        <v>0</v>
      </c>
      <c r="Y18" s="339">
        <f>Y55</f>
        <v>109558.303193</v>
      </c>
      <c r="Z18" s="339">
        <f t="shared" ref="Z18:AH18" si="46">Z55</f>
        <v>0</v>
      </c>
      <c r="AA18" s="339">
        <f t="shared" si="46"/>
        <v>109262.763253</v>
      </c>
      <c r="AB18" s="339">
        <f t="shared" si="46"/>
        <v>0</v>
      </c>
      <c r="AC18" s="339">
        <f t="shared" si="46"/>
        <v>108804.01607899999</v>
      </c>
      <c r="AD18" s="405">
        <f>AD55</f>
        <v>7419478.8758480009</v>
      </c>
      <c r="AE18" s="339">
        <f>AE55</f>
        <v>13402.580099000001</v>
      </c>
      <c r="AF18" s="339">
        <f>AF55</f>
        <v>6857512.3213507496</v>
      </c>
      <c r="AG18" s="339">
        <f>AG55</f>
        <v>548563.97439824999</v>
      </c>
      <c r="AH18" s="405">
        <f t="shared" si="46"/>
        <v>5554270.2217221698</v>
      </c>
      <c r="AI18" s="165">
        <f t="shared" si="1"/>
        <v>0.7486065146438402</v>
      </c>
      <c r="AJ18" s="166">
        <f t="shared" si="2"/>
        <v>10.125109341740778</v>
      </c>
      <c r="AK18" s="167" t="e">
        <f>AK55</f>
        <v>#REF!</v>
      </c>
      <c r="AL18" s="167" t="e">
        <f>AL55</f>
        <v>#REF!</v>
      </c>
      <c r="AM18" s="168">
        <f t="shared" si="3"/>
        <v>0.99508598273401871</v>
      </c>
      <c r="AN18" s="405">
        <f>AN55</f>
        <v>4497739.0515824202</v>
      </c>
      <c r="AO18" s="181">
        <f t="shared" si="4"/>
        <v>0.60620686800841606</v>
      </c>
      <c r="AP18" s="166">
        <f t="shared" si="5"/>
        <v>8.1991148917794643</v>
      </c>
      <c r="AQ18" s="167" t="e">
        <f>AQ55</f>
        <v>#REF!</v>
      </c>
      <c r="AR18" s="167" t="e">
        <f>AR55</f>
        <v>#REF!</v>
      </c>
      <c r="AS18" s="168">
        <f t="shared" si="6"/>
        <v>0.85612479374330408</v>
      </c>
      <c r="AT18" s="405">
        <f>AT55</f>
        <v>4489341.0406363793</v>
      </c>
      <c r="AU18" s="181">
        <f t="shared" si="7"/>
        <v>0.6050749811081948</v>
      </c>
      <c r="AV18" s="405">
        <f>AV55</f>
        <v>1865208.6541258309</v>
      </c>
      <c r="AW18" s="339">
        <f>AW55</f>
        <v>1056531.17013975</v>
      </c>
      <c r="AX18" s="340">
        <f>AX55</f>
        <v>2921739.8242655806</v>
      </c>
      <c r="AY18" s="339">
        <f t="shared" si="8"/>
        <v>-5005706.24732392</v>
      </c>
      <c r="AZ18" s="189">
        <f>AZ55</f>
        <v>606201.61848130706</v>
      </c>
      <c r="BA18" s="170">
        <f t="shared" si="9"/>
        <v>7.4195431263453697</v>
      </c>
      <c r="BC18" s="478">
        <f>CC18/$AD$18</f>
        <v>0.16342646574273734</v>
      </c>
      <c r="BD18" s="478">
        <f t="shared" ref="BD18:BN18" si="47">CD18/$AD$18</f>
        <v>0.25499470206556363</v>
      </c>
      <c r="BE18" s="478">
        <f t="shared" si="47"/>
        <v>0.33302627562829462</v>
      </c>
      <c r="BF18" s="478">
        <f t="shared" si="47"/>
        <v>0.47931179319830292</v>
      </c>
      <c r="BG18" s="478">
        <f t="shared" si="47"/>
        <v>0.53729346629305685</v>
      </c>
      <c r="BH18" s="478">
        <f t="shared" si="47"/>
        <v>0.65269017750850256</v>
      </c>
      <c r="BI18" s="478">
        <f t="shared" si="47"/>
        <v>0.73560496285497401</v>
      </c>
      <c r="BJ18" s="478">
        <f t="shared" si="47"/>
        <v>0.80019374644059205</v>
      </c>
      <c r="BK18" s="478">
        <f t="shared" si="47"/>
        <v>0.89650023820521074</v>
      </c>
      <c r="BL18" s="478">
        <f t="shared" si="47"/>
        <v>0.91410913210432276</v>
      </c>
      <c r="BM18" s="478">
        <f t="shared" si="47"/>
        <v>0.99508598273401871</v>
      </c>
      <c r="BN18" s="478">
        <f t="shared" si="47"/>
        <v>1.0128516352125339</v>
      </c>
      <c r="BP18" s="478">
        <f>CP18/$AD$18</f>
        <v>8.1101100041089394E-5</v>
      </c>
      <c r="BQ18" s="478">
        <f t="shared" ref="BQ18:CA18" si="48">CQ18/$AD$18</f>
        <v>1.6051104617199488E-3</v>
      </c>
      <c r="BR18" s="478">
        <f t="shared" si="48"/>
        <v>0.13358141418042691</v>
      </c>
      <c r="BS18" s="478">
        <f t="shared" si="48"/>
        <v>0.23991164985174135</v>
      </c>
      <c r="BT18" s="478">
        <f t="shared" si="48"/>
        <v>0.33082297780115777</v>
      </c>
      <c r="BU18" s="478">
        <f t="shared" si="48"/>
        <v>0.4028547431124575</v>
      </c>
      <c r="BV18" s="478">
        <f t="shared" si="48"/>
        <v>0.50882214873575971</v>
      </c>
      <c r="BW18" s="478">
        <f t="shared" si="48"/>
        <v>0.62036098497504866</v>
      </c>
      <c r="BX18" s="478">
        <f t="shared" si="48"/>
        <v>0.70254754102841765</v>
      </c>
      <c r="BY18" s="478">
        <f t="shared" si="48"/>
        <v>0.77756563988787497</v>
      </c>
      <c r="BZ18" s="478">
        <f t="shared" si="48"/>
        <v>0.85612479374330408</v>
      </c>
      <c r="CA18" s="478">
        <f t="shared" si="48"/>
        <v>1.0128582394499572</v>
      </c>
      <c r="CC18" s="167">
        <f>CC55</f>
        <v>1212539.2103327366</v>
      </c>
      <c r="CD18" s="167">
        <f t="shared" ref="CD18:EA18" si="49">CD55</f>
        <v>1891927.8054286041</v>
      </c>
      <c r="CE18" s="167">
        <f t="shared" si="49"/>
        <v>2470881.4171264661</v>
      </c>
      <c r="CF18" s="167">
        <f t="shared" si="49"/>
        <v>3556243.7245796341</v>
      </c>
      <c r="CG18" s="167">
        <f t="shared" si="49"/>
        <v>3986437.5232924852</v>
      </c>
      <c r="CH18" s="167">
        <f t="shared" si="49"/>
        <v>4842620.9844978163</v>
      </c>
      <c r="CI18" s="167">
        <f t="shared" si="49"/>
        <v>5457805.4828714328</v>
      </c>
      <c r="CJ18" s="167">
        <f t="shared" si="49"/>
        <v>5937020.5983016444</v>
      </c>
      <c r="CK18" s="167">
        <f t="shared" si="49"/>
        <v>6651564.5795562621</v>
      </c>
      <c r="CL18" s="167">
        <f t="shared" si="49"/>
        <v>6782213.3958677724</v>
      </c>
      <c r="CM18" s="167">
        <f t="shared" si="49"/>
        <v>7383019.4285475006</v>
      </c>
      <c r="CN18" s="167">
        <f t="shared" si="49"/>
        <v>7514831.3118274994</v>
      </c>
      <c r="CP18" s="167">
        <f t="shared" si="49"/>
        <v>601.72789856289819</v>
      </c>
      <c r="CQ18" s="167">
        <f t="shared" si="49"/>
        <v>11909.083164133792</v>
      </c>
      <c r="CR18" s="167">
        <f t="shared" si="49"/>
        <v>991104.48071758007</v>
      </c>
      <c r="CS18" s="167">
        <f t="shared" si="49"/>
        <v>1780019.418144837</v>
      </c>
      <c r="CT18" s="167">
        <f t="shared" si="49"/>
        <v>2454534.0954408222</v>
      </c>
      <c r="CU18" s="167">
        <f t="shared" si="49"/>
        <v>2988972.2565580513</v>
      </c>
      <c r="CV18" s="167">
        <f t="shared" si="49"/>
        <v>3775195.184108559</v>
      </c>
      <c r="CW18" s="167">
        <f t="shared" si="49"/>
        <v>4602755.2234226326</v>
      </c>
      <c r="CX18" s="167">
        <f t="shared" si="49"/>
        <v>5212536.6399393016</v>
      </c>
      <c r="CY18" s="167">
        <f t="shared" si="49"/>
        <v>5769131.8397333222</v>
      </c>
      <c r="CZ18" s="167">
        <f t="shared" si="49"/>
        <v>6351999.8222681712</v>
      </c>
      <c r="DA18" s="167">
        <f t="shared" si="49"/>
        <v>7514880.3118275544</v>
      </c>
      <c r="DC18" s="167">
        <f t="shared" si="49"/>
        <v>1212539210332.7366</v>
      </c>
      <c r="DD18" s="167">
        <f t="shared" si="49"/>
        <v>1891927805428.6042</v>
      </c>
      <c r="DE18" s="167">
        <f t="shared" si="49"/>
        <v>2470881417126.4658</v>
      </c>
      <c r="DF18" s="167">
        <f t="shared" si="49"/>
        <v>3556243724579.6343</v>
      </c>
      <c r="DG18" s="167">
        <f t="shared" si="49"/>
        <v>3986437523292.4854</v>
      </c>
      <c r="DH18" s="167">
        <f t="shared" si="49"/>
        <v>4842620984497.8174</v>
      </c>
      <c r="DI18" s="167">
        <f t="shared" si="49"/>
        <v>5457805482871.4336</v>
      </c>
      <c r="DJ18" s="167">
        <f t="shared" si="49"/>
        <v>5937020598301.6445</v>
      </c>
      <c r="DK18" s="167">
        <f t="shared" si="49"/>
        <v>6651564579556.2627</v>
      </c>
      <c r="DL18" s="167">
        <f t="shared" si="49"/>
        <v>6782213395867.7725</v>
      </c>
      <c r="DM18" s="167">
        <f t="shared" si="49"/>
        <v>7383019428547.5</v>
      </c>
      <c r="DN18" s="167">
        <f t="shared" si="49"/>
        <v>7514831311827.5</v>
      </c>
      <c r="DP18" s="167">
        <f t="shared" si="49"/>
        <v>601727898.56289816</v>
      </c>
      <c r="DQ18" s="167">
        <f t="shared" si="49"/>
        <v>11909083164.133791</v>
      </c>
      <c r="DR18" s="167">
        <f t="shared" si="49"/>
        <v>991104480717.57996</v>
      </c>
      <c r="DS18" s="167">
        <f t="shared" si="49"/>
        <v>1780019418144.8367</v>
      </c>
      <c r="DT18" s="167">
        <f t="shared" si="49"/>
        <v>2454534095440.8218</v>
      </c>
      <c r="DU18" s="167">
        <f t="shared" si="49"/>
        <v>2988972256558.0518</v>
      </c>
      <c r="DV18" s="167">
        <f t="shared" si="49"/>
        <v>3775195184108.5591</v>
      </c>
      <c r="DW18" s="167">
        <f t="shared" si="49"/>
        <v>4602755223422.6318</v>
      </c>
      <c r="DX18" s="167">
        <f t="shared" si="49"/>
        <v>5212536639939.3037</v>
      </c>
      <c r="DY18" s="167">
        <f t="shared" si="49"/>
        <v>5769131839733.3242</v>
      </c>
      <c r="DZ18" s="167">
        <f t="shared" si="49"/>
        <v>6351999822268.1729</v>
      </c>
      <c r="EA18" s="167">
        <f t="shared" si="49"/>
        <v>7514880311827.5547</v>
      </c>
      <c r="EC18" s="460">
        <v>1000000</v>
      </c>
      <c r="ED18" s="460">
        <v>1000000</v>
      </c>
      <c r="EE18" s="460">
        <v>1000000</v>
      </c>
      <c r="EF18" s="460">
        <v>1000000</v>
      </c>
      <c r="EG18" s="460">
        <v>1000000</v>
      </c>
      <c r="EH18" s="460">
        <v>1000000</v>
      </c>
      <c r="EI18" s="460">
        <v>1000000</v>
      </c>
      <c r="EJ18" s="460">
        <v>1000000</v>
      </c>
      <c r="EK18" s="460">
        <v>1000000</v>
      </c>
      <c r="EL18" s="460">
        <v>1000000</v>
      </c>
      <c r="EM18" s="460">
        <v>1000000</v>
      </c>
      <c r="EN18" s="460">
        <v>1000000</v>
      </c>
      <c r="EP18" s="460">
        <v>1000000</v>
      </c>
      <c r="EQ18" s="460">
        <v>1000000</v>
      </c>
      <c r="ER18" s="460">
        <v>1000000</v>
      </c>
      <c r="ES18" s="460">
        <v>1000000</v>
      </c>
      <c r="ET18" s="460">
        <v>1000000</v>
      </c>
      <c r="EU18" s="460">
        <v>1000000</v>
      </c>
      <c r="EV18" s="460">
        <v>1000000</v>
      </c>
      <c r="EW18" s="460">
        <v>1000000</v>
      </c>
      <c r="EX18" s="460">
        <v>1000000</v>
      </c>
      <c r="EY18" s="460">
        <v>1000000</v>
      </c>
      <c r="EZ18" s="460">
        <v>1000000</v>
      </c>
      <c r="FA18" s="460">
        <v>1000000</v>
      </c>
    </row>
    <row r="19" spans="1:157" ht="24.75" customHeight="1" thickBot="1">
      <c r="A19" s="190"/>
      <c r="B19" s="191" t="s">
        <v>171</v>
      </c>
      <c r="C19" s="191" t="s">
        <v>171</v>
      </c>
      <c r="D19" s="191" t="s">
        <v>171</v>
      </c>
      <c r="E19" s="191" t="s">
        <v>171</v>
      </c>
      <c r="F19" s="191" t="s">
        <v>171</v>
      </c>
      <c r="G19" s="191" t="s">
        <v>171</v>
      </c>
      <c r="H19" s="191" t="s">
        <v>171</v>
      </c>
      <c r="I19" s="191" t="s">
        <v>171</v>
      </c>
      <c r="J19" s="191" t="s">
        <v>171</v>
      </c>
      <c r="K19" s="191" t="s">
        <v>171</v>
      </c>
      <c r="L19" s="191" t="s">
        <v>171</v>
      </c>
      <c r="M19" s="191" t="s">
        <v>171</v>
      </c>
      <c r="N19" s="191" t="s">
        <v>171</v>
      </c>
      <c r="O19" s="191" t="s">
        <v>171</v>
      </c>
      <c r="P19" s="191"/>
      <c r="Q19" s="191"/>
      <c r="R19" s="191"/>
      <c r="S19" s="191"/>
      <c r="T19" s="164" t="s">
        <v>185</v>
      </c>
      <c r="U19" s="382"/>
      <c r="V19" s="154" t="s">
        <v>185</v>
      </c>
      <c r="W19" s="339">
        <f>+W9+W18+W15</f>
        <v>11214443.318018001</v>
      </c>
      <c r="X19" s="339">
        <f t="shared" ref="X19:AC19" si="50">+X9+X18+X15</f>
        <v>0</v>
      </c>
      <c r="Y19" s="339">
        <f t="shared" si="50"/>
        <v>149567.23570399999</v>
      </c>
      <c r="Z19" s="339">
        <f t="shared" si="50"/>
        <v>0</v>
      </c>
      <c r="AA19" s="339">
        <f t="shared" si="50"/>
        <v>151148.89576400002</v>
      </c>
      <c r="AB19" s="339">
        <f t="shared" si="50"/>
        <v>0</v>
      </c>
      <c r="AC19" s="339">
        <f t="shared" si="50"/>
        <v>108804.01607899999</v>
      </c>
      <c r="AD19" s="339">
        <f>+AD9+AD18+AD15</f>
        <v>11216320.518018002</v>
      </c>
      <c r="AE19" s="339">
        <f>+AE9+AE18+AE15</f>
        <v>77445.920781000008</v>
      </c>
      <c r="AF19" s="339">
        <f>+AF9+AF18+AF15</f>
        <v>10545523.234571459</v>
      </c>
      <c r="AG19" s="339">
        <f>+AG9+AG18+AG15</f>
        <v>593351.36266554042</v>
      </c>
      <c r="AH19" s="405">
        <f>+AH9+AH18+AH15</f>
        <v>9180925.5150637534</v>
      </c>
      <c r="AI19" s="165">
        <f t="shared" si="1"/>
        <v>0.8185327354291837</v>
      </c>
      <c r="AJ19" s="166">
        <f t="shared" si="2"/>
        <v>15.472999798668781</v>
      </c>
      <c r="AK19" s="167" t="e">
        <f>+AK9+AK18</f>
        <v>#REF!</v>
      </c>
      <c r="AL19" s="167" t="e">
        <f>+AL9+AL18+AL15</f>
        <v>#REF!</v>
      </c>
      <c r="AM19" s="168">
        <f t="shared" si="3"/>
        <v>0.97352217580802725</v>
      </c>
      <c r="AN19" s="405">
        <f>+AN9+AN18+AN15</f>
        <v>8080579.2030902896</v>
      </c>
      <c r="AO19" s="165">
        <f t="shared" si="4"/>
        <v>0.72043048253743924</v>
      </c>
      <c r="AP19" s="166">
        <f t="shared" si="5"/>
        <v>13.618539893107384</v>
      </c>
      <c r="AQ19" s="167" t="e">
        <f>+AQ9+AQ18+AQ15</f>
        <v>#REF!</v>
      </c>
      <c r="AR19" s="167" t="e">
        <f>+AR9+AR18</f>
        <v>#REF!</v>
      </c>
      <c r="AS19" s="168">
        <f t="shared" si="6"/>
        <v>0.88745005624807738</v>
      </c>
      <c r="AT19" s="405">
        <f>+AT9+AT18+AT15</f>
        <v>8069028.2286493294</v>
      </c>
      <c r="AU19" s="165">
        <f t="shared" si="7"/>
        <v>0.71940064620007671</v>
      </c>
      <c r="AV19" s="405">
        <f>+AV9+AV18+AV15</f>
        <v>2035395.0029542467</v>
      </c>
      <c r="AW19" s="339">
        <f>+AW9+AW18+AW15</f>
        <v>1100346.3119734642</v>
      </c>
      <c r="AX19" s="340">
        <f>+AX9+AX18</f>
        <v>3135741.3149277107</v>
      </c>
      <c r="AY19" s="339">
        <f t="shared" si="8"/>
        <v>-8587574.1523982137</v>
      </c>
      <c r="AZ19" s="189">
        <f>+AZ9+AZ18</f>
        <v>4186014.7967666769</v>
      </c>
      <c r="BA19" s="170">
        <f t="shared" si="9"/>
        <v>1.9303752125605997</v>
      </c>
      <c r="BC19" s="478">
        <f>CC19/$AD$19</f>
        <v>0.12203220462506653</v>
      </c>
      <c r="BD19" s="478">
        <f t="shared" ref="BD19:BN19" si="51">CD19/$AD$19</f>
        <v>0.44727798314696438</v>
      </c>
      <c r="BE19" s="478">
        <f t="shared" si="51"/>
        <v>0.50400905928895878</v>
      </c>
      <c r="BF19" s="478">
        <f t="shared" si="51"/>
        <v>0.61063202627840163</v>
      </c>
      <c r="BG19" s="478">
        <f t="shared" si="51"/>
        <v>0.65174928294032963</v>
      </c>
      <c r="BH19" s="478">
        <f t="shared" si="51"/>
        <v>0.73160027509410042</v>
      </c>
      <c r="BI19" s="478">
        <f t="shared" si="51"/>
        <v>0.78983192626215937</v>
      </c>
      <c r="BJ19" s="478">
        <f t="shared" si="51"/>
        <v>0.83452721279853614</v>
      </c>
      <c r="BK19" s="478">
        <f t="shared" si="51"/>
        <v>0.90038816023220158</v>
      </c>
      <c r="BL19" s="478">
        <f t="shared" si="51"/>
        <v>0.91523087969717876</v>
      </c>
      <c r="BM19" s="478">
        <f t="shared" si="51"/>
        <v>0.97352217580802725</v>
      </c>
      <c r="BN19" s="478">
        <f t="shared" si="51"/>
        <v>0.98887532053884886</v>
      </c>
      <c r="BP19" s="478">
        <f>CP19/$AD$19</f>
        <v>1.0654131222024512E-2</v>
      </c>
      <c r="BQ19" s="478">
        <f t="shared" ref="BQ19:CA19" si="52">CQ19/$AD$19</f>
        <v>0.27532161011935846</v>
      </c>
      <c r="BR19" s="478">
        <f t="shared" si="52"/>
        <v>0.3701049204155975</v>
      </c>
      <c r="BS19" s="478">
        <f>CS19/$AD$19</f>
        <v>0.45150950700542319</v>
      </c>
      <c r="BT19" s="478">
        <f t="shared" si="52"/>
        <v>0.51480271918776022</v>
      </c>
      <c r="BU19" s="478">
        <f t="shared" si="52"/>
        <v>0.56593612582887842</v>
      </c>
      <c r="BV19" s="478">
        <f t="shared" si="52"/>
        <v>0.64053965861694795</v>
      </c>
      <c r="BW19" s="478">
        <f t="shared" si="52"/>
        <v>0.71781165389599233</v>
      </c>
      <c r="BX19" s="478">
        <f t="shared" si="52"/>
        <v>0.77573912587256555</v>
      </c>
      <c r="BY19" s="478">
        <f t="shared" si="52"/>
        <v>0.82933975193814624</v>
      </c>
      <c r="BZ19" s="478">
        <f t="shared" si="52"/>
        <v>0.88745005624807738</v>
      </c>
      <c r="CA19" s="478">
        <f t="shared" si="52"/>
        <v>0.99852931471338546</v>
      </c>
      <c r="CC19" s="405">
        <f>+CC9+CC18+CC15</f>
        <v>1368752.3205951049</v>
      </c>
      <c r="CD19" s="405">
        <f t="shared" ref="CD19:CN19" si="53">+CD9+CD18+CD15</f>
        <v>5016813.2196290065</v>
      </c>
      <c r="CE19" s="405">
        <f t="shared" si="53"/>
        <v>5653127.1529696994</v>
      </c>
      <c r="CF19" s="405">
        <f t="shared" si="53"/>
        <v>6849044.5253053438</v>
      </c>
      <c r="CG19" s="405">
        <f t="shared" si="53"/>
        <v>7310228.8548471397</v>
      </c>
      <c r="CH19" s="405">
        <f t="shared" si="53"/>
        <v>8205863.1765255723</v>
      </c>
      <c r="CI19" s="405">
        <f t="shared" si="53"/>
        <v>8859008.0403199401</v>
      </c>
      <c r="CJ19" s="405">
        <f t="shared" si="53"/>
        <v>9360324.6997565962</v>
      </c>
      <c r="CK19" s="405">
        <f t="shared" si="53"/>
        <v>10099042.195792923</v>
      </c>
      <c r="CL19" s="405">
        <f t="shared" si="53"/>
        <v>10265522.894671131</v>
      </c>
      <c r="CM19" s="405">
        <f t="shared" si="53"/>
        <v>10919336.755261105</v>
      </c>
      <c r="CN19" s="405">
        <f t="shared" si="53"/>
        <v>11091542.547521519</v>
      </c>
      <c r="CP19" s="405">
        <f t="shared" ref="CP19:DA19" si="54">+CP9+CP18+CP15</f>
        <v>119500.15062724975</v>
      </c>
      <c r="CQ19" s="405">
        <f t="shared" si="54"/>
        <v>3088095.4246355132</v>
      </c>
      <c r="CR19" s="405">
        <f t="shared" si="54"/>
        <v>4151215.4126768857</v>
      </c>
      <c r="CS19" s="405">
        <f t="shared" si="54"/>
        <v>5064275.3475051206</v>
      </c>
      <c r="CT19" s="405">
        <f t="shared" si="54"/>
        <v>5774192.3019571351</v>
      </c>
      <c r="CU19" s="405">
        <f t="shared" si="54"/>
        <v>6347720.9800220672</v>
      </c>
      <c r="CV19" s="405">
        <f t="shared" si="54"/>
        <v>7184498.1155495197</v>
      </c>
      <c r="CW19" s="405">
        <f t="shared" si="54"/>
        <v>8051205.5816660551</v>
      </c>
      <c r="CX19" s="405">
        <f t="shared" si="54"/>
        <v>8700938.6741538066</v>
      </c>
      <c r="CY19" s="405">
        <f t="shared" si="54"/>
        <v>9302140.4760717899</v>
      </c>
      <c r="CZ19" s="405">
        <f t="shared" si="54"/>
        <v>9953924.2746115401</v>
      </c>
      <c r="DA19" s="405">
        <f t="shared" si="54"/>
        <v>11199824.8404622</v>
      </c>
      <c r="DC19" s="405">
        <f t="shared" ref="DC19:DN19" si="55">+DC9+DC18+DC15</f>
        <v>1368752320595.105</v>
      </c>
      <c r="DD19" s="405">
        <f t="shared" si="55"/>
        <v>5016813219629.0068</v>
      </c>
      <c r="DE19" s="405">
        <f t="shared" si="55"/>
        <v>5653127152969.7002</v>
      </c>
      <c r="DF19" s="405">
        <f t="shared" si="55"/>
        <v>6849044525305.3438</v>
      </c>
      <c r="DG19" s="405">
        <f t="shared" si="55"/>
        <v>7310228854847.1396</v>
      </c>
      <c r="DH19" s="405">
        <f t="shared" si="55"/>
        <v>8205863176525.5742</v>
      </c>
      <c r="DI19" s="405">
        <f t="shared" si="55"/>
        <v>8859008040319.9414</v>
      </c>
      <c r="DJ19" s="405">
        <f t="shared" si="55"/>
        <v>9360324699756.5977</v>
      </c>
      <c r="DK19" s="405">
        <f t="shared" si="55"/>
        <v>10099042195792.922</v>
      </c>
      <c r="DL19" s="405">
        <f t="shared" si="55"/>
        <v>10265522894671.129</v>
      </c>
      <c r="DM19" s="405">
        <f t="shared" si="55"/>
        <v>10919336755261.104</v>
      </c>
      <c r="DN19" s="405">
        <f t="shared" si="55"/>
        <v>11091542547521.52</v>
      </c>
      <c r="DP19" s="405">
        <f t="shared" ref="DP19:EA19" si="56">+DP9+DP18+DP15</f>
        <v>119500150627.24976</v>
      </c>
      <c r="DQ19" s="405">
        <f t="shared" si="56"/>
        <v>3088095424635.5137</v>
      </c>
      <c r="DR19" s="405">
        <f t="shared" si="56"/>
        <v>4151215412676.8862</v>
      </c>
      <c r="DS19" s="405">
        <f t="shared" si="56"/>
        <v>5064275347505.1201</v>
      </c>
      <c r="DT19" s="405">
        <f t="shared" si="56"/>
        <v>5774192301957.1348</v>
      </c>
      <c r="DU19" s="405">
        <f t="shared" si="56"/>
        <v>6347720980022.0684</v>
      </c>
      <c r="DV19" s="405">
        <f t="shared" si="56"/>
        <v>7184498115549.5195</v>
      </c>
      <c r="DW19" s="405">
        <f t="shared" si="56"/>
        <v>8051205581666.0547</v>
      </c>
      <c r="DX19" s="405">
        <f t="shared" si="56"/>
        <v>8700938674153.8086</v>
      </c>
      <c r="DY19" s="405">
        <f t="shared" si="56"/>
        <v>9302140476071.791</v>
      </c>
      <c r="DZ19" s="405">
        <f t="shared" si="56"/>
        <v>9953924274611.543</v>
      </c>
      <c r="EA19" s="405">
        <f t="shared" si="56"/>
        <v>11199824840462.201</v>
      </c>
      <c r="EC19" s="460">
        <v>1000000</v>
      </c>
      <c r="ED19" s="460">
        <v>1000000</v>
      </c>
      <c r="EE19" s="460">
        <v>1000000</v>
      </c>
      <c r="EF19" s="460">
        <v>1000000</v>
      </c>
      <c r="EG19" s="460">
        <v>1000000</v>
      </c>
      <c r="EH19" s="460">
        <v>1000000</v>
      </c>
      <c r="EI19" s="460">
        <v>1000000</v>
      </c>
      <c r="EJ19" s="460">
        <v>1000000</v>
      </c>
      <c r="EK19" s="460">
        <v>1000000</v>
      </c>
      <c r="EL19" s="460">
        <v>1000000</v>
      </c>
      <c r="EM19" s="460">
        <v>1000000</v>
      </c>
      <c r="EN19" s="460">
        <v>1000000</v>
      </c>
      <c r="EP19" s="460">
        <v>1000000</v>
      </c>
      <c r="EQ19" s="460">
        <v>1000000</v>
      </c>
      <c r="ER19" s="460">
        <v>1000000</v>
      </c>
      <c r="ES19" s="460">
        <v>1000000</v>
      </c>
      <c r="ET19" s="460">
        <v>1000000</v>
      </c>
      <c r="EU19" s="460">
        <v>1000000</v>
      </c>
      <c r="EV19" s="460">
        <v>1000000</v>
      </c>
      <c r="EW19" s="460">
        <v>1000000</v>
      </c>
      <c r="EX19" s="460">
        <v>1000000</v>
      </c>
      <c r="EY19" s="460">
        <v>1000000</v>
      </c>
      <c r="EZ19" s="460">
        <v>1000000</v>
      </c>
      <c r="FA19" s="460">
        <v>1000000</v>
      </c>
    </row>
    <row r="20" spans="1:157" ht="22.8">
      <c r="W20" s="587"/>
      <c r="X20" s="585"/>
      <c r="Y20" s="586"/>
      <c r="Z20" s="585"/>
      <c r="AA20" s="585"/>
      <c r="AB20" s="585"/>
      <c r="AC20" s="585"/>
      <c r="AD20" s="583"/>
      <c r="AE20" s="584"/>
      <c r="AF20" s="584"/>
      <c r="AG20" s="584"/>
      <c r="AH20" s="583"/>
      <c r="AI20" s="192"/>
      <c r="AJ20" s="193"/>
      <c r="AK20" s="193"/>
      <c r="AL20" s="193"/>
      <c r="AM20" s="194"/>
      <c r="AN20" s="583"/>
      <c r="AO20" s="329"/>
      <c r="AP20" s="193"/>
      <c r="AQ20" s="193"/>
      <c r="AR20" s="193"/>
      <c r="AS20" s="194"/>
      <c r="AT20" s="583"/>
      <c r="AU20" s="192"/>
      <c r="AV20" s="583"/>
      <c r="AW20" s="193"/>
      <c r="AX20" s="193"/>
      <c r="AY20" s="193"/>
      <c r="AZ20" s="193"/>
      <c r="BA20" s="193"/>
      <c r="BC20" s="194"/>
      <c r="BD20" s="194"/>
      <c r="BE20" s="194"/>
      <c r="BF20" s="194"/>
      <c r="BG20" s="194"/>
      <c r="BH20" s="194"/>
      <c r="BI20" s="194"/>
      <c r="CC20" s="427"/>
      <c r="CD20" s="427"/>
      <c r="CE20" s="427"/>
      <c r="CF20" s="427"/>
      <c r="CG20" s="427"/>
      <c r="CH20" s="427"/>
      <c r="CI20" s="427"/>
      <c r="CJ20" s="428"/>
      <c r="CK20" s="428"/>
      <c r="CL20" s="428"/>
      <c r="CM20" s="428"/>
      <c r="CN20" s="428"/>
      <c r="CP20" s="428"/>
      <c r="CQ20" s="428"/>
      <c r="CR20" s="428"/>
      <c r="CS20" s="428"/>
      <c r="CT20" s="428"/>
      <c r="CU20" s="428"/>
      <c r="CV20" s="428"/>
      <c r="CW20" s="428"/>
      <c r="CX20" s="428"/>
      <c r="CY20" s="428"/>
      <c r="CZ20" s="428"/>
      <c r="DA20" s="428"/>
      <c r="DC20" s="427"/>
      <c r="DD20" s="427"/>
      <c r="DE20" s="427"/>
      <c r="DF20" s="427"/>
      <c r="DG20" s="427"/>
      <c r="DH20" s="427"/>
      <c r="DI20" s="427"/>
      <c r="DJ20" s="428"/>
      <c r="DK20" s="428"/>
      <c r="DL20" s="428"/>
      <c r="DM20" s="428"/>
      <c r="DN20" s="428"/>
      <c r="DP20" s="428"/>
      <c r="DQ20" s="428"/>
      <c r="DR20" s="428"/>
      <c r="DS20" s="428"/>
      <c r="DT20" s="428"/>
      <c r="DU20" s="428"/>
      <c r="DV20" s="428"/>
      <c r="DW20" s="428"/>
      <c r="DX20" s="428"/>
      <c r="DY20" s="428"/>
      <c r="DZ20" s="428"/>
      <c r="EA20" s="428"/>
      <c r="EC20" s="427"/>
      <c r="ED20" s="427"/>
      <c r="EE20" s="427"/>
      <c r="EF20" s="427"/>
      <c r="EG20" s="427"/>
      <c r="EH20" s="427"/>
      <c r="EI20" s="427"/>
      <c r="EJ20" s="428"/>
      <c r="EK20" s="428"/>
      <c r="EL20" s="428"/>
      <c r="EM20" s="428"/>
      <c r="EN20" s="428"/>
      <c r="EP20" s="428"/>
      <c r="EQ20" s="428"/>
      <c r="ER20" s="428"/>
      <c r="ES20" s="428"/>
      <c r="ET20" s="428"/>
      <c r="EU20" s="428"/>
      <c r="EV20" s="428"/>
      <c r="EW20" s="428"/>
      <c r="EX20" s="428"/>
      <c r="EY20" s="428"/>
      <c r="EZ20" s="428"/>
      <c r="FA20" s="428"/>
    </row>
    <row r="21" spans="1:157">
      <c r="T21" s="145" t="s">
        <v>186</v>
      </c>
      <c r="U21" s="389"/>
      <c r="V21" s="145" t="s">
        <v>187</v>
      </c>
      <c r="W21" s="139"/>
      <c r="X21" s="139"/>
      <c r="Y21" s="139"/>
      <c r="Z21" s="139"/>
      <c r="AA21" s="139"/>
      <c r="AB21" s="139"/>
      <c r="AC21" s="139"/>
      <c r="AE21" s="198"/>
      <c r="AF21" s="198"/>
      <c r="AG21" s="198"/>
      <c r="AH21" s="378"/>
      <c r="AI21" s="141"/>
      <c r="AJ21" s="142"/>
      <c r="AK21" s="142"/>
      <c r="AL21" s="142"/>
      <c r="AM21" s="136"/>
      <c r="AO21" s="141"/>
      <c r="AP21" s="142"/>
      <c r="AQ21" s="142"/>
      <c r="AR21" s="142"/>
      <c r="AS21" s="136"/>
      <c r="AU21" s="141"/>
      <c r="AV21" s="378"/>
      <c r="AW21" s="337"/>
      <c r="AX21" s="337"/>
      <c r="AY21" s="337"/>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8"/>
      <c r="CD21" s="378"/>
      <c r="CE21" s="378"/>
      <c r="CF21" s="378"/>
      <c r="CG21" s="378"/>
      <c r="CH21" s="378"/>
      <c r="CI21" s="378"/>
      <c r="CJ21" s="378"/>
      <c r="CK21" s="378"/>
      <c r="CL21" s="378"/>
      <c r="CM21" s="378"/>
      <c r="CN21" s="378"/>
      <c r="CP21" s="378"/>
      <c r="CQ21" s="378"/>
      <c r="CR21" s="378"/>
      <c r="CS21" s="378"/>
      <c r="CT21" s="378"/>
      <c r="CU21" s="378"/>
      <c r="CV21" s="378"/>
      <c r="CW21" s="378"/>
      <c r="CX21" s="378"/>
      <c r="CY21" s="378"/>
      <c r="CZ21" s="378"/>
      <c r="DA21" s="378"/>
      <c r="DC21" s="378"/>
      <c r="DD21" s="378"/>
      <c r="DE21" s="378"/>
      <c r="DF21" s="378"/>
      <c r="DG21" s="378"/>
      <c r="DH21" s="378"/>
      <c r="DI21" s="378"/>
      <c r="DJ21" s="378"/>
      <c r="DK21" s="378"/>
      <c r="DL21" s="378"/>
      <c r="DM21" s="378"/>
      <c r="DN21" s="378"/>
      <c r="DP21" s="378"/>
      <c r="DQ21" s="378"/>
      <c r="DR21" s="378"/>
      <c r="DS21" s="378"/>
      <c r="DT21" s="378"/>
      <c r="DU21" s="378"/>
      <c r="DV21" s="378"/>
      <c r="DW21" s="378"/>
      <c r="DX21" s="378"/>
      <c r="DY21" s="378"/>
      <c r="DZ21" s="378"/>
      <c r="EA21" s="378"/>
      <c r="EC21" s="378"/>
      <c r="ED21" s="378"/>
      <c r="EE21" s="378"/>
      <c r="EF21" s="378"/>
      <c r="EG21" s="378"/>
      <c r="EH21" s="378"/>
      <c r="EI21" s="378"/>
      <c r="EJ21" s="378"/>
      <c r="EK21" s="378"/>
      <c r="EL21" s="378"/>
      <c r="EM21" s="378"/>
      <c r="EN21" s="378"/>
      <c r="EP21" s="378"/>
      <c r="EQ21" s="378"/>
      <c r="ER21" s="378"/>
      <c r="ES21" s="378"/>
      <c r="ET21" s="378"/>
      <c r="EU21" s="378"/>
      <c r="EV21" s="378"/>
      <c r="EW21" s="378"/>
      <c r="EX21" s="378"/>
      <c r="EY21" s="378"/>
      <c r="EZ21" s="378"/>
      <c r="FA21" s="378"/>
    </row>
    <row r="22" spans="1:157" ht="12.75" customHeight="1" thickBot="1">
      <c r="T22" s="139"/>
      <c r="V22" s="140"/>
      <c r="W22" s="139"/>
      <c r="X22" s="139"/>
      <c r="Y22" s="139"/>
      <c r="Z22" s="139"/>
      <c r="AA22" s="139"/>
      <c r="AB22" s="139"/>
      <c r="AC22" s="139"/>
      <c r="AD22" s="378"/>
      <c r="AE22" s="139"/>
      <c r="AF22" s="139"/>
      <c r="AG22" s="139"/>
      <c r="AH22" s="378"/>
      <c r="AI22" s="141"/>
      <c r="AJ22" s="142"/>
      <c r="AK22" s="142"/>
      <c r="AL22" s="142"/>
      <c r="AM22" s="136"/>
      <c r="AN22" s="378"/>
      <c r="AO22" s="141"/>
      <c r="AP22" s="142"/>
      <c r="AQ22" s="142"/>
      <c r="AR22" s="142"/>
      <c r="AS22" s="136"/>
      <c r="AT22" s="378"/>
      <c r="AU22" s="141"/>
      <c r="AV22" s="378"/>
      <c r="AW22" s="337"/>
      <c r="AX22" s="337"/>
      <c r="AY22" s="337"/>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8"/>
      <c r="CD22" s="378"/>
      <c r="CE22" s="378"/>
      <c r="CF22" s="378"/>
      <c r="CG22" s="378"/>
      <c r="CH22" s="378"/>
      <c r="CI22" s="378"/>
      <c r="CJ22" s="378"/>
      <c r="CK22" s="378"/>
      <c r="CL22" s="378"/>
      <c r="CM22" s="378"/>
      <c r="CN22" s="378"/>
      <c r="CP22" s="378"/>
      <c r="CQ22" s="378"/>
      <c r="CR22" s="378"/>
      <c r="CS22" s="378"/>
      <c r="CT22" s="378"/>
      <c r="CU22" s="378"/>
      <c r="CV22" s="378"/>
      <c r="CW22" s="378"/>
      <c r="CX22" s="378"/>
      <c r="CY22" s="378"/>
      <c r="CZ22" s="378"/>
      <c r="DA22" s="378"/>
      <c r="DC22" s="378"/>
      <c r="DD22" s="378"/>
      <c r="DE22" s="378"/>
      <c r="DF22" s="378"/>
      <c r="DG22" s="378"/>
      <c r="DH22" s="378"/>
      <c r="DI22" s="378"/>
      <c r="DJ22" s="378"/>
      <c r="DK22" s="378"/>
      <c r="DL22" s="378"/>
      <c r="DM22" s="378"/>
      <c r="DN22" s="378"/>
      <c r="DP22" s="378"/>
      <c r="DQ22" s="378"/>
      <c r="DR22" s="378"/>
      <c r="DS22" s="378"/>
      <c r="DT22" s="378"/>
      <c r="DU22" s="378"/>
      <c r="DV22" s="378"/>
      <c r="DW22" s="378"/>
      <c r="DX22" s="378"/>
      <c r="DY22" s="378"/>
      <c r="DZ22" s="378"/>
      <c r="EA22" s="378"/>
      <c r="EC22" s="378"/>
      <c r="ED22" s="378"/>
      <c r="EE22" s="378"/>
      <c r="EF22" s="378"/>
      <c r="EG22" s="378"/>
      <c r="EH22" s="378"/>
      <c r="EI22" s="378"/>
      <c r="EJ22" s="378"/>
      <c r="EK22" s="378"/>
      <c r="EL22" s="378"/>
      <c r="EM22" s="378"/>
      <c r="EN22" s="378"/>
      <c r="EP22" s="378"/>
      <c r="EQ22" s="378"/>
      <c r="ER22" s="378"/>
      <c r="ES22" s="378"/>
      <c r="ET22" s="378"/>
      <c r="EU22" s="378"/>
      <c r="EV22" s="378"/>
      <c r="EW22" s="378"/>
      <c r="EX22" s="378"/>
      <c r="EY22" s="378"/>
      <c r="EZ22" s="378"/>
      <c r="FA22" s="378"/>
    </row>
    <row r="23" spans="1:157" ht="82.5" customHeight="1" thickBot="1">
      <c r="T23" s="152" t="s">
        <v>188</v>
      </c>
      <c r="U23" s="386"/>
      <c r="V23" s="153" t="s">
        <v>188</v>
      </c>
      <c r="W23" s="154" t="s">
        <v>130</v>
      </c>
      <c r="X23" s="154" t="s">
        <v>131</v>
      </c>
      <c r="Y23" s="154" t="s">
        <v>132</v>
      </c>
      <c r="Z23" s="154" t="s">
        <v>133</v>
      </c>
      <c r="AA23" s="154" t="s">
        <v>134</v>
      </c>
      <c r="AB23" s="154" t="s">
        <v>135</v>
      </c>
      <c r="AC23" s="153" t="s">
        <v>136</v>
      </c>
      <c r="AD23" s="404" t="s">
        <v>137</v>
      </c>
      <c r="AE23" s="153" t="s">
        <v>138</v>
      </c>
      <c r="AF23" s="153" t="s">
        <v>139</v>
      </c>
      <c r="AG23" s="153" t="s">
        <v>140</v>
      </c>
      <c r="AH23" s="404" t="s">
        <v>7</v>
      </c>
      <c r="AI23" s="155" t="s">
        <v>141</v>
      </c>
      <c r="AJ23" s="156" t="s">
        <v>142</v>
      </c>
      <c r="AK23" s="156" t="s">
        <v>143</v>
      </c>
      <c r="AL23" s="156" t="s">
        <v>144</v>
      </c>
      <c r="AM23" s="157" t="s">
        <v>145</v>
      </c>
      <c r="AN23" s="404" t="s">
        <v>146</v>
      </c>
      <c r="AO23" s="155" t="s">
        <v>147</v>
      </c>
      <c r="AP23" s="156" t="s">
        <v>148</v>
      </c>
      <c r="AQ23" s="156" t="s">
        <v>149</v>
      </c>
      <c r="AR23" s="156" t="s">
        <v>150</v>
      </c>
      <c r="AS23" s="157" t="s">
        <v>151</v>
      </c>
      <c r="AT23" s="404" t="s">
        <v>152</v>
      </c>
      <c r="AU23" s="155" t="s">
        <v>153</v>
      </c>
      <c r="AV23" s="404" t="s">
        <v>154</v>
      </c>
      <c r="AW23" s="338" t="s">
        <v>155</v>
      </c>
      <c r="AX23" s="338" t="s">
        <v>156</v>
      </c>
      <c r="AY23" s="338" t="s">
        <v>189</v>
      </c>
      <c r="AZ23" s="158" t="s">
        <v>158</v>
      </c>
      <c r="BA23" s="159" t="s">
        <v>159</v>
      </c>
      <c r="BC23" s="160" t="s">
        <v>160</v>
      </c>
      <c r="BD23" s="160" t="s">
        <v>161</v>
      </c>
      <c r="BE23" s="160" t="s">
        <v>162</v>
      </c>
      <c r="BF23" s="160" t="s">
        <v>163</v>
      </c>
      <c r="BG23" s="160" t="s">
        <v>164</v>
      </c>
      <c r="BH23" s="160" t="s">
        <v>165</v>
      </c>
      <c r="BI23" s="160" t="s">
        <v>166</v>
      </c>
      <c r="BJ23" s="160" t="s">
        <v>167</v>
      </c>
      <c r="BK23" s="160" t="s">
        <v>111</v>
      </c>
      <c r="BL23" s="160" t="s">
        <v>168</v>
      </c>
      <c r="BM23" s="160" t="s">
        <v>169</v>
      </c>
      <c r="BN23" s="160" t="s">
        <v>170</v>
      </c>
      <c r="BP23" s="160" t="s">
        <v>160</v>
      </c>
      <c r="BQ23" s="160" t="s">
        <v>161</v>
      </c>
      <c r="BR23" s="160" t="s">
        <v>162</v>
      </c>
      <c r="BS23" s="160" t="s">
        <v>163</v>
      </c>
      <c r="BT23" s="160" t="s">
        <v>164</v>
      </c>
      <c r="BU23" s="160" t="s">
        <v>165</v>
      </c>
      <c r="BV23" s="160" t="s">
        <v>166</v>
      </c>
      <c r="BW23" s="160" t="s">
        <v>167</v>
      </c>
      <c r="BX23" s="160" t="s">
        <v>111</v>
      </c>
      <c r="BY23" s="160" t="s">
        <v>168</v>
      </c>
      <c r="BZ23" s="160" t="s">
        <v>169</v>
      </c>
      <c r="CA23" s="160" t="s">
        <v>170</v>
      </c>
      <c r="CC23" s="459" t="s">
        <v>160</v>
      </c>
      <c r="CD23" s="459" t="s">
        <v>161</v>
      </c>
      <c r="CE23" s="459" t="s">
        <v>162</v>
      </c>
      <c r="CF23" s="459" t="s">
        <v>163</v>
      </c>
      <c r="CG23" s="459" t="s">
        <v>164</v>
      </c>
      <c r="CH23" s="459" t="s">
        <v>165</v>
      </c>
      <c r="CI23" s="459" t="s">
        <v>166</v>
      </c>
      <c r="CJ23" s="459" t="s">
        <v>167</v>
      </c>
      <c r="CK23" s="459" t="s">
        <v>111</v>
      </c>
      <c r="CL23" s="459" t="s">
        <v>168</v>
      </c>
      <c r="CM23" s="459" t="s">
        <v>169</v>
      </c>
      <c r="CN23" s="459" t="s">
        <v>170</v>
      </c>
      <c r="CP23" s="459" t="s">
        <v>160</v>
      </c>
      <c r="CQ23" s="459" t="s">
        <v>161</v>
      </c>
      <c r="CR23" s="459" t="s">
        <v>162</v>
      </c>
      <c r="CS23" s="459" t="s">
        <v>163</v>
      </c>
      <c r="CT23" s="459" t="s">
        <v>164</v>
      </c>
      <c r="CU23" s="459" t="s">
        <v>165</v>
      </c>
      <c r="CV23" s="459" t="s">
        <v>166</v>
      </c>
      <c r="CW23" s="459" t="s">
        <v>167</v>
      </c>
      <c r="CX23" s="459" t="s">
        <v>111</v>
      </c>
      <c r="CY23" s="459" t="s">
        <v>168</v>
      </c>
      <c r="CZ23" s="459" t="s">
        <v>169</v>
      </c>
      <c r="DA23" s="459" t="s">
        <v>170</v>
      </c>
      <c r="DC23" s="459" t="s">
        <v>160</v>
      </c>
      <c r="DD23" s="459" t="s">
        <v>161</v>
      </c>
      <c r="DE23" s="459" t="s">
        <v>162</v>
      </c>
      <c r="DF23" s="459" t="s">
        <v>163</v>
      </c>
      <c r="DG23" s="459" t="s">
        <v>164</v>
      </c>
      <c r="DH23" s="459" t="s">
        <v>165</v>
      </c>
      <c r="DI23" s="459" t="s">
        <v>166</v>
      </c>
      <c r="DJ23" s="459" t="s">
        <v>167</v>
      </c>
      <c r="DK23" s="459" t="s">
        <v>111</v>
      </c>
      <c r="DL23" s="459" t="s">
        <v>168</v>
      </c>
      <c r="DM23" s="459" t="s">
        <v>169</v>
      </c>
      <c r="DN23" s="459" t="s">
        <v>170</v>
      </c>
      <c r="DP23" s="459" t="s">
        <v>160</v>
      </c>
      <c r="DQ23" s="459" t="s">
        <v>161</v>
      </c>
      <c r="DR23" s="459" t="s">
        <v>162</v>
      </c>
      <c r="DS23" s="459" t="s">
        <v>163</v>
      </c>
      <c r="DT23" s="459" t="s">
        <v>164</v>
      </c>
      <c r="DU23" s="459" t="s">
        <v>165</v>
      </c>
      <c r="DV23" s="459" t="s">
        <v>166</v>
      </c>
      <c r="DW23" s="459" t="s">
        <v>167</v>
      </c>
      <c r="DX23" s="459" t="s">
        <v>111</v>
      </c>
      <c r="DY23" s="459" t="s">
        <v>168</v>
      </c>
      <c r="DZ23" s="459" t="s">
        <v>169</v>
      </c>
      <c r="EA23" s="459" t="s">
        <v>170</v>
      </c>
      <c r="EC23" s="459" t="s">
        <v>160</v>
      </c>
      <c r="ED23" s="459" t="s">
        <v>161</v>
      </c>
      <c r="EE23" s="459" t="s">
        <v>162</v>
      </c>
      <c r="EF23" s="459" t="s">
        <v>163</v>
      </c>
      <c r="EG23" s="459" t="s">
        <v>164</v>
      </c>
      <c r="EH23" s="459" t="s">
        <v>165</v>
      </c>
      <c r="EI23" s="459" t="s">
        <v>166</v>
      </c>
      <c r="EJ23" s="459" t="s">
        <v>167</v>
      </c>
      <c r="EK23" s="459" t="s">
        <v>111</v>
      </c>
      <c r="EL23" s="459" t="s">
        <v>168</v>
      </c>
      <c r="EM23" s="459" t="s">
        <v>169</v>
      </c>
      <c r="EN23" s="459" t="s">
        <v>170</v>
      </c>
      <c r="EP23" s="459" t="s">
        <v>160</v>
      </c>
      <c r="EQ23" s="459" t="s">
        <v>161</v>
      </c>
      <c r="ER23" s="459" t="s">
        <v>162</v>
      </c>
      <c r="ES23" s="459" t="s">
        <v>163</v>
      </c>
      <c r="ET23" s="459" t="s">
        <v>164</v>
      </c>
      <c r="EU23" s="459" t="s">
        <v>165</v>
      </c>
      <c r="EV23" s="459" t="s">
        <v>166</v>
      </c>
      <c r="EW23" s="459" t="s">
        <v>167</v>
      </c>
      <c r="EX23" s="459" t="s">
        <v>111</v>
      </c>
      <c r="EY23" s="459" t="s">
        <v>168</v>
      </c>
      <c r="EZ23" s="459" t="s">
        <v>169</v>
      </c>
      <c r="FA23" s="459" t="s">
        <v>170</v>
      </c>
    </row>
    <row r="24" spans="1:157" ht="25.5" customHeight="1">
      <c r="B24" s="1" t="s">
        <v>190</v>
      </c>
      <c r="C24" s="1" t="s">
        <v>191</v>
      </c>
      <c r="D24" s="1" t="s">
        <v>171</v>
      </c>
      <c r="E24" s="1" t="s">
        <v>171</v>
      </c>
      <c r="F24" s="1" t="s">
        <v>171</v>
      </c>
      <c r="G24" s="1" t="s">
        <v>171</v>
      </c>
      <c r="H24" s="1" t="s">
        <v>171</v>
      </c>
      <c r="I24" s="1" t="s">
        <v>171</v>
      </c>
      <c r="J24" s="1" t="s">
        <v>171</v>
      </c>
      <c r="K24" s="1" t="s">
        <v>171</v>
      </c>
      <c r="L24" s="1" t="s">
        <v>171</v>
      </c>
      <c r="M24" s="1" t="s">
        <v>171</v>
      </c>
      <c r="N24" s="1" t="s">
        <v>171</v>
      </c>
      <c r="O24" s="1" t="s">
        <v>171</v>
      </c>
      <c r="T24" s="199" t="s">
        <v>192</v>
      </c>
      <c r="U24" s="390"/>
      <c r="V24" s="200" t="s">
        <v>192</v>
      </c>
      <c r="W24" s="343">
        <f t="shared" ref="W24:AH30" si="57">+W36+W48+W60</f>
        <v>6817307.1187209999</v>
      </c>
      <c r="X24" s="343">
        <f t="shared" ref="X24:AC24" si="58">+X36+X48</f>
        <v>0</v>
      </c>
      <c r="Y24" s="343">
        <f t="shared" si="58"/>
        <v>109108.444619</v>
      </c>
      <c r="Z24" s="343">
        <f t="shared" si="58"/>
        <v>0</v>
      </c>
      <c r="AA24" s="343">
        <f t="shared" si="58"/>
        <v>110059.904679</v>
      </c>
      <c r="AB24" s="343">
        <f t="shared" si="58"/>
        <v>0</v>
      </c>
      <c r="AC24" s="343">
        <f t="shared" si="58"/>
        <v>108804.01607899999</v>
      </c>
      <c r="AD24" s="407">
        <f t="shared" ref="AD24:AH30" si="59">+AD36+AD48+AD60</f>
        <v>6818554.1187210009</v>
      </c>
      <c r="AE24" s="343">
        <f>+AE36+AE48+AE60</f>
        <v>18402.580098999999</v>
      </c>
      <c r="AF24" s="343">
        <f>+AF36+AF48+AF60</f>
        <v>6262238.3388418499</v>
      </c>
      <c r="AG24" s="343">
        <f>+AG36+AG48+AG60</f>
        <v>537913.19978015008</v>
      </c>
      <c r="AH24" s="407">
        <f t="shared" si="59"/>
        <v>4976318.5100126192</v>
      </c>
      <c r="AI24" s="175">
        <f t="shared" ref="AI24:AI31" si="60">+AH24/AD24</f>
        <v>0.72982019697543421</v>
      </c>
      <c r="AJ24" s="343" t="e">
        <f t="shared" ref="AJ24:AL25" si="61">+AJ36+AJ48+AJ60</f>
        <v>#DIV/0!</v>
      </c>
      <c r="AK24" s="343" t="e">
        <f>+AK36+AK48+AK60</f>
        <v>#REF!</v>
      </c>
      <c r="AL24" s="343" t="e">
        <f t="shared" si="61"/>
        <v>#REF!</v>
      </c>
      <c r="AM24" s="168">
        <f t="shared" ref="AM24:AM31" si="62">INDEX(BC24:BN24,MATCH($W$1,$BC$86:$BN$86,0))</f>
        <v>0.97199801886823067</v>
      </c>
      <c r="AN24" s="407">
        <f t="shared" ref="AN24:AN30" si="63">+AN36+AN48+AN60</f>
        <v>4364326.7017032001</v>
      </c>
      <c r="AO24" s="175">
        <f t="shared" ref="AO24:AO31" si="64">+AN24/AD24</f>
        <v>0.64006629935230963</v>
      </c>
      <c r="AP24" s="343" t="e">
        <f t="shared" ref="AP24:AR25" si="65">+AP36+AP48+AP60</f>
        <v>#DIV/0!</v>
      </c>
      <c r="AQ24" s="343" t="e">
        <f t="shared" si="65"/>
        <v>#REF!</v>
      </c>
      <c r="AR24" s="343" t="e">
        <f t="shared" si="65"/>
        <v>#REF!</v>
      </c>
      <c r="AS24" s="168">
        <f t="shared" ref="AS24:AS31" si="66">INDEX(BP24:CA24,MATCH($W$1,$BP$86:$CA$86,0))</f>
        <v>0.86666486517692687</v>
      </c>
      <c r="AT24" s="407">
        <f>+AT36+AT48+AT60</f>
        <v>4363932.0159701994</v>
      </c>
      <c r="AU24" s="175">
        <f t="shared" ref="AU24:AU31" si="67">+AT24/AD24</f>
        <v>0.64000841527217645</v>
      </c>
      <c r="AV24" s="407">
        <f t="shared" ref="AV24:AV30" si="68">+AD24-AH24</f>
        <v>1842235.6087083817</v>
      </c>
      <c r="AW24" s="343">
        <f>+AH24-AN24</f>
        <v>611991.80830941908</v>
      </c>
      <c r="AX24" s="342">
        <f t="shared" ref="AX24:AX30" si="69">+AD24-AN24</f>
        <v>2454227.4170178007</v>
      </c>
      <c r="AY24" s="343">
        <f t="shared" ref="AY24:AY34" si="70">+AG24-AH24</f>
        <v>-4438405.3102324689</v>
      </c>
      <c r="AZ24" s="176">
        <f t="shared" ref="AZ24:AZ30" si="71">AD24*AS24</f>
        <v>5909401.2860029154</v>
      </c>
      <c r="BA24" s="170">
        <f t="shared" ref="BA24:BA31" si="72">IF(AND(AZ24=0,AN24&gt;AZ24),1,IFERROR(AN24/AZ24,1))</f>
        <v>0.73853957287358385</v>
      </c>
      <c r="BC24" s="494">
        <f>BC83</f>
        <v>0.17631823931730606</v>
      </c>
      <c r="BD24" s="494">
        <f t="shared" ref="BD24:CA24" si="73">BD83</f>
        <v>0.27140103840478008</v>
      </c>
      <c r="BE24" s="494">
        <f t="shared" si="73"/>
        <v>0.34775409041377792</v>
      </c>
      <c r="BF24" s="494">
        <f t="shared" si="73"/>
        <v>0.45069714302180669</v>
      </c>
      <c r="BG24" s="494">
        <f t="shared" si="73"/>
        <v>0.50826080983038169</v>
      </c>
      <c r="BH24" s="494">
        <f t="shared" si="73"/>
        <v>0.61563453000215651</v>
      </c>
      <c r="BI24" s="494">
        <f t="shared" si="73"/>
        <v>0.70243838354790344</v>
      </c>
      <c r="BJ24" s="494">
        <f t="shared" si="73"/>
        <v>0.76734394715671628</v>
      </c>
      <c r="BK24" s="494">
        <f t="shared" si="73"/>
        <v>0.86845978523876444</v>
      </c>
      <c r="BL24" s="494">
        <f t="shared" si="73"/>
        <v>0.88507697375930894</v>
      </c>
      <c r="BM24" s="494">
        <f t="shared" si="73"/>
        <v>0.97199801886823067</v>
      </c>
      <c r="BN24" s="494">
        <f t="shared" si="73"/>
        <v>0.98895349469938509</v>
      </c>
      <c r="BO24" s="494"/>
      <c r="BP24" s="494">
        <f t="shared" si="73"/>
        <v>1.9274677812445306E-3</v>
      </c>
      <c r="BQ24" s="494">
        <f t="shared" si="73"/>
        <v>4.3392250577837079E-3</v>
      </c>
      <c r="BR24" s="494">
        <f t="shared" si="73"/>
        <v>0.15020102321570253</v>
      </c>
      <c r="BS24" s="494">
        <f t="shared" si="73"/>
        <v>0.2632400056469727</v>
      </c>
      <c r="BT24" s="494">
        <f t="shared" si="73"/>
        <v>0.3556938009058293</v>
      </c>
      <c r="BU24" s="494">
        <f t="shared" si="73"/>
        <v>0.42798420734116549</v>
      </c>
      <c r="BV24" s="494">
        <f t="shared" si="73"/>
        <v>0.53715968348679155</v>
      </c>
      <c r="BW24" s="494">
        <f t="shared" si="73"/>
        <v>0.64388839219476668</v>
      </c>
      <c r="BX24" s="494">
        <f t="shared" si="73"/>
        <v>0.72485919585567249</v>
      </c>
      <c r="BY24" s="494">
        <f t="shared" si="73"/>
        <v>0.79768537329952305</v>
      </c>
      <c r="BZ24" s="494">
        <f t="shared" si="73"/>
        <v>0.86666486517692687</v>
      </c>
      <c r="CA24" s="494">
        <f t="shared" si="73"/>
        <v>1.0133011681245581</v>
      </c>
      <c r="CB24" s="201"/>
      <c r="CC24" s="468">
        <f t="shared" ref="CC24:CN30" si="74">DC24/EC24</f>
        <v>1202235.456902652</v>
      </c>
      <c r="CD24" s="468">
        <f t="shared" si="74"/>
        <v>1850562.6682400699</v>
      </c>
      <c r="CE24" s="468">
        <f t="shared" si="74"/>
        <v>2371180.0854929411</v>
      </c>
      <c r="CF24" s="468">
        <f t="shared" si="74"/>
        <v>3073102.8608471286</v>
      </c>
      <c r="CG24" s="468">
        <f t="shared" si="74"/>
        <v>3465603.8382534208</v>
      </c>
      <c r="CH24" s="468">
        <f t="shared" si="74"/>
        <v>4197737.3601730717</v>
      </c>
      <c r="CI24" s="468">
        <f t="shared" si="74"/>
        <v>4789614.1332882782</v>
      </c>
      <c r="CJ24" s="468">
        <f t="shared" si="74"/>
        <v>5232176.2313610585</v>
      </c>
      <c r="CK24" s="468">
        <f t="shared" si="74"/>
        <v>5921640.045583332</v>
      </c>
      <c r="CL24" s="468">
        <f t="shared" si="74"/>
        <v>6034945.244811655</v>
      </c>
      <c r="CM24" s="468">
        <f t="shared" si="74"/>
        <v>6627621.0949426256</v>
      </c>
      <c r="CN24" s="468">
        <f t="shared" si="74"/>
        <v>6743232.9245060189</v>
      </c>
      <c r="CP24" s="465">
        <f t="shared" ref="CP24:DA30" si="75">DP24/EP24</f>
        <v>13142.543378506924</v>
      </c>
      <c r="CQ24" s="465">
        <f t="shared" si="75"/>
        <v>29587.240889808472</v>
      </c>
      <c r="CR24" s="465">
        <f t="shared" si="75"/>
        <v>1024153.8054835373</v>
      </c>
      <c r="CS24" s="465">
        <f t="shared" si="75"/>
        <v>1794916.2247163053</v>
      </c>
      <c r="CT24" s="465">
        <f t="shared" si="75"/>
        <v>2425317.4311699704</v>
      </c>
      <c r="CU24" s="465">
        <f t="shared" si="75"/>
        <v>2918233.4797136476</v>
      </c>
      <c r="CV24" s="465">
        <f t="shared" si="75"/>
        <v>3662652.3722497323</v>
      </c>
      <c r="CW24" s="465">
        <f t="shared" si="75"/>
        <v>4390387.8485962693</v>
      </c>
      <c r="CX24" s="465">
        <f t="shared" si="75"/>
        <v>4942491.6553944862</v>
      </c>
      <c r="CY24" s="465">
        <f t="shared" si="75"/>
        <v>5439060.8875549622</v>
      </c>
      <c r="CZ24" s="465">
        <f t="shared" si="75"/>
        <v>5909401.2860029163</v>
      </c>
      <c r="DA24" s="465">
        <f>EA24/FA24</f>
        <v>6909248.8534205081</v>
      </c>
      <c r="DC24" s="343">
        <f>+DC36+DC48+DC60</f>
        <v>1202235456902.6521</v>
      </c>
      <c r="DD24" s="343">
        <f>+DD36+DD48+DD60</f>
        <v>1850562668240.0698</v>
      </c>
      <c r="DE24" s="343">
        <f t="shared" ref="DE24:DN24" si="76">+DE36+DE48+DE60</f>
        <v>2371180085492.9409</v>
      </c>
      <c r="DF24" s="343">
        <f t="shared" si="76"/>
        <v>3073102860847.1284</v>
      </c>
      <c r="DG24" s="343">
        <f t="shared" si="76"/>
        <v>3465603838253.4209</v>
      </c>
      <c r="DH24" s="343">
        <f t="shared" si="76"/>
        <v>4197737360173.0718</v>
      </c>
      <c r="DI24" s="343">
        <f t="shared" si="76"/>
        <v>4789614133288.2783</v>
      </c>
      <c r="DJ24" s="343">
        <f t="shared" si="76"/>
        <v>5232176231361.0586</v>
      </c>
      <c r="DK24" s="343">
        <f t="shared" si="76"/>
        <v>5921640045583.332</v>
      </c>
      <c r="DL24" s="343">
        <f t="shared" si="76"/>
        <v>6034945244811.6553</v>
      </c>
      <c r="DM24" s="343">
        <f t="shared" si="76"/>
        <v>6627621094942.626</v>
      </c>
      <c r="DN24" s="343">
        <f t="shared" si="76"/>
        <v>6743232924506.0186</v>
      </c>
      <c r="DP24" s="343">
        <f>+DP36+DP48+DP60</f>
        <v>13142543378.506924</v>
      </c>
      <c r="DQ24" s="343">
        <f t="shared" ref="DD24:EN27" si="77">+DQ36+DQ48+DQ60</f>
        <v>29587240889.808472</v>
      </c>
      <c r="DR24" s="343">
        <f t="shared" si="77"/>
        <v>1024153805483.5372</v>
      </c>
      <c r="DS24" s="343">
        <f t="shared" si="77"/>
        <v>1794916224716.3052</v>
      </c>
      <c r="DT24" s="343">
        <f t="shared" si="77"/>
        <v>2425317431169.9702</v>
      </c>
      <c r="DU24" s="343">
        <f t="shared" si="77"/>
        <v>2918233479713.6475</v>
      </c>
      <c r="DV24" s="343">
        <f t="shared" si="77"/>
        <v>3662652372249.7324</v>
      </c>
      <c r="DW24" s="343">
        <f t="shared" si="77"/>
        <v>4390387848596.269</v>
      </c>
      <c r="DX24" s="343">
        <f t="shared" si="77"/>
        <v>4942491655394.4863</v>
      </c>
      <c r="DY24" s="343">
        <f t="shared" si="77"/>
        <v>5439060887554.9619</v>
      </c>
      <c r="DZ24" s="343">
        <f t="shared" si="77"/>
        <v>5909401286002.916</v>
      </c>
      <c r="EA24" s="343">
        <f t="shared" si="77"/>
        <v>6909248853420.5078</v>
      </c>
      <c r="EC24" s="468">
        <v>1000000</v>
      </c>
      <c r="ED24" s="471">
        <v>1000000</v>
      </c>
      <c r="EE24" s="471">
        <v>1000000</v>
      </c>
      <c r="EF24" s="471">
        <v>1000000</v>
      </c>
      <c r="EG24" s="471">
        <v>1000000</v>
      </c>
      <c r="EH24" s="471">
        <v>1000000</v>
      </c>
      <c r="EI24" s="471">
        <v>1000000</v>
      </c>
      <c r="EJ24" s="471">
        <v>1000000</v>
      </c>
      <c r="EK24" s="471">
        <v>1000000</v>
      </c>
      <c r="EL24" s="471">
        <v>1000000</v>
      </c>
      <c r="EM24" s="471">
        <v>1000000</v>
      </c>
      <c r="EN24" s="471">
        <v>1000000</v>
      </c>
      <c r="EP24" s="468">
        <v>1000000</v>
      </c>
      <c r="EQ24" s="471">
        <v>1000000</v>
      </c>
      <c r="ER24" s="471">
        <v>1000000</v>
      </c>
      <c r="ES24" s="471">
        <v>1000000</v>
      </c>
      <c r="ET24" s="471">
        <v>1000000</v>
      </c>
      <c r="EU24" s="471">
        <v>1000000</v>
      </c>
      <c r="EV24" s="471">
        <v>1000000</v>
      </c>
      <c r="EW24" s="471">
        <v>1000000</v>
      </c>
      <c r="EX24" s="471">
        <v>1000000</v>
      </c>
      <c r="EY24" s="471">
        <v>1000000</v>
      </c>
      <c r="EZ24" s="471">
        <v>1000000</v>
      </c>
      <c r="FA24" s="471">
        <v>1000000</v>
      </c>
    </row>
    <row r="25" spans="1:157" ht="25.5" customHeight="1">
      <c r="B25" s="1" t="s">
        <v>193</v>
      </c>
      <c r="C25" s="1" t="s">
        <v>194</v>
      </c>
      <c r="D25" s="1" t="s">
        <v>171</v>
      </c>
      <c r="E25" s="1" t="s">
        <v>171</v>
      </c>
      <c r="F25" s="1" t="s">
        <v>171</v>
      </c>
      <c r="G25" s="1" t="s">
        <v>171</v>
      </c>
      <c r="H25" s="1" t="s">
        <v>171</v>
      </c>
      <c r="I25" s="1" t="s">
        <v>171</v>
      </c>
      <c r="J25" s="1" t="s">
        <v>171</v>
      </c>
      <c r="K25" s="1" t="s">
        <v>171</v>
      </c>
      <c r="L25" s="1" t="s">
        <v>171</v>
      </c>
      <c r="M25" s="1" t="s">
        <v>171</v>
      </c>
      <c r="N25" s="1" t="s">
        <v>171</v>
      </c>
      <c r="O25" s="1" t="s">
        <v>171</v>
      </c>
      <c r="T25" s="199" t="s">
        <v>195</v>
      </c>
      <c r="U25" s="390"/>
      <c r="V25" s="200" t="s">
        <v>195</v>
      </c>
      <c r="W25" s="343">
        <f t="shared" si="57"/>
        <v>3450100.3610820002</v>
      </c>
      <c r="X25" s="343">
        <f t="shared" si="57"/>
        <v>0</v>
      </c>
      <c r="Y25" s="343">
        <f t="shared" si="57"/>
        <v>11020</v>
      </c>
      <c r="Z25" s="343">
        <f t="shared" si="57"/>
        <v>0</v>
      </c>
      <c r="AA25" s="343">
        <f t="shared" si="57"/>
        <v>0</v>
      </c>
      <c r="AB25" s="343">
        <f t="shared" si="57"/>
        <v>0</v>
      </c>
      <c r="AC25" s="343">
        <f t="shared" si="57"/>
        <v>0</v>
      </c>
      <c r="AD25" s="407">
        <f t="shared" si="59"/>
        <v>3450100.3610820002</v>
      </c>
      <c r="AE25" s="343">
        <f t="shared" si="59"/>
        <v>7578.3690000000006</v>
      </c>
      <c r="AF25" s="343">
        <f t="shared" si="59"/>
        <v>3422609.8257460403</v>
      </c>
      <c r="AG25" s="343">
        <f t="shared" si="59"/>
        <v>19912.16633596037</v>
      </c>
      <c r="AH25" s="407">
        <f t="shared" si="59"/>
        <v>3411092.4747779993</v>
      </c>
      <c r="AI25" s="175">
        <f t="shared" si="60"/>
        <v>0.98869369519100958</v>
      </c>
      <c r="AJ25" s="343">
        <f t="shared" si="61"/>
        <v>280.06241796945432</v>
      </c>
      <c r="AK25" s="343">
        <f t="shared" si="61"/>
        <v>3438029.5874679997</v>
      </c>
      <c r="AL25" s="343">
        <f t="shared" si="61"/>
        <v>-26937.112690000271</v>
      </c>
      <c r="AM25" s="168">
        <f t="shared" si="62"/>
        <v>0.99650132681641324</v>
      </c>
      <c r="AN25" s="407">
        <f>+AN37+AN49+AN61</f>
        <v>3096704.9411333599</v>
      </c>
      <c r="AO25" s="175">
        <f t="shared" si="64"/>
        <v>0.89756952466223028</v>
      </c>
      <c r="AP25" s="343" t="e">
        <f t="shared" si="65"/>
        <v>#DIV/0!</v>
      </c>
      <c r="AQ25" s="343">
        <f>+AQ37+AQ49+AQ61</f>
        <v>3335007.2970450907</v>
      </c>
      <c r="AR25" s="343">
        <f t="shared" si="65"/>
        <v>-238302.35591173096</v>
      </c>
      <c r="AS25" s="168">
        <f t="shared" si="66"/>
        <v>0.96664066201227417</v>
      </c>
      <c r="AT25" s="407">
        <f t="shared" ref="AT25:AT30" si="78">+AT37+AT49+AT61</f>
        <v>3092199.9953267998</v>
      </c>
      <c r="AU25" s="175">
        <f t="shared" si="67"/>
        <v>0.89626378125332051</v>
      </c>
      <c r="AV25" s="407">
        <f t="shared" si="68"/>
        <v>39007.886304000858</v>
      </c>
      <c r="AW25" s="343">
        <f t="shared" ref="AW25:AW30" si="79">+AH25-AN25</f>
        <v>314387.53364463942</v>
      </c>
      <c r="AX25" s="342">
        <f t="shared" si="69"/>
        <v>353395.41994864028</v>
      </c>
      <c r="AY25" s="343">
        <f t="shared" si="70"/>
        <v>-3391180.3084420389</v>
      </c>
      <c r="AZ25" s="176">
        <f t="shared" si="71"/>
        <v>3335007.2970450907</v>
      </c>
      <c r="BA25" s="170">
        <f t="shared" si="72"/>
        <v>0.92854517706066986</v>
      </c>
      <c r="BC25" s="142">
        <f>BC177</f>
        <v>5.6864835464807244E-3</v>
      </c>
      <c r="BD25" s="142">
        <f t="shared" ref="BD25:CA25" si="80">BD177</f>
        <v>0.86225559157909215</v>
      </c>
      <c r="BE25" s="142">
        <f t="shared" si="80"/>
        <v>0.86835613605322437</v>
      </c>
      <c r="BF25" s="142">
        <f t="shared" si="80"/>
        <v>0.95882353031218859</v>
      </c>
      <c r="BG25" s="142">
        <f t="shared" si="80"/>
        <v>0.96287982018620577</v>
      </c>
      <c r="BH25" s="142">
        <f t="shared" si="80"/>
        <v>0.97886585651695857</v>
      </c>
      <c r="BI25" s="142">
        <f t="shared" si="80"/>
        <v>0.98196078395050457</v>
      </c>
      <c r="BJ25" s="142">
        <f t="shared" si="80"/>
        <v>0.98519460927740066</v>
      </c>
      <c r="BK25" s="142">
        <f t="shared" si="80"/>
        <v>0.98826700306036741</v>
      </c>
      <c r="BL25" s="142">
        <f t="shared" si="80"/>
        <v>0.99112143793249141</v>
      </c>
      <c r="BM25" s="142">
        <f t="shared" si="80"/>
        <v>0.99650132681641324</v>
      </c>
      <c r="BN25" s="142">
        <f t="shared" si="80"/>
        <v>1</v>
      </c>
      <c r="BO25" s="142"/>
      <c r="BP25" s="142">
        <f t="shared" si="80"/>
        <v>7.2149573272684204E-4</v>
      </c>
      <c r="BQ25" s="142">
        <f t="shared" si="80"/>
        <v>0.85091783099361451</v>
      </c>
      <c r="BR25" s="142">
        <f t="shared" si="80"/>
        <v>0.85435620810355595</v>
      </c>
      <c r="BS25" s="142">
        <f t="shared" si="80"/>
        <v>0.86203920316322213</v>
      </c>
      <c r="BT25" s="142">
        <f t="shared" si="80"/>
        <v>0.86711888685935545</v>
      </c>
      <c r="BU25" s="142">
        <f t="shared" si="80"/>
        <v>0.88085242260342467</v>
      </c>
      <c r="BV25" s="142">
        <f t="shared" si="80"/>
        <v>0.89284744134404859</v>
      </c>
      <c r="BW25" s="142">
        <f t="shared" si="80"/>
        <v>0.91369027043206796</v>
      </c>
      <c r="BX25" s="142">
        <f t="shared" si="80"/>
        <v>0.92876118741806124</v>
      </c>
      <c r="BY25" s="142">
        <f t="shared" si="80"/>
        <v>0.94326466307111501</v>
      </c>
      <c r="BZ25" s="142">
        <f t="shared" si="80"/>
        <v>0.96664066201227417</v>
      </c>
      <c r="CA25" s="142">
        <f t="shared" si="80"/>
        <v>1</v>
      </c>
      <c r="CB25" s="201"/>
      <c r="CC25" s="468">
        <f t="shared" si="74"/>
        <v>19618.938936999999</v>
      </c>
      <c r="CD25" s="468">
        <f t="shared" si="74"/>
        <v>2974868.327852</v>
      </c>
      <c r="CE25" s="468">
        <f t="shared" si="74"/>
        <v>2995915.8185450002</v>
      </c>
      <c r="CF25" s="468">
        <f t="shared" si="74"/>
        <v>3308037.408144</v>
      </c>
      <c r="CG25" s="468">
        <f t="shared" si="74"/>
        <v>3322032.0153029999</v>
      </c>
      <c r="CH25" s="468">
        <f t="shared" si="74"/>
        <v>3377185.44502</v>
      </c>
      <c r="CI25" s="468">
        <f t="shared" si="74"/>
        <v>3387863.2552760001</v>
      </c>
      <c r="CJ25" s="468">
        <f t="shared" si="74"/>
        <v>3399020.2772039999</v>
      </c>
      <c r="CK25" s="468">
        <f t="shared" si="74"/>
        <v>3409620.3441039999</v>
      </c>
      <c r="CL25" s="468">
        <f t="shared" si="74"/>
        <v>3419468.4308870002</v>
      </c>
      <c r="CM25" s="468">
        <f t="shared" si="74"/>
        <v>3438029.5874680001</v>
      </c>
      <c r="CN25" s="468">
        <f t="shared" si="74"/>
        <v>3450100.3610820002</v>
      </c>
      <c r="CP25" s="465">
        <f t="shared" si="75"/>
        <v>2489.2326880000001</v>
      </c>
      <c r="CQ25" s="465">
        <f t="shared" si="75"/>
        <v>2935751.9159621815</v>
      </c>
      <c r="CR25" s="465">
        <f t="shared" si="75"/>
        <v>2947614.662070727</v>
      </c>
      <c r="CS25" s="465">
        <f t="shared" si="75"/>
        <v>2974121.766100273</v>
      </c>
      <c r="CT25" s="465">
        <f t="shared" si="75"/>
        <v>2991647.184654485</v>
      </c>
      <c r="CU25" s="465">
        <f t="shared" si="75"/>
        <v>3039029.26128403</v>
      </c>
      <c r="CV25" s="465">
        <f t="shared" si="75"/>
        <v>3080413.2797722421</v>
      </c>
      <c r="CW25" s="465">
        <f t="shared" si="75"/>
        <v>3152323.1319347881</v>
      </c>
      <c r="CX25" s="465">
        <f t="shared" si="75"/>
        <v>3204319.3080699998</v>
      </c>
      <c r="CY25" s="465">
        <f t="shared" si="75"/>
        <v>3254357.7546575456</v>
      </c>
      <c r="CZ25" s="465">
        <f t="shared" si="75"/>
        <v>3335007.2970450907</v>
      </c>
      <c r="DA25" s="465">
        <f t="shared" si="75"/>
        <v>3450100.3610820002</v>
      </c>
      <c r="DC25" s="343">
        <f>+DC37+DC49+DC61</f>
        <v>19618938937</v>
      </c>
      <c r="DD25" s="343">
        <f t="shared" si="77"/>
        <v>2974868327852</v>
      </c>
      <c r="DE25" s="343">
        <f t="shared" si="77"/>
        <v>2995915818545</v>
      </c>
      <c r="DF25" s="343">
        <f t="shared" si="77"/>
        <v>3308037408144</v>
      </c>
      <c r="DG25" s="343">
        <f t="shared" si="77"/>
        <v>3322032015303</v>
      </c>
      <c r="DH25" s="343">
        <f t="shared" si="77"/>
        <v>3377185445020</v>
      </c>
      <c r="DI25" s="343">
        <f t="shared" si="77"/>
        <v>3387863255276</v>
      </c>
      <c r="DJ25" s="343">
        <f t="shared" si="77"/>
        <v>3399020277204</v>
      </c>
      <c r="DK25" s="343">
        <f t="shared" si="77"/>
        <v>3409620344104</v>
      </c>
      <c r="DL25" s="343">
        <f t="shared" si="77"/>
        <v>3419468430887</v>
      </c>
      <c r="DM25" s="343">
        <f t="shared" si="77"/>
        <v>3438029587468</v>
      </c>
      <c r="DN25" s="343">
        <f t="shared" si="77"/>
        <v>3450100361082</v>
      </c>
      <c r="DO25" s="343"/>
      <c r="DP25" s="343">
        <f t="shared" si="77"/>
        <v>2489232688</v>
      </c>
      <c r="DQ25" s="343">
        <f t="shared" si="77"/>
        <v>2935751915962.1816</v>
      </c>
      <c r="DR25" s="343">
        <f t="shared" si="77"/>
        <v>2947614662070.7271</v>
      </c>
      <c r="DS25" s="343">
        <f t="shared" si="77"/>
        <v>2974121766100.2729</v>
      </c>
      <c r="DT25" s="343">
        <f t="shared" si="77"/>
        <v>2991647184654.4849</v>
      </c>
      <c r="DU25" s="343">
        <f t="shared" si="77"/>
        <v>3039029261284.0303</v>
      </c>
      <c r="DV25" s="343">
        <f t="shared" si="77"/>
        <v>3080413279772.2422</v>
      </c>
      <c r="DW25" s="343">
        <f t="shared" si="77"/>
        <v>3152323131934.7881</v>
      </c>
      <c r="DX25" s="343">
        <f t="shared" si="77"/>
        <v>3204319308070</v>
      </c>
      <c r="DY25" s="343">
        <f t="shared" si="77"/>
        <v>3254357754657.5454</v>
      </c>
      <c r="DZ25" s="343">
        <f t="shared" si="77"/>
        <v>3335007297045.0908</v>
      </c>
      <c r="EA25" s="343">
        <f t="shared" si="77"/>
        <v>3450100361082</v>
      </c>
      <c r="EC25" s="468">
        <v>1000000</v>
      </c>
      <c r="ED25" s="471">
        <v>1000000</v>
      </c>
      <c r="EE25" s="471">
        <v>1000000</v>
      </c>
      <c r="EF25" s="471">
        <v>1000000</v>
      </c>
      <c r="EG25" s="471">
        <v>1000000</v>
      </c>
      <c r="EH25" s="471">
        <v>1000000</v>
      </c>
      <c r="EI25" s="471">
        <v>1000000</v>
      </c>
      <c r="EJ25" s="471">
        <v>1000000</v>
      </c>
      <c r="EK25" s="471">
        <v>1000000</v>
      </c>
      <c r="EL25" s="471">
        <v>1000000</v>
      </c>
      <c r="EM25" s="471">
        <v>1000000</v>
      </c>
      <c r="EN25" s="471">
        <v>1000000</v>
      </c>
      <c r="EP25" s="468">
        <v>1000000</v>
      </c>
      <c r="EQ25" s="471">
        <v>1000000</v>
      </c>
      <c r="ER25" s="471">
        <v>1000000</v>
      </c>
      <c r="ES25" s="471">
        <v>1000000</v>
      </c>
      <c r="ET25" s="471">
        <v>1000000</v>
      </c>
      <c r="EU25" s="471">
        <v>1000000</v>
      </c>
      <c r="EV25" s="471">
        <v>1000000</v>
      </c>
      <c r="EW25" s="471">
        <v>1000000</v>
      </c>
      <c r="EX25" s="471">
        <v>1000000</v>
      </c>
      <c r="EY25" s="471">
        <v>1000000</v>
      </c>
      <c r="EZ25" s="471">
        <v>1000000</v>
      </c>
      <c r="FA25" s="471">
        <v>1000000</v>
      </c>
    </row>
    <row r="26" spans="1:157" ht="25.5" customHeight="1">
      <c r="B26" s="1" t="s">
        <v>196</v>
      </c>
      <c r="C26" s="1" t="s">
        <v>197</v>
      </c>
      <c r="D26" s="1" t="s">
        <v>171</v>
      </c>
      <c r="E26" s="1" t="s">
        <v>171</v>
      </c>
      <c r="F26" s="1" t="s">
        <v>171</v>
      </c>
      <c r="G26" s="1" t="s">
        <v>171</v>
      </c>
      <c r="H26" s="1" t="s">
        <v>171</v>
      </c>
      <c r="I26" s="1" t="s">
        <v>171</v>
      </c>
      <c r="J26" s="1" t="s">
        <v>171</v>
      </c>
      <c r="K26" s="1" t="s">
        <v>171</v>
      </c>
      <c r="L26" s="1" t="s">
        <v>171</v>
      </c>
      <c r="M26" s="1" t="s">
        <v>171</v>
      </c>
      <c r="N26" s="1" t="s">
        <v>171</v>
      </c>
      <c r="O26" s="1" t="s">
        <v>171</v>
      </c>
      <c r="T26" s="199" t="s">
        <v>198</v>
      </c>
      <c r="U26" s="390"/>
      <c r="V26" s="200" t="s">
        <v>198</v>
      </c>
      <c r="W26" s="343">
        <f t="shared" si="57"/>
        <v>489131.68599999999</v>
      </c>
      <c r="X26" s="343">
        <f t="shared" si="57"/>
        <v>0</v>
      </c>
      <c r="Y26" s="343">
        <f t="shared" si="57"/>
        <v>25808.027317</v>
      </c>
      <c r="Z26" s="343">
        <f t="shared" si="57"/>
        <v>0</v>
      </c>
      <c r="AA26" s="343">
        <f t="shared" si="57"/>
        <v>24946.991527999999</v>
      </c>
      <c r="AB26" s="343">
        <f t="shared" si="57"/>
        <v>0</v>
      </c>
      <c r="AC26" s="343">
        <f t="shared" si="57"/>
        <v>0</v>
      </c>
      <c r="AD26" s="407">
        <f t="shared" si="59"/>
        <v>489131.68599999999</v>
      </c>
      <c r="AE26" s="343">
        <f t="shared" si="59"/>
        <v>47287.056410999998</v>
      </c>
      <c r="AF26" s="343">
        <f t="shared" si="59"/>
        <v>417209.47170446994</v>
      </c>
      <c r="AG26" s="343">
        <f>+AG38+AG50+AG62</f>
        <v>24635.157884530028</v>
      </c>
      <c r="AH26" s="407">
        <f t="shared" si="59"/>
        <v>384286.12399974</v>
      </c>
      <c r="AI26" s="173">
        <f t="shared" si="60"/>
        <v>0.78564962156170759</v>
      </c>
      <c r="AJ26" s="202">
        <f t="shared" ref="AJ26:AJ31" si="81">+AH26/AG26</f>
        <v>15.59909320658576</v>
      </c>
      <c r="AK26" s="343">
        <f>+AK38+AK50</f>
        <v>423965.21101440908</v>
      </c>
      <c r="AL26" s="343">
        <f>+AH26-AK26</f>
        <v>-39679.087014669087</v>
      </c>
      <c r="AM26" s="168">
        <f t="shared" si="62"/>
        <v>0.86677110305712046</v>
      </c>
      <c r="AN26" s="407">
        <f t="shared" si="63"/>
        <v>350817.86471631995</v>
      </c>
      <c r="AO26" s="175">
        <f t="shared" si="64"/>
        <v>0.71722579983567036</v>
      </c>
      <c r="AP26" s="203">
        <f t="shared" ref="AP26:AP31" si="82">+AN26/AG26</f>
        <v>14.240536486945782</v>
      </c>
      <c r="AQ26" s="343">
        <f>+AQ38+AQ50</f>
        <v>381082.72567384143</v>
      </c>
      <c r="AR26" s="343">
        <f>+AN26-AQ26</f>
        <v>-30264.86095752148</v>
      </c>
      <c r="AS26" s="168">
        <f t="shared" si="66"/>
        <v>0.77910046840400649</v>
      </c>
      <c r="AT26" s="407">
        <f t="shared" si="78"/>
        <v>345982.99156838999</v>
      </c>
      <c r="AU26" s="175">
        <f t="shared" si="67"/>
        <v>0.70734119557404829</v>
      </c>
      <c r="AV26" s="407">
        <f t="shared" si="68"/>
        <v>104845.56200025999</v>
      </c>
      <c r="AW26" s="343">
        <f t="shared" si="79"/>
        <v>33468.259283420048</v>
      </c>
      <c r="AX26" s="342">
        <f t="shared" si="69"/>
        <v>138313.82128368004</v>
      </c>
      <c r="AY26" s="343">
        <f t="shared" si="70"/>
        <v>-359650.96611520997</v>
      </c>
      <c r="AZ26" s="176">
        <f t="shared" si="71"/>
        <v>381082.72567384143</v>
      </c>
      <c r="BA26" s="170">
        <f t="shared" si="72"/>
        <v>0.92058191327353844</v>
      </c>
      <c r="BC26" s="142">
        <f>BC198</f>
        <v>0.24805419195795056</v>
      </c>
      <c r="BD26" s="142">
        <f t="shared" ref="BD26:CA26" si="83">BD198</f>
        <v>0.28406286073356307</v>
      </c>
      <c r="BE26" s="142">
        <f t="shared" si="83"/>
        <v>0.38853243159426842</v>
      </c>
      <c r="BF26" s="142">
        <f t="shared" si="83"/>
        <v>0.59226396853009755</v>
      </c>
      <c r="BG26" s="142">
        <f t="shared" si="83"/>
        <v>0.62535695165845051</v>
      </c>
      <c r="BH26" s="142">
        <f t="shared" si="83"/>
        <v>0.67983723840879606</v>
      </c>
      <c r="BI26" s="142">
        <f t="shared" si="83"/>
        <v>0.72034253273961557</v>
      </c>
      <c r="BJ26" s="142">
        <f t="shared" si="83"/>
        <v>0.7566833577990657</v>
      </c>
      <c r="BK26" s="142">
        <f t="shared" si="83"/>
        <v>0.78826428619280364</v>
      </c>
      <c r="BL26" s="142">
        <f t="shared" si="83"/>
        <v>0.83583329139513651</v>
      </c>
      <c r="BM26" s="142">
        <f t="shared" si="83"/>
        <v>0.86677110305712046</v>
      </c>
      <c r="BN26" s="142">
        <f t="shared" si="83"/>
        <v>0.90809493200569313</v>
      </c>
      <c r="BO26" s="142"/>
      <c r="BP26" s="142">
        <f t="shared" si="83"/>
        <v>0.20230670351051436</v>
      </c>
      <c r="BQ26" s="142">
        <f t="shared" si="83"/>
        <v>0.21830429076884067</v>
      </c>
      <c r="BR26" s="142">
        <f t="shared" si="83"/>
        <v>0.31142303070252236</v>
      </c>
      <c r="BS26" s="142">
        <f t="shared" si="83"/>
        <v>0.50939437102362262</v>
      </c>
      <c r="BT26" s="142">
        <f t="shared" si="83"/>
        <v>0.53647085746073209</v>
      </c>
      <c r="BU26" s="142">
        <f t="shared" si="83"/>
        <v>0.56135551637657044</v>
      </c>
      <c r="BV26" s="142">
        <f t="shared" si="83"/>
        <v>0.60196262586907179</v>
      </c>
      <c r="BW26" s="142">
        <f t="shared" si="83"/>
        <v>0.62879821377210887</v>
      </c>
      <c r="BX26" s="142">
        <f t="shared" si="83"/>
        <v>0.66556424525479196</v>
      </c>
      <c r="BY26" s="142">
        <f t="shared" si="83"/>
        <v>0.72100061061676479</v>
      </c>
      <c r="BZ26" s="142">
        <f t="shared" si="83"/>
        <v>0.77910046840400649</v>
      </c>
      <c r="CA26" s="142">
        <f t="shared" si="83"/>
        <v>0.90809493200569313</v>
      </c>
      <c r="CB26" s="201"/>
      <c r="CC26" s="468">
        <f t="shared" si="74"/>
        <v>121331.16513175999</v>
      </c>
      <c r="CD26" s="468">
        <f t="shared" si="74"/>
        <v>138944.1460005909</v>
      </c>
      <c r="CE26" s="468">
        <f t="shared" si="74"/>
        <v>190043.52333138417</v>
      </c>
      <c r="CF26" s="468">
        <f t="shared" si="74"/>
        <v>289695.07348417747</v>
      </c>
      <c r="CG26" s="468">
        <f t="shared" si="74"/>
        <v>305881.90011651843</v>
      </c>
      <c r="CH26" s="468">
        <f t="shared" si="74"/>
        <v>332529.93462847831</v>
      </c>
      <c r="CI26" s="468">
        <f t="shared" si="74"/>
        <v>352342.35753643827</v>
      </c>
      <c r="CJ26" s="468">
        <f t="shared" si="74"/>
        <v>370117.80656839826</v>
      </c>
      <c r="CK26" s="468">
        <f t="shared" si="74"/>
        <v>385565.0393190725</v>
      </c>
      <c r="CL26" s="468">
        <f t="shared" si="74"/>
        <v>408832.54703503248</v>
      </c>
      <c r="CM26" s="468">
        <f t="shared" si="74"/>
        <v>423965.21101440908</v>
      </c>
      <c r="CN26" s="468">
        <f t="shared" si="74"/>
        <v>444178.00514000002</v>
      </c>
      <c r="CP26" s="465">
        <f t="shared" si="75"/>
        <v>98954.618977199993</v>
      </c>
      <c r="CQ26" s="465">
        <f t="shared" si="75"/>
        <v>106779.54580479728</v>
      </c>
      <c r="CR26" s="465">
        <f t="shared" si="75"/>
        <v>152326.87206675456</v>
      </c>
      <c r="CS26" s="465">
        <f t="shared" si="75"/>
        <v>249160.92753769402</v>
      </c>
      <c r="CT26" s="465">
        <f t="shared" si="75"/>
        <v>262404.89499963354</v>
      </c>
      <c r="CU26" s="465">
        <f t="shared" si="75"/>
        <v>274576.77017067251</v>
      </c>
      <c r="CV26" s="465">
        <f t="shared" si="75"/>
        <v>294438.99410032632</v>
      </c>
      <c r="CW26" s="465">
        <f t="shared" si="75"/>
        <v>307565.13045614009</v>
      </c>
      <c r="CX26" s="465">
        <f t="shared" si="75"/>
        <v>325548.56142279383</v>
      </c>
      <c r="CY26" s="465">
        <f t="shared" si="75"/>
        <v>352664.24427800765</v>
      </c>
      <c r="CZ26" s="465">
        <f t="shared" si="75"/>
        <v>381082.72567384143</v>
      </c>
      <c r="DA26" s="465">
        <f t="shared" si="75"/>
        <v>444178.00514000002</v>
      </c>
      <c r="DC26" s="343">
        <f>+DC38+DC50+DC62</f>
        <v>121331165131.75999</v>
      </c>
      <c r="DD26" s="343">
        <f t="shared" si="77"/>
        <v>138944146000.59091</v>
      </c>
      <c r="DE26" s="343">
        <f t="shared" si="77"/>
        <v>190043523331.38419</v>
      </c>
      <c r="DF26" s="343">
        <f t="shared" si="77"/>
        <v>289695073484.17749</v>
      </c>
      <c r="DG26" s="343">
        <f t="shared" si="77"/>
        <v>305881900116.51843</v>
      </c>
      <c r="DH26" s="343">
        <f t="shared" si="77"/>
        <v>332529934628.47833</v>
      </c>
      <c r="DI26" s="343">
        <f t="shared" si="77"/>
        <v>352342357536.43829</v>
      </c>
      <c r="DJ26" s="343">
        <f t="shared" si="77"/>
        <v>370117806568.39825</v>
      </c>
      <c r="DK26" s="343">
        <f t="shared" si="77"/>
        <v>385565039319.07251</v>
      </c>
      <c r="DL26" s="343">
        <f t="shared" si="77"/>
        <v>408832547035.03247</v>
      </c>
      <c r="DM26" s="343">
        <f t="shared" si="77"/>
        <v>423965211014.40906</v>
      </c>
      <c r="DN26" s="343">
        <f t="shared" si="77"/>
        <v>444178005140</v>
      </c>
      <c r="DP26" s="343">
        <f>+DP38+DP50+DP62</f>
        <v>98954618977.199997</v>
      </c>
      <c r="DQ26" s="343">
        <f t="shared" si="77"/>
        <v>106779545804.79727</v>
      </c>
      <c r="DR26" s="343">
        <f t="shared" si="77"/>
        <v>152326872066.75455</v>
      </c>
      <c r="DS26" s="343">
        <f t="shared" si="77"/>
        <v>249160927537.69403</v>
      </c>
      <c r="DT26" s="343">
        <f t="shared" si="77"/>
        <v>262404894999.63354</v>
      </c>
      <c r="DU26" s="343">
        <f t="shared" si="77"/>
        <v>274576770170.67252</v>
      </c>
      <c r="DV26" s="343">
        <f t="shared" si="77"/>
        <v>294438994100.32629</v>
      </c>
      <c r="DW26" s="343">
        <f t="shared" si="77"/>
        <v>307565130456.14008</v>
      </c>
      <c r="DX26" s="343">
        <f t="shared" si="77"/>
        <v>325548561422.79382</v>
      </c>
      <c r="DY26" s="343">
        <f t="shared" si="77"/>
        <v>352664244278.00763</v>
      </c>
      <c r="DZ26" s="343">
        <f t="shared" si="77"/>
        <v>381082725673.84143</v>
      </c>
      <c r="EA26" s="343">
        <f t="shared" si="77"/>
        <v>444178005140</v>
      </c>
      <c r="EC26" s="468">
        <v>1000000</v>
      </c>
      <c r="ED26" s="471">
        <v>1000000</v>
      </c>
      <c r="EE26" s="471">
        <v>1000000</v>
      </c>
      <c r="EF26" s="471">
        <v>1000000</v>
      </c>
      <c r="EG26" s="471">
        <v>1000000</v>
      </c>
      <c r="EH26" s="471">
        <v>1000000</v>
      </c>
      <c r="EI26" s="471">
        <v>1000000</v>
      </c>
      <c r="EJ26" s="471">
        <v>1000000</v>
      </c>
      <c r="EK26" s="471">
        <v>1000000</v>
      </c>
      <c r="EL26" s="471">
        <v>1000000</v>
      </c>
      <c r="EM26" s="471">
        <v>1000000</v>
      </c>
      <c r="EN26" s="471">
        <v>1000000</v>
      </c>
      <c r="EP26" s="468">
        <v>1000000</v>
      </c>
      <c r="EQ26" s="471">
        <v>1000000</v>
      </c>
      <c r="ER26" s="471">
        <v>1000000</v>
      </c>
      <c r="ES26" s="471">
        <v>1000000</v>
      </c>
      <c r="ET26" s="471">
        <v>1000000</v>
      </c>
      <c r="EU26" s="471">
        <v>1000000</v>
      </c>
      <c r="EV26" s="471">
        <v>1000000</v>
      </c>
      <c r="EW26" s="471">
        <v>1000000</v>
      </c>
      <c r="EX26" s="471">
        <v>1000000</v>
      </c>
      <c r="EY26" s="471">
        <v>1000000</v>
      </c>
      <c r="EZ26" s="471">
        <v>1000000</v>
      </c>
      <c r="FA26" s="471">
        <v>1000000</v>
      </c>
    </row>
    <row r="27" spans="1:157" ht="25.5" customHeight="1">
      <c r="B27" s="1" t="s">
        <v>199</v>
      </c>
      <c r="C27" s="1" t="s">
        <v>200</v>
      </c>
      <c r="D27" s="1" t="s">
        <v>171</v>
      </c>
      <c r="E27" s="1" t="s">
        <v>171</v>
      </c>
      <c r="F27" s="1" t="s">
        <v>171</v>
      </c>
      <c r="G27" s="1" t="s">
        <v>171</v>
      </c>
      <c r="H27" s="1" t="s">
        <v>171</v>
      </c>
      <c r="I27" s="1" t="s">
        <v>171</v>
      </c>
      <c r="J27" s="1" t="s">
        <v>171</v>
      </c>
      <c r="K27" s="1" t="s">
        <v>171</v>
      </c>
      <c r="L27" s="1" t="s">
        <v>171</v>
      </c>
      <c r="M27" s="1" t="s">
        <v>171</v>
      </c>
      <c r="N27" s="1" t="s">
        <v>171</v>
      </c>
      <c r="O27" s="1" t="s">
        <v>171</v>
      </c>
      <c r="T27" s="199" t="s">
        <v>201</v>
      </c>
      <c r="U27" s="390"/>
      <c r="V27" s="200" t="s">
        <v>201</v>
      </c>
      <c r="W27" s="343">
        <f t="shared" si="57"/>
        <v>50824.9</v>
      </c>
      <c r="X27" s="343">
        <f t="shared" si="57"/>
        <v>0</v>
      </c>
      <c r="Y27" s="343">
        <f t="shared" si="57"/>
        <v>891.56341299999997</v>
      </c>
      <c r="Z27" s="343">
        <f t="shared" si="57"/>
        <v>0</v>
      </c>
      <c r="AA27" s="343">
        <f t="shared" si="57"/>
        <v>891.56341299999997</v>
      </c>
      <c r="AB27" s="343">
        <f t="shared" si="57"/>
        <v>0</v>
      </c>
      <c r="AC27" s="343">
        <f t="shared" si="57"/>
        <v>0</v>
      </c>
      <c r="AD27" s="407">
        <f t="shared" si="59"/>
        <v>50824.899999999994</v>
      </c>
      <c r="AE27" s="343">
        <f t="shared" si="59"/>
        <v>1903.7</v>
      </c>
      <c r="AF27" s="343">
        <f t="shared" si="59"/>
        <v>46991.825692880004</v>
      </c>
      <c r="AG27" s="343">
        <f t="shared" si="59"/>
        <v>1929.3743071199995</v>
      </c>
      <c r="AH27" s="407">
        <f t="shared" si="59"/>
        <v>40390.133047149997</v>
      </c>
      <c r="AI27" s="173">
        <f t="shared" si="60"/>
        <v>0.79469183504837204</v>
      </c>
      <c r="AJ27" s="202">
        <f t="shared" si="81"/>
        <v>20.934316839452912</v>
      </c>
      <c r="AK27" s="343">
        <f>+AK39+AK51</f>
        <v>44957.464925929999</v>
      </c>
      <c r="AL27" s="343">
        <f>+AH27-AK27</f>
        <v>-4567.3318787800017</v>
      </c>
      <c r="AM27" s="168">
        <f t="shared" si="62"/>
        <v>0.8845558953570003</v>
      </c>
      <c r="AN27" s="407">
        <f t="shared" si="63"/>
        <v>35805.267973659997</v>
      </c>
      <c r="AO27" s="175">
        <f t="shared" si="64"/>
        <v>0.70448280220246373</v>
      </c>
      <c r="AP27" s="203">
        <f t="shared" si="82"/>
        <v>18.557968685250586</v>
      </c>
      <c r="AQ27" s="343">
        <f>+AQ39+AQ51</f>
        <v>39844.051024</v>
      </c>
      <c r="AR27" s="343">
        <f>+AN27-AQ27</f>
        <v>-4038.7830503400037</v>
      </c>
      <c r="AS27" s="168">
        <f t="shared" si="66"/>
        <v>0.78394745536144694</v>
      </c>
      <c r="AT27" s="407">
        <f t="shared" si="78"/>
        <v>35612.009880459998</v>
      </c>
      <c r="AU27" s="175">
        <f t="shared" si="67"/>
        <v>0.70068037281844142</v>
      </c>
      <c r="AV27" s="407">
        <f t="shared" si="68"/>
        <v>10434.766952849997</v>
      </c>
      <c r="AW27" s="343">
        <f t="shared" si="79"/>
        <v>4584.8650734900002</v>
      </c>
      <c r="AX27" s="342">
        <f t="shared" si="69"/>
        <v>15019.632026339998</v>
      </c>
      <c r="AY27" s="343">
        <f t="shared" si="70"/>
        <v>-38460.758740029996</v>
      </c>
      <c r="AZ27" s="176">
        <f t="shared" si="71"/>
        <v>39844.051024</v>
      </c>
      <c r="BA27" s="170">
        <f t="shared" si="72"/>
        <v>0.89863523044112037</v>
      </c>
      <c r="BC27" s="142">
        <f>BC227</f>
        <v>0.11395868446371761</v>
      </c>
      <c r="BD27" s="142">
        <f t="shared" ref="BD27:CA27" si="84">BD227</f>
        <v>0.1573702691594081</v>
      </c>
      <c r="BE27" s="142">
        <f t="shared" si="84"/>
        <v>0.20529160653537934</v>
      </c>
      <c r="BF27" s="142">
        <f t="shared" si="84"/>
        <v>0.2548347049576094</v>
      </c>
      <c r="BG27" s="142">
        <f t="shared" si="84"/>
        <v>0.37233912072625819</v>
      </c>
      <c r="BH27" s="142">
        <f t="shared" si="84"/>
        <v>0.44651602694742154</v>
      </c>
      <c r="BI27" s="142">
        <f t="shared" si="84"/>
        <v>0.52633611052850082</v>
      </c>
      <c r="BJ27" s="142">
        <f t="shared" si="84"/>
        <v>0.63286999641907815</v>
      </c>
      <c r="BK27" s="142">
        <f t="shared" si="84"/>
        <v>0.69158089200372264</v>
      </c>
      <c r="BL27" s="142">
        <f t="shared" si="84"/>
        <v>0.75884722301470353</v>
      </c>
      <c r="BM27" s="142">
        <f t="shared" si="84"/>
        <v>0.8845558953570003</v>
      </c>
      <c r="BN27" s="142">
        <f t="shared" si="84"/>
        <v>1.0000000000060996</v>
      </c>
      <c r="BO27" s="142"/>
      <c r="BP27" s="142">
        <f t="shared" si="84"/>
        <v>3.2960987350688344E-2</v>
      </c>
      <c r="BQ27" s="142">
        <f t="shared" si="84"/>
        <v>7.6695248529756094E-2</v>
      </c>
      <c r="BR27" s="142">
        <f t="shared" si="84"/>
        <v>0.12123620091726695</v>
      </c>
      <c r="BS27" s="142">
        <f t="shared" si="84"/>
        <v>0.17533877853178267</v>
      </c>
      <c r="BT27" s="142">
        <f t="shared" si="84"/>
        <v>0.26066993593691284</v>
      </c>
      <c r="BU27" s="142">
        <f t="shared" si="84"/>
        <v>0.32119998455481474</v>
      </c>
      <c r="BV27" s="142">
        <f t="shared" si="84"/>
        <v>0.3965259304592828</v>
      </c>
      <c r="BW27" s="142">
        <f t="shared" si="84"/>
        <v>0.51291602322877183</v>
      </c>
      <c r="BX27" s="142">
        <f t="shared" si="84"/>
        <v>0.59113500014756548</v>
      </c>
      <c r="BY27" s="142">
        <f t="shared" si="84"/>
        <v>0.67808910469081096</v>
      </c>
      <c r="BZ27" s="142">
        <f t="shared" si="84"/>
        <v>0.78394745536144694</v>
      </c>
      <c r="CA27" s="142">
        <f t="shared" si="84"/>
        <v>1.0000000000060996</v>
      </c>
      <c r="CB27" s="201"/>
      <c r="CC27" s="468">
        <f t="shared" si="74"/>
        <v>5791.9387420000003</v>
      </c>
      <c r="CD27" s="468">
        <f t="shared" si="74"/>
        <v>7998.3281930000003</v>
      </c>
      <c r="CE27" s="468">
        <f t="shared" si="74"/>
        <v>10433.925373</v>
      </c>
      <c r="CF27" s="468">
        <f t="shared" si="74"/>
        <v>12951.948396</v>
      </c>
      <c r="CG27" s="468">
        <f t="shared" si="74"/>
        <v>18924.098577000001</v>
      </c>
      <c r="CH27" s="468">
        <f t="shared" si="74"/>
        <v>22694.132418000001</v>
      </c>
      <c r="CI27" s="468">
        <f t="shared" si="74"/>
        <v>26750.980184</v>
      </c>
      <c r="CJ27" s="468">
        <f t="shared" si="74"/>
        <v>32165.554281000001</v>
      </c>
      <c r="CK27" s="468">
        <f t="shared" si="74"/>
        <v>35149.529677999999</v>
      </c>
      <c r="CL27" s="468">
        <f t="shared" si="74"/>
        <v>38568.334224999999</v>
      </c>
      <c r="CM27" s="468">
        <f t="shared" si="74"/>
        <v>44957.464925929999</v>
      </c>
      <c r="CN27" s="468">
        <f t="shared" si="74"/>
        <v>50824.900000310001</v>
      </c>
      <c r="CP27" s="465">
        <f t="shared" si="75"/>
        <v>1675.2388860000001</v>
      </c>
      <c r="CQ27" s="465">
        <f t="shared" si="75"/>
        <v>3898.0283370000002</v>
      </c>
      <c r="CR27" s="465">
        <f t="shared" si="75"/>
        <v>6161.8177880000003</v>
      </c>
      <c r="CS27" s="465">
        <f t="shared" si="75"/>
        <v>8911.5758850000002</v>
      </c>
      <c r="CT27" s="465">
        <f t="shared" si="75"/>
        <v>13248.523427</v>
      </c>
      <c r="CU27" s="465">
        <f t="shared" si="75"/>
        <v>16324.957095</v>
      </c>
      <c r="CV27" s="465">
        <f t="shared" si="75"/>
        <v>20153.390762999999</v>
      </c>
      <c r="CW27" s="465">
        <f t="shared" si="75"/>
        <v>26068.905589000002</v>
      </c>
      <c r="CX27" s="465">
        <f t="shared" si="75"/>
        <v>30044.377269000001</v>
      </c>
      <c r="CY27" s="465">
        <f t="shared" si="75"/>
        <v>34463.810937000002</v>
      </c>
      <c r="CZ27" s="465">
        <f t="shared" si="75"/>
        <v>39844.051024</v>
      </c>
      <c r="DA27" s="465">
        <f t="shared" si="75"/>
        <v>50824.900000310001</v>
      </c>
      <c r="DC27" s="343">
        <f t="shared" ref="DC27:DN30" si="85">+DC39+DC51+DC63</f>
        <v>5791938742</v>
      </c>
      <c r="DD27" s="343">
        <f t="shared" si="85"/>
        <v>7998328193</v>
      </c>
      <c r="DE27" s="343">
        <f t="shared" si="85"/>
        <v>10433925373</v>
      </c>
      <c r="DF27" s="343">
        <f t="shared" si="85"/>
        <v>12951948396</v>
      </c>
      <c r="DG27" s="343">
        <f t="shared" si="85"/>
        <v>18924098577</v>
      </c>
      <c r="DH27" s="343">
        <f t="shared" si="85"/>
        <v>22694132418</v>
      </c>
      <c r="DI27" s="343">
        <f t="shared" si="85"/>
        <v>26750980184</v>
      </c>
      <c r="DJ27" s="343">
        <f t="shared" si="85"/>
        <v>32165554281</v>
      </c>
      <c r="DK27" s="343">
        <f t="shared" si="85"/>
        <v>35149529678</v>
      </c>
      <c r="DL27" s="343">
        <f t="shared" si="85"/>
        <v>38568334225</v>
      </c>
      <c r="DM27" s="343">
        <f t="shared" si="85"/>
        <v>44957464925.93</v>
      </c>
      <c r="DN27" s="343">
        <f t="shared" si="85"/>
        <v>50824900000.309998</v>
      </c>
      <c r="DP27" s="343">
        <f>+DP39+DP51+DP63</f>
        <v>1675238886</v>
      </c>
      <c r="DQ27" s="343">
        <f t="shared" si="77"/>
        <v>3898028337</v>
      </c>
      <c r="DR27" s="343">
        <f t="shared" si="77"/>
        <v>6161817788</v>
      </c>
      <c r="DS27" s="343">
        <f t="shared" si="77"/>
        <v>8911575885</v>
      </c>
      <c r="DT27" s="343">
        <f t="shared" si="77"/>
        <v>13248523427</v>
      </c>
      <c r="DU27" s="343">
        <f t="shared" si="77"/>
        <v>16324957095</v>
      </c>
      <c r="DV27" s="343">
        <f t="shared" si="77"/>
        <v>20153390763</v>
      </c>
      <c r="DW27" s="343">
        <f t="shared" si="77"/>
        <v>26068905589</v>
      </c>
      <c r="DX27" s="343">
        <f t="shared" si="77"/>
        <v>30044377269</v>
      </c>
      <c r="DY27" s="343">
        <f t="shared" si="77"/>
        <v>34463810937</v>
      </c>
      <c r="DZ27" s="343">
        <f t="shared" si="77"/>
        <v>39844051024</v>
      </c>
      <c r="EA27" s="343">
        <f t="shared" si="77"/>
        <v>50824900000.309998</v>
      </c>
      <c r="EC27" s="468">
        <v>1000000</v>
      </c>
      <c r="ED27" s="471">
        <v>1000000</v>
      </c>
      <c r="EE27" s="471">
        <v>1000000</v>
      </c>
      <c r="EF27" s="471">
        <v>1000000</v>
      </c>
      <c r="EG27" s="471">
        <v>1000000</v>
      </c>
      <c r="EH27" s="471">
        <v>1000000</v>
      </c>
      <c r="EI27" s="471">
        <v>1000000</v>
      </c>
      <c r="EJ27" s="471">
        <v>1000000</v>
      </c>
      <c r="EK27" s="471">
        <v>1000000</v>
      </c>
      <c r="EL27" s="471">
        <v>1000000</v>
      </c>
      <c r="EM27" s="471">
        <v>1000000</v>
      </c>
      <c r="EN27" s="471">
        <v>1000000</v>
      </c>
      <c r="EP27" s="468">
        <v>1000000</v>
      </c>
      <c r="EQ27" s="471">
        <v>1000000</v>
      </c>
      <c r="ER27" s="471">
        <v>1000000</v>
      </c>
      <c r="ES27" s="471">
        <v>1000000</v>
      </c>
      <c r="ET27" s="471">
        <v>1000000</v>
      </c>
      <c r="EU27" s="471">
        <v>1000000</v>
      </c>
      <c r="EV27" s="471">
        <v>1000000</v>
      </c>
      <c r="EW27" s="471">
        <v>1000000</v>
      </c>
      <c r="EX27" s="471">
        <v>1000000</v>
      </c>
      <c r="EY27" s="471">
        <v>1000000</v>
      </c>
      <c r="EZ27" s="471">
        <v>1000000</v>
      </c>
      <c r="FA27" s="471">
        <v>1000000</v>
      </c>
    </row>
    <row r="28" spans="1:157" ht="25.5" customHeight="1">
      <c r="B28" s="1" t="s">
        <v>202</v>
      </c>
      <c r="C28" s="1" t="s">
        <v>203</v>
      </c>
      <c r="D28" s="1" t="s">
        <v>171</v>
      </c>
      <c r="E28" s="1" t="s">
        <v>171</v>
      </c>
      <c r="F28" s="1" t="s">
        <v>171</v>
      </c>
      <c r="G28" s="1" t="s">
        <v>171</v>
      </c>
      <c r="H28" s="1" t="s">
        <v>171</v>
      </c>
      <c r="I28" s="1" t="s">
        <v>171</v>
      </c>
      <c r="J28" s="1" t="s">
        <v>171</v>
      </c>
      <c r="K28" s="1" t="s">
        <v>171</v>
      </c>
      <c r="L28" s="1" t="s">
        <v>171</v>
      </c>
      <c r="M28" s="1" t="s">
        <v>171</v>
      </c>
      <c r="N28" s="1" t="s">
        <v>171</v>
      </c>
      <c r="O28" s="1" t="s">
        <v>171</v>
      </c>
      <c r="T28" s="199" t="s">
        <v>204</v>
      </c>
      <c r="U28" s="390"/>
      <c r="V28" s="200" t="s">
        <v>204</v>
      </c>
      <c r="W28" s="343">
        <f t="shared" si="57"/>
        <v>164892.10516000001</v>
      </c>
      <c r="X28" s="343">
        <f t="shared" si="57"/>
        <v>0</v>
      </c>
      <c r="Y28" s="343">
        <f t="shared" si="57"/>
        <v>3052.4241499999998</v>
      </c>
      <c r="Z28" s="343">
        <f t="shared" si="57"/>
        <v>0</v>
      </c>
      <c r="AA28" s="343">
        <f t="shared" si="57"/>
        <v>3682.6241499999996</v>
      </c>
      <c r="AB28" s="343">
        <f t="shared" si="57"/>
        <v>0</v>
      </c>
      <c r="AC28" s="343">
        <f t="shared" si="57"/>
        <v>0</v>
      </c>
      <c r="AD28" s="407">
        <f t="shared" si="59"/>
        <v>165522.30516000002</v>
      </c>
      <c r="AE28" s="343">
        <f t="shared" si="59"/>
        <v>820.471271</v>
      </c>
      <c r="AF28" s="343">
        <f t="shared" si="59"/>
        <v>160027.24765213998</v>
      </c>
      <c r="AG28" s="343">
        <f t="shared" si="59"/>
        <v>4674.5862368600001</v>
      </c>
      <c r="AH28" s="407">
        <f t="shared" si="59"/>
        <v>152467.92951902997</v>
      </c>
      <c r="AI28" s="173">
        <f t="shared" si="60"/>
        <v>0.92113222669083061</v>
      </c>
      <c r="AJ28" s="202">
        <f t="shared" si="81"/>
        <v>32.616347585330956</v>
      </c>
      <c r="AK28" s="343">
        <f>+AK40+AK52</f>
        <v>158616.54936182828</v>
      </c>
      <c r="AL28" s="343">
        <f>+AH28-AK28</f>
        <v>-6148.6198427983036</v>
      </c>
      <c r="AM28" s="168">
        <f t="shared" si="62"/>
        <v>0.95827900178470582</v>
      </c>
      <c r="AN28" s="407">
        <f t="shared" si="63"/>
        <v>71292.796939949985</v>
      </c>
      <c r="AO28" s="175">
        <f t="shared" si="64"/>
        <v>0.43071413771718386</v>
      </c>
      <c r="AP28" s="203">
        <f t="shared" si="82"/>
        <v>15.251145946948789</v>
      </c>
      <c r="AQ28" s="343">
        <f>+AQ40+AQ52</f>
        <v>143953.52605491102</v>
      </c>
      <c r="AR28" s="343">
        <f>+AN28-AQ28</f>
        <v>-72660.729114961039</v>
      </c>
      <c r="AS28" s="168">
        <f t="shared" si="66"/>
        <v>0.86969261282194077</v>
      </c>
      <c r="AT28" s="407">
        <f t="shared" si="78"/>
        <v>71145.129317959989</v>
      </c>
      <c r="AU28" s="175">
        <f t="shared" si="67"/>
        <v>0.4298220064612347</v>
      </c>
      <c r="AV28" s="407">
        <f t="shared" si="68"/>
        <v>13054.375640970044</v>
      </c>
      <c r="AW28" s="343">
        <f t="shared" si="79"/>
        <v>81175.132579079989</v>
      </c>
      <c r="AX28" s="342">
        <f t="shared" si="69"/>
        <v>94229.508220050033</v>
      </c>
      <c r="AY28" s="343">
        <f t="shared" si="70"/>
        <v>-147793.34328216998</v>
      </c>
      <c r="AZ28" s="176">
        <f t="shared" si="71"/>
        <v>143953.52605491102</v>
      </c>
      <c r="BA28" s="170">
        <f t="shared" si="72"/>
        <v>0.4952487020898354</v>
      </c>
      <c r="BC28" s="142">
        <f>BC250</f>
        <v>2.7339282043361956E-2</v>
      </c>
      <c r="BD28" s="142">
        <f t="shared" ref="BD28:CA28" si="86">BD250</f>
        <v>8.1573830716908088E-2</v>
      </c>
      <c r="BE28" s="142">
        <f t="shared" si="86"/>
        <v>0.15198861847893116</v>
      </c>
      <c r="BF28" s="142">
        <f t="shared" si="86"/>
        <v>0.47886578785115758</v>
      </c>
      <c r="BG28" s="142">
        <f t="shared" si="86"/>
        <v>0.52018797343850265</v>
      </c>
      <c r="BH28" s="142">
        <f t="shared" si="86"/>
        <v>0.86460771408644421</v>
      </c>
      <c r="BI28" s="142">
        <f t="shared" si="86"/>
        <v>0.89143155911068339</v>
      </c>
      <c r="BJ28" s="142">
        <f t="shared" si="86"/>
        <v>0.91077472648226565</v>
      </c>
      <c r="BK28" s="142">
        <f t="shared" si="86"/>
        <v>0.92364165124876774</v>
      </c>
      <c r="BL28" s="142">
        <f t="shared" si="86"/>
        <v>0.93585675622037434</v>
      </c>
      <c r="BM28" s="142">
        <f t="shared" si="86"/>
        <v>0.95827900178470582</v>
      </c>
      <c r="BN28" s="142">
        <f t="shared" si="86"/>
        <v>0.97279463080732742</v>
      </c>
      <c r="BO28" s="142"/>
      <c r="BP28" s="142">
        <f t="shared" si="86"/>
        <v>5.7880665950765754E-3</v>
      </c>
      <c r="BQ28" s="142">
        <f t="shared" si="86"/>
        <v>2.4705527209828635E-2</v>
      </c>
      <c r="BR28" s="142">
        <f t="shared" si="86"/>
        <v>4.4933235513118709E-2</v>
      </c>
      <c r="BS28" s="142">
        <f t="shared" si="86"/>
        <v>7.053414830618876E-2</v>
      </c>
      <c r="BT28" s="142">
        <f t="shared" si="86"/>
        <v>0.28712877119797342</v>
      </c>
      <c r="BU28" s="142">
        <f t="shared" si="86"/>
        <v>0.31881748357802936</v>
      </c>
      <c r="BV28" s="142">
        <f t="shared" si="86"/>
        <v>0.36806303763087922</v>
      </c>
      <c r="BW28" s="142">
        <f t="shared" si="86"/>
        <v>0.57462443467129176</v>
      </c>
      <c r="BX28" s="142">
        <f t="shared" si="86"/>
        <v>0.61443858169238685</v>
      </c>
      <c r="BY28" s="142">
        <f t="shared" si="86"/>
        <v>0.64338213876813621</v>
      </c>
      <c r="BZ28" s="142">
        <f t="shared" si="86"/>
        <v>0.86969261282194077</v>
      </c>
      <c r="CA28" s="142">
        <f t="shared" si="86"/>
        <v>0.97279463080677819</v>
      </c>
      <c r="CB28" s="201"/>
      <c r="CC28" s="468">
        <f t="shared" si="74"/>
        <v>4525.2609852366668</v>
      </c>
      <c r="CD28" s="468">
        <f t="shared" si="74"/>
        <v>13502.288500994244</v>
      </c>
      <c r="CE28" s="468">
        <f t="shared" si="74"/>
        <v>25157.506488716466</v>
      </c>
      <c r="CF28" s="468">
        <f t="shared" si="74"/>
        <v>79262.96906738315</v>
      </c>
      <c r="CG28" s="468">
        <f t="shared" si="74"/>
        <v>86102.712480049799</v>
      </c>
      <c r="CH28" s="468">
        <f t="shared" si="74"/>
        <v>143111.86189470644</v>
      </c>
      <c r="CI28" s="468">
        <f t="shared" si="74"/>
        <v>147551.80655637311</v>
      </c>
      <c r="CJ28" s="468">
        <f t="shared" si="74"/>
        <v>150753.53220881312</v>
      </c>
      <c r="CK28" s="468">
        <f t="shared" si="74"/>
        <v>152883.29525648482</v>
      </c>
      <c r="CL28" s="468">
        <f t="shared" si="74"/>
        <v>154905.16758915657</v>
      </c>
      <c r="CM28" s="468">
        <f t="shared" si="74"/>
        <v>158616.54936182828</v>
      </c>
      <c r="CN28" s="468">
        <f t="shared" si="74"/>
        <v>161019.20973850001</v>
      </c>
      <c r="CP28" s="465">
        <f t="shared" si="75"/>
        <v>958.05412523666701</v>
      </c>
      <c r="CQ28" s="465">
        <f t="shared" si="75"/>
        <v>4089.315813963939</v>
      </c>
      <c r="CR28" s="465">
        <f t="shared" si="75"/>
        <v>7437.4527204285851</v>
      </c>
      <c r="CS28" s="465">
        <f t="shared" si="75"/>
        <v>11674.974820137677</v>
      </c>
      <c r="CT28" s="465">
        <f t="shared" si="75"/>
        <v>47526.216086446773</v>
      </c>
      <c r="CU28" s="465">
        <f t="shared" si="75"/>
        <v>52771.404807145867</v>
      </c>
      <c r="CV28" s="465">
        <f t="shared" si="75"/>
        <v>60922.642432854962</v>
      </c>
      <c r="CW28" s="465">
        <f t="shared" si="75"/>
        <v>95113.161028054063</v>
      </c>
      <c r="CX28" s="465">
        <f t="shared" si="75"/>
        <v>101703.29042096486</v>
      </c>
      <c r="CY28" s="465">
        <f t="shared" si="75"/>
        <v>106494.09470767295</v>
      </c>
      <c r="CZ28" s="465">
        <f t="shared" si="75"/>
        <v>143953.52605491102</v>
      </c>
      <c r="DA28" s="465">
        <f t="shared" si="75"/>
        <v>161019.20973840909</v>
      </c>
      <c r="DC28" s="343">
        <f>+DC40+DC52+DC64</f>
        <v>4525260985.2366667</v>
      </c>
      <c r="DD28" s="343">
        <f t="shared" si="85"/>
        <v>13502288500.994244</v>
      </c>
      <c r="DE28" s="343">
        <f t="shared" si="85"/>
        <v>25157506488.716465</v>
      </c>
      <c r="DF28" s="343">
        <f t="shared" si="85"/>
        <v>79262969067.383148</v>
      </c>
      <c r="DG28" s="343">
        <f t="shared" si="85"/>
        <v>86102712480.049805</v>
      </c>
      <c r="DH28" s="343">
        <f t="shared" si="85"/>
        <v>143111861894.70645</v>
      </c>
      <c r="DI28" s="343">
        <f t="shared" si="85"/>
        <v>147551806556.37311</v>
      </c>
      <c r="DJ28" s="343">
        <f t="shared" si="85"/>
        <v>150753532208.81311</v>
      </c>
      <c r="DK28" s="343">
        <f t="shared" si="85"/>
        <v>152883295256.48483</v>
      </c>
      <c r="DL28" s="343">
        <f t="shared" si="85"/>
        <v>154905167589.15656</v>
      </c>
      <c r="DM28" s="343">
        <f t="shared" si="85"/>
        <v>158616549361.82828</v>
      </c>
      <c r="DN28" s="343">
        <f t="shared" si="85"/>
        <v>161019209738.5</v>
      </c>
      <c r="DP28" s="343">
        <f t="shared" ref="DP28:EA30" si="87">+DP40+DP52+DP64</f>
        <v>958054125.23666704</v>
      </c>
      <c r="DQ28" s="343">
        <f t="shared" si="87"/>
        <v>4089315813.9639392</v>
      </c>
      <c r="DR28" s="343">
        <f t="shared" si="87"/>
        <v>7437452720.4285851</v>
      </c>
      <c r="DS28" s="343">
        <f t="shared" si="87"/>
        <v>11674974820.137676</v>
      </c>
      <c r="DT28" s="343">
        <f t="shared" si="87"/>
        <v>47526216086.44677</v>
      </c>
      <c r="DU28" s="343">
        <f t="shared" si="87"/>
        <v>52771404807.145866</v>
      </c>
      <c r="DV28" s="343">
        <f t="shared" si="87"/>
        <v>60922642432.854965</v>
      </c>
      <c r="DW28" s="343">
        <f t="shared" si="87"/>
        <v>95113161028.054062</v>
      </c>
      <c r="DX28" s="343">
        <f t="shared" si="87"/>
        <v>101703290420.96486</v>
      </c>
      <c r="DY28" s="343">
        <f t="shared" si="87"/>
        <v>106494094707.67294</v>
      </c>
      <c r="DZ28" s="343">
        <f t="shared" si="87"/>
        <v>143953526054.91101</v>
      </c>
      <c r="EA28" s="343">
        <f t="shared" si="87"/>
        <v>161019209738.40909</v>
      </c>
      <c r="EC28" s="468">
        <v>1000000</v>
      </c>
      <c r="ED28" s="471">
        <v>1000000</v>
      </c>
      <c r="EE28" s="471">
        <v>1000000</v>
      </c>
      <c r="EF28" s="471">
        <v>1000000</v>
      </c>
      <c r="EG28" s="471">
        <v>1000000</v>
      </c>
      <c r="EH28" s="471">
        <v>1000000</v>
      </c>
      <c r="EI28" s="471">
        <v>1000000</v>
      </c>
      <c r="EJ28" s="471">
        <v>1000000</v>
      </c>
      <c r="EK28" s="471">
        <v>1000000</v>
      </c>
      <c r="EL28" s="471">
        <v>1000000</v>
      </c>
      <c r="EM28" s="471">
        <v>1000000</v>
      </c>
      <c r="EN28" s="471">
        <v>1000000</v>
      </c>
      <c r="EP28" s="468">
        <v>1000000</v>
      </c>
      <c r="EQ28" s="471">
        <v>1000000</v>
      </c>
      <c r="ER28" s="471">
        <v>1000000</v>
      </c>
      <c r="ES28" s="471">
        <v>1000000</v>
      </c>
      <c r="ET28" s="471">
        <v>1000000</v>
      </c>
      <c r="EU28" s="471">
        <v>1000000</v>
      </c>
      <c r="EV28" s="471">
        <v>1000000</v>
      </c>
      <c r="EW28" s="471">
        <v>1000000</v>
      </c>
      <c r="EX28" s="471">
        <v>1000000</v>
      </c>
      <c r="EY28" s="471">
        <v>1000000</v>
      </c>
      <c r="EZ28" s="471">
        <v>1000000</v>
      </c>
      <c r="FA28" s="471">
        <v>1000000</v>
      </c>
    </row>
    <row r="29" spans="1:157" ht="25.5" customHeight="1">
      <c r="B29" s="1" t="s">
        <v>205</v>
      </c>
      <c r="C29" s="1" t="s">
        <v>206</v>
      </c>
      <c r="D29" s="1" t="s">
        <v>171</v>
      </c>
      <c r="E29" s="1" t="s">
        <v>171</v>
      </c>
      <c r="F29" s="1" t="s">
        <v>171</v>
      </c>
      <c r="G29" s="1" t="s">
        <v>171</v>
      </c>
      <c r="H29" s="1" t="s">
        <v>171</v>
      </c>
      <c r="I29" s="1" t="s">
        <v>171</v>
      </c>
      <c r="J29" s="1" t="s">
        <v>171</v>
      </c>
      <c r="K29" s="1" t="s">
        <v>171</v>
      </c>
      <c r="L29" s="1" t="s">
        <v>171</v>
      </c>
      <c r="M29" s="1" t="s">
        <v>171</v>
      </c>
      <c r="N29" s="1" t="s">
        <v>171</v>
      </c>
      <c r="O29" s="1" t="s">
        <v>171</v>
      </c>
      <c r="T29" s="199" t="s">
        <v>207</v>
      </c>
      <c r="U29" s="390"/>
      <c r="V29" s="200" t="s">
        <v>207</v>
      </c>
      <c r="W29" s="343">
        <f t="shared" si="57"/>
        <v>177090.63878399998</v>
      </c>
      <c r="X29" s="343">
        <f t="shared" si="57"/>
        <v>0</v>
      </c>
      <c r="Y29" s="343">
        <f t="shared" si="57"/>
        <v>145.52337900000001</v>
      </c>
      <c r="Z29" s="343">
        <f t="shared" si="57"/>
        <v>0</v>
      </c>
      <c r="AA29" s="343">
        <f t="shared" si="57"/>
        <v>145.52337900000001</v>
      </c>
      <c r="AB29" s="343">
        <f t="shared" si="57"/>
        <v>0</v>
      </c>
      <c r="AC29" s="343">
        <f t="shared" si="57"/>
        <v>0</v>
      </c>
      <c r="AD29" s="407">
        <f t="shared" si="59"/>
        <v>177090.63878399998</v>
      </c>
      <c r="AE29" s="343">
        <f t="shared" si="59"/>
        <v>0</v>
      </c>
      <c r="AF29" s="343">
        <f t="shared" si="59"/>
        <v>174331.18022514001</v>
      </c>
      <c r="AG29" s="343">
        <f t="shared" si="59"/>
        <v>2759.4585588600007</v>
      </c>
      <c r="AH29" s="407">
        <f t="shared" si="59"/>
        <v>161008.46606941</v>
      </c>
      <c r="AI29" s="173">
        <f t="shared" si="60"/>
        <v>0.90918677110761548</v>
      </c>
      <c r="AJ29" s="202">
        <f t="shared" si="81"/>
        <v>58.347847099369559</v>
      </c>
      <c r="AK29" s="343">
        <f>+AK41+AK53</f>
        <v>165762.10031513</v>
      </c>
      <c r="AL29" s="343">
        <f>+AH29-AK29</f>
        <v>-4753.6342457199935</v>
      </c>
      <c r="AM29" s="168">
        <f t="shared" si="62"/>
        <v>0.93602971593158257</v>
      </c>
      <c r="AN29" s="407">
        <f t="shared" si="63"/>
        <v>116410.49786960002</v>
      </c>
      <c r="AO29" s="175">
        <f t="shared" si="64"/>
        <v>0.6573498106333423</v>
      </c>
      <c r="AP29" s="203">
        <f t="shared" si="82"/>
        <v>42.185992428055165</v>
      </c>
      <c r="AQ29" s="343">
        <f>+AQ41+AQ53</f>
        <v>92680.582636931125</v>
      </c>
      <c r="AR29" s="343">
        <f>+AN29-AQ29</f>
        <v>23729.915232668893</v>
      </c>
      <c r="AS29" s="168">
        <f t="shared" si="66"/>
        <v>0.52335111146092239</v>
      </c>
      <c r="AT29" s="407">
        <f t="shared" si="78"/>
        <v>116215.41724232001</v>
      </c>
      <c r="AU29" s="175">
        <f t="shared" si="67"/>
        <v>0.65624822430094476</v>
      </c>
      <c r="AV29" s="407">
        <f t="shared" si="68"/>
        <v>16082.172714589979</v>
      </c>
      <c r="AW29" s="343">
        <f t="shared" si="79"/>
        <v>44597.968199809984</v>
      </c>
      <c r="AX29" s="342">
        <f t="shared" si="69"/>
        <v>60680.140914399963</v>
      </c>
      <c r="AY29" s="343">
        <f t="shared" si="70"/>
        <v>-158249.00751055</v>
      </c>
      <c r="AZ29" s="176">
        <f t="shared" si="71"/>
        <v>92680.582636931125</v>
      </c>
      <c r="BA29" s="170">
        <f t="shared" si="72"/>
        <v>1.2560397718433534</v>
      </c>
      <c r="BC29" s="142">
        <f>BC273</f>
        <v>1.648479264751377E-2</v>
      </c>
      <c r="BD29" s="142">
        <f t="shared" ref="BD29:CA29" si="88">BD273</f>
        <v>5.3073967880617218E-2</v>
      </c>
      <c r="BE29" s="142">
        <f t="shared" si="88"/>
        <v>0.18565158009792229</v>
      </c>
      <c r="BF29" s="142">
        <f t="shared" si="88"/>
        <v>0.30106746315111876</v>
      </c>
      <c r="BG29" s="142">
        <f t="shared" si="88"/>
        <v>0.41659946631456607</v>
      </c>
      <c r="BH29" s="142">
        <f t="shared" si="88"/>
        <v>0.51625821923377768</v>
      </c>
      <c r="BI29" s="142">
        <f t="shared" si="88"/>
        <v>0.61780721293947871</v>
      </c>
      <c r="BJ29" s="142">
        <f t="shared" si="88"/>
        <v>0.72256688628854893</v>
      </c>
      <c r="BK29" s="142">
        <f t="shared" si="88"/>
        <v>0.79896149127340776</v>
      </c>
      <c r="BL29" s="142">
        <f t="shared" si="88"/>
        <v>0.86626740352720599</v>
      </c>
      <c r="BM29" s="142">
        <f t="shared" si="88"/>
        <v>0.93602971593158257</v>
      </c>
      <c r="BN29" s="142">
        <f t="shared" si="88"/>
        <v>0.99999999999824962</v>
      </c>
      <c r="BO29" s="142"/>
      <c r="BP29" s="142">
        <f t="shared" si="88"/>
        <v>0</v>
      </c>
      <c r="BQ29" s="142">
        <f t="shared" si="88"/>
        <v>1.648479264751377E-2</v>
      </c>
      <c r="BR29" s="142">
        <f t="shared" si="88"/>
        <v>2.5612342429304047E-2</v>
      </c>
      <c r="BS29" s="142">
        <f t="shared" si="88"/>
        <v>6.5066433187357262E-2</v>
      </c>
      <c r="BT29" s="142">
        <f t="shared" si="88"/>
        <v>8.3307135235664451E-2</v>
      </c>
      <c r="BU29" s="142">
        <f t="shared" si="88"/>
        <v>0.12446623024336793</v>
      </c>
      <c r="BV29" s="142">
        <f t="shared" si="88"/>
        <v>0.20091077926696346</v>
      </c>
      <c r="BW29" s="142">
        <f t="shared" si="88"/>
        <v>0.24903271475344438</v>
      </c>
      <c r="BX29" s="142">
        <f t="shared" si="88"/>
        <v>0.31906756448522977</v>
      </c>
      <c r="BY29" s="142">
        <f t="shared" si="88"/>
        <v>0.38824747723243141</v>
      </c>
      <c r="BZ29" s="142">
        <f t="shared" si="88"/>
        <v>0.52335111146092239</v>
      </c>
      <c r="CA29" s="142">
        <f t="shared" si="88"/>
        <v>0.67398821094973804</v>
      </c>
      <c r="CB29" s="201"/>
      <c r="CC29" s="468">
        <f t="shared" si="74"/>
        <v>2919.3024601699999</v>
      </c>
      <c r="CD29" s="468">
        <f t="shared" si="74"/>
        <v>9398.9028747799985</v>
      </c>
      <c r="CE29" s="468">
        <f t="shared" si="74"/>
        <v>32877.156910799997</v>
      </c>
      <c r="CF29" s="468">
        <f t="shared" si="74"/>
        <v>53316.229366510001</v>
      </c>
      <c r="CG29" s="468">
        <f t="shared" si="74"/>
        <v>73775.865606720006</v>
      </c>
      <c r="CH29" s="468">
        <f t="shared" si="74"/>
        <v>91424.497821599987</v>
      </c>
      <c r="CI29" s="468">
        <f t="shared" si="74"/>
        <v>109407.873984815</v>
      </c>
      <c r="CJ29" s="468">
        <f t="shared" si="74"/>
        <v>127959.83145700498</v>
      </c>
      <c r="CK29" s="468">
        <f t="shared" si="74"/>
        <v>141488.60085342498</v>
      </c>
      <c r="CL29" s="468">
        <f t="shared" si="74"/>
        <v>153407.84784839</v>
      </c>
      <c r="CM29" s="468">
        <f t="shared" si="74"/>
        <v>165762.10031513</v>
      </c>
      <c r="CN29" s="468">
        <f t="shared" si="74"/>
        <v>177090.63878369</v>
      </c>
      <c r="CP29" s="465">
        <f t="shared" si="75"/>
        <v>0</v>
      </c>
      <c r="CQ29" s="465">
        <f t="shared" si="75"/>
        <v>2919.3024601699999</v>
      </c>
      <c r="CR29" s="465">
        <f t="shared" si="75"/>
        <v>4535.7060815599998</v>
      </c>
      <c r="CS29" s="465">
        <f t="shared" si="75"/>
        <v>11522.656216545554</v>
      </c>
      <c r="CT29" s="465">
        <f t="shared" si="75"/>
        <v>14752.913794148888</v>
      </c>
      <c r="CU29" s="465">
        <f t="shared" si="75"/>
        <v>22041.804220834445</v>
      </c>
      <c r="CV29" s="465">
        <f t="shared" si="75"/>
        <v>35579.418238977785</v>
      </c>
      <c r="CW29" s="465">
        <f t="shared" si="75"/>
        <v>44101.362533801112</v>
      </c>
      <c r="CX29" s="465">
        <f t="shared" si="75"/>
        <v>56503.87880994445</v>
      </c>
      <c r="CY29" s="465">
        <f t="shared" si="75"/>
        <v>68754.993749367786</v>
      </c>
      <c r="CZ29" s="465">
        <f t="shared" si="75"/>
        <v>92680.582636931125</v>
      </c>
      <c r="DA29" s="465">
        <f t="shared" si="75"/>
        <v>119357.00280997445</v>
      </c>
      <c r="DC29" s="343">
        <f t="shared" si="85"/>
        <v>2919302460.1700001</v>
      </c>
      <c r="DD29" s="343">
        <f t="shared" si="85"/>
        <v>9398902874.7799988</v>
      </c>
      <c r="DE29" s="343">
        <f t="shared" si="85"/>
        <v>32877156910.799999</v>
      </c>
      <c r="DF29" s="343">
        <f t="shared" si="85"/>
        <v>53316229366.510002</v>
      </c>
      <c r="DG29" s="343">
        <f t="shared" si="85"/>
        <v>73775865606.720001</v>
      </c>
      <c r="DH29" s="343">
        <f t="shared" si="85"/>
        <v>91424497821.599991</v>
      </c>
      <c r="DI29" s="343">
        <f t="shared" si="85"/>
        <v>109407873984.815</v>
      </c>
      <c r="DJ29" s="343">
        <f t="shared" si="85"/>
        <v>127959831457.00499</v>
      </c>
      <c r="DK29" s="343">
        <f t="shared" si="85"/>
        <v>141488600853.42499</v>
      </c>
      <c r="DL29" s="343">
        <f t="shared" si="85"/>
        <v>153407847848.38998</v>
      </c>
      <c r="DM29" s="343">
        <f t="shared" si="85"/>
        <v>165762100315.13</v>
      </c>
      <c r="DN29" s="343">
        <f t="shared" si="85"/>
        <v>177090638783.69</v>
      </c>
      <c r="DP29" s="343">
        <f t="shared" si="87"/>
        <v>0</v>
      </c>
      <c r="DQ29" s="343">
        <f t="shared" si="87"/>
        <v>2919302460.1700001</v>
      </c>
      <c r="DR29" s="343">
        <f t="shared" si="87"/>
        <v>4535706081.5599995</v>
      </c>
      <c r="DS29" s="343">
        <f t="shared" si="87"/>
        <v>11522656216.545555</v>
      </c>
      <c r="DT29" s="343">
        <f t="shared" si="87"/>
        <v>14752913794.148888</v>
      </c>
      <c r="DU29" s="343">
        <f t="shared" si="87"/>
        <v>22041804220.834446</v>
      </c>
      <c r="DV29" s="343">
        <f t="shared" si="87"/>
        <v>35579418238.977783</v>
      </c>
      <c r="DW29" s="343">
        <f t="shared" si="87"/>
        <v>44101362533.801109</v>
      </c>
      <c r="DX29" s="343">
        <f t="shared" si="87"/>
        <v>56503878809.94445</v>
      </c>
      <c r="DY29" s="343">
        <f t="shared" si="87"/>
        <v>68754993749.367783</v>
      </c>
      <c r="DZ29" s="343">
        <f t="shared" si="87"/>
        <v>92680582636.931122</v>
      </c>
      <c r="EA29" s="343">
        <f t="shared" si="87"/>
        <v>119357002809.97446</v>
      </c>
      <c r="EC29" s="468">
        <v>1000000</v>
      </c>
      <c r="ED29" s="471">
        <v>1000000</v>
      </c>
      <c r="EE29" s="471">
        <v>1000000</v>
      </c>
      <c r="EF29" s="471">
        <v>1000000</v>
      </c>
      <c r="EG29" s="471">
        <v>1000000</v>
      </c>
      <c r="EH29" s="471">
        <v>1000000</v>
      </c>
      <c r="EI29" s="471">
        <v>1000000</v>
      </c>
      <c r="EJ29" s="471">
        <v>1000000</v>
      </c>
      <c r="EK29" s="471">
        <v>1000000</v>
      </c>
      <c r="EL29" s="471">
        <v>1000000</v>
      </c>
      <c r="EM29" s="471">
        <v>1000000</v>
      </c>
      <c r="EN29" s="471">
        <v>1000000</v>
      </c>
      <c r="EP29" s="468">
        <v>1000000</v>
      </c>
      <c r="EQ29" s="471">
        <v>1000000</v>
      </c>
      <c r="ER29" s="471">
        <v>1000000</v>
      </c>
      <c r="ES29" s="471">
        <v>1000000</v>
      </c>
      <c r="ET29" s="471">
        <v>1000000</v>
      </c>
      <c r="EU29" s="471">
        <v>1000000</v>
      </c>
      <c r="EV29" s="471">
        <v>1000000</v>
      </c>
      <c r="EW29" s="471">
        <v>1000000</v>
      </c>
      <c r="EX29" s="471">
        <v>1000000</v>
      </c>
      <c r="EY29" s="471">
        <v>1000000</v>
      </c>
      <c r="EZ29" s="471">
        <v>1000000</v>
      </c>
      <c r="FA29" s="471">
        <v>1000000</v>
      </c>
    </row>
    <row r="30" spans="1:157" ht="25.5" customHeight="1" thickBot="1">
      <c r="B30" s="1" t="s">
        <v>208</v>
      </c>
      <c r="C30" s="1" t="s">
        <v>209</v>
      </c>
      <c r="D30" s="1" t="s">
        <v>171</v>
      </c>
      <c r="E30" s="1" t="s">
        <v>171</v>
      </c>
      <c r="F30" s="1" t="s">
        <v>171</v>
      </c>
      <c r="G30" s="1" t="s">
        <v>171</v>
      </c>
      <c r="H30" s="1" t="s">
        <v>171</v>
      </c>
      <c r="I30" s="1" t="s">
        <v>171</v>
      </c>
      <c r="J30" s="1" t="s">
        <v>171</v>
      </c>
      <c r="K30" s="1" t="s">
        <v>171</v>
      </c>
      <c r="L30" s="1" t="s">
        <v>171</v>
      </c>
      <c r="M30" s="1" t="s">
        <v>171</v>
      </c>
      <c r="N30" s="1" t="s">
        <v>171</v>
      </c>
      <c r="O30" s="1" t="s">
        <v>171</v>
      </c>
      <c r="T30" s="199" t="s">
        <v>210</v>
      </c>
      <c r="U30" s="390"/>
      <c r="V30" s="200" t="s">
        <v>210</v>
      </c>
      <c r="W30" s="343">
        <f t="shared" si="57"/>
        <v>65096.508271000006</v>
      </c>
      <c r="X30" s="343">
        <f t="shared" si="57"/>
        <v>0</v>
      </c>
      <c r="Y30" s="343">
        <f t="shared" si="57"/>
        <v>0</v>
      </c>
      <c r="Z30" s="343">
        <f t="shared" si="57"/>
        <v>0</v>
      </c>
      <c r="AA30" s="343">
        <f t="shared" si="57"/>
        <v>0</v>
      </c>
      <c r="AB30" s="343">
        <f t="shared" si="57"/>
        <v>0</v>
      </c>
      <c r="AC30" s="343">
        <f t="shared" si="57"/>
        <v>0</v>
      </c>
      <c r="AD30" s="407">
        <f t="shared" si="57"/>
        <v>65096.508271000006</v>
      </c>
      <c r="AE30" s="343">
        <f t="shared" si="57"/>
        <v>1453.7439999999999</v>
      </c>
      <c r="AF30" s="343">
        <f t="shared" si="57"/>
        <v>62115.34470894</v>
      </c>
      <c r="AG30" s="343">
        <f t="shared" si="59"/>
        <v>1527.4195620600001</v>
      </c>
      <c r="AH30" s="407">
        <f t="shared" si="57"/>
        <v>55361.877637804006</v>
      </c>
      <c r="AI30" s="173">
        <f t="shared" si="60"/>
        <v>0.85045848246314149</v>
      </c>
      <c r="AJ30" s="202">
        <f t="shared" si="81"/>
        <v>36.245363757904578</v>
      </c>
      <c r="AK30" s="343">
        <f>+AK42+AK54</f>
        <v>60384.747233180708</v>
      </c>
      <c r="AL30" s="343">
        <f>+AH30-AK30</f>
        <v>-5022.8695953767019</v>
      </c>
      <c r="AM30" s="168">
        <f t="shared" si="62"/>
        <v>0.92761883604871709</v>
      </c>
      <c r="AN30" s="407">
        <f t="shared" si="63"/>
        <v>45221.1327542</v>
      </c>
      <c r="AO30" s="175">
        <f t="shared" si="64"/>
        <v>0.69467831616931242</v>
      </c>
      <c r="AP30" s="203">
        <f t="shared" si="82"/>
        <v>29.60622862077998</v>
      </c>
      <c r="AQ30" s="343">
        <f>+AQ42+AQ54</f>
        <v>51954.806173850702</v>
      </c>
      <c r="AR30" s="343">
        <f>+AN30-AQ30</f>
        <v>-6733.6734196507023</v>
      </c>
      <c r="AS30" s="168">
        <f t="shared" si="66"/>
        <v>0.79811970801199128</v>
      </c>
      <c r="AT30" s="407">
        <f t="shared" si="78"/>
        <v>43940.669343200003</v>
      </c>
      <c r="AU30" s="175">
        <f t="shared" si="67"/>
        <v>0.6750080843088051</v>
      </c>
      <c r="AV30" s="407">
        <f t="shared" si="68"/>
        <v>9734.6306331960004</v>
      </c>
      <c r="AW30" s="343">
        <f t="shared" si="79"/>
        <v>10140.744883604006</v>
      </c>
      <c r="AX30" s="342">
        <f t="shared" si="69"/>
        <v>19875.375516800006</v>
      </c>
      <c r="AY30" s="343">
        <f t="shared" si="70"/>
        <v>-53834.458075744005</v>
      </c>
      <c r="AZ30" s="176">
        <f t="shared" si="71"/>
        <v>51954.806173850702</v>
      </c>
      <c r="BA30" s="170">
        <f t="shared" si="72"/>
        <v>0.87039363794143421</v>
      </c>
      <c r="BC30" s="142">
        <f>BC303</f>
        <v>0.18941503567218518</v>
      </c>
      <c r="BD30" s="142">
        <f t="shared" ref="BD30:CA30" si="89">BD303</f>
        <v>0.33087117173637393</v>
      </c>
      <c r="BE30" s="142">
        <f t="shared" si="89"/>
        <v>0.42274367026407855</v>
      </c>
      <c r="BF30" s="142">
        <f t="shared" si="89"/>
        <v>0.50199368396388266</v>
      </c>
      <c r="BG30" s="142">
        <f t="shared" si="89"/>
        <v>0.58234190308051781</v>
      </c>
      <c r="BH30" s="142">
        <f t="shared" si="89"/>
        <v>0.63259836300716488</v>
      </c>
      <c r="BI30" s="142">
        <f t="shared" si="89"/>
        <v>0.69861863104408617</v>
      </c>
      <c r="BJ30" s="142">
        <f t="shared" si="89"/>
        <v>0.73938630434597985</v>
      </c>
      <c r="BK30" s="142">
        <f t="shared" si="89"/>
        <v>0.80949566110727555</v>
      </c>
      <c r="BL30" s="142">
        <f t="shared" si="89"/>
        <v>0.85097225252514397</v>
      </c>
      <c r="BM30" s="142">
        <f t="shared" si="89"/>
        <v>0.92761883604871709</v>
      </c>
      <c r="BN30" s="142">
        <f t="shared" si="89"/>
        <v>1.0000000000000002</v>
      </c>
      <c r="BO30" s="142"/>
      <c r="BP30" s="142">
        <f t="shared" si="89"/>
        <v>3.5032026031449857E-2</v>
      </c>
      <c r="BQ30" s="142">
        <f t="shared" si="89"/>
        <v>7.7885519550224547E-2</v>
      </c>
      <c r="BR30" s="142">
        <f t="shared" si="89"/>
        <v>0.13802731827755008</v>
      </c>
      <c r="BS30" s="142">
        <f t="shared" si="89"/>
        <v>0.21456177297587772</v>
      </c>
      <c r="BT30" s="142">
        <f t="shared" si="89"/>
        <v>0.2964081843702614</v>
      </c>
      <c r="BU30" s="142">
        <f t="shared" si="89"/>
        <v>0.38010184244797551</v>
      </c>
      <c r="BV30" s="142">
        <f t="shared" si="89"/>
        <v>0.46604677882394813</v>
      </c>
      <c r="BW30" s="142">
        <f t="shared" si="89"/>
        <v>0.54758761222039687</v>
      </c>
      <c r="BX30" s="142">
        <f t="shared" si="89"/>
        <v>0.61950485268322786</v>
      </c>
      <c r="BY30" s="142">
        <f t="shared" si="89"/>
        <v>0.71193818867057024</v>
      </c>
      <c r="BZ30" s="142">
        <f t="shared" si="89"/>
        <v>0.79811970801199128</v>
      </c>
      <c r="CA30" s="142">
        <f t="shared" si="89"/>
        <v>1.0000000000000002</v>
      </c>
      <c r="CB30" s="201"/>
      <c r="CC30" s="468">
        <f t="shared" si="74"/>
        <v>12330.257436286163</v>
      </c>
      <c r="CD30" s="468">
        <f>DD30/ED30</f>
        <v>21538.557967572327</v>
      </c>
      <c r="CE30" s="468">
        <f t="shared" si="74"/>
        <v>27519.136827858489</v>
      </c>
      <c r="CF30" s="468">
        <f t="shared" si="74"/>
        <v>32678.036000144653</v>
      </c>
      <c r="CG30" s="468">
        <f t="shared" si="74"/>
        <v>37908.424510430814</v>
      </c>
      <c r="CH30" s="468">
        <f t="shared" si="74"/>
        <v>41179.944569716979</v>
      </c>
      <c r="CI30" s="468">
        <f t="shared" si="74"/>
        <v>45477.633494036047</v>
      </c>
      <c r="CJ30" s="468">
        <f t="shared" si="74"/>
        <v>48131.466676322212</v>
      </c>
      <c r="CK30" s="468">
        <f t="shared" si="74"/>
        <v>52695.340998608379</v>
      </c>
      <c r="CL30" s="468">
        <f t="shared" si="74"/>
        <v>55395.322274894541</v>
      </c>
      <c r="CM30" s="468">
        <f t="shared" si="74"/>
        <v>60384.7472331807</v>
      </c>
      <c r="CN30" s="468">
        <f t="shared" si="74"/>
        <v>65096.508271000006</v>
      </c>
      <c r="CP30" s="465">
        <f t="shared" si="75"/>
        <v>2280.4625723061627</v>
      </c>
      <c r="CQ30" s="465">
        <f t="shared" si="75"/>
        <v>5070.0753675923261</v>
      </c>
      <c r="CR30" s="465">
        <f t="shared" si="75"/>
        <v>8985.0964658784887</v>
      </c>
      <c r="CS30" s="465">
        <f t="shared" si="75"/>
        <v>13967.222229164652</v>
      </c>
      <c r="CT30" s="465">
        <f t="shared" si="75"/>
        <v>19295.137825450813</v>
      </c>
      <c r="CU30" s="465">
        <f t="shared" si="75"/>
        <v>24743.302730736978</v>
      </c>
      <c r="CV30" s="465">
        <f t="shared" si="75"/>
        <v>30338.017992386049</v>
      </c>
      <c r="CW30" s="465">
        <f t="shared" si="75"/>
        <v>35646.041528002213</v>
      </c>
      <c r="CX30" s="465">
        <f t="shared" si="75"/>
        <v>40327.60276661838</v>
      </c>
      <c r="CY30" s="465">
        <f t="shared" si="75"/>
        <v>46344.690187234541</v>
      </c>
      <c r="CZ30" s="465">
        <f t="shared" si="75"/>
        <v>51954.806173850702</v>
      </c>
      <c r="DA30" s="465">
        <f t="shared" si="75"/>
        <v>65096.508271000006</v>
      </c>
      <c r="DC30" s="343">
        <f>+DC42+DC54+DC66</f>
        <v>12330257436.286163</v>
      </c>
      <c r="DD30" s="343">
        <f t="shared" si="85"/>
        <v>21538557967.572327</v>
      </c>
      <c r="DE30" s="343">
        <f t="shared" si="85"/>
        <v>27519136827.85849</v>
      </c>
      <c r="DF30" s="343">
        <f t="shared" si="85"/>
        <v>32678036000.144653</v>
      </c>
      <c r="DG30" s="343">
        <f t="shared" si="85"/>
        <v>37908424510.430817</v>
      </c>
      <c r="DH30" s="343">
        <f t="shared" si="85"/>
        <v>41179944569.71698</v>
      </c>
      <c r="DI30" s="343">
        <f t="shared" si="85"/>
        <v>45477633494.036049</v>
      </c>
      <c r="DJ30" s="343">
        <f t="shared" si="85"/>
        <v>48131466676.322212</v>
      </c>
      <c r="DK30" s="343">
        <f t="shared" si="85"/>
        <v>52695340998.608376</v>
      </c>
      <c r="DL30" s="343">
        <f t="shared" si="85"/>
        <v>55395322274.894539</v>
      </c>
      <c r="DM30" s="343">
        <f t="shared" si="85"/>
        <v>60384747233.180702</v>
      </c>
      <c r="DN30" s="343">
        <f t="shared" si="85"/>
        <v>65096508271.000008</v>
      </c>
      <c r="DP30" s="343">
        <f t="shared" si="87"/>
        <v>2280462572.3061628</v>
      </c>
      <c r="DQ30" s="343">
        <f t="shared" si="87"/>
        <v>5070075367.5923262</v>
      </c>
      <c r="DR30" s="343">
        <f t="shared" si="87"/>
        <v>8985096465.8784885</v>
      </c>
      <c r="DS30" s="343">
        <f t="shared" si="87"/>
        <v>13967222229.164652</v>
      </c>
      <c r="DT30" s="343">
        <f t="shared" si="87"/>
        <v>19295137825.450813</v>
      </c>
      <c r="DU30" s="343">
        <f t="shared" si="87"/>
        <v>24743302730.736977</v>
      </c>
      <c r="DV30" s="343">
        <f t="shared" si="87"/>
        <v>30338017992.386047</v>
      </c>
      <c r="DW30" s="343">
        <f t="shared" si="87"/>
        <v>35646041528.002213</v>
      </c>
      <c r="DX30" s="343">
        <f t="shared" si="87"/>
        <v>40327602766.618378</v>
      </c>
      <c r="DY30" s="343">
        <f t="shared" si="87"/>
        <v>46344690187.234543</v>
      </c>
      <c r="DZ30" s="343">
        <f t="shared" si="87"/>
        <v>51954806173.8507</v>
      </c>
      <c r="EA30" s="343">
        <f t="shared" si="87"/>
        <v>65096508271.000008</v>
      </c>
      <c r="EC30" s="468">
        <v>1000000</v>
      </c>
      <c r="ED30" s="471">
        <v>1000000</v>
      </c>
      <c r="EE30" s="471">
        <v>1000000</v>
      </c>
      <c r="EF30" s="471">
        <v>1000000</v>
      </c>
      <c r="EG30" s="471">
        <v>1000000</v>
      </c>
      <c r="EH30" s="471">
        <v>1000000</v>
      </c>
      <c r="EI30" s="471">
        <v>1000000</v>
      </c>
      <c r="EJ30" s="471">
        <v>1000000</v>
      </c>
      <c r="EK30" s="471">
        <v>1000000</v>
      </c>
      <c r="EL30" s="471">
        <v>1000000</v>
      </c>
      <c r="EM30" s="471">
        <v>1000000</v>
      </c>
      <c r="EN30" s="471">
        <v>1000000</v>
      </c>
      <c r="EP30" s="468">
        <v>1000000</v>
      </c>
      <c r="EQ30" s="471">
        <v>1000000</v>
      </c>
      <c r="ER30" s="471">
        <v>1000000</v>
      </c>
      <c r="ES30" s="471">
        <v>1000000</v>
      </c>
      <c r="ET30" s="471">
        <v>1000000</v>
      </c>
      <c r="EU30" s="471">
        <v>1000000</v>
      </c>
      <c r="EV30" s="471">
        <v>1000000</v>
      </c>
      <c r="EW30" s="471">
        <v>1000000</v>
      </c>
      <c r="EX30" s="471">
        <v>1000000</v>
      </c>
      <c r="EY30" s="471">
        <v>1000000</v>
      </c>
      <c r="EZ30" s="471">
        <v>1000000</v>
      </c>
      <c r="FA30" s="471">
        <v>1000000</v>
      </c>
    </row>
    <row r="31" spans="1:157" ht="24.75" customHeight="1" thickBot="1">
      <c r="B31" s="1" t="s">
        <v>171</v>
      </c>
      <c r="C31" s="1" t="s">
        <v>171</v>
      </c>
      <c r="D31" s="1" t="s">
        <v>171</v>
      </c>
      <c r="E31" s="1" t="s">
        <v>171</v>
      </c>
      <c r="F31" s="1" t="s">
        <v>171</v>
      </c>
      <c r="G31" s="1" t="s">
        <v>171</v>
      </c>
      <c r="H31" s="1" t="s">
        <v>171</v>
      </c>
      <c r="I31" s="1" t="s">
        <v>171</v>
      </c>
      <c r="J31" s="1" t="s">
        <v>171</v>
      </c>
      <c r="K31" s="1" t="s">
        <v>171</v>
      </c>
      <c r="L31" s="1" t="s">
        <v>171</v>
      </c>
      <c r="M31" s="1" t="s">
        <v>171</v>
      </c>
      <c r="N31" s="1" t="s">
        <v>171</v>
      </c>
      <c r="O31" s="1" t="s">
        <v>171</v>
      </c>
      <c r="T31" s="164" t="s">
        <v>185</v>
      </c>
      <c r="U31" s="382"/>
      <c r="V31" s="154" t="s">
        <v>185</v>
      </c>
      <c r="W31" s="344">
        <f>SUM(W24:W30)</f>
        <v>11214443.318018001</v>
      </c>
      <c r="X31" s="344">
        <f t="shared" ref="X31:AD31" si="90">SUM(X24:X30)</f>
        <v>0</v>
      </c>
      <c r="Y31" s="344">
        <f t="shared" si="90"/>
        <v>150025.98287799998</v>
      </c>
      <c r="Z31" s="344">
        <f t="shared" si="90"/>
        <v>0</v>
      </c>
      <c r="AA31" s="344">
        <f t="shared" si="90"/>
        <v>139726.60714899999</v>
      </c>
      <c r="AB31" s="344">
        <f t="shared" si="90"/>
        <v>0</v>
      </c>
      <c r="AC31" s="344">
        <f t="shared" si="90"/>
        <v>108804.01607899999</v>
      </c>
      <c r="AD31" s="408">
        <f t="shared" si="90"/>
        <v>11216320.518018004</v>
      </c>
      <c r="AE31" s="344">
        <f>SUM(AE24:AE30)</f>
        <v>77445.920780999993</v>
      </c>
      <c r="AF31" s="344">
        <f>SUM(AF24:AF30)</f>
        <v>10545523.234571461</v>
      </c>
      <c r="AG31" s="344">
        <f>SUM(AG24:AG30)</f>
        <v>593351.36266554054</v>
      </c>
      <c r="AH31" s="408">
        <f>SUM(AH24:AH30)</f>
        <v>9180925.5150637515</v>
      </c>
      <c r="AI31" s="165">
        <f t="shared" si="60"/>
        <v>0.81853273542918337</v>
      </c>
      <c r="AJ31" s="202">
        <f t="shared" si="81"/>
        <v>15.472999798668774</v>
      </c>
      <c r="AK31" s="204" t="e">
        <f>SUM(AK24:AK30)</f>
        <v>#REF!</v>
      </c>
      <c r="AL31" s="204" t="e">
        <f>SUM(AL24:AL30)</f>
        <v>#REF!</v>
      </c>
      <c r="AM31" s="168">
        <f t="shared" si="62"/>
        <v>0.97352217580802691</v>
      </c>
      <c r="AN31" s="204">
        <f>SUM(AN24:AN30)</f>
        <v>8080579.2030902896</v>
      </c>
      <c r="AO31" s="181">
        <f t="shared" si="64"/>
        <v>0.72043048253743913</v>
      </c>
      <c r="AP31" s="203">
        <f t="shared" si="82"/>
        <v>13.618539893107382</v>
      </c>
      <c r="AQ31" s="204" t="e">
        <f>SUM(AQ24:AQ30)</f>
        <v>#REF!</v>
      </c>
      <c r="AR31" s="204" t="e">
        <f>SUM(AR24:AR30)</f>
        <v>#REF!</v>
      </c>
      <c r="AS31" s="168">
        <f t="shared" si="66"/>
        <v>0.88745005624807727</v>
      </c>
      <c r="AT31" s="408">
        <f>SUM(AT24:AT30)</f>
        <v>8069028.2286493285</v>
      </c>
      <c r="AU31" s="181">
        <f t="shared" si="67"/>
        <v>0.71940064620007649</v>
      </c>
      <c r="AV31" s="408">
        <f>SUM(AV24:AV30)</f>
        <v>2035395.0029542486</v>
      </c>
      <c r="AW31" s="344">
        <f>SUM(AW24:AW30)</f>
        <v>1100346.3119734626</v>
      </c>
      <c r="AX31" s="346">
        <f>SUM(AX24:AX30)</f>
        <v>3135741.3149277112</v>
      </c>
      <c r="AY31" s="344">
        <f t="shared" si="70"/>
        <v>-8587574.15239821</v>
      </c>
      <c r="AZ31" s="205">
        <f>SUM(AZ25:AZ30)</f>
        <v>4044522.9886086248</v>
      </c>
      <c r="BA31" s="170">
        <f t="shared" si="72"/>
        <v>1.9979066074909682</v>
      </c>
      <c r="BC31" s="495">
        <f>CC31/$AD$31</f>
        <v>0.12203220462506649</v>
      </c>
      <c r="BD31" s="495">
        <f t="shared" ref="BD31:BN31" si="91">CD31/$AD$31</f>
        <v>0.44727798314696438</v>
      </c>
      <c r="BE31" s="495">
        <f t="shared" si="91"/>
        <v>0.50400905928895878</v>
      </c>
      <c r="BF31" s="495">
        <f t="shared" si="91"/>
        <v>0.61063202627840163</v>
      </c>
      <c r="BG31" s="495">
        <f t="shared" si="91"/>
        <v>0.65174928294032952</v>
      </c>
      <c r="BH31" s="495">
        <f t="shared" si="91"/>
        <v>0.73160027509410042</v>
      </c>
      <c r="BI31" s="495">
        <f t="shared" si="91"/>
        <v>0.78983192626215948</v>
      </c>
      <c r="BJ31" s="495">
        <f t="shared" si="91"/>
        <v>0.83452721279853637</v>
      </c>
      <c r="BK31" s="495">
        <f t="shared" si="91"/>
        <v>0.90038816023220125</v>
      </c>
      <c r="BL31" s="495">
        <f t="shared" si="91"/>
        <v>0.91523087969717842</v>
      </c>
      <c r="BM31" s="495">
        <f t="shared" si="91"/>
        <v>0.97352217580802691</v>
      </c>
      <c r="BN31" s="495">
        <f t="shared" si="91"/>
        <v>0.98887532053884852</v>
      </c>
      <c r="BO31" s="496"/>
      <c r="BP31" s="495">
        <f>CP31/$AD$31</f>
        <v>1.0654131222024511E-2</v>
      </c>
      <c r="BQ31" s="495">
        <f t="shared" ref="BQ31:CA31" si="92">CQ31/$AD$31</f>
        <v>0.27532161011935846</v>
      </c>
      <c r="BR31" s="495">
        <f t="shared" si="92"/>
        <v>0.37010492041559745</v>
      </c>
      <c r="BS31" s="495">
        <f t="shared" si="92"/>
        <v>0.45150950700542308</v>
      </c>
      <c r="BT31" s="495">
        <f t="shared" si="92"/>
        <v>0.51480271918776022</v>
      </c>
      <c r="BU31" s="495">
        <f t="shared" si="92"/>
        <v>0.56593612582887842</v>
      </c>
      <c r="BV31" s="495">
        <f t="shared" si="92"/>
        <v>0.64053965861694773</v>
      </c>
      <c r="BW31" s="495">
        <f t="shared" si="92"/>
        <v>0.71781165389599222</v>
      </c>
      <c r="BX31" s="495">
        <f t="shared" si="92"/>
        <v>0.77573912587256533</v>
      </c>
      <c r="BY31" s="495">
        <f t="shared" si="92"/>
        <v>0.82933975193814635</v>
      </c>
      <c r="BZ31" s="495">
        <f t="shared" si="92"/>
        <v>0.88745005624807727</v>
      </c>
      <c r="CA31" s="495">
        <f t="shared" si="92"/>
        <v>0.99852931471338546</v>
      </c>
      <c r="CB31" s="201"/>
      <c r="CC31" s="204">
        <f t="shared" ref="CC31:CN31" si="93">SUM(CC24:CC30)</f>
        <v>1368752.3205951047</v>
      </c>
      <c r="CD31" s="204">
        <f t="shared" si="93"/>
        <v>5016813.2196290074</v>
      </c>
      <c r="CE31" s="204">
        <f t="shared" si="93"/>
        <v>5653127.1529697003</v>
      </c>
      <c r="CF31" s="204">
        <f t="shared" si="93"/>
        <v>6849044.5253053447</v>
      </c>
      <c r="CG31" s="204">
        <f t="shared" si="93"/>
        <v>7310228.8548471387</v>
      </c>
      <c r="CH31" s="204">
        <f t="shared" si="93"/>
        <v>8205863.1765255742</v>
      </c>
      <c r="CI31" s="204">
        <f t="shared" si="93"/>
        <v>8859008.0403199419</v>
      </c>
      <c r="CJ31" s="204">
        <f t="shared" si="93"/>
        <v>9360324.6997566</v>
      </c>
      <c r="CK31" s="204">
        <f t="shared" si="93"/>
        <v>10099042.195792921</v>
      </c>
      <c r="CL31" s="204">
        <f t="shared" si="93"/>
        <v>10265522.894671129</v>
      </c>
      <c r="CM31" s="204">
        <f t="shared" si="93"/>
        <v>10919336.755261103</v>
      </c>
      <c r="CN31" s="204">
        <f t="shared" si="93"/>
        <v>11091542.547521517</v>
      </c>
      <c r="CP31" s="204">
        <f t="shared" ref="CP31:DA31" si="94">SUM(CP24:CP30)</f>
        <v>119500.15062724975</v>
      </c>
      <c r="CQ31" s="204">
        <f t="shared" si="94"/>
        <v>3088095.4246355132</v>
      </c>
      <c r="CR31" s="204">
        <f t="shared" si="94"/>
        <v>4151215.4126768862</v>
      </c>
      <c r="CS31" s="204">
        <f t="shared" si="94"/>
        <v>5064275.3475051206</v>
      </c>
      <c r="CT31" s="204">
        <f t="shared" si="94"/>
        <v>5774192.3019571351</v>
      </c>
      <c r="CU31" s="204">
        <f t="shared" si="94"/>
        <v>6347720.9800220681</v>
      </c>
      <c r="CV31" s="204">
        <f t="shared" si="94"/>
        <v>7184498.1155495187</v>
      </c>
      <c r="CW31" s="204">
        <f t="shared" si="94"/>
        <v>8051205.5816660551</v>
      </c>
      <c r="CX31" s="204">
        <f t="shared" si="94"/>
        <v>8700938.6741538048</v>
      </c>
      <c r="CY31" s="204">
        <f t="shared" si="94"/>
        <v>9302140.4760717917</v>
      </c>
      <c r="CZ31" s="204">
        <f t="shared" si="94"/>
        <v>9953924.2746115401</v>
      </c>
      <c r="DA31" s="204">
        <f t="shared" si="94"/>
        <v>11199824.840462202</v>
      </c>
      <c r="DC31" s="204">
        <f>SUM(DC24:DC30)</f>
        <v>1368752320595.1047</v>
      </c>
      <c r="DD31" s="204">
        <f t="shared" ref="DD31:DN31" si="95">SUM(DD24:DD30)</f>
        <v>5016813219629.0078</v>
      </c>
      <c r="DE31" s="204">
        <f t="shared" si="95"/>
        <v>5653127152969.7002</v>
      </c>
      <c r="DF31" s="204">
        <f t="shared" si="95"/>
        <v>6849044525305.3438</v>
      </c>
      <c r="DG31" s="204">
        <f t="shared" si="95"/>
        <v>7310228854847.1396</v>
      </c>
      <c r="DH31" s="204">
        <f t="shared" si="95"/>
        <v>8205863176525.5732</v>
      </c>
      <c r="DI31" s="204">
        <f t="shared" si="95"/>
        <v>8859008040319.9395</v>
      </c>
      <c r="DJ31" s="204">
        <f t="shared" si="95"/>
        <v>9360324699756.5977</v>
      </c>
      <c r="DK31" s="204">
        <f t="shared" si="95"/>
        <v>10099042195792.922</v>
      </c>
      <c r="DL31" s="204">
        <f t="shared" si="95"/>
        <v>10265522894671.131</v>
      </c>
      <c r="DM31" s="204">
        <f t="shared" si="95"/>
        <v>10919336755261.104</v>
      </c>
      <c r="DN31" s="204">
        <f t="shared" si="95"/>
        <v>11091542547521.52</v>
      </c>
      <c r="DP31" s="204">
        <f>SUM(DP24:DP30)</f>
        <v>119500150627.24976</v>
      </c>
      <c r="DQ31" s="204">
        <f t="shared" ref="DQ31:EA31" si="96">SUM(DQ24:DQ30)</f>
        <v>3088095424635.5137</v>
      </c>
      <c r="DR31" s="204">
        <f t="shared" si="96"/>
        <v>4151215412676.8857</v>
      </c>
      <c r="DS31" s="204">
        <f t="shared" si="96"/>
        <v>5064275347505.1211</v>
      </c>
      <c r="DT31" s="204">
        <f t="shared" si="96"/>
        <v>5774192301957.1348</v>
      </c>
      <c r="DU31" s="204">
        <f t="shared" si="96"/>
        <v>6347720980022.0674</v>
      </c>
      <c r="DV31" s="204">
        <f t="shared" si="96"/>
        <v>7184498115549.5186</v>
      </c>
      <c r="DW31" s="204">
        <f t="shared" si="96"/>
        <v>8051205581666.0527</v>
      </c>
      <c r="DX31" s="204">
        <f t="shared" si="96"/>
        <v>8700938674153.8076</v>
      </c>
      <c r="DY31" s="204">
        <f t="shared" si="96"/>
        <v>9302140476071.791</v>
      </c>
      <c r="DZ31" s="204">
        <f t="shared" si="96"/>
        <v>9953924274611.543</v>
      </c>
      <c r="EA31" s="204">
        <f t="shared" si="96"/>
        <v>11199824840462.201</v>
      </c>
      <c r="EC31" s="461">
        <v>1000000</v>
      </c>
      <c r="ED31" s="461">
        <v>1000000</v>
      </c>
      <c r="EE31" s="461">
        <v>1000000</v>
      </c>
      <c r="EF31" s="461">
        <v>1000000</v>
      </c>
      <c r="EG31" s="461">
        <v>1000000</v>
      </c>
      <c r="EH31" s="461">
        <v>1000000</v>
      </c>
      <c r="EI31" s="461">
        <v>1000000</v>
      </c>
      <c r="EJ31" s="461">
        <v>1000000</v>
      </c>
      <c r="EK31" s="461">
        <v>1000000</v>
      </c>
      <c r="EL31" s="461">
        <v>1000000</v>
      </c>
      <c r="EM31" s="461">
        <v>1000000</v>
      </c>
      <c r="EN31" s="461">
        <v>1000000</v>
      </c>
      <c r="EP31" s="461">
        <v>1000000</v>
      </c>
      <c r="EQ31" s="461">
        <v>1000000</v>
      </c>
      <c r="ER31" s="461">
        <v>1000000</v>
      </c>
      <c r="ES31" s="461">
        <v>1000000</v>
      </c>
      <c r="ET31" s="461">
        <v>1000000</v>
      </c>
      <c r="EU31" s="461">
        <v>1000000</v>
      </c>
      <c r="EV31" s="461">
        <v>1000000</v>
      </c>
      <c r="EW31" s="461">
        <v>1000000</v>
      </c>
      <c r="EX31" s="461">
        <v>1000000</v>
      </c>
      <c r="EY31" s="461">
        <v>1000000</v>
      </c>
      <c r="EZ31" s="461">
        <v>1000000</v>
      </c>
      <c r="FA31" s="461">
        <v>1000000</v>
      </c>
    </row>
    <row r="32" spans="1:157" ht="22.8">
      <c r="T32" s="139"/>
      <c r="V32" s="206"/>
      <c r="W32" s="207"/>
      <c r="X32" s="195"/>
      <c r="Y32" s="208"/>
      <c r="Z32" s="195"/>
      <c r="AA32" s="195"/>
      <c r="AB32" s="195"/>
      <c r="AC32" s="195"/>
      <c r="AD32" s="583"/>
      <c r="AE32" s="208"/>
      <c r="AF32" s="208"/>
      <c r="AG32" s="208"/>
      <c r="AH32" s="410"/>
      <c r="AI32" s="209"/>
      <c r="AJ32" s="196"/>
      <c r="AK32" s="196"/>
      <c r="AL32" s="196"/>
      <c r="AN32" s="410" t="s">
        <v>211</v>
      </c>
      <c r="AO32" s="209"/>
      <c r="AP32" s="196"/>
      <c r="AQ32" s="196"/>
      <c r="AR32" s="196"/>
      <c r="AS32" s="197"/>
      <c r="AT32" s="410" t="s">
        <v>211</v>
      </c>
      <c r="AU32" s="209"/>
      <c r="AV32" s="410"/>
      <c r="AW32" s="347"/>
      <c r="AX32" s="337"/>
      <c r="AY32" s="347">
        <f t="shared" si="70"/>
        <v>0</v>
      </c>
      <c r="AZ32" s="142"/>
      <c r="BA32" s="142"/>
      <c r="BC32" s="142"/>
      <c r="BD32" s="142"/>
      <c r="BE32" s="142"/>
      <c r="BF32" s="142"/>
      <c r="BG32" s="142"/>
      <c r="BH32" s="142"/>
      <c r="BI32" s="142"/>
      <c r="BJ32" s="142"/>
      <c r="BK32" s="142"/>
      <c r="BL32" s="142"/>
      <c r="BM32" s="142"/>
      <c r="BN32" s="142"/>
      <c r="BO32" s="496"/>
      <c r="BP32" s="142"/>
      <c r="BQ32" s="142"/>
      <c r="BR32" s="142"/>
      <c r="BS32" s="142"/>
      <c r="BT32" s="142"/>
      <c r="BU32" s="142"/>
      <c r="BV32" s="142"/>
      <c r="BW32" s="142"/>
      <c r="BX32" s="142"/>
      <c r="BY32" s="142"/>
      <c r="BZ32" s="142"/>
      <c r="CA32" s="142"/>
      <c r="CC32" s="378"/>
      <c r="CD32" s="378"/>
      <c r="CE32" s="378"/>
      <c r="CF32" s="378"/>
      <c r="CG32" s="378"/>
      <c r="CH32" s="378"/>
      <c r="CI32" s="378"/>
      <c r="CJ32" s="378"/>
      <c r="CK32" s="378"/>
      <c r="CL32" s="378"/>
      <c r="CM32" s="378"/>
      <c r="CN32" s="378"/>
      <c r="CP32" s="378"/>
      <c r="CQ32" s="378"/>
      <c r="CR32" s="378"/>
      <c r="CS32" s="378"/>
      <c r="CT32" s="378"/>
      <c r="CU32" s="378"/>
      <c r="CV32" s="378"/>
      <c r="CW32" s="378"/>
      <c r="CX32" s="378"/>
      <c r="CY32" s="378"/>
      <c r="CZ32" s="378"/>
      <c r="DA32" s="378"/>
      <c r="DC32" s="378"/>
      <c r="DD32" s="378"/>
      <c r="DE32" s="378"/>
      <c r="DF32" s="378"/>
      <c r="DG32" s="378"/>
      <c r="DH32" s="378"/>
      <c r="DI32" s="378"/>
      <c r="DJ32" s="378"/>
      <c r="DK32" s="378"/>
      <c r="DL32" s="378"/>
      <c r="DM32" s="378"/>
      <c r="DN32" s="378"/>
      <c r="DP32" s="378"/>
      <c r="DQ32" s="378"/>
      <c r="DR32" s="378"/>
      <c r="DS32" s="378"/>
      <c r="DT32" s="378"/>
      <c r="DU32" s="378"/>
      <c r="DV32" s="378"/>
      <c r="DW32" s="378"/>
      <c r="DX32" s="378"/>
      <c r="DY32" s="378"/>
      <c r="DZ32" s="378"/>
      <c r="EA32" s="378"/>
      <c r="EC32" s="378"/>
      <c r="ED32" s="378"/>
      <c r="EE32" s="378"/>
      <c r="EF32" s="378"/>
      <c r="EG32" s="378"/>
      <c r="EH32" s="378"/>
      <c r="EI32" s="378"/>
      <c r="EJ32" s="378"/>
      <c r="EK32" s="378"/>
      <c r="EL32" s="378"/>
      <c r="EM32" s="378"/>
      <c r="EN32" s="378"/>
      <c r="EP32" s="378"/>
      <c r="EQ32" s="378"/>
      <c r="ER32" s="378"/>
      <c r="ES32" s="378"/>
      <c r="ET32" s="378"/>
      <c r="EU32" s="378"/>
      <c r="EV32" s="378"/>
      <c r="EW32" s="378"/>
      <c r="EX32" s="378"/>
      <c r="EY32" s="378"/>
      <c r="EZ32" s="378"/>
      <c r="FA32" s="378"/>
    </row>
    <row r="33" spans="2:157">
      <c r="T33" s="145" t="s">
        <v>212</v>
      </c>
      <c r="U33" s="389"/>
      <c r="V33" s="146" t="s">
        <v>212</v>
      </c>
      <c r="W33" s="210"/>
      <c r="X33" s="210"/>
      <c r="Y33" s="210"/>
      <c r="Z33" s="210"/>
      <c r="AA33" s="210"/>
      <c r="AB33" s="210"/>
      <c r="AC33" s="210"/>
      <c r="AD33" s="411"/>
      <c r="AE33" s="210"/>
      <c r="AF33" s="210"/>
      <c r="AG33" s="210"/>
      <c r="AH33" s="411"/>
      <c r="AI33" s="211"/>
      <c r="AJ33" s="212"/>
      <c r="AK33" s="212"/>
      <c r="AL33" s="212"/>
      <c r="AM33" s="136"/>
      <c r="AN33" s="411"/>
      <c r="AO33" s="211"/>
      <c r="AP33" s="212"/>
      <c r="AQ33" s="212"/>
      <c r="AR33" s="212"/>
      <c r="AS33" s="213"/>
      <c r="AT33" s="411"/>
      <c r="AU33" s="211"/>
      <c r="AV33" s="411"/>
      <c r="AW33" s="348"/>
      <c r="AX33" s="348"/>
      <c r="AY33" s="348">
        <f t="shared" si="70"/>
        <v>0</v>
      </c>
      <c r="AZ33" s="212"/>
      <c r="BA33" s="212"/>
      <c r="BC33" s="142"/>
      <c r="BD33" s="142"/>
      <c r="BE33" s="142"/>
      <c r="BF33" s="142"/>
      <c r="BG33" s="142"/>
      <c r="BH33" s="142"/>
      <c r="BI33" s="142"/>
      <c r="BJ33" s="142"/>
      <c r="BK33" s="142"/>
      <c r="BL33" s="142"/>
      <c r="BM33" s="142"/>
      <c r="BN33" s="142"/>
      <c r="BO33" s="496"/>
      <c r="BP33" s="142"/>
      <c r="BQ33" s="142"/>
      <c r="BR33" s="142"/>
      <c r="BS33" s="142"/>
      <c r="BT33" s="142"/>
      <c r="BU33" s="142"/>
      <c r="BV33" s="142"/>
      <c r="BW33" s="142"/>
      <c r="BX33" s="142"/>
      <c r="BY33" s="142"/>
      <c r="BZ33" s="142"/>
      <c r="CA33" s="142"/>
      <c r="CC33" s="378"/>
      <c r="CD33" s="378"/>
      <c r="CE33" s="378"/>
      <c r="CF33" s="378"/>
      <c r="CG33" s="378"/>
      <c r="CH33" s="378"/>
      <c r="CI33" s="378"/>
      <c r="CJ33" s="378"/>
      <c r="CK33" s="378"/>
      <c r="CL33" s="378"/>
      <c r="CM33" s="378"/>
      <c r="CN33" s="378"/>
      <c r="CP33" s="378"/>
      <c r="CQ33" s="378"/>
      <c r="CR33" s="378"/>
      <c r="CS33" s="378"/>
      <c r="CT33" s="378"/>
      <c r="CU33" s="378"/>
      <c r="CV33" s="378"/>
      <c r="CW33" s="378"/>
      <c r="CX33" s="378"/>
      <c r="CY33" s="378"/>
      <c r="CZ33" s="378"/>
      <c r="DA33" s="378"/>
      <c r="DC33" s="378"/>
      <c r="DD33" s="378"/>
      <c r="DE33" s="378"/>
      <c r="DF33" s="378"/>
      <c r="DG33" s="378"/>
      <c r="DH33" s="378"/>
      <c r="DI33" s="378"/>
      <c r="DJ33" s="378"/>
      <c r="DK33" s="378"/>
      <c r="DL33" s="378"/>
      <c r="DM33" s="378"/>
      <c r="DN33" s="378"/>
      <c r="DP33" s="378"/>
      <c r="DQ33" s="378"/>
      <c r="DR33" s="378"/>
      <c r="DS33" s="378"/>
      <c r="DT33" s="378"/>
      <c r="DU33" s="378"/>
      <c r="DV33" s="378"/>
      <c r="DW33" s="378"/>
      <c r="DX33" s="378"/>
      <c r="DY33" s="378"/>
      <c r="DZ33" s="378"/>
      <c r="EA33" s="378"/>
      <c r="EC33" s="378"/>
      <c r="ED33" s="378"/>
      <c r="EE33" s="378"/>
      <c r="EF33" s="378"/>
      <c r="EG33" s="378"/>
      <c r="EH33" s="378"/>
      <c r="EI33" s="378"/>
      <c r="EJ33" s="378"/>
      <c r="EK33" s="378"/>
      <c r="EL33" s="378"/>
      <c r="EM33" s="378"/>
      <c r="EN33" s="378"/>
      <c r="EP33" s="378"/>
      <c r="EQ33" s="378"/>
      <c r="ER33" s="378"/>
      <c r="ES33" s="378"/>
      <c r="ET33" s="378"/>
      <c r="EU33" s="378"/>
      <c r="EV33" s="378"/>
      <c r="EW33" s="378"/>
      <c r="EX33" s="378"/>
      <c r="EY33" s="378"/>
      <c r="EZ33" s="378"/>
      <c r="FA33" s="378"/>
    </row>
    <row r="34" spans="2:157" ht="12.75" customHeight="1" thickBot="1">
      <c r="T34" s="139"/>
      <c r="V34" s="140"/>
      <c r="W34" s="139"/>
      <c r="X34" s="139"/>
      <c r="Y34" s="139"/>
      <c r="Z34" s="139"/>
      <c r="AA34" s="139"/>
      <c r="AB34" s="139"/>
      <c r="AC34" s="139"/>
      <c r="AD34" s="378"/>
      <c r="AE34" s="139"/>
      <c r="AF34" s="139"/>
      <c r="AG34" s="139"/>
      <c r="AH34" s="378"/>
      <c r="AI34" s="141"/>
      <c r="AJ34" s="142"/>
      <c r="AK34" s="142"/>
      <c r="AL34" s="142"/>
      <c r="AM34" s="136"/>
      <c r="AN34" s="378"/>
      <c r="AO34" s="141"/>
      <c r="AP34" s="142"/>
      <c r="AQ34" s="142"/>
      <c r="AR34" s="142"/>
      <c r="AS34" s="136"/>
      <c r="AT34" s="378"/>
      <c r="AU34" s="141"/>
      <c r="AV34" s="378"/>
      <c r="AW34" s="337"/>
      <c r="AX34" s="337"/>
      <c r="AY34" s="337">
        <f t="shared" si="70"/>
        <v>0</v>
      </c>
      <c r="AZ34" s="142"/>
      <c r="BA34" s="142"/>
      <c r="BC34" s="142"/>
      <c r="BD34" s="142"/>
      <c r="BE34" s="142"/>
      <c r="BF34" s="142"/>
      <c r="BG34" s="142"/>
      <c r="BH34" s="142"/>
      <c r="BI34" s="142"/>
      <c r="BJ34" s="142"/>
      <c r="BK34" s="142"/>
      <c r="BL34" s="142"/>
      <c r="BM34" s="142"/>
      <c r="BN34" s="142"/>
      <c r="BO34" s="496"/>
      <c r="BP34" s="142"/>
      <c r="BQ34" s="142"/>
      <c r="BR34" s="142"/>
      <c r="BS34" s="142"/>
      <c r="BT34" s="142"/>
      <c r="BU34" s="142"/>
      <c r="BV34" s="142"/>
      <c r="BW34" s="142"/>
      <c r="BX34" s="142"/>
      <c r="BY34" s="142"/>
      <c r="BZ34" s="142"/>
      <c r="CA34" s="142"/>
      <c r="CC34" s="378"/>
      <c r="CD34" s="378"/>
      <c r="CE34" s="378"/>
      <c r="CF34" s="378"/>
      <c r="CG34" s="378"/>
      <c r="CH34" s="378"/>
      <c r="CI34" s="378"/>
      <c r="CJ34" s="378"/>
      <c r="CK34" s="378"/>
      <c r="CL34" s="378"/>
      <c r="CM34" s="378"/>
      <c r="CN34" s="378"/>
      <c r="CP34" s="378"/>
      <c r="CQ34" s="378"/>
      <c r="CR34" s="378"/>
      <c r="CS34" s="378"/>
      <c r="CT34" s="378"/>
      <c r="CU34" s="378"/>
      <c r="CV34" s="378"/>
      <c r="CW34" s="378"/>
      <c r="CX34" s="378"/>
      <c r="CY34" s="378"/>
      <c r="CZ34" s="378"/>
      <c r="DA34" s="378"/>
      <c r="DC34" s="378"/>
      <c r="DD34" s="378"/>
      <c r="DE34" s="378"/>
      <c r="DF34" s="378"/>
      <c r="DG34" s="378"/>
      <c r="DH34" s="378"/>
      <c r="DI34" s="378"/>
      <c r="DJ34" s="378"/>
      <c r="DK34" s="378"/>
      <c r="DL34" s="378"/>
      <c r="DM34" s="378"/>
      <c r="DN34" s="378"/>
      <c r="DP34" s="378"/>
      <c r="DQ34" s="378"/>
      <c r="DR34" s="378"/>
      <c r="DS34" s="378"/>
      <c r="DT34" s="378"/>
      <c r="DU34" s="378"/>
      <c r="DV34" s="378"/>
      <c r="DW34" s="378"/>
      <c r="DX34" s="378"/>
      <c r="DY34" s="378"/>
      <c r="DZ34" s="378"/>
      <c r="EA34" s="378"/>
      <c r="EC34" s="378"/>
      <c r="ED34" s="378"/>
      <c r="EE34" s="378"/>
      <c r="EF34" s="378"/>
      <c r="EG34" s="378"/>
      <c r="EH34" s="378"/>
      <c r="EI34" s="378"/>
      <c r="EJ34" s="378"/>
      <c r="EK34" s="378"/>
      <c r="EL34" s="378"/>
      <c r="EM34" s="378"/>
      <c r="EN34" s="378"/>
      <c r="EP34" s="378"/>
      <c r="EQ34" s="378"/>
      <c r="ER34" s="378"/>
      <c r="ES34" s="378"/>
      <c r="ET34" s="378"/>
      <c r="EU34" s="378"/>
      <c r="EV34" s="378"/>
      <c r="EW34" s="378"/>
      <c r="EX34" s="378"/>
      <c r="EY34" s="378"/>
      <c r="EZ34" s="378"/>
      <c r="FA34" s="378"/>
    </row>
    <row r="35" spans="2:157" ht="69" customHeight="1" thickBot="1">
      <c r="T35" s="152" t="s">
        <v>188</v>
      </c>
      <c r="U35" s="386"/>
      <c r="V35" s="153" t="s">
        <v>188</v>
      </c>
      <c r="W35" s="154" t="s">
        <v>130</v>
      </c>
      <c r="X35" s="154" t="s">
        <v>131</v>
      </c>
      <c r="Y35" s="154" t="s">
        <v>132</v>
      </c>
      <c r="Z35" s="154" t="s">
        <v>133</v>
      </c>
      <c r="AA35" s="154" t="s">
        <v>134</v>
      </c>
      <c r="AB35" s="154" t="s">
        <v>135</v>
      </c>
      <c r="AC35" s="153" t="s">
        <v>136</v>
      </c>
      <c r="AD35" s="404" t="s">
        <v>137</v>
      </c>
      <c r="AE35" s="153" t="s">
        <v>138</v>
      </c>
      <c r="AF35" s="153" t="s">
        <v>139</v>
      </c>
      <c r="AG35" s="153" t="s">
        <v>140</v>
      </c>
      <c r="AH35" s="404" t="s">
        <v>7</v>
      </c>
      <c r="AI35" s="155" t="s">
        <v>141</v>
      </c>
      <c r="AJ35" s="156" t="s">
        <v>142</v>
      </c>
      <c r="AK35" s="156" t="s">
        <v>143</v>
      </c>
      <c r="AL35" s="156" t="s">
        <v>144</v>
      </c>
      <c r="AM35" s="157" t="s">
        <v>145</v>
      </c>
      <c r="AN35" s="404" t="s">
        <v>146</v>
      </c>
      <c r="AO35" s="155" t="s">
        <v>147</v>
      </c>
      <c r="AP35" s="156" t="s">
        <v>148</v>
      </c>
      <c r="AQ35" s="156" t="s">
        <v>149</v>
      </c>
      <c r="AR35" s="156" t="s">
        <v>150</v>
      </c>
      <c r="AS35" s="157" t="s">
        <v>151</v>
      </c>
      <c r="AT35" s="404" t="s">
        <v>152</v>
      </c>
      <c r="AU35" s="155" t="s">
        <v>153</v>
      </c>
      <c r="AV35" s="404" t="s">
        <v>154</v>
      </c>
      <c r="AW35" s="338" t="s">
        <v>155</v>
      </c>
      <c r="AX35" s="338" t="s">
        <v>156</v>
      </c>
      <c r="AY35" s="338" t="s">
        <v>157</v>
      </c>
      <c r="AZ35" s="158" t="s">
        <v>158</v>
      </c>
      <c r="BA35" s="159" t="s">
        <v>159</v>
      </c>
      <c r="BC35" s="497" t="s">
        <v>160</v>
      </c>
      <c r="BD35" s="497" t="s">
        <v>161</v>
      </c>
      <c r="BE35" s="497" t="s">
        <v>162</v>
      </c>
      <c r="BF35" s="497" t="s">
        <v>163</v>
      </c>
      <c r="BG35" s="497" t="s">
        <v>164</v>
      </c>
      <c r="BH35" s="497" t="s">
        <v>165</v>
      </c>
      <c r="BI35" s="497" t="s">
        <v>166</v>
      </c>
      <c r="BJ35" s="497" t="s">
        <v>167</v>
      </c>
      <c r="BK35" s="497" t="s">
        <v>111</v>
      </c>
      <c r="BL35" s="497" t="s">
        <v>168</v>
      </c>
      <c r="BM35" s="497" t="s">
        <v>169</v>
      </c>
      <c r="BN35" s="497" t="s">
        <v>170</v>
      </c>
      <c r="BO35" s="496"/>
      <c r="BP35" s="497" t="s">
        <v>160</v>
      </c>
      <c r="BQ35" s="497" t="s">
        <v>161</v>
      </c>
      <c r="BR35" s="497" t="s">
        <v>162</v>
      </c>
      <c r="BS35" s="497" t="s">
        <v>163</v>
      </c>
      <c r="BT35" s="497" t="s">
        <v>164</v>
      </c>
      <c r="BU35" s="497" t="s">
        <v>165</v>
      </c>
      <c r="BV35" s="497" t="s">
        <v>166</v>
      </c>
      <c r="BW35" s="497" t="s">
        <v>167</v>
      </c>
      <c r="BX35" s="497" t="s">
        <v>111</v>
      </c>
      <c r="BY35" s="497" t="s">
        <v>168</v>
      </c>
      <c r="BZ35" s="497" t="s">
        <v>169</v>
      </c>
      <c r="CA35" s="497" t="s">
        <v>170</v>
      </c>
      <c r="CC35" s="459" t="s">
        <v>160</v>
      </c>
      <c r="CD35" s="459" t="s">
        <v>161</v>
      </c>
      <c r="CE35" s="459" t="s">
        <v>162</v>
      </c>
      <c r="CF35" s="459" t="s">
        <v>163</v>
      </c>
      <c r="CG35" s="459" t="s">
        <v>164</v>
      </c>
      <c r="CH35" s="459" t="s">
        <v>165</v>
      </c>
      <c r="CI35" s="459" t="s">
        <v>166</v>
      </c>
      <c r="CJ35" s="459" t="s">
        <v>167</v>
      </c>
      <c r="CK35" s="459" t="s">
        <v>111</v>
      </c>
      <c r="CL35" s="459" t="s">
        <v>168</v>
      </c>
      <c r="CM35" s="459" t="s">
        <v>169</v>
      </c>
      <c r="CN35" s="459" t="s">
        <v>170</v>
      </c>
      <c r="CP35" s="459" t="s">
        <v>160</v>
      </c>
      <c r="CQ35" s="459" t="s">
        <v>161</v>
      </c>
      <c r="CR35" s="459" t="s">
        <v>162</v>
      </c>
      <c r="CS35" s="459" t="s">
        <v>163</v>
      </c>
      <c r="CT35" s="459" t="s">
        <v>164</v>
      </c>
      <c r="CU35" s="459" t="s">
        <v>165</v>
      </c>
      <c r="CV35" s="459" t="s">
        <v>166</v>
      </c>
      <c r="CW35" s="459" t="s">
        <v>167</v>
      </c>
      <c r="CX35" s="459" t="s">
        <v>111</v>
      </c>
      <c r="CY35" s="459" t="s">
        <v>168</v>
      </c>
      <c r="CZ35" s="459" t="s">
        <v>169</v>
      </c>
      <c r="DA35" s="459" t="s">
        <v>170</v>
      </c>
      <c r="DC35" s="459" t="s">
        <v>160</v>
      </c>
      <c r="DD35" s="459" t="s">
        <v>161</v>
      </c>
      <c r="DE35" s="459" t="s">
        <v>162</v>
      </c>
      <c r="DF35" s="459" t="s">
        <v>163</v>
      </c>
      <c r="DG35" s="459" t="s">
        <v>164</v>
      </c>
      <c r="DH35" s="459" t="s">
        <v>165</v>
      </c>
      <c r="DI35" s="459" t="s">
        <v>166</v>
      </c>
      <c r="DJ35" s="459" t="s">
        <v>167</v>
      </c>
      <c r="DK35" s="459" t="s">
        <v>111</v>
      </c>
      <c r="DL35" s="459" t="s">
        <v>168</v>
      </c>
      <c r="DM35" s="459" t="s">
        <v>169</v>
      </c>
      <c r="DN35" s="459" t="s">
        <v>170</v>
      </c>
      <c r="DP35" s="459" t="s">
        <v>160</v>
      </c>
      <c r="DQ35" s="459" t="s">
        <v>161</v>
      </c>
      <c r="DR35" s="459" t="s">
        <v>162</v>
      </c>
      <c r="DS35" s="459" t="s">
        <v>163</v>
      </c>
      <c r="DT35" s="459" t="s">
        <v>164</v>
      </c>
      <c r="DU35" s="459" t="s">
        <v>165</v>
      </c>
      <c r="DV35" s="459" t="s">
        <v>166</v>
      </c>
      <c r="DW35" s="459" t="s">
        <v>167</v>
      </c>
      <c r="DX35" s="459" t="s">
        <v>111</v>
      </c>
      <c r="DY35" s="459" t="s">
        <v>168</v>
      </c>
      <c r="DZ35" s="459" t="s">
        <v>169</v>
      </c>
      <c r="EA35" s="459" t="s">
        <v>170</v>
      </c>
      <c r="EC35" s="459" t="s">
        <v>160</v>
      </c>
      <c r="ED35" s="459" t="s">
        <v>161</v>
      </c>
      <c r="EE35" s="459" t="s">
        <v>162</v>
      </c>
      <c r="EF35" s="459" t="s">
        <v>163</v>
      </c>
      <c r="EG35" s="459" t="s">
        <v>164</v>
      </c>
      <c r="EH35" s="459" t="s">
        <v>165</v>
      </c>
      <c r="EI35" s="459" t="s">
        <v>166</v>
      </c>
      <c r="EJ35" s="459" t="s">
        <v>167</v>
      </c>
      <c r="EK35" s="459" t="s">
        <v>111</v>
      </c>
      <c r="EL35" s="459" t="s">
        <v>168</v>
      </c>
      <c r="EM35" s="459" t="s">
        <v>169</v>
      </c>
      <c r="EN35" s="459" t="s">
        <v>170</v>
      </c>
      <c r="EP35" s="459" t="s">
        <v>160</v>
      </c>
      <c r="EQ35" s="459" t="s">
        <v>161</v>
      </c>
      <c r="ER35" s="459" t="s">
        <v>162</v>
      </c>
      <c r="ES35" s="459" t="s">
        <v>163</v>
      </c>
      <c r="ET35" s="459" t="s">
        <v>164</v>
      </c>
      <c r="EU35" s="459" t="s">
        <v>165</v>
      </c>
      <c r="EV35" s="459" t="s">
        <v>166</v>
      </c>
      <c r="EW35" s="459" t="s">
        <v>167</v>
      </c>
      <c r="EX35" s="459" t="s">
        <v>111</v>
      </c>
      <c r="EY35" s="459" t="s">
        <v>168</v>
      </c>
      <c r="EZ35" s="459" t="s">
        <v>169</v>
      </c>
      <c r="FA35" s="459" t="s">
        <v>170</v>
      </c>
    </row>
    <row r="36" spans="2:157" ht="25.5" customHeight="1">
      <c r="B36" s="1" t="s">
        <v>190</v>
      </c>
      <c r="C36" s="1" t="s">
        <v>191</v>
      </c>
      <c r="D36" s="1" t="s">
        <v>171</v>
      </c>
      <c r="E36" s="1" t="s">
        <v>172</v>
      </c>
      <c r="F36" s="1" t="s">
        <v>171</v>
      </c>
      <c r="G36" s="1" t="s">
        <v>171</v>
      </c>
      <c r="H36" s="1" t="s">
        <v>171</v>
      </c>
      <c r="I36" s="1" t="s">
        <v>171</v>
      </c>
      <c r="J36" s="1" t="s">
        <v>171</v>
      </c>
      <c r="K36" s="1" t="s">
        <v>171</v>
      </c>
      <c r="L36" s="1" t="s">
        <v>171</v>
      </c>
      <c r="M36" s="1" t="s">
        <v>171</v>
      </c>
      <c r="N36" s="1" t="s">
        <v>171</v>
      </c>
      <c r="O36" s="1" t="s">
        <v>171</v>
      </c>
      <c r="T36" s="199" t="s">
        <v>192</v>
      </c>
      <c r="U36" s="390"/>
      <c r="V36" s="200" t="s">
        <v>192</v>
      </c>
      <c r="W36" s="343">
        <f>W73</f>
        <v>178635.61319999999</v>
      </c>
      <c r="X36" s="343">
        <f t="shared" ref="X36:AH36" si="97">X73</f>
        <v>0</v>
      </c>
      <c r="Y36" s="343">
        <f t="shared" si="97"/>
        <v>8.8886000000000003</v>
      </c>
      <c r="Z36" s="343">
        <f t="shared" si="97"/>
        <v>0</v>
      </c>
      <c r="AA36" s="343">
        <f t="shared" si="97"/>
        <v>1255.8886</v>
      </c>
      <c r="AB36" s="343">
        <f t="shared" si="97"/>
        <v>0</v>
      </c>
      <c r="AC36" s="343">
        <f t="shared" si="97"/>
        <v>0</v>
      </c>
      <c r="AD36" s="407">
        <f t="shared" si="97"/>
        <v>179882.61320000002</v>
      </c>
      <c r="AE36" s="343">
        <f>AE73</f>
        <v>5000</v>
      </c>
      <c r="AF36" s="343">
        <f>AF73</f>
        <v>166343.46781905001</v>
      </c>
      <c r="AG36" s="343">
        <f>AG73</f>
        <v>8539.1453809500108</v>
      </c>
      <c r="AH36" s="407">
        <f t="shared" si="97"/>
        <v>154754.58146078</v>
      </c>
      <c r="AI36" s="173">
        <f t="shared" ref="AI36:AI43" si="98">+AH36/AD36</f>
        <v>0.86030872416067383</v>
      </c>
      <c r="AJ36" s="214">
        <f t="shared" ref="AJ36:AJ43" si="99">+AH36/AG36</f>
        <v>18.122958979715015</v>
      </c>
      <c r="AK36" s="498">
        <f>AK73</f>
        <v>24306.258666804024</v>
      </c>
      <c r="AL36" s="498">
        <f>+AH36-AK36</f>
        <v>130448.32279397597</v>
      </c>
      <c r="AM36" s="168">
        <f t="shared" ref="AM36:AM43" si="100">INDEX(BC36:BN36,MATCH($W$1,$BC$86:$BN$86,0))</f>
        <v>0.1351228906141109</v>
      </c>
      <c r="AN36" s="407">
        <f>AN73</f>
        <v>152368.84303019999</v>
      </c>
      <c r="AO36" s="175">
        <f t="shared" ref="AO36:AO43" si="101">+AN36/AD36</f>
        <v>0.8470459724797903</v>
      </c>
      <c r="AP36" s="215">
        <f t="shared" ref="AP36:AP43" si="102">+AN36/AG36</f>
        <v>17.843570548654647</v>
      </c>
      <c r="AQ36" s="174">
        <f>AQ73</f>
        <v>163603.08221605129</v>
      </c>
      <c r="AR36" s="174">
        <f>+AN36-AQ36</f>
        <v>-11234.2391858513</v>
      </c>
      <c r="AS36" s="168">
        <f t="shared" ref="AS36:AS43" si="103">INDEX(BP36:CA36,MATCH($W$1,$BP$86:$CA$86,0))</f>
        <v>0.90949914116575259</v>
      </c>
      <c r="AT36" s="407">
        <f>AT73</f>
        <v>152349.24949019999</v>
      </c>
      <c r="AU36" s="175">
        <f t="shared" ref="AU36:AU43" si="104">+AT36/AD36</f>
        <v>0.84693704844510209</v>
      </c>
      <c r="AV36" s="407">
        <f t="shared" ref="AV36:AV42" si="105">+AD36-AH36</f>
        <v>25128.031739220023</v>
      </c>
      <c r="AW36" s="341">
        <f t="shared" ref="AW36:AW42" si="106">+AH36-AN36</f>
        <v>2385.7384305800078</v>
      </c>
      <c r="AX36" s="342">
        <f t="shared" ref="AX36:AX42" si="107">+AD36-AN36</f>
        <v>27513.770169800031</v>
      </c>
      <c r="AY36" s="343">
        <f t="shared" ref="AY36:AY46" si="108">+AG36-AH36</f>
        <v>-146215.43607982999</v>
      </c>
      <c r="AZ36" s="176">
        <f t="shared" ref="AZ36:AZ42" si="109">AD36*AS36</f>
        <v>163603.08221605129</v>
      </c>
      <c r="BA36" s="170">
        <f t="shared" ref="BA36:BA43" si="110">IF(AND(AZ36=0,AN36&gt;AZ36),1,IFERROR(AN36/AZ36,1))</f>
        <v>0.9313323500163917</v>
      </c>
      <c r="BC36" s="494">
        <f>BC73</f>
        <v>8.1960960271314873E-2</v>
      </c>
      <c r="BD36" s="494">
        <f t="shared" ref="BD36:CA36" si="111">BD73</f>
        <v>0.13314916141869804</v>
      </c>
      <c r="BE36" s="494">
        <f t="shared" si="111"/>
        <v>6.6990581637847949E-2</v>
      </c>
      <c r="BF36" s="494">
        <f t="shared" si="111"/>
        <v>6.4806533896873728E-2</v>
      </c>
      <c r="BG36" s="494">
        <f t="shared" si="111"/>
        <v>6.2087157286216402E-2</v>
      </c>
      <c r="BH36" s="494">
        <f t="shared" si="111"/>
        <v>8.2549656513222533E-2</v>
      </c>
      <c r="BI36" s="494">
        <f t="shared" si="111"/>
        <v>0.10460388072016304</v>
      </c>
      <c r="BJ36" s="494">
        <f t="shared" si="111"/>
        <v>7.0657218457753787E-2</v>
      </c>
      <c r="BK36" s="494">
        <f t="shared" si="111"/>
        <v>6.0778017799021082E-2</v>
      </c>
      <c r="BL36" s="494">
        <f t="shared" si="111"/>
        <v>5.9934134127889269E-2</v>
      </c>
      <c r="BM36" s="494">
        <f t="shared" si="111"/>
        <v>0.1351228906141109</v>
      </c>
      <c r="BN36" s="494">
        <f t="shared" si="111"/>
        <v>7.0427508588244536E-2</v>
      </c>
      <c r="BO36" s="494"/>
      <c r="BP36" s="494">
        <f t="shared" si="111"/>
        <v>7.0421593261099147E-2</v>
      </c>
      <c r="BQ36" s="494">
        <f t="shared" si="111"/>
        <v>0.12912179259340015</v>
      </c>
      <c r="BR36" s="494">
        <f t="shared" si="111"/>
        <v>0.25840630695442129</v>
      </c>
      <c r="BS36" s="494">
        <f t="shared" si="111"/>
        <v>0.32210442698234337</v>
      </c>
      <c r="BT36" s="494">
        <f t="shared" si="111"/>
        <v>0.385637108650282</v>
      </c>
      <c r="BU36" s="494">
        <f t="shared" si="111"/>
        <v>0.45600699276900125</v>
      </c>
      <c r="BV36" s="494">
        <f t="shared" si="111"/>
        <v>0.5327771356746448</v>
      </c>
      <c r="BW36" s="494">
        <f t="shared" si="111"/>
        <v>0.61605102362272468</v>
      </c>
      <c r="BX36" s="494">
        <f t="shared" si="111"/>
        <v>0.6892882559843988</v>
      </c>
      <c r="BY36" s="494">
        <f t="shared" si="111"/>
        <v>0.76196957024914813</v>
      </c>
      <c r="BZ36" s="494">
        <f t="shared" si="111"/>
        <v>0.90949914116575259</v>
      </c>
      <c r="CA36" s="494">
        <f t="shared" si="111"/>
        <v>0.99306770133394029</v>
      </c>
      <c r="CC36" s="468">
        <f>DC36/EC36</f>
        <v>14743.351713985505</v>
      </c>
      <c r="CD36" s="468">
        <f>DD36/ED36</f>
        <v>23951.219101384024</v>
      </c>
      <c r="CE36" s="468">
        <f t="shared" ref="CE36:CN42" si="112">DE36/EE36</f>
        <v>12050.440884804028</v>
      </c>
      <c r="CF36" s="468">
        <f t="shared" si="112"/>
        <v>11657.568669804028</v>
      </c>
      <c r="CG36" s="468">
        <f t="shared" si="112"/>
        <v>11168.400098804028</v>
      </c>
      <c r="CH36" s="468">
        <f t="shared" si="112"/>
        <v>14849.247932360873</v>
      </c>
      <c r="CI36" s="468">
        <f t="shared" si="112"/>
        <v>18816.419414804026</v>
      </c>
      <c r="CJ36" s="468">
        <f t="shared" si="112"/>
        <v>12710.005097624027</v>
      </c>
      <c r="CK36" s="468">
        <f t="shared" si="112"/>
        <v>10932.908666804027</v>
      </c>
      <c r="CL36" s="468">
        <f t="shared" si="112"/>
        <v>10781.108666804028</v>
      </c>
      <c r="CM36" s="468">
        <f t="shared" si="112"/>
        <v>24306.258666804028</v>
      </c>
      <c r="CN36" s="468">
        <f t="shared" si="112"/>
        <v>12668.684286018872</v>
      </c>
      <c r="CP36" s="465">
        <f t="shared" ref="CP36:DA42" si="113">DP36/EP36</f>
        <v>12667.620221514026</v>
      </c>
      <c r="CQ36" s="465">
        <f t="shared" si="113"/>
        <v>23226.765472769224</v>
      </c>
      <c r="CR36" s="465">
        <f t="shared" si="113"/>
        <v>46482.801762322648</v>
      </c>
      <c r="CS36" s="465">
        <f t="shared" si="113"/>
        <v>57940.986048872517</v>
      </c>
      <c r="CT36" s="465">
        <f t="shared" si="113"/>
        <v>69369.410850905057</v>
      </c>
      <c r="CU36" s="465">
        <f t="shared" si="113"/>
        <v>82027.729496761458</v>
      </c>
      <c r="CV36" s="465">
        <f t="shared" si="113"/>
        <v>95837.343418366072</v>
      </c>
      <c r="CW36" s="465">
        <f t="shared" si="113"/>
        <v>110816.86799379069</v>
      </c>
      <c r="CX36" s="465">
        <f t="shared" si="113"/>
        <v>123990.97273454422</v>
      </c>
      <c r="CY36" s="465">
        <f t="shared" si="113"/>
        <v>137065.07747529776</v>
      </c>
      <c r="CZ36" s="465">
        <f t="shared" si="113"/>
        <v>163603.08221605126</v>
      </c>
      <c r="DA36" s="465">
        <f t="shared" si="113"/>
        <v>178635.61320046638</v>
      </c>
      <c r="DC36" s="216">
        <f>DC73</f>
        <v>14743351713.985504</v>
      </c>
      <c r="DD36" s="216">
        <f t="shared" ref="DD36:EA36" si="114">DD73</f>
        <v>23951219101.384026</v>
      </c>
      <c r="DE36" s="216">
        <f t="shared" si="114"/>
        <v>12050440884.804028</v>
      </c>
      <c r="DF36" s="216">
        <f t="shared" si="114"/>
        <v>11657568669.804028</v>
      </c>
      <c r="DG36" s="216">
        <f t="shared" si="114"/>
        <v>11168400098.804028</v>
      </c>
      <c r="DH36" s="216">
        <f t="shared" si="114"/>
        <v>14849247932.360872</v>
      </c>
      <c r="DI36" s="216">
        <f t="shared" si="114"/>
        <v>18816419414.804028</v>
      </c>
      <c r="DJ36" s="216">
        <f t="shared" si="114"/>
        <v>12710005097.624027</v>
      </c>
      <c r="DK36" s="216">
        <f t="shared" si="114"/>
        <v>10932908666.804028</v>
      </c>
      <c r="DL36" s="216">
        <f t="shared" si="114"/>
        <v>10781108666.804028</v>
      </c>
      <c r="DM36" s="216">
        <f t="shared" si="114"/>
        <v>24306258666.804028</v>
      </c>
      <c r="DN36" s="216">
        <f t="shared" si="114"/>
        <v>12668684286.018871</v>
      </c>
      <c r="DO36" s="216"/>
      <c r="DP36" s="216">
        <f t="shared" si="114"/>
        <v>12667620221.514025</v>
      </c>
      <c r="DQ36" s="216">
        <f t="shared" si="114"/>
        <v>23226765472.769226</v>
      </c>
      <c r="DR36" s="216">
        <f t="shared" si="114"/>
        <v>46482801762.322647</v>
      </c>
      <c r="DS36" s="216">
        <f t="shared" si="114"/>
        <v>57940986048.87252</v>
      </c>
      <c r="DT36" s="216">
        <f t="shared" si="114"/>
        <v>69369410850.90506</v>
      </c>
      <c r="DU36" s="216">
        <f t="shared" si="114"/>
        <v>82027729496.761459</v>
      </c>
      <c r="DV36" s="216">
        <f t="shared" si="114"/>
        <v>95837343418.366074</v>
      </c>
      <c r="DW36" s="216">
        <f t="shared" si="114"/>
        <v>110816867993.79068</v>
      </c>
      <c r="DX36" s="216">
        <f t="shared" si="114"/>
        <v>123990972734.54422</v>
      </c>
      <c r="DY36" s="216">
        <f t="shared" si="114"/>
        <v>137065077475.29776</v>
      </c>
      <c r="DZ36" s="216">
        <f t="shared" si="114"/>
        <v>163603082216.05127</v>
      </c>
      <c r="EA36" s="216">
        <f t="shared" si="114"/>
        <v>178635613200.46637</v>
      </c>
      <c r="EC36" s="460">
        <v>1000000</v>
      </c>
      <c r="ED36" s="460">
        <v>1000000</v>
      </c>
      <c r="EE36" s="460">
        <v>1000000</v>
      </c>
      <c r="EF36" s="460">
        <v>1000000</v>
      </c>
      <c r="EG36" s="460">
        <v>1000000</v>
      </c>
      <c r="EH36" s="460">
        <v>1000000</v>
      </c>
      <c r="EI36" s="460">
        <v>1000000</v>
      </c>
      <c r="EJ36" s="460">
        <v>1000000</v>
      </c>
      <c r="EK36" s="460">
        <v>1000000</v>
      </c>
      <c r="EL36" s="460">
        <v>1000000</v>
      </c>
      <c r="EM36" s="460">
        <v>1000000</v>
      </c>
      <c r="EN36" s="460">
        <v>1000000</v>
      </c>
      <c r="EP36" s="460">
        <v>1000000</v>
      </c>
      <c r="EQ36" s="460">
        <v>1000000</v>
      </c>
      <c r="ER36" s="460">
        <v>1000000</v>
      </c>
      <c r="ES36" s="460">
        <v>1000000</v>
      </c>
      <c r="ET36" s="460">
        <v>1000000</v>
      </c>
      <c r="EU36" s="460">
        <v>1000000</v>
      </c>
      <c r="EV36" s="460">
        <v>1000000</v>
      </c>
      <c r="EW36" s="460">
        <v>1000000</v>
      </c>
      <c r="EX36" s="460">
        <v>1000000</v>
      </c>
      <c r="EY36" s="460">
        <v>1000000</v>
      </c>
      <c r="EZ36" s="460">
        <v>1000000</v>
      </c>
      <c r="FA36" s="460">
        <v>1000000</v>
      </c>
    </row>
    <row r="37" spans="2:157" ht="25.5" customHeight="1">
      <c r="B37" s="1" t="s">
        <v>193</v>
      </c>
      <c r="C37" s="1" t="s">
        <v>194</v>
      </c>
      <c r="D37" s="1" t="s">
        <v>171</v>
      </c>
      <c r="E37" s="1" t="s">
        <v>172</v>
      </c>
      <c r="F37" s="1" t="s">
        <v>171</v>
      </c>
      <c r="G37" s="1" t="s">
        <v>171</v>
      </c>
      <c r="H37" s="1" t="s">
        <v>171</v>
      </c>
      <c r="I37" s="1" t="s">
        <v>171</v>
      </c>
      <c r="J37" s="1" t="s">
        <v>171</v>
      </c>
      <c r="K37" s="1" t="s">
        <v>171</v>
      </c>
      <c r="L37" s="1" t="s">
        <v>171</v>
      </c>
      <c r="M37" s="1" t="s">
        <v>171</v>
      </c>
      <c r="N37" s="1" t="s">
        <v>171</v>
      </c>
      <c r="O37" s="1" t="s">
        <v>171</v>
      </c>
      <c r="T37" s="199" t="s">
        <v>195</v>
      </c>
      <c r="U37" s="390"/>
      <c r="V37" s="200" t="s">
        <v>195</v>
      </c>
      <c r="W37" s="345">
        <f>W167</f>
        <v>3064210.3610820002</v>
      </c>
      <c r="X37" s="345">
        <f t="shared" ref="X37:AH37" si="115">X167</f>
        <v>0</v>
      </c>
      <c r="Y37" s="345">
        <f t="shared" si="115"/>
        <v>11020</v>
      </c>
      <c r="Z37" s="345">
        <f t="shared" si="115"/>
        <v>0</v>
      </c>
      <c r="AA37" s="345">
        <f t="shared" si="115"/>
        <v>0</v>
      </c>
      <c r="AB37" s="345">
        <f t="shared" si="115"/>
        <v>0</v>
      </c>
      <c r="AC37" s="345">
        <f t="shared" si="115"/>
        <v>0</v>
      </c>
      <c r="AD37" s="409">
        <f t="shared" si="115"/>
        <v>3064210.3610820002</v>
      </c>
      <c r="AE37" s="345">
        <f t="shared" si="115"/>
        <v>7578.3690000000006</v>
      </c>
      <c r="AF37" s="345">
        <f t="shared" si="115"/>
        <v>3041381.7979178103</v>
      </c>
      <c r="AG37" s="345">
        <f>AG167</f>
        <v>15250.19416419037</v>
      </c>
      <c r="AH37" s="409">
        <f t="shared" si="115"/>
        <v>3032474.2230080995</v>
      </c>
      <c r="AI37" s="173">
        <f t="shared" si="98"/>
        <v>0.9896429636564853</v>
      </c>
      <c r="AJ37" s="214">
        <f t="shared" si="99"/>
        <v>198.84823697056797</v>
      </c>
      <c r="AK37" s="499">
        <f>AK167</f>
        <v>3052350.1874679998</v>
      </c>
      <c r="AL37" s="498">
        <f t="shared" ref="AL37:AL42" si="116">+AH37-AK37</f>
        <v>-19875.964459900279</v>
      </c>
      <c r="AM37" s="168">
        <f t="shared" si="100"/>
        <v>0.996129451892522</v>
      </c>
      <c r="AN37" s="409">
        <f>AN167</f>
        <v>3010926.2090505199</v>
      </c>
      <c r="AO37" s="175">
        <f t="shared" si="101"/>
        <v>0.98261080482324814</v>
      </c>
      <c r="AP37" s="215">
        <f t="shared" si="102"/>
        <v>197.43527043875963</v>
      </c>
      <c r="AQ37" s="216">
        <f>AQ167</f>
        <v>3042811.4503959999</v>
      </c>
      <c r="AR37" s="174">
        <f>+AN37-AQ37</f>
        <v>-31885.241345480084</v>
      </c>
      <c r="AS37" s="168">
        <f t="shared" si="103"/>
        <v>0.99301650077364656</v>
      </c>
      <c r="AT37" s="407">
        <f>AT167</f>
        <v>3010283.4221859598</v>
      </c>
      <c r="AU37" s="175">
        <f t="shared" si="104"/>
        <v>0.98240103238963061</v>
      </c>
      <c r="AV37" s="407">
        <f t="shared" si="105"/>
        <v>31736.138073900715</v>
      </c>
      <c r="AW37" s="341">
        <f t="shared" si="106"/>
        <v>21548.01395757962</v>
      </c>
      <c r="AX37" s="342">
        <f t="shared" si="107"/>
        <v>53284.152031480335</v>
      </c>
      <c r="AY37" s="343">
        <f t="shared" si="108"/>
        <v>-3017224.028843909</v>
      </c>
      <c r="AZ37" s="176">
        <f t="shared" si="109"/>
        <v>3042811.4503959999</v>
      </c>
      <c r="BA37" s="170">
        <f t="shared" si="110"/>
        <v>0.9895211248329796</v>
      </c>
      <c r="BC37" s="142">
        <f>BC167</f>
        <v>5.3066090130503467E-3</v>
      </c>
      <c r="BD37" s="142">
        <f t="shared" ref="BD37:CA37" si="117">BD167</f>
        <v>0.96471427839803348</v>
      </c>
      <c r="BE37" s="142">
        <f t="shared" si="117"/>
        <v>0.96793113289738308</v>
      </c>
      <c r="BF37" s="142">
        <f t="shared" si="117"/>
        <v>0.97058552434625478</v>
      </c>
      <c r="BG37" s="142">
        <f t="shared" si="117"/>
        <v>0.9745572840248895</v>
      </c>
      <c r="BH37" s="142">
        <f t="shared" si="117"/>
        <v>0.97817620897137536</v>
      </c>
      <c r="BI37" s="142">
        <f t="shared" si="117"/>
        <v>0.98142243200564738</v>
      </c>
      <c r="BJ37" s="142">
        <f t="shared" si="117"/>
        <v>0.98459009864214198</v>
      </c>
      <c r="BK37" s="142">
        <f t="shared" si="117"/>
        <v>0.98766342448804589</v>
      </c>
      <c r="BL37" s="142">
        <f t="shared" si="117"/>
        <v>0.99060346799727117</v>
      </c>
      <c r="BM37" s="142">
        <f t="shared" si="117"/>
        <v>0.996129451892522</v>
      </c>
      <c r="BN37" s="142">
        <f t="shared" si="117"/>
        <v>1</v>
      </c>
      <c r="BO37" s="142"/>
      <c r="BP37" s="142">
        <f t="shared" si="117"/>
        <v>8.1235698423819363E-4</v>
      </c>
      <c r="BQ37" s="142">
        <f t="shared" si="117"/>
        <v>0.95800479288551155</v>
      </c>
      <c r="BR37" s="142">
        <f t="shared" si="117"/>
        <v>0.96166061000997427</v>
      </c>
      <c r="BS37" s="142">
        <f t="shared" si="117"/>
        <v>0.96501227681765822</v>
      </c>
      <c r="BT37" s="142">
        <f t="shared" si="117"/>
        <v>0.96851991735908793</v>
      </c>
      <c r="BU37" s="142">
        <f t="shared" si="117"/>
        <v>0.97266218514305236</v>
      </c>
      <c r="BV37" s="142">
        <f t="shared" si="117"/>
        <v>0.97622281796499322</v>
      </c>
      <c r="BW37" s="142">
        <f t="shared" si="117"/>
        <v>0.97966575894711139</v>
      </c>
      <c r="BX37" s="142">
        <f t="shared" si="117"/>
        <v>0.98325662062252028</v>
      </c>
      <c r="BY37" s="142">
        <f t="shared" si="117"/>
        <v>0.98668754221280142</v>
      </c>
      <c r="BZ37" s="142">
        <f t="shared" si="117"/>
        <v>0.99301650077364656</v>
      </c>
      <c r="CA37" s="142">
        <f t="shared" si="117"/>
        <v>1</v>
      </c>
      <c r="CC37" s="468">
        <f t="shared" ref="CC37:CD42" si="118">DC37/EC37</f>
        <v>16260.56632</v>
      </c>
      <c r="CD37" s="468">
        <f t="shared" si="118"/>
        <v>2956087.4873509998</v>
      </c>
      <c r="CE37" s="468">
        <f t="shared" si="112"/>
        <v>2965944.6062380001</v>
      </c>
      <c r="CF37" s="468">
        <f t="shared" si="112"/>
        <v>2974078.2200179999</v>
      </c>
      <c r="CG37" s="468">
        <f t="shared" si="112"/>
        <v>2986248.527177</v>
      </c>
      <c r="CH37" s="468">
        <f t="shared" si="112"/>
        <v>2997337.6744940002</v>
      </c>
      <c r="CI37" s="468">
        <f t="shared" si="112"/>
        <v>3007284.7847500001</v>
      </c>
      <c r="CJ37" s="468">
        <f t="shared" si="112"/>
        <v>3016991.1816779999</v>
      </c>
      <c r="CK37" s="468">
        <f t="shared" si="112"/>
        <v>3026408.4985779999</v>
      </c>
      <c r="CL37" s="468">
        <f t="shared" si="112"/>
        <v>3035417.4103609999</v>
      </c>
      <c r="CM37" s="468">
        <f t="shared" si="112"/>
        <v>3052350.1874680002</v>
      </c>
      <c r="CN37" s="468">
        <f t="shared" si="112"/>
        <v>3064210.3610820002</v>
      </c>
      <c r="CP37" s="465">
        <f t="shared" si="113"/>
        <v>2489.2326880000001</v>
      </c>
      <c r="CQ37" s="465">
        <f t="shared" si="113"/>
        <v>2935528.212326</v>
      </c>
      <c r="CR37" s="465">
        <f t="shared" si="113"/>
        <v>2946730.4050369998</v>
      </c>
      <c r="CS37" s="465">
        <f t="shared" si="113"/>
        <v>2957000.6171960002</v>
      </c>
      <c r="CT37" s="465">
        <f t="shared" si="113"/>
        <v>2967748.7656860002</v>
      </c>
      <c r="CU37" s="465">
        <f t="shared" si="113"/>
        <v>2980441.5455479999</v>
      </c>
      <c r="CV37" s="465">
        <f t="shared" si="113"/>
        <v>2991352.073533</v>
      </c>
      <c r="CW37" s="465">
        <f t="shared" si="113"/>
        <v>3001901.968963</v>
      </c>
      <c r="CX37" s="465">
        <f t="shared" si="113"/>
        <v>3012905.124514</v>
      </c>
      <c r="CY37" s="465">
        <f t="shared" si="113"/>
        <v>3023418.1899990002</v>
      </c>
      <c r="CZ37" s="465">
        <f t="shared" si="113"/>
        <v>3042811.4503959999</v>
      </c>
      <c r="DA37" s="465">
        <f t="shared" si="113"/>
        <v>3064210.3610820002</v>
      </c>
      <c r="DC37" s="216">
        <f>DC167</f>
        <v>16260566320</v>
      </c>
      <c r="DD37" s="216">
        <f t="shared" ref="DD37:EA37" si="119">DD167</f>
        <v>2956087487351</v>
      </c>
      <c r="DE37" s="216">
        <f t="shared" si="119"/>
        <v>2965944606238</v>
      </c>
      <c r="DF37" s="216">
        <f t="shared" si="119"/>
        <v>2974078220018</v>
      </c>
      <c r="DG37" s="216">
        <f t="shared" si="119"/>
        <v>2986248527177</v>
      </c>
      <c r="DH37" s="216">
        <f t="shared" si="119"/>
        <v>2997337674494</v>
      </c>
      <c r="DI37" s="216">
        <f t="shared" si="119"/>
        <v>3007284784750</v>
      </c>
      <c r="DJ37" s="216">
        <f t="shared" si="119"/>
        <v>3016991181678</v>
      </c>
      <c r="DK37" s="216">
        <f t="shared" si="119"/>
        <v>3026408498578</v>
      </c>
      <c r="DL37" s="216">
        <f t="shared" si="119"/>
        <v>3035417410361</v>
      </c>
      <c r="DM37" s="216">
        <f t="shared" si="119"/>
        <v>3052350187468</v>
      </c>
      <c r="DN37" s="216">
        <f t="shared" si="119"/>
        <v>3064210361082</v>
      </c>
      <c r="DO37" s="216"/>
      <c r="DP37" s="216">
        <f t="shared" si="119"/>
        <v>2489232688</v>
      </c>
      <c r="DQ37" s="216">
        <f t="shared" si="119"/>
        <v>2935528212326</v>
      </c>
      <c r="DR37" s="216">
        <f t="shared" si="119"/>
        <v>2946730405037</v>
      </c>
      <c r="DS37" s="216">
        <f t="shared" si="119"/>
        <v>2957000617196</v>
      </c>
      <c r="DT37" s="216">
        <f t="shared" si="119"/>
        <v>2967748765686</v>
      </c>
      <c r="DU37" s="216">
        <f t="shared" si="119"/>
        <v>2980441545548</v>
      </c>
      <c r="DV37" s="216">
        <f t="shared" si="119"/>
        <v>2991352073533</v>
      </c>
      <c r="DW37" s="216">
        <f t="shared" si="119"/>
        <v>3001901968963</v>
      </c>
      <c r="DX37" s="216">
        <f t="shared" si="119"/>
        <v>3012905124514</v>
      </c>
      <c r="DY37" s="216">
        <f t="shared" si="119"/>
        <v>3023418189999</v>
      </c>
      <c r="DZ37" s="216">
        <f t="shared" si="119"/>
        <v>3042811450396</v>
      </c>
      <c r="EA37" s="216">
        <f t="shared" si="119"/>
        <v>3064210361082</v>
      </c>
      <c r="EC37" s="468">
        <v>1000000</v>
      </c>
      <c r="ED37" s="471">
        <v>1000000</v>
      </c>
      <c r="EE37" s="471">
        <v>1000000</v>
      </c>
      <c r="EF37" s="471">
        <v>1000000</v>
      </c>
      <c r="EG37" s="471">
        <v>1000000</v>
      </c>
      <c r="EH37" s="471">
        <v>1000000</v>
      </c>
      <c r="EI37" s="471">
        <v>1000000</v>
      </c>
      <c r="EJ37" s="471">
        <v>1000000</v>
      </c>
      <c r="EK37" s="471">
        <v>1000000</v>
      </c>
      <c r="EL37" s="471">
        <v>1000000</v>
      </c>
      <c r="EM37" s="471">
        <v>1000000</v>
      </c>
      <c r="EN37" s="471">
        <v>1000000</v>
      </c>
      <c r="EP37" s="468">
        <v>1000000</v>
      </c>
      <c r="EQ37" s="471">
        <v>1000000</v>
      </c>
      <c r="ER37" s="471">
        <v>1000000</v>
      </c>
      <c r="ES37" s="471">
        <v>1000000</v>
      </c>
      <c r="ET37" s="471">
        <v>1000000</v>
      </c>
      <c r="EU37" s="471">
        <v>1000000</v>
      </c>
      <c r="EV37" s="471">
        <v>1000000</v>
      </c>
      <c r="EW37" s="471">
        <v>1000000</v>
      </c>
      <c r="EX37" s="471">
        <v>1000000</v>
      </c>
      <c r="EY37" s="471">
        <v>1000000</v>
      </c>
      <c r="EZ37" s="471">
        <v>1000000</v>
      </c>
      <c r="FA37" s="471">
        <v>1000000</v>
      </c>
    </row>
    <row r="38" spans="2:157" ht="25.5" customHeight="1">
      <c r="B38" s="1" t="s">
        <v>196</v>
      </c>
      <c r="C38" s="1" t="s">
        <v>197</v>
      </c>
      <c r="D38" s="1" t="s">
        <v>171</v>
      </c>
      <c r="E38" s="1" t="s">
        <v>172</v>
      </c>
      <c r="F38" s="1" t="s">
        <v>171</v>
      </c>
      <c r="G38" s="1" t="s">
        <v>171</v>
      </c>
      <c r="H38" s="1" t="s">
        <v>171</v>
      </c>
      <c r="I38" s="1" t="s">
        <v>171</v>
      </c>
      <c r="J38" s="1" t="s">
        <v>171</v>
      </c>
      <c r="K38" s="1" t="s">
        <v>171</v>
      </c>
      <c r="L38" s="1" t="s">
        <v>171</v>
      </c>
      <c r="M38" s="1" t="s">
        <v>171</v>
      </c>
      <c r="N38" s="1" t="s">
        <v>171</v>
      </c>
      <c r="O38" s="1" t="s">
        <v>171</v>
      </c>
      <c r="T38" s="199" t="s">
        <v>198</v>
      </c>
      <c r="U38" s="390"/>
      <c r="V38" s="200" t="s">
        <v>198</v>
      </c>
      <c r="W38" s="341">
        <f>W191</f>
        <v>372516.68599999999</v>
      </c>
      <c r="X38" s="341">
        <f t="shared" ref="X38:AH38" si="120">X191</f>
        <v>0</v>
      </c>
      <c r="Y38" s="341">
        <f t="shared" si="120"/>
        <v>24890.532969</v>
      </c>
      <c r="Z38" s="341">
        <f t="shared" si="120"/>
        <v>0</v>
      </c>
      <c r="AA38" s="341">
        <f t="shared" si="120"/>
        <v>24488.244353999999</v>
      </c>
      <c r="AB38" s="341">
        <f t="shared" si="120"/>
        <v>0</v>
      </c>
      <c r="AC38" s="341">
        <f t="shared" si="120"/>
        <v>0</v>
      </c>
      <c r="AD38" s="406">
        <f t="shared" si="120"/>
        <v>372516.68599999999</v>
      </c>
      <c r="AE38" s="341">
        <f t="shared" si="120"/>
        <v>47287.056410999998</v>
      </c>
      <c r="AF38" s="341">
        <f t="shared" si="120"/>
        <v>309293.03746157995</v>
      </c>
      <c r="AG38" s="341">
        <f>AG191</f>
        <v>15936.59212742003</v>
      </c>
      <c r="AH38" s="406">
        <f t="shared" si="120"/>
        <v>294818.99956818001</v>
      </c>
      <c r="AI38" s="173">
        <f t="shared" si="98"/>
        <v>0.79142494993681978</v>
      </c>
      <c r="AJ38" s="214">
        <f t="shared" si="99"/>
        <v>18.499500847544635</v>
      </c>
      <c r="AK38" s="498">
        <f>AK191</f>
        <v>309438.81004999997</v>
      </c>
      <c r="AL38" s="498">
        <f>+AH38-AK38</f>
        <v>-14619.810481819964</v>
      </c>
      <c r="AM38" s="168">
        <f t="shared" si="100"/>
        <v>0.83067100529826998</v>
      </c>
      <c r="AN38" s="406">
        <f>AN191</f>
        <v>288155.66005516995</v>
      </c>
      <c r="AO38" s="175">
        <f t="shared" si="101"/>
        <v>0.77353759142797152</v>
      </c>
      <c r="AP38" s="215">
        <f t="shared" si="102"/>
        <v>18.081385138757351</v>
      </c>
      <c r="AQ38" s="174">
        <f>AQ191</f>
        <v>303427.40813300002</v>
      </c>
      <c r="AR38" s="174">
        <f>+AN38-AQ38</f>
        <v>-15271.748077830067</v>
      </c>
      <c r="AS38" s="168">
        <f t="shared" si="103"/>
        <v>0.81453373643778204</v>
      </c>
      <c r="AT38" s="407">
        <f>AT191</f>
        <v>287229.65027907997</v>
      </c>
      <c r="AU38" s="175">
        <f t="shared" si="104"/>
        <v>0.77105177049459739</v>
      </c>
      <c r="AV38" s="407">
        <f t="shared" si="105"/>
        <v>77697.68643181998</v>
      </c>
      <c r="AW38" s="341">
        <f t="shared" si="106"/>
        <v>6663.3395130100544</v>
      </c>
      <c r="AX38" s="342">
        <f t="shared" si="107"/>
        <v>84361.025944830035</v>
      </c>
      <c r="AY38" s="343">
        <f t="shared" si="108"/>
        <v>-278882.40744076</v>
      </c>
      <c r="AZ38" s="176">
        <f t="shared" si="109"/>
        <v>303427.40813300002</v>
      </c>
      <c r="BA38" s="170">
        <f t="shared" si="110"/>
        <v>0.94966918719769677</v>
      </c>
      <c r="BC38" s="500">
        <f>BC191</f>
        <v>0.29893393425404841</v>
      </c>
      <c r="BD38" s="500">
        <f t="shared" ref="BD38:CA38" si="121">BD191</f>
        <v>0.3200605364399704</v>
      </c>
      <c r="BE38" s="500">
        <f t="shared" si="121"/>
        <v>0.44152790215684456</v>
      </c>
      <c r="BF38" s="500">
        <f t="shared" si="121"/>
        <v>0.68567508835027069</v>
      </c>
      <c r="BG38" s="500">
        <f t="shared" si="121"/>
        <v>0.70020408644191579</v>
      </c>
      <c r="BH38" s="500">
        <f t="shared" si="121"/>
        <v>0.7287282343427699</v>
      </c>
      <c r="BI38" s="500">
        <f t="shared" si="121"/>
        <v>0.753244867189654</v>
      </c>
      <c r="BJ38" s="500">
        <f t="shared" si="121"/>
        <v>0.76618674979837009</v>
      </c>
      <c r="BK38" s="500">
        <f t="shared" si="121"/>
        <v>0.77995512794828215</v>
      </c>
      <c r="BL38" s="500">
        <f t="shared" si="121"/>
        <v>0.81150330299566764</v>
      </c>
      <c r="BM38" s="500">
        <f t="shared" si="121"/>
        <v>0.83067100529826998</v>
      </c>
      <c r="BN38" s="500">
        <f t="shared" si="121"/>
        <v>0.87932438317675798</v>
      </c>
      <c r="BO38" s="500"/>
      <c r="BP38" s="500">
        <f t="shared" si="121"/>
        <v>0.2653491580111394</v>
      </c>
      <c r="BQ38" s="500">
        <f t="shared" si="121"/>
        <v>0.27870189109864463</v>
      </c>
      <c r="BR38" s="500">
        <f t="shared" si="121"/>
        <v>0.39200069842777452</v>
      </c>
      <c r="BS38" s="500">
        <f t="shared" si="121"/>
        <v>0.63754808879890024</v>
      </c>
      <c r="BT38" s="500">
        <f t="shared" si="121"/>
        <v>0.6581372459782916</v>
      </c>
      <c r="BU38" s="500">
        <f t="shared" si="121"/>
        <v>0.67511529082216737</v>
      </c>
      <c r="BV38" s="500">
        <f t="shared" si="121"/>
        <v>0.71187189313984178</v>
      </c>
      <c r="BW38" s="500">
        <f t="shared" si="121"/>
        <v>0.72699211301638178</v>
      </c>
      <c r="BX38" s="500">
        <f t="shared" si="121"/>
        <v>0.74939242396513761</v>
      </c>
      <c r="BY38" s="500">
        <f t="shared" si="121"/>
        <v>0.78692717934519596</v>
      </c>
      <c r="BZ38" s="500">
        <f t="shared" si="121"/>
        <v>0.81453373643778204</v>
      </c>
      <c r="CA38" s="500">
        <f t="shared" si="121"/>
        <v>0.87932438317675798</v>
      </c>
      <c r="CC38" s="468">
        <f t="shared" si="118"/>
        <v>111357.87852125999</v>
      </c>
      <c r="CD38" s="468">
        <f t="shared" si="118"/>
        <v>119227.890354</v>
      </c>
      <c r="CE38" s="468">
        <f t="shared" si="112"/>
        <v>164476.51088799999</v>
      </c>
      <c r="CF38" s="468">
        <f t="shared" si="112"/>
        <v>255425.41158499999</v>
      </c>
      <c r="CG38" s="468">
        <f t="shared" si="112"/>
        <v>260837.70580500001</v>
      </c>
      <c r="CH38" s="468">
        <f t="shared" si="112"/>
        <v>271463.426852</v>
      </c>
      <c r="CI38" s="468">
        <f t="shared" si="112"/>
        <v>280596.28167200001</v>
      </c>
      <c r="CJ38" s="468">
        <f t="shared" si="112"/>
        <v>285417.34889199998</v>
      </c>
      <c r="CK38" s="468">
        <f t="shared" si="112"/>
        <v>290546.29949200002</v>
      </c>
      <c r="CL38" s="468">
        <f t="shared" si="112"/>
        <v>302298.52110999997</v>
      </c>
      <c r="CM38" s="468">
        <f t="shared" si="112"/>
        <v>309438.81004999997</v>
      </c>
      <c r="CN38" s="468">
        <f t="shared" si="112"/>
        <v>327563.00514000002</v>
      </c>
      <c r="CP38" s="465">
        <f t="shared" si="113"/>
        <v>98846.988975200002</v>
      </c>
      <c r="CQ38" s="465">
        <f t="shared" si="113"/>
        <v>103821.104854</v>
      </c>
      <c r="CR38" s="465">
        <f t="shared" si="113"/>
        <v>146026.80108800001</v>
      </c>
      <c r="CS38" s="465">
        <f t="shared" si="113"/>
        <v>237497.301205</v>
      </c>
      <c r="CT38" s="465">
        <f t="shared" si="113"/>
        <v>245167.105805</v>
      </c>
      <c r="CU38" s="465">
        <f t="shared" si="113"/>
        <v>251491.71080500001</v>
      </c>
      <c r="CV38" s="465">
        <f t="shared" si="113"/>
        <v>265184.15848899999</v>
      </c>
      <c r="CW38" s="465">
        <f t="shared" si="113"/>
        <v>270816.69268899999</v>
      </c>
      <c r="CX38" s="465">
        <f t="shared" si="113"/>
        <v>279161.18228900002</v>
      </c>
      <c r="CY38" s="465">
        <f t="shared" si="113"/>
        <v>293143.50497299997</v>
      </c>
      <c r="CZ38" s="465">
        <f t="shared" si="113"/>
        <v>303427.40813300002</v>
      </c>
      <c r="DA38" s="465">
        <f t="shared" si="113"/>
        <v>327563.00514000002</v>
      </c>
      <c r="DC38" s="216">
        <f>DC191</f>
        <v>111357878521.25999</v>
      </c>
      <c r="DD38" s="216">
        <f t="shared" ref="DD38:EA38" si="122">DD191</f>
        <v>119227890354</v>
      </c>
      <c r="DE38" s="216">
        <f t="shared" si="122"/>
        <v>164476510888</v>
      </c>
      <c r="DF38" s="216">
        <f t="shared" si="122"/>
        <v>255425411585</v>
      </c>
      <c r="DG38" s="216">
        <f t="shared" si="122"/>
        <v>260837705805</v>
      </c>
      <c r="DH38" s="216">
        <f t="shared" si="122"/>
        <v>271463426852</v>
      </c>
      <c r="DI38" s="216">
        <f t="shared" si="122"/>
        <v>280596281672</v>
      </c>
      <c r="DJ38" s="216">
        <f t="shared" si="122"/>
        <v>285417348892</v>
      </c>
      <c r="DK38" s="216">
        <f t="shared" si="122"/>
        <v>290546299492</v>
      </c>
      <c r="DL38" s="216">
        <f t="shared" si="122"/>
        <v>302298521110</v>
      </c>
      <c r="DM38" s="216">
        <f t="shared" si="122"/>
        <v>309438810050</v>
      </c>
      <c r="DN38" s="216">
        <f t="shared" si="122"/>
        <v>327563005140</v>
      </c>
      <c r="DO38" s="216"/>
      <c r="DP38" s="216">
        <f t="shared" si="122"/>
        <v>98846988975.199997</v>
      </c>
      <c r="DQ38" s="216">
        <f t="shared" si="122"/>
        <v>103821104854</v>
      </c>
      <c r="DR38" s="216">
        <f t="shared" si="122"/>
        <v>146026801088</v>
      </c>
      <c r="DS38" s="216">
        <f t="shared" si="122"/>
        <v>237497301205</v>
      </c>
      <c r="DT38" s="216">
        <f t="shared" si="122"/>
        <v>245167105805</v>
      </c>
      <c r="DU38" s="216">
        <f t="shared" si="122"/>
        <v>251491710805</v>
      </c>
      <c r="DV38" s="216">
        <f t="shared" si="122"/>
        <v>265184158489</v>
      </c>
      <c r="DW38" s="216">
        <f t="shared" si="122"/>
        <v>270816692689</v>
      </c>
      <c r="DX38" s="216">
        <f t="shared" si="122"/>
        <v>279161182289</v>
      </c>
      <c r="DY38" s="216">
        <f t="shared" si="122"/>
        <v>293143504973</v>
      </c>
      <c r="DZ38" s="216">
        <f t="shared" si="122"/>
        <v>303427408133</v>
      </c>
      <c r="EA38" s="216">
        <f t="shared" si="122"/>
        <v>327563005140</v>
      </c>
      <c r="EC38" s="468">
        <v>1000000</v>
      </c>
      <c r="ED38" s="471">
        <v>1000000</v>
      </c>
      <c r="EE38" s="471">
        <v>1000000</v>
      </c>
      <c r="EF38" s="471">
        <v>1000000</v>
      </c>
      <c r="EG38" s="471">
        <v>1000000</v>
      </c>
      <c r="EH38" s="471">
        <v>1000000</v>
      </c>
      <c r="EI38" s="471">
        <v>1000000</v>
      </c>
      <c r="EJ38" s="471">
        <v>1000000</v>
      </c>
      <c r="EK38" s="471">
        <v>1000000</v>
      </c>
      <c r="EL38" s="471">
        <v>1000000</v>
      </c>
      <c r="EM38" s="471">
        <v>1000000</v>
      </c>
      <c r="EN38" s="471">
        <v>1000000</v>
      </c>
      <c r="EP38" s="468">
        <v>1000000</v>
      </c>
      <c r="EQ38" s="471">
        <v>1000000</v>
      </c>
      <c r="ER38" s="471">
        <v>1000000</v>
      </c>
      <c r="ES38" s="471">
        <v>1000000</v>
      </c>
      <c r="ET38" s="471">
        <v>1000000</v>
      </c>
      <c r="EU38" s="471">
        <v>1000000</v>
      </c>
      <c r="EV38" s="471">
        <v>1000000</v>
      </c>
      <c r="EW38" s="471">
        <v>1000000</v>
      </c>
      <c r="EX38" s="471">
        <v>1000000</v>
      </c>
      <c r="EY38" s="471">
        <v>1000000</v>
      </c>
      <c r="EZ38" s="471">
        <v>1000000</v>
      </c>
      <c r="FA38" s="471">
        <v>1000000</v>
      </c>
    </row>
    <row r="39" spans="2:157" ht="25.5" customHeight="1">
      <c r="B39" s="1" t="s">
        <v>199</v>
      </c>
      <c r="C39" s="1" t="s">
        <v>200</v>
      </c>
      <c r="D39" s="1" t="s">
        <v>171</v>
      </c>
      <c r="E39" s="1" t="s">
        <v>172</v>
      </c>
      <c r="F39" s="1" t="s">
        <v>171</v>
      </c>
      <c r="G39" s="1" t="s">
        <v>171</v>
      </c>
      <c r="H39" s="1" t="s">
        <v>171</v>
      </c>
      <c r="I39" s="1" t="s">
        <v>171</v>
      </c>
      <c r="J39" s="1" t="s">
        <v>171</v>
      </c>
      <c r="K39" s="1" t="s">
        <v>171</v>
      </c>
      <c r="L39" s="1" t="s">
        <v>171</v>
      </c>
      <c r="M39" s="1" t="s">
        <v>171</v>
      </c>
      <c r="N39" s="1" t="s">
        <v>171</v>
      </c>
      <c r="O39" s="1" t="s">
        <v>171</v>
      </c>
      <c r="T39" s="199" t="s">
        <v>201</v>
      </c>
      <c r="U39" s="390"/>
      <c r="V39" s="200" t="s">
        <v>201</v>
      </c>
      <c r="W39" s="341">
        <f>W217</f>
        <v>34871.5</v>
      </c>
      <c r="X39" s="341">
        <f t="shared" ref="X39:AH39" si="123">X217</f>
        <v>0</v>
      </c>
      <c r="Y39" s="341">
        <f t="shared" si="123"/>
        <v>891.56341299999997</v>
      </c>
      <c r="Z39" s="341">
        <f t="shared" si="123"/>
        <v>0</v>
      </c>
      <c r="AA39" s="341">
        <f t="shared" si="123"/>
        <v>891.56341299999997</v>
      </c>
      <c r="AB39" s="341">
        <f t="shared" si="123"/>
        <v>0</v>
      </c>
      <c r="AC39" s="341">
        <f t="shared" si="123"/>
        <v>0</v>
      </c>
      <c r="AD39" s="406">
        <f t="shared" si="123"/>
        <v>34871.499999999993</v>
      </c>
      <c r="AE39" s="341">
        <f t="shared" si="123"/>
        <v>1903.7</v>
      </c>
      <c r="AF39" s="341">
        <f t="shared" si="123"/>
        <v>32869.488231490002</v>
      </c>
      <c r="AG39" s="341">
        <f>AG217</f>
        <v>98.311768509999723</v>
      </c>
      <c r="AH39" s="406">
        <f t="shared" si="123"/>
        <v>26562.701508530001</v>
      </c>
      <c r="AI39" s="173">
        <f t="shared" si="98"/>
        <v>0.76173096966089804</v>
      </c>
      <c r="AJ39" s="214">
        <f t="shared" si="99"/>
        <v>270.18842109251847</v>
      </c>
      <c r="AK39" s="498">
        <f>AK217</f>
        <v>30168.028321999998</v>
      </c>
      <c r="AL39" s="498">
        <f>+AH39-AK39</f>
        <v>-3605.3268134699974</v>
      </c>
      <c r="AM39" s="168">
        <f t="shared" si="100"/>
        <v>0.86511989223291241</v>
      </c>
      <c r="AN39" s="406">
        <f>AN217</f>
        <v>24981.582630019999</v>
      </c>
      <c r="AO39" s="175">
        <f t="shared" si="101"/>
        <v>0.71638967724416802</v>
      </c>
      <c r="AP39" s="215">
        <f t="shared" si="102"/>
        <v>254.10571906738727</v>
      </c>
      <c r="AQ39" s="174">
        <f>AQ217</f>
        <v>29983.604564999998</v>
      </c>
      <c r="AR39" s="174">
        <f>+AN39-AQ39</f>
        <v>-5002.0219349799991</v>
      </c>
      <c r="AS39" s="168">
        <f t="shared" si="103"/>
        <v>0.85983122506918264</v>
      </c>
      <c r="AT39" s="407">
        <f>AT217</f>
        <v>24878.978096020001</v>
      </c>
      <c r="AU39" s="175">
        <f t="shared" si="104"/>
        <v>0.71344731646244086</v>
      </c>
      <c r="AV39" s="407">
        <f t="shared" si="105"/>
        <v>8308.7984914699919</v>
      </c>
      <c r="AW39" s="341">
        <f t="shared" si="106"/>
        <v>1581.1188785100021</v>
      </c>
      <c r="AX39" s="342">
        <f t="shared" si="107"/>
        <v>9889.917369979994</v>
      </c>
      <c r="AY39" s="343">
        <f t="shared" si="108"/>
        <v>-26464.38974002</v>
      </c>
      <c r="AZ39" s="176">
        <f t="shared" si="109"/>
        <v>29983.604564999998</v>
      </c>
      <c r="BA39" s="170">
        <f t="shared" si="110"/>
        <v>0.83317476308972926</v>
      </c>
      <c r="BC39" s="500">
        <f>BC217</f>
        <v>8.5886730166468334E-2</v>
      </c>
      <c r="BD39" s="500">
        <f t="shared" ref="BD39:CA39" si="124">BD217</f>
        <v>0.14284985050829477</v>
      </c>
      <c r="BE39" s="500">
        <f t="shared" si="124"/>
        <v>0.20319682299298858</v>
      </c>
      <c r="BF39" s="500">
        <f t="shared" si="124"/>
        <v>0.26380927232840579</v>
      </c>
      <c r="BG39" s="500">
        <f t="shared" si="124"/>
        <v>0.36724750070974871</v>
      </c>
      <c r="BH39" s="500">
        <f t="shared" si="124"/>
        <v>0.4491951713576991</v>
      </c>
      <c r="BI39" s="500">
        <f t="shared" si="124"/>
        <v>0.54150114517586001</v>
      </c>
      <c r="BJ39" s="500">
        <f t="shared" si="124"/>
        <v>0.68123628983553919</v>
      </c>
      <c r="BK39" s="500">
        <f t="shared" si="124"/>
        <v>0.74232558616635369</v>
      </c>
      <c r="BL39" s="500">
        <f t="shared" si="124"/>
        <v>0.80451977187674761</v>
      </c>
      <c r="BM39" s="500">
        <f t="shared" si="124"/>
        <v>0.86511989223291241</v>
      </c>
      <c r="BN39" s="500">
        <f t="shared" si="124"/>
        <v>1.0000000000000002</v>
      </c>
      <c r="BO39" s="500"/>
      <c r="BP39" s="500">
        <f t="shared" si="124"/>
        <v>4.7982166324935842E-2</v>
      </c>
      <c r="BQ39" s="500">
        <f t="shared" si="124"/>
        <v>0.10713618754570353</v>
      </c>
      <c r="BR39" s="500">
        <f t="shared" si="124"/>
        <v>0.16629020876647124</v>
      </c>
      <c r="BS39" s="500">
        <f t="shared" si="124"/>
        <v>0.23378825436244502</v>
      </c>
      <c r="BT39" s="500">
        <f t="shared" si="124"/>
        <v>0.33634101753581008</v>
      </c>
      <c r="BU39" s="500">
        <f t="shared" si="124"/>
        <v>0.40383906313178397</v>
      </c>
      <c r="BV39" s="500">
        <f t="shared" si="124"/>
        <v>0.49427847918787554</v>
      </c>
      <c r="BW39" s="500">
        <f t="shared" si="124"/>
        <v>0.64146911041968391</v>
      </c>
      <c r="BX39" s="500">
        <f t="shared" si="124"/>
        <v>0.72483513387723508</v>
      </c>
      <c r="BY39" s="500">
        <f t="shared" si="124"/>
        <v>0.7923331794732088</v>
      </c>
      <c r="BZ39" s="500">
        <f t="shared" si="124"/>
        <v>0.85983122506918264</v>
      </c>
      <c r="CA39" s="500">
        <f t="shared" si="124"/>
        <v>1.0000000000000002</v>
      </c>
      <c r="CC39" s="468">
        <f t="shared" si="118"/>
        <v>2994.9991110000001</v>
      </c>
      <c r="CD39" s="468">
        <f t="shared" si="118"/>
        <v>4981.3885620000001</v>
      </c>
      <c r="CE39" s="468">
        <f t="shared" si="112"/>
        <v>7085.7780130000001</v>
      </c>
      <c r="CF39" s="468">
        <f t="shared" si="112"/>
        <v>9199.4250400000001</v>
      </c>
      <c r="CG39" s="468">
        <f t="shared" si="112"/>
        <v>12806.471221</v>
      </c>
      <c r="CH39" s="468">
        <f t="shared" si="112"/>
        <v>15664.109418</v>
      </c>
      <c r="CI39" s="468">
        <f t="shared" si="112"/>
        <v>18882.957183999999</v>
      </c>
      <c r="CJ39" s="468">
        <f t="shared" si="112"/>
        <v>23755.731281</v>
      </c>
      <c r="CK39" s="468">
        <f t="shared" si="112"/>
        <v>25886.006678000002</v>
      </c>
      <c r="CL39" s="468">
        <f t="shared" si="112"/>
        <v>28054.811225000001</v>
      </c>
      <c r="CM39" s="468">
        <f t="shared" si="112"/>
        <v>30168.028321999998</v>
      </c>
      <c r="CN39" s="468">
        <f t="shared" si="112"/>
        <v>34871.5</v>
      </c>
      <c r="CP39" s="465">
        <f t="shared" si="113"/>
        <v>1673.2101130000001</v>
      </c>
      <c r="CQ39" s="465">
        <f t="shared" si="113"/>
        <v>3735.9995640000002</v>
      </c>
      <c r="CR39" s="465">
        <f t="shared" si="113"/>
        <v>5798.7890150000003</v>
      </c>
      <c r="CS39" s="465">
        <f t="shared" si="113"/>
        <v>8152.5471120000002</v>
      </c>
      <c r="CT39" s="465">
        <f t="shared" si="113"/>
        <v>11728.715792999999</v>
      </c>
      <c r="CU39" s="465">
        <f t="shared" si="113"/>
        <v>14082.473889999999</v>
      </c>
      <c r="CV39" s="465">
        <f t="shared" si="113"/>
        <v>17236.231986999999</v>
      </c>
      <c r="CW39" s="465">
        <f t="shared" si="113"/>
        <v>22368.990084000001</v>
      </c>
      <c r="CX39" s="465">
        <f t="shared" si="113"/>
        <v>25276.088371000002</v>
      </c>
      <c r="CY39" s="465">
        <f t="shared" si="113"/>
        <v>27629.846468</v>
      </c>
      <c r="CZ39" s="465">
        <f t="shared" si="113"/>
        <v>29983.604565000001</v>
      </c>
      <c r="DA39" s="465">
        <f t="shared" si="113"/>
        <v>34871.5</v>
      </c>
      <c r="DC39" s="216">
        <f>DC217</f>
        <v>2994999111</v>
      </c>
      <c r="DD39" s="216">
        <f t="shared" ref="DD39:EA39" si="125">DD217</f>
        <v>4981388562</v>
      </c>
      <c r="DE39" s="216">
        <f t="shared" si="125"/>
        <v>7085778013</v>
      </c>
      <c r="DF39" s="216">
        <f t="shared" si="125"/>
        <v>9199425040</v>
      </c>
      <c r="DG39" s="216">
        <f t="shared" si="125"/>
        <v>12806471221</v>
      </c>
      <c r="DH39" s="216">
        <f t="shared" si="125"/>
        <v>15664109418</v>
      </c>
      <c r="DI39" s="216">
        <f t="shared" si="125"/>
        <v>18882957184</v>
      </c>
      <c r="DJ39" s="216">
        <f t="shared" si="125"/>
        <v>23755731281</v>
      </c>
      <c r="DK39" s="216">
        <f t="shared" si="125"/>
        <v>25886006678</v>
      </c>
      <c r="DL39" s="216">
        <f t="shared" si="125"/>
        <v>28054811225</v>
      </c>
      <c r="DM39" s="216">
        <f t="shared" si="125"/>
        <v>30168028322</v>
      </c>
      <c r="DN39" s="216">
        <f t="shared" si="125"/>
        <v>34871500000</v>
      </c>
      <c r="DO39" s="216"/>
      <c r="DP39" s="216">
        <f t="shared" si="125"/>
        <v>1673210113</v>
      </c>
      <c r="DQ39" s="216">
        <f t="shared" si="125"/>
        <v>3735999564</v>
      </c>
      <c r="DR39" s="216">
        <f t="shared" si="125"/>
        <v>5798789015</v>
      </c>
      <c r="DS39" s="216">
        <f t="shared" si="125"/>
        <v>8152547112</v>
      </c>
      <c r="DT39" s="216">
        <f t="shared" si="125"/>
        <v>11728715793</v>
      </c>
      <c r="DU39" s="216">
        <f t="shared" si="125"/>
        <v>14082473890</v>
      </c>
      <c r="DV39" s="216">
        <f t="shared" si="125"/>
        <v>17236231987</v>
      </c>
      <c r="DW39" s="216">
        <f t="shared" si="125"/>
        <v>22368990084</v>
      </c>
      <c r="DX39" s="216">
        <f t="shared" si="125"/>
        <v>25276088371</v>
      </c>
      <c r="DY39" s="216">
        <f t="shared" si="125"/>
        <v>27629846468</v>
      </c>
      <c r="DZ39" s="216">
        <f t="shared" si="125"/>
        <v>29983604565</v>
      </c>
      <c r="EA39" s="216">
        <f t="shared" si="125"/>
        <v>34871500000</v>
      </c>
      <c r="EC39" s="468">
        <v>1000000</v>
      </c>
      <c r="ED39" s="471">
        <v>1000000</v>
      </c>
      <c r="EE39" s="471">
        <v>1000000</v>
      </c>
      <c r="EF39" s="471">
        <v>1000000</v>
      </c>
      <c r="EG39" s="471">
        <v>1000000</v>
      </c>
      <c r="EH39" s="471">
        <v>1000000</v>
      </c>
      <c r="EI39" s="471">
        <v>1000000</v>
      </c>
      <c r="EJ39" s="471">
        <v>1000000</v>
      </c>
      <c r="EK39" s="471">
        <v>1000000</v>
      </c>
      <c r="EL39" s="471">
        <v>1000000</v>
      </c>
      <c r="EM39" s="471">
        <v>1000000</v>
      </c>
      <c r="EN39" s="471">
        <v>1000000</v>
      </c>
      <c r="EP39" s="468">
        <v>1000000</v>
      </c>
      <c r="EQ39" s="471">
        <v>1000000</v>
      </c>
      <c r="ER39" s="471">
        <v>1000000</v>
      </c>
      <c r="ES39" s="471">
        <v>1000000</v>
      </c>
      <c r="ET39" s="471">
        <v>1000000</v>
      </c>
      <c r="EU39" s="471">
        <v>1000000</v>
      </c>
      <c r="EV39" s="471">
        <v>1000000</v>
      </c>
      <c r="EW39" s="471">
        <v>1000000</v>
      </c>
      <c r="EX39" s="471">
        <v>1000000</v>
      </c>
      <c r="EY39" s="471">
        <v>1000000</v>
      </c>
      <c r="EZ39" s="471">
        <v>1000000</v>
      </c>
      <c r="FA39" s="471">
        <v>1000000</v>
      </c>
    </row>
    <row r="40" spans="2:157" ht="25.5" customHeight="1">
      <c r="B40" s="1" t="s">
        <v>202</v>
      </c>
      <c r="C40" s="1" t="s">
        <v>203</v>
      </c>
      <c r="D40" s="1" t="s">
        <v>171</v>
      </c>
      <c r="E40" s="1" t="s">
        <v>172</v>
      </c>
      <c r="F40" s="1" t="s">
        <v>171</v>
      </c>
      <c r="G40" s="1" t="s">
        <v>171</v>
      </c>
      <c r="H40" s="1" t="s">
        <v>171</v>
      </c>
      <c r="I40" s="1" t="s">
        <v>171</v>
      </c>
      <c r="J40" s="1" t="s">
        <v>171</v>
      </c>
      <c r="K40" s="1" t="s">
        <v>171</v>
      </c>
      <c r="L40" s="1" t="s">
        <v>171</v>
      </c>
      <c r="M40" s="1" t="s">
        <v>171</v>
      </c>
      <c r="N40" s="1" t="s">
        <v>171</v>
      </c>
      <c r="O40" s="1" t="s">
        <v>171</v>
      </c>
      <c r="T40" s="199" t="s">
        <v>204</v>
      </c>
      <c r="U40" s="390"/>
      <c r="V40" s="200" t="s">
        <v>204</v>
      </c>
      <c r="W40" s="341">
        <f>W240</f>
        <v>27129.264823000001</v>
      </c>
      <c r="X40" s="341">
        <f t="shared" ref="X40:AH40" si="126">X240</f>
        <v>0</v>
      </c>
      <c r="Y40" s="341">
        <f t="shared" si="126"/>
        <v>3052.4241499999998</v>
      </c>
      <c r="Z40" s="341">
        <f t="shared" si="126"/>
        <v>0</v>
      </c>
      <c r="AA40" s="341">
        <f t="shared" si="126"/>
        <v>3682.6241499999996</v>
      </c>
      <c r="AB40" s="341">
        <f t="shared" si="126"/>
        <v>0</v>
      </c>
      <c r="AC40" s="341">
        <f t="shared" si="126"/>
        <v>0</v>
      </c>
      <c r="AD40" s="406">
        <f t="shared" si="126"/>
        <v>27759.464823000006</v>
      </c>
      <c r="AE40" s="341">
        <f t="shared" si="126"/>
        <v>820.471271</v>
      </c>
      <c r="AF40" s="341">
        <f t="shared" si="126"/>
        <v>23179.902399719998</v>
      </c>
      <c r="AG40" s="341">
        <f>AG240</f>
        <v>3759.0911522800002</v>
      </c>
      <c r="AH40" s="406">
        <f t="shared" si="126"/>
        <v>19092.719904170001</v>
      </c>
      <c r="AI40" s="173">
        <f t="shared" si="98"/>
        <v>0.68779135426093641</v>
      </c>
      <c r="AJ40" s="214">
        <f t="shared" si="99"/>
        <v>5.0790787269390103</v>
      </c>
      <c r="AK40" s="498">
        <f>AK240</f>
        <v>20982.799934419192</v>
      </c>
      <c r="AL40" s="498">
        <f t="shared" si="116"/>
        <v>-1890.0800302491916</v>
      </c>
      <c r="AM40" s="168">
        <f t="shared" si="100"/>
        <v>0.75587912332639673</v>
      </c>
      <c r="AN40" s="406">
        <f>AN240</f>
        <v>16109.8637688</v>
      </c>
      <c r="AO40" s="175">
        <f t="shared" si="101"/>
        <v>0.58033769280206837</v>
      </c>
      <c r="AP40" s="215">
        <f t="shared" si="102"/>
        <v>4.2855741231571072</v>
      </c>
      <c r="AQ40" s="174">
        <f>AQ240</f>
        <v>20611.595296637373</v>
      </c>
      <c r="AR40" s="174">
        <f t="shared" ref="AR40:AR42" si="127">+AN40-AQ40</f>
        <v>-4501.7315278373735</v>
      </c>
      <c r="AS40" s="168">
        <f t="shared" si="103"/>
        <v>0.74250694053581712</v>
      </c>
      <c r="AT40" s="407">
        <f>AT240</f>
        <v>15993.503779809998</v>
      </c>
      <c r="AU40" s="175">
        <f t="shared" si="104"/>
        <v>0.57614596973637033</v>
      </c>
      <c r="AV40" s="407">
        <f t="shared" si="105"/>
        <v>8666.7449188300052</v>
      </c>
      <c r="AW40" s="341">
        <f t="shared" si="106"/>
        <v>2982.8561353700006</v>
      </c>
      <c r="AX40" s="342">
        <f t="shared" si="107"/>
        <v>11649.601054200006</v>
      </c>
      <c r="AY40" s="343">
        <f t="shared" si="108"/>
        <v>-15333.628751890001</v>
      </c>
      <c r="AZ40" s="176">
        <f t="shared" si="109"/>
        <v>20611.595296637373</v>
      </c>
      <c r="BA40" s="170">
        <f t="shared" si="110"/>
        <v>0.78159228031360595</v>
      </c>
      <c r="BC40" s="500">
        <f>BC240</f>
        <v>0.12102972950267334</v>
      </c>
      <c r="BD40" s="500">
        <f t="shared" ref="BD40:CA40" si="128">BD240</f>
        <v>0.16216643585782817</v>
      </c>
      <c r="BE40" s="500">
        <f t="shared" si="128"/>
        <v>0.20316852464887705</v>
      </c>
      <c r="BF40" s="500">
        <f t="shared" si="128"/>
        <v>0.26906095570156668</v>
      </c>
      <c r="BG40" s="500">
        <f t="shared" si="128"/>
        <v>0.35100059363811947</v>
      </c>
      <c r="BH40" s="500">
        <f t="shared" si="128"/>
        <v>0.39808280124704276</v>
      </c>
      <c r="BI40" s="500">
        <f t="shared" si="128"/>
        <v>0.51675177080079671</v>
      </c>
      <c r="BJ40" s="500">
        <f t="shared" si="128"/>
        <v>0.55740207847438472</v>
      </c>
      <c r="BK40" s="500">
        <f t="shared" si="128"/>
        <v>0.60756391147294753</v>
      </c>
      <c r="BL40" s="500">
        <f t="shared" si="128"/>
        <v>0.65806903743701839</v>
      </c>
      <c r="BM40" s="500">
        <f t="shared" si="128"/>
        <v>0.75587912332639673</v>
      </c>
      <c r="BN40" s="500">
        <f t="shared" si="128"/>
        <v>0.83778161972096143</v>
      </c>
      <c r="BO40" s="500"/>
      <c r="BP40" s="500">
        <f t="shared" si="128"/>
        <v>3.3967087070260228E-2</v>
      </c>
      <c r="BQ40" s="500">
        <f t="shared" si="128"/>
        <v>7.955426903687049E-2</v>
      </c>
      <c r="BR40" s="500">
        <f t="shared" si="128"/>
        <v>0.12591823429531065</v>
      </c>
      <c r="BS40" s="500">
        <f t="shared" si="128"/>
        <v>0.19396932404563375</v>
      </c>
      <c r="BT40" s="500">
        <f t="shared" si="128"/>
        <v>0.27201256399656804</v>
      </c>
      <c r="BU40" s="500">
        <f t="shared" si="128"/>
        <v>0.32179748297475586</v>
      </c>
      <c r="BV40" s="500">
        <f t="shared" si="128"/>
        <v>0.45544684094137533</v>
      </c>
      <c r="BW40" s="500">
        <f t="shared" si="128"/>
        <v>0.50782630156722208</v>
      </c>
      <c r="BX40" s="500">
        <f t="shared" si="128"/>
        <v>0.56692148433902534</v>
      </c>
      <c r="BY40" s="500">
        <f t="shared" si="128"/>
        <v>0.63053357695759571</v>
      </c>
      <c r="BZ40" s="500">
        <f t="shared" si="128"/>
        <v>0.74250694053581712</v>
      </c>
      <c r="CA40" s="500">
        <f t="shared" si="128"/>
        <v>0.83778161972096143</v>
      </c>
      <c r="CC40" s="468">
        <f t="shared" si="118"/>
        <v>3359.720518666667</v>
      </c>
      <c r="CD40" s="468">
        <f t="shared" si="118"/>
        <v>4501.6534716666674</v>
      </c>
      <c r="CE40" s="468">
        <f t="shared" si="112"/>
        <v>5639.849513131313</v>
      </c>
      <c r="CF40" s="468">
        <f t="shared" si="112"/>
        <v>7468.988135040403</v>
      </c>
      <c r="CG40" s="468">
        <f t="shared" si="112"/>
        <v>9743.5886319494948</v>
      </c>
      <c r="CH40" s="468">
        <f t="shared" si="112"/>
        <v>11050.565517858586</v>
      </c>
      <c r="CI40" s="468">
        <f t="shared" si="112"/>
        <v>14344.752603767678</v>
      </c>
      <c r="CJ40" s="468">
        <f t="shared" si="112"/>
        <v>15473.183389676769</v>
      </c>
      <c r="CK40" s="468">
        <f t="shared" si="112"/>
        <v>16865.649028257576</v>
      </c>
      <c r="CL40" s="468">
        <f t="shared" si="112"/>
        <v>18267.644295838381</v>
      </c>
      <c r="CM40" s="468">
        <f t="shared" si="112"/>
        <v>20982.799934419189</v>
      </c>
      <c r="CN40" s="468">
        <f t="shared" si="112"/>
        <v>23256.369401999997</v>
      </c>
      <c r="CP40" s="465">
        <f t="shared" si="113"/>
        <v>942.90815866666696</v>
      </c>
      <c r="CQ40" s="465">
        <f t="shared" si="113"/>
        <v>2208.3839328484851</v>
      </c>
      <c r="CR40" s="465">
        <f t="shared" si="113"/>
        <v>3495.4227954949492</v>
      </c>
      <c r="CS40" s="465">
        <f t="shared" si="113"/>
        <v>5384.4846275858581</v>
      </c>
      <c r="CT40" s="465">
        <f t="shared" si="113"/>
        <v>7550.9232016767683</v>
      </c>
      <c r="CU40" s="465">
        <f t="shared" si="113"/>
        <v>8932.9259087676764</v>
      </c>
      <c r="CV40" s="465">
        <f t="shared" si="113"/>
        <v>12642.960559858586</v>
      </c>
      <c r="CW40" s="465">
        <f t="shared" si="113"/>
        <v>14096.986354549495</v>
      </c>
      <c r="CX40" s="465">
        <f t="shared" si="113"/>
        <v>15737.437001912122</v>
      </c>
      <c r="CY40" s="465">
        <f t="shared" si="113"/>
        <v>17503.274649274746</v>
      </c>
      <c r="CZ40" s="465">
        <f t="shared" si="113"/>
        <v>20611.59529663737</v>
      </c>
      <c r="DA40" s="465">
        <f t="shared" si="113"/>
        <v>23256.369401999997</v>
      </c>
      <c r="DC40" s="216">
        <f>DC240</f>
        <v>3359720518.666667</v>
      </c>
      <c r="DD40" s="216">
        <f t="shared" ref="DD40:EA40" si="129">DD240</f>
        <v>4501653471.666667</v>
      </c>
      <c r="DE40" s="216">
        <f t="shared" si="129"/>
        <v>5639849513.1313133</v>
      </c>
      <c r="DF40" s="216">
        <f t="shared" si="129"/>
        <v>7468988135.0404034</v>
      </c>
      <c r="DG40" s="216">
        <f t="shared" si="129"/>
        <v>9743588631.9494953</v>
      </c>
      <c r="DH40" s="216">
        <f t="shared" si="129"/>
        <v>11050565517.858585</v>
      </c>
      <c r="DI40" s="216">
        <f t="shared" si="129"/>
        <v>14344752603.767677</v>
      </c>
      <c r="DJ40" s="216">
        <f t="shared" si="129"/>
        <v>15473183389.676769</v>
      </c>
      <c r="DK40" s="216">
        <f t="shared" si="129"/>
        <v>16865649028.257576</v>
      </c>
      <c r="DL40" s="216">
        <f t="shared" si="129"/>
        <v>18267644295.838383</v>
      </c>
      <c r="DM40" s="216">
        <f t="shared" si="129"/>
        <v>20982799934.419189</v>
      </c>
      <c r="DN40" s="216">
        <f t="shared" si="129"/>
        <v>23256369401.999996</v>
      </c>
      <c r="DO40" s="216"/>
      <c r="DP40" s="216">
        <f t="shared" si="129"/>
        <v>942908158.66666698</v>
      </c>
      <c r="DQ40" s="216">
        <f t="shared" si="129"/>
        <v>2208383932.848485</v>
      </c>
      <c r="DR40" s="216">
        <f t="shared" si="129"/>
        <v>3495422795.4949493</v>
      </c>
      <c r="DS40" s="216">
        <f t="shared" si="129"/>
        <v>5384484627.5858583</v>
      </c>
      <c r="DT40" s="216">
        <f t="shared" si="129"/>
        <v>7550923201.6767683</v>
      </c>
      <c r="DU40" s="216">
        <f t="shared" si="129"/>
        <v>8932925908.7676773</v>
      </c>
      <c r="DV40" s="216">
        <f t="shared" si="129"/>
        <v>12642960559.858585</v>
      </c>
      <c r="DW40" s="216">
        <f t="shared" si="129"/>
        <v>14096986354.549496</v>
      </c>
      <c r="DX40" s="216">
        <f t="shared" si="129"/>
        <v>15737437001.912121</v>
      </c>
      <c r="DY40" s="216">
        <f t="shared" si="129"/>
        <v>17503274649.274746</v>
      </c>
      <c r="DZ40" s="216">
        <f t="shared" si="129"/>
        <v>20611595296.637371</v>
      </c>
      <c r="EA40" s="216">
        <f t="shared" si="129"/>
        <v>23256369401.999996</v>
      </c>
      <c r="EC40" s="468">
        <v>1000000</v>
      </c>
      <c r="ED40" s="471">
        <v>1000000</v>
      </c>
      <c r="EE40" s="471">
        <v>1000000</v>
      </c>
      <c r="EF40" s="471">
        <v>1000000</v>
      </c>
      <c r="EG40" s="471">
        <v>1000000</v>
      </c>
      <c r="EH40" s="471">
        <v>1000000</v>
      </c>
      <c r="EI40" s="471">
        <v>1000000</v>
      </c>
      <c r="EJ40" s="471">
        <v>1000000</v>
      </c>
      <c r="EK40" s="471">
        <v>1000000</v>
      </c>
      <c r="EL40" s="471">
        <v>1000000</v>
      </c>
      <c r="EM40" s="471">
        <v>1000000</v>
      </c>
      <c r="EN40" s="471">
        <v>1000000</v>
      </c>
      <c r="EP40" s="468">
        <v>1000000</v>
      </c>
      <c r="EQ40" s="471">
        <v>1000000</v>
      </c>
      <c r="ER40" s="471">
        <v>1000000</v>
      </c>
      <c r="ES40" s="471">
        <v>1000000</v>
      </c>
      <c r="ET40" s="471">
        <v>1000000</v>
      </c>
      <c r="EU40" s="471">
        <v>1000000</v>
      </c>
      <c r="EV40" s="471">
        <v>1000000</v>
      </c>
      <c r="EW40" s="471">
        <v>1000000</v>
      </c>
      <c r="EX40" s="471">
        <v>1000000</v>
      </c>
      <c r="EY40" s="471">
        <v>1000000</v>
      </c>
      <c r="EZ40" s="471">
        <v>1000000</v>
      </c>
      <c r="FA40" s="471">
        <v>1000000</v>
      </c>
    </row>
    <row r="41" spans="2:157" ht="25.5" customHeight="1">
      <c r="B41" s="1" t="s">
        <v>205</v>
      </c>
      <c r="C41" s="1" t="s">
        <v>206</v>
      </c>
      <c r="D41" s="1" t="s">
        <v>171</v>
      </c>
      <c r="E41" s="1" t="s">
        <v>172</v>
      </c>
      <c r="F41" s="1" t="s">
        <v>171</v>
      </c>
      <c r="G41" s="1" t="s">
        <v>171</v>
      </c>
      <c r="H41" s="1" t="s">
        <v>171</v>
      </c>
      <c r="I41" s="1" t="s">
        <v>171</v>
      </c>
      <c r="J41" s="1" t="s">
        <v>171</v>
      </c>
      <c r="K41" s="1" t="s">
        <v>171</v>
      </c>
      <c r="L41" s="1" t="s">
        <v>171</v>
      </c>
      <c r="M41" s="1" t="s">
        <v>171</v>
      </c>
      <c r="N41" s="1" t="s">
        <v>171</v>
      </c>
      <c r="O41" s="1" t="s">
        <v>171</v>
      </c>
      <c r="T41" s="199" t="s">
        <v>207</v>
      </c>
      <c r="U41" s="390"/>
      <c r="V41" s="200" t="s">
        <v>207</v>
      </c>
      <c r="W41" s="341">
        <f>W263</f>
        <v>77090.638783999995</v>
      </c>
      <c r="X41" s="341">
        <f t="shared" ref="X41:AH41" si="130">X263</f>
        <v>0</v>
      </c>
      <c r="Y41" s="341">
        <f t="shared" si="130"/>
        <v>145.52337900000001</v>
      </c>
      <c r="Z41" s="341">
        <f t="shared" si="130"/>
        <v>0</v>
      </c>
      <c r="AA41" s="341">
        <f t="shared" si="130"/>
        <v>145.52337900000001</v>
      </c>
      <c r="AB41" s="341">
        <f t="shared" si="130"/>
        <v>0</v>
      </c>
      <c r="AC41" s="341">
        <f t="shared" si="130"/>
        <v>0</v>
      </c>
      <c r="AD41" s="406">
        <f t="shared" si="130"/>
        <v>77090.638783999995</v>
      </c>
      <c r="AE41" s="341">
        <f t="shared" si="130"/>
        <v>0</v>
      </c>
      <c r="AF41" s="341">
        <f>AF263</f>
        <v>76339.557838190012</v>
      </c>
      <c r="AG41" s="341">
        <f>AG263</f>
        <v>751.08094581000125</v>
      </c>
      <c r="AH41" s="406">
        <f t="shared" si="130"/>
        <v>65331.212109489992</v>
      </c>
      <c r="AI41" s="173">
        <f t="shared" si="98"/>
        <v>0.84745973233587157</v>
      </c>
      <c r="AJ41" s="214">
        <f t="shared" si="99"/>
        <v>86.982917718720344</v>
      </c>
      <c r="AK41" s="498">
        <f>AK263</f>
        <v>65919.880532199997</v>
      </c>
      <c r="AL41" s="498">
        <f t="shared" si="116"/>
        <v>-588.66842271000496</v>
      </c>
      <c r="AM41" s="168">
        <f t="shared" si="100"/>
        <v>0.85509578817864895</v>
      </c>
      <c r="AN41" s="406">
        <f>AN263</f>
        <v>58217.554642350005</v>
      </c>
      <c r="AO41" s="175">
        <f t="shared" si="101"/>
        <v>0.75518319163847614</v>
      </c>
      <c r="AP41" s="215">
        <f t="shared" si="102"/>
        <v>77.511691605443986</v>
      </c>
      <c r="AQ41" s="174">
        <f>AQ263</f>
        <v>9309.3110818299992</v>
      </c>
      <c r="AR41" s="174">
        <f t="shared" si="127"/>
        <v>48908.243560520008</v>
      </c>
      <c r="AS41" s="168">
        <f t="shared" si="103"/>
        <v>0.1207579964139839</v>
      </c>
      <c r="AT41" s="407">
        <f>AT263</f>
        <v>58152.409262069996</v>
      </c>
      <c r="AU41" s="175">
        <f t="shared" si="104"/>
        <v>0.75433814246898434</v>
      </c>
      <c r="AV41" s="407">
        <f t="shared" si="105"/>
        <v>11759.426674510003</v>
      </c>
      <c r="AW41" s="341">
        <f t="shared" si="106"/>
        <v>7113.6574671399867</v>
      </c>
      <c r="AX41" s="342">
        <f t="shared" si="107"/>
        <v>18873.08414164999</v>
      </c>
      <c r="AY41" s="343">
        <f t="shared" si="108"/>
        <v>-64580.131163679987</v>
      </c>
      <c r="AZ41" s="176">
        <f t="shared" si="109"/>
        <v>9309.3110818299992</v>
      </c>
      <c r="BA41" s="170">
        <f t="shared" si="110"/>
        <v>6.2536909692468621</v>
      </c>
      <c r="BC41" s="500">
        <f>BC263</f>
        <v>3.7868442994091457E-2</v>
      </c>
      <c r="BD41" s="500">
        <f t="shared" ref="BD41:CA41" si="131">BD263</f>
        <v>9.1251171915830834E-2</v>
      </c>
      <c r="BE41" s="500">
        <f t="shared" si="131"/>
        <v>0.19578200079167737</v>
      </c>
      <c r="BF41" s="500">
        <f t="shared" si="131"/>
        <v>0.26021072566184739</v>
      </c>
      <c r="BG41" s="500">
        <f t="shared" si="131"/>
        <v>0.32922961651133281</v>
      </c>
      <c r="BH41" s="500">
        <f t="shared" si="131"/>
        <v>0.42119524119910562</v>
      </c>
      <c r="BI41" s="500">
        <f t="shared" si="131"/>
        <v>0.49077872424832542</v>
      </c>
      <c r="BJ41" s="500">
        <f t="shared" si="131"/>
        <v>0.55991506965290105</v>
      </c>
      <c r="BK41" s="500">
        <f t="shared" si="131"/>
        <v>0.62814792503756456</v>
      </c>
      <c r="BL41" s="500">
        <f t="shared" si="131"/>
        <v>0.74890592145154855</v>
      </c>
      <c r="BM41" s="500">
        <f t="shared" si="131"/>
        <v>0.85509578817864895</v>
      </c>
      <c r="BN41" s="500">
        <f t="shared" si="131"/>
        <v>1</v>
      </c>
      <c r="BO41" s="500"/>
      <c r="BP41" s="500">
        <f t="shared" si="131"/>
        <v>0</v>
      </c>
      <c r="BQ41" s="500">
        <f t="shared" si="131"/>
        <v>3.7868442994091457E-2</v>
      </c>
      <c r="BR41" s="500">
        <f t="shared" si="131"/>
        <v>5.3382728921739377E-2</v>
      </c>
      <c r="BS41" s="500">
        <f t="shared" si="131"/>
        <v>0.1045308288758465</v>
      </c>
      <c r="BT41" s="500">
        <f t="shared" si="131"/>
        <v>6.4428726167344449E-2</v>
      </c>
      <c r="BU41" s="500">
        <f t="shared" si="131"/>
        <v>6.9018890849485384E-2</v>
      </c>
      <c r="BV41" s="500">
        <f t="shared" si="131"/>
        <v>9.1965624687772723E-2</v>
      </c>
      <c r="BW41" s="500">
        <f t="shared" si="131"/>
        <v>6.9583483049219935E-2</v>
      </c>
      <c r="BX41" s="500">
        <f t="shared" si="131"/>
        <v>6.9136345404575653E-2</v>
      </c>
      <c r="BY41" s="500">
        <f t="shared" si="131"/>
        <v>6.8232855384663449E-2</v>
      </c>
      <c r="BZ41" s="500">
        <f t="shared" si="131"/>
        <v>0.1207579964139839</v>
      </c>
      <c r="CA41" s="500">
        <f t="shared" si="131"/>
        <v>0.25109407725127714</v>
      </c>
      <c r="CC41" s="468">
        <f t="shared" si="118"/>
        <v>2919.3024601699999</v>
      </c>
      <c r="CD41" s="468">
        <f t="shared" si="118"/>
        <v>7034.6111327799999</v>
      </c>
      <c r="CE41" s="468">
        <f t="shared" si="112"/>
        <v>15092.959503439999</v>
      </c>
      <c r="CF41" s="468">
        <f t="shared" si="112"/>
        <v>20059.811059720003</v>
      </c>
      <c r="CG41" s="468">
        <f t="shared" si="112"/>
        <v>25380.521443470003</v>
      </c>
      <c r="CH41" s="468">
        <f t="shared" si="112"/>
        <v>32470.21019682</v>
      </c>
      <c r="CI41" s="468">
        <f t="shared" si="112"/>
        <v>37834.445353900002</v>
      </c>
      <c r="CJ41" s="468">
        <f t="shared" si="112"/>
        <v>43164.210384329999</v>
      </c>
      <c r="CK41" s="468">
        <f t="shared" si="112"/>
        <v>48424.324791989995</v>
      </c>
      <c r="CL41" s="468">
        <f t="shared" si="112"/>
        <v>57733.63587382</v>
      </c>
      <c r="CM41" s="468">
        <f t="shared" si="112"/>
        <v>65919.880532200012</v>
      </c>
      <c r="CN41" s="468">
        <f t="shared" si="112"/>
        <v>77090.638783999995</v>
      </c>
      <c r="CP41" s="465">
        <f t="shared" si="113"/>
        <v>0</v>
      </c>
      <c r="CQ41" s="465">
        <f t="shared" si="113"/>
        <v>2919.3024601699999</v>
      </c>
      <c r="CR41" s="465">
        <f t="shared" si="113"/>
        <v>4115.30867261</v>
      </c>
      <c r="CS41" s="465">
        <f t="shared" si="113"/>
        <v>8058.34837066</v>
      </c>
      <c r="CT41" s="465">
        <f t="shared" si="113"/>
        <v>4966.8516562799996</v>
      </c>
      <c r="CU41" s="465">
        <f t="shared" si="113"/>
        <v>5320.7103837499999</v>
      </c>
      <c r="CV41" s="465">
        <f t="shared" si="113"/>
        <v>7089.6887533500003</v>
      </c>
      <c r="CW41" s="465">
        <f t="shared" si="113"/>
        <v>5364.2351570800001</v>
      </c>
      <c r="CX41" s="465">
        <f t="shared" si="113"/>
        <v>5329.7650304300005</v>
      </c>
      <c r="CY41" s="465">
        <f t="shared" si="113"/>
        <v>5260.1144076599994</v>
      </c>
      <c r="CZ41" s="465">
        <f t="shared" si="113"/>
        <v>9309.3110818299992</v>
      </c>
      <c r="DA41" s="465">
        <f t="shared" si="113"/>
        <v>19357.002810180002</v>
      </c>
      <c r="DC41" s="216">
        <f>DC263</f>
        <v>2919302460.1700001</v>
      </c>
      <c r="DD41" s="216">
        <f t="shared" ref="DD41:EA41" si="132">DD263</f>
        <v>7034611132.7799997</v>
      </c>
      <c r="DE41" s="216">
        <f t="shared" si="132"/>
        <v>15092959503.439999</v>
      </c>
      <c r="DF41" s="216">
        <f t="shared" si="132"/>
        <v>20059811059.720001</v>
      </c>
      <c r="DG41" s="216">
        <f t="shared" si="132"/>
        <v>25380521443.470001</v>
      </c>
      <c r="DH41" s="216">
        <f t="shared" si="132"/>
        <v>32470210196.82</v>
      </c>
      <c r="DI41" s="216">
        <f t="shared" si="132"/>
        <v>37834445353.900002</v>
      </c>
      <c r="DJ41" s="216">
        <f t="shared" si="132"/>
        <v>43164210384.330002</v>
      </c>
      <c r="DK41" s="216">
        <f t="shared" si="132"/>
        <v>48424324791.989998</v>
      </c>
      <c r="DL41" s="216">
        <f t="shared" si="132"/>
        <v>57733635873.82</v>
      </c>
      <c r="DM41" s="216">
        <f t="shared" si="132"/>
        <v>65919880532.200005</v>
      </c>
      <c r="DN41" s="216">
        <f t="shared" si="132"/>
        <v>77090638784</v>
      </c>
      <c r="DO41" s="216"/>
      <c r="DP41" s="216">
        <f t="shared" si="132"/>
        <v>0</v>
      </c>
      <c r="DQ41" s="216">
        <f t="shared" si="132"/>
        <v>2919302460.1700001</v>
      </c>
      <c r="DR41" s="216">
        <f t="shared" si="132"/>
        <v>4115308672.6099997</v>
      </c>
      <c r="DS41" s="216">
        <f t="shared" si="132"/>
        <v>8058348370.6599998</v>
      </c>
      <c r="DT41" s="216">
        <f t="shared" si="132"/>
        <v>4966851656.2799997</v>
      </c>
      <c r="DU41" s="216">
        <f t="shared" si="132"/>
        <v>5320710383.75</v>
      </c>
      <c r="DV41" s="216">
        <f t="shared" si="132"/>
        <v>7089688753.3500004</v>
      </c>
      <c r="DW41" s="216">
        <f t="shared" si="132"/>
        <v>5364235157.0799999</v>
      </c>
      <c r="DX41" s="216">
        <f t="shared" si="132"/>
        <v>5329765030.4300003</v>
      </c>
      <c r="DY41" s="216">
        <f t="shared" si="132"/>
        <v>5260114407.6599998</v>
      </c>
      <c r="DZ41" s="216">
        <f t="shared" si="132"/>
        <v>9309311081.8299999</v>
      </c>
      <c r="EA41" s="216">
        <f t="shared" si="132"/>
        <v>19357002810.18</v>
      </c>
      <c r="EC41" s="468">
        <v>1000000</v>
      </c>
      <c r="ED41" s="471">
        <v>1000000</v>
      </c>
      <c r="EE41" s="471">
        <v>1000000</v>
      </c>
      <c r="EF41" s="471">
        <v>1000000</v>
      </c>
      <c r="EG41" s="471">
        <v>1000000</v>
      </c>
      <c r="EH41" s="471">
        <v>1000000</v>
      </c>
      <c r="EI41" s="471">
        <v>1000000</v>
      </c>
      <c r="EJ41" s="471">
        <v>1000000</v>
      </c>
      <c r="EK41" s="471">
        <v>1000000</v>
      </c>
      <c r="EL41" s="471">
        <v>1000000</v>
      </c>
      <c r="EM41" s="471">
        <v>1000000</v>
      </c>
      <c r="EN41" s="471">
        <v>1000000</v>
      </c>
      <c r="EP41" s="468">
        <v>1000000</v>
      </c>
      <c r="EQ41" s="471">
        <v>1000000</v>
      </c>
      <c r="ER41" s="471">
        <v>1000000</v>
      </c>
      <c r="ES41" s="471">
        <v>1000000</v>
      </c>
      <c r="ET41" s="471">
        <v>1000000</v>
      </c>
      <c r="EU41" s="471">
        <v>1000000</v>
      </c>
      <c r="EV41" s="471">
        <v>1000000</v>
      </c>
      <c r="EW41" s="471">
        <v>1000000</v>
      </c>
      <c r="EX41" s="471">
        <v>1000000</v>
      </c>
      <c r="EY41" s="471">
        <v>1000000</v>
      </c>
      <c r="EZ41" s="471">
        <v>1000000</v>
      </c>
      <c r="FA41" s="471">
        <v>1000000</v>
      </c>
    </row>
    <row r="42" spans="2:157" ht="25.5" customHeight="1" thickBot="1">
      <c r="B42" s="1" t="s">
        <v>208</v>
      </c>
      <c r="C42" s="1" t="s">
        <v>209</v>
      </c>
      <c r="D42" s="1" t="s">
        <v>171</v>
      </c>
      <c r="E42" s="1" t="s">
        <v>172</v>
      </c>
      <c r="F42" s="1" t="s">
        <v>171</v>
      </c>
      <c r="G42" s="1" t="s">
        <v>171</v>
      </c>
      <c r="H42" s="1" t="s">
        <v>171</v>
      </c>
      <c r="I42" s="1" t="s">
        <v>171</v>
      </c>
      <c r="J42" s="1" t="s">
        <v>171</v>
      </c>
      <c r="K42" s="1" t="s">
        <v>171</v>
      </c>
      <c r="L42" s="1" t="s">
        <v>171</v>
      </c>
      <c r="M42" s="1" t="s">
        <v>171</v>
      </c>
      <c r="N42" s="1" t="s">
        <v>171</v>
      </c>
      <c r="O42" s="1" t="s">
        <v>171</v>
      </c>
      <c r="T42" s="199" t="s">
        <v>210</v>
      </c>
      <c r="U42" s="390"/>
      <c r="V42" s="200" t="s">
        <v>210</v>
      </c>
      <c r="W42" s="341">
        <f>W293</f>
        <v>37050.677000000003</v>
      </c>
      <c r="X42" s="341">
        <f t="shared" ref="X42:AH42" si="133">X293</f>
        <v>0</v>
      </c>
      <c r="Y42" s="341">
        <f t="shared" si="133"/>
        <v>0</v>
      </c>
      <c r="Z42" s="341">
        <f t="shared" si="133"/>
        <v>0</v>
      </c>
      <c r="AA42" s="341">
        <f t="shared" si="133"/>
        <v>0</v>
      </c>
      <c r="AB42" s="341">
        <f t="shared" si="133"/>
        <v>0</v>
      </c>
      <c r="AC42" s="341">
        <f t="shared" si="133"/>
        <v>0</v>
      </c>
      <c r="AD42" s="406">
        <f t="shared" si="133"/>
        <v>37050.677000000003</v>
      </c>
      <c r="AE42" s="341">
        <f t="shared" si="133"/>
        <v>1453.7439999999999</v>
      </c>
      <c r="AF42" s="341">
        <f t="shared" si="133"/>
        <v>35143.960271870004</v>
      </c>
      <c r="AG42" s="341">
        <f>AG293</f>
        <v>452.97272812999995</v>
      </c>
      <c r="AH42" s="406">
        <f t="shared" si="133"/>
        <v>30161.154501334004</v>
      </c>
      <c r="AI42" s="173">
        <f t="shared" si="98"/>
        <v>0.81405137351023305</v>
      </c>
      <c r="AJ42" s="214">
        <f t="shared" si="99"/>
        <v>66.58492361305683</v>
      </c>
      <c r="AK42" s="498">
        <f>AK293</f>
        <v>33151.361740180699</v>
      </c>
      <c r="AL42" s="498">
        <f t="shared" si="116"/>
        <v>-2990.207238846695</v>
      </c>
      <c r="AM42" s="168">
        <f t="shared" si="100"/>
        <v>0.89475724668082846</v>
      </c>
      <c r="AN42" s="406">
        <f>AN293</f>
        <v>28620.737049809999</v>
      </c>
      <c r="AO42" s="175">
        <f t="shared" si="101"/>
        <v>0.77247541387192453</v>
      </c>
      <c r="AP42" s="215">
        <f t="shared" si="102"/>
        <v>63.184238856861271</v>
      </c>
      <c r="AQ42" s="174">
        <f>AQ293</f>
        <v>32178.000654850701</v>
      </c>
      <c r="AR42" s="174">
        <f t="shared" si="127"/>
        <v>-3557.2636050407018</v>
      </c>
      <c r="AS42" s="168">
        <f t="shared" si="103"/>
        <v>0.86848617246186077</v>
      </c>
      <c r="AT42" s="407">
        <f>AT293</f>
        <v>27340.273638809998</v>
      </c>
      <c r="AU42" s="175">
        <f t="shared" si="104"/>
        <v>0.73791562941778355</v>
      </c>
      <c r="AV42" s="407">
        <f t="shared" si="105"/>
        <v>6889.5224986659996</v>
      </c>
      <c r="AW42" s="341">
        <f t="shared" si="106"/>
        <v>1540.4174515240047</v>
      </c>
      <c r="AX42" s="342">
        <f t="shared" si="107"/>
        <v>8429.9399501900043</v>
      </c>
      <c r="AY42" s="343">
        <f t="shared" si="108"/>
        <v>-29708.181773204004</v>
      </c>
      <c r="AZ42" s="176">
        <f t="shared" si="109"/>
        <v>32178.000654850701</v>
      </c>
      <c r="BA42" s="170">
        <f t="shared" si="110"/>
        <v>0.88945044649613869</v>
      </c>
      <c r="BC42" s="500">
        <f>BC293</f>
        <v>0.12354137597232469</v>
      </c>
      <c r="BD42" s="500">
        <f t="shared" ref="BD42:CA42" si="134">BD293</f>
        <v>0.24564096973376021</v>
      </c>
      <c r="BE42" s="500">
        <f t="shared" si="134"/>
        <v>0.32268211463068508</v>
      </c>
      <c r="BF42" s="500">
        <f t="shared" si="134"/>
        <v>0.40245894071367844</v>
      </c>
      <c r="BG42" s="500">
        <f t="shared" si="134"/>
        <v>0.47519016123324309</v>
      </c>
      <c r="BH42" s="500">
        <f t="shared" si="134"/>
        <v>0.55078501309751982</v>
      </c>
      <c r="BI42" s="500">
        <f t="shared" si="134"/>
        <v>0.63272572509366154</v>
      </c>
      <c r="BJ42" s="500">
        <f t="shared" si="134"/>
        <v>0.69613952620412867</v>
      </c>
      <c r="BK42" s="500">
        <f t="shared" si="134"/>
        <v>0.76689365221608163</v>
      </c>
      <c r="BL42" s="500">
        <f t="shared" si="134"/>
        <v>0.83011620194941471</v>
      </c>
      <c r="BM42" s="500">
        <f t="shared" si="134"/>
        <v>0.89475724668082846</v>
      </c>
      <c r="BN42" s="500">
        <f t="shared" si="134"/>
        <v>1.0000000000000002</v>
      </c>
      <c r="BO42" s="500"/>
      <c r="BP42" s="500">
        <f t="shared" si="134"/>
        <v>6.149584182513488E-2</v>
      </c>
      <c r="BQ42" s="500">
        <f t="shared" si="134"/>
        <v>0.12811028693463078</v>
      </c>
      <c r="BR42" s="500">
        <f t="shared" si="134"/>
        <v>0.2013837315004659</v>
      </c>
      <c r="BS42" s="500">
        <f t="shared" si="134"/>
        <v>0.27588280775988655</v>
      </c>
      <c r="BT42" s="500">
        <f t="shared" si="134"/>
        <v>0.35428323005948886</v>
      </c>
      <c r="BU42" s="500">
        <f t="shared" si="134"/>
        <v>0.4440304135802155</v>
      </c>
      <c r="BV42" s="500">
        <f t="shared" si="134"/>
        <v>0.53873441233978114</v>
      </c>
      <c r="BW42" s="500">
        <f t="shared" si="134"/>
        <v>0.62305520090772448</v>
      </c>
      <c r="BX42" s="500">
        <f t="shared" si="134"/>
        <v>0.70178108415180585</v>
      </c>
      <c r="BY42" s="500">
        <f t="shared" si="134"/>
        <v>0.78240482262266176</v>
      </c>
      <c r="BZ42" s="500">
        <f t="shared" si="134"/>
        <v>0.86848617246186077</v>
      </c>
      <c r="CA42" s="500">
        <f t="shared" si="134"/>
        <v>1.0000000000000002</v>
      </c>
      <c r="CC42" s="468">
        <f t="shared" si="118"/>
        <v>4577.2916172861633</v>
      </c>
      <c r="CD42" s="468">
        <f t="shared" si="118"/>
        <v>9101.1642275723261</v>
      </c>
      <c r="CE42" s="468">
        <f t="shared" si="112"/>
        <v>11955.590802858487</v>
      </c>
      <c r="CF42" s="468">
        <f t="shared" si="112"/>
        <v>14911.376218144651</v>
      </c>
      <c r="CG42" s="468">
        <f t="shared" si="112"/>
        <v>17606.117177430817</v>
      </c>
      <c r="CH42" s="468">
        <f t="shared" si="112"/>
        <v>20406.95761671698</v>
      </c>
      <c r="CI42" s="468">
        <f t="shared" si="112"/>
        <v>23442.916470036049</v>
      </c>
      <c r="CJ42" s="468">
        <f t="shared" si="112"/>
        <v>25792.440732322211</v>
      </c>
      <c r="CK42" s="468">
        <f t="shared" si="112"/>
        <v>28413.929001608376</v>
      </c>
      <c r="CL42" s="468">
        <f t="shared" si="112"/>
        <v>30756.367270894538</v>
      </c>
      <c r="CM42" s="468">
        <f t="shared" si="112"/>
        <v>33151.361740180699</v>
      </c>
      <c r="CN42" s="468">
        <f t="shared" si="112"/>
        <v>37050.677000000011</v>
      </c>
      <c r="CP42" s="465">
        <f t="shared" si="113"/>
        <v>2278.4625723061627</v>
      </c>
      <c r="CQ42" s="465">
        <f t="shared" si="113"/>
        <v>4746.5728615923263</v>
      </c>
      <c r="CR42" s="465">
        <f t="shared" si="113"/>
        <v>7461.4035888784883</v>
      </c>
      <c r="CS42" s="465">
        <f t="shared" si="113"/>
        <v>10221.644800164651</v>
      </c>
      <c r="CT42" s="465">
        <f t="shared" si="113"/>
        <v>13126.433523450814</v>
      </c>
      <c r="CU42" s="465">
        <f t="shared" si="113"/>
        <v>16451.627431736979</v>
      </c>
      <c r="CV42" s="465">
        <f t="shared" si="113"/>
        <v>19960.474700386047</v>
      </c>
      <c r="CW42" s="465">
        <f t="shared" si="113"/>
        <v>23084.617002002211</v>
      </c>
      <c r="CX42" s="465">
        <f t="shared" si="113"/>
        <v>26001.464273618374</v>
      </c>
      <c r="CY42" s="465">
        <f t="shared" si="113"/>
        <v>28988.628366234538</v>
      </c>
      <c r="CZ42" s="465">
        <f t="shared" si="113"/>
        <v>32178.000654850701</v>
      </c>
      <c r="DA42" s="465">
        <f t="shared" si="113"/>
        <v>37050.677000000011</v>
      </c>
      <c r="DC42" s="216">
        <f>DC293</f>
        <v>4577291617.2861633</v>
      </c>
      <c r="DD42" s="216">
        <f t="shared" ref="DD42:EA42" si="135">DD293</f>
        <v>9101164227.5723267</v>
      </c>
      <c r="DE42" s="216">
        <f t="shared" si="135"/>
        <v>11955590802.858488</v>
      </c>
      <c r="DF42" s="216">
        <f t="shared" si="135"/>
        <v>14911376218.144651</v>
      </c>
      <c r="DG42" s="216">
        <f t="shared" si="135"/>
        <v>17606117177.430817</v>
      </c>
      <c r="DH42" s="216">
        <f t="shared" si="135"/>
        <v>20406957616.71698</v>
      </c>
      <c r="DI42" s="216">
        <f t="shared" si="135"/>
        <v>23442916470.036049</v>
      </c>
      <c r="DJ42" s="216">
        <f t="shared" si="135"/>
        <v>25792440732.322212</v>
      </c>
      <c r="DK42" s="216">
        <f t="shared" si="135"/>
        <v>28413929001.608376</v>
      </c>
      <c r="DL42" s="216">
        <f t="shared" si="135"/>
        <v>30756367270.894539</v>
      </c>
      <c r="DM42" s="216">
        <f t="shared" si="135"/>
        <v>33151361740.180702</v>
      </c>
      <c r="DN42" s="216">
        <f t="shared" si="135"/>
        <v>37050677000.000008</v>
      </c>
      <c r="DO42" s="216"/>
      <c r="DP42" s="216">
        <f t="shared" si="135"/>
        <v>2278462572.3061628</v>
      </c>
      <c r="DQ42" s="216">
        <f t="shared" si="135"/>
        <v>4746572861.5923262</v>
      </c>
      <c r="DR42" s="216">
        <f t="shared" si="135"/>
        <v>7461403588.8784885</v>
      </c>
      <c r="DS42" s="216">
        <f t="shared" si="135"/>
        <v>10221644800.164652</v>
      </c>
      <c r="DT42" s="216">
        <f t="shared" si="135"/>
        <v>13126433523.450815</v>
      </c>
      <c r="DU42" s="216">
        <f t="shared" si="135"/>
        <v>16451627431.736979</v>
      </c>
      <c r="DV42" s="216">
        <f t="shared" si="135"/>
        <v>19960474700.386047</v>
      </c>
      <c r="DW42" s="216">
        <f t="shared" si="135"/>
        <v>23084617002.002213</v>
      </c>
      <c r="DX42" s="216">
        <f t="shared" si="135"/>
        <v>26001464273.618374</v>
      </c>
      <c r="DY42" s="216">
        <f t="shared" si="135"/>
        <v>28988628366.234539</v>
      </c>
      <c r="DZ42" s="216">
        <f t="shared" si="135"/>
        <v>32178000654.8507</v>
      </c>
      <c r="EA42" s="216">
        <f t="shared" si="135"/>
        <v>37050677000.000008</v>
      </c>
      <c r="EC42" s="468">
        <v>1000000</v>
      </c>
      <c r="ED42" s="471">
        <v>1000000</v>
      </c>
      <c r="EE42" s="471">
        <v>1000000</v>
      </c>
      <c r="EF42" s="471">
        <v>1000000</v>
      </c>
      <c r="EG42" s="471">
        <v>1000000</v>
      </c>
      <c r="EH42" s="471">
        <v>1000000</v>
      </c>
      <c r="EI42" s="471">
        <v>1000000</v>
      </c>
      <c r="EJ42" s="471">
        <v>1000000</v>
      </c>
      <c r="EK42" s="471">
        <v>1000000</v>
      </c>
      <c r="EL42" s="471">
        <v>1000000</v>
      </c>
      <c r="EM42" s="471">
        <v>1000000</v>
      </c>
      <c r="EN42" s="471">
        <v>1000000</v>
      </c>
      <c r="EP42" s="468">
        <v>1000000</v>
      </c>
      <c r="EQ42" s="471">
        <v>1000000</v>
      </c>
      <c r="ER42" s="471">
        <v>1000000</v>
      </c>
      <c r="ES42" s="471">
        <v>1000000</v>
      </c>
      <c r="ET42" s="471">
        <v>1000000</v>
      </c>
      <c r="EU42" s="471">
        <v>1000000</v>
      </c>
      <c r="EV42" s="471">
        <v>1000000</v>
      </c>
      <c r="EW42" s="471">
        <v>1000000</v>
      </c>
      <c r="EX42" s="471">
        <v>1000000</v>
      </c>
      <c r="EY42" s="471">
        <v>1000000</v>
      </c>
      <c r="EZ42" s="471">
        <v>1000000</v>
      </c>
      <c r="FA42" s="471">
        <v>1000000</v>
      </c>
    </row>
    <row r="43" spans="2:157" ht="25.5" customHeight="1" thickBot="1">
      <c r="B43" s="1" t="s">
        <v>171</v>
      </c>
      <c r="C43" s="1" t="s">
        <v>171</v>
      </c>
      <c r="D43" s="1" t="s">
        <v>171</v>
      </c>
      <c r="E43" s="1" t="s">
        <v>172</v>
      </c>
      <c r="F43" s="1" t="s">
        <v>171</v>
      </c>
      <c r="G43" s="1" t="s">
        <v>171</v>
      </c>
      <c r="H43" s="1" t="s">
        <v>171</v>
      </c>
      <c r="I43" s="1" t="s">
        <v>171</v>
      </c>
      <c r="J43" s="1" t="s">
        <v>171</v>
      </c>
      <c r="K43" s="1" t="s">
        <v>171</v>
      </c>
      <c r="L43" s="1" t="s">
        <v>171</v>
      </c>
      <c r="M43" s="1" t="s">
        <v>171</v>
      </c>
      <c r="N43" s="1" t="s">
        <v>171</v>
      </c>
      <c r="O43" s="1" t="s">
        <v>171</v>
      </c>
      <c r="T43" s="164" t="s">
        <v>185</v>
      </c>
      <c r="U43" s="382"/>
      <c r="V43" s="154" t="s">
        <v>185</v>
      </c>
      <c r="W43" s="344">
        <f t="shared" ref="W43:AD43" si="136">SUM(W36:W42)</f>
        <v>3791504.7408890002</v>
      </c>
      <c r="X43" s="344">
        <f t="shared" si="136"/>
        <v>0</v>
      </c>
      <c r="Y43" s="344">
        <f t="shared" si="136"/>
        <v>40008.932510999999</v>
      </c>
      <c r="Z43" s="344">
        <f t="shared" si="136"/>
        <v>0</v>
      </c>
      <c r="AA43" s="344">
        <f t="shared" si="136"/>
        <v>30463.843895999995</v>
      </c>
      <c r="AB43" s="344">
        <f t="shared" si="136"/>
        <v>0</v>
      </c>
      <c r="AC43" s="344">
        <f t="shared" si="136"/>
        <v>0</v>
      </c>
      <c r="AD43" s="344">
        <f t="shared" si="136"/>
        <v>3793381.9408890004</v>
      </c>
      <c r="AE43" s="344">
        <f>SUM(AE36:AE42)</f>
        <v>64043.340681999995</v>
      </c>
      <c r="AF43" s="344">
        <f>SUM(AF36:AF42)</f>
        <v>3684551.2119397097</v>
      </c>
      <c r="AG43" s="344">
        <f>SUM(AG36:AG42)</f>
        <v>44787.388267290422</v>
      </c>
      <c r="AH43" s="408">
        <f>SUM(AH36:AH42)</f>
        <v>3623195.5920605832</v>
      </c>
      <c r="AI43" s="165">
        <f t="shared" si="98"/>
        <v>0.95513598380538156</v>
      </c>
      <c r="AJ43" s="214">
        <f t="shared" si="99"/>
        <v>80.897675266023768</v>
      </c>
      <c r="AK43" s="501">
        <f>SUM(AK36:AK42)</f>
        <v>3536317.3267136039</v>
      </c>
      <c r="AL43" s="501">
        <f>SUM(AL36:AL42)</f>
        <v>86878.265346979839</v>
      </c>
      <c r="AM43" s="168">
        <f t="shared" si="100"/>
        <v>0.93223339537617156</v>
      </c>
      <c r="AN43" s="408">
        <f>SUM(AN36:AN42)</f>
        <v>3579380.4502268699</v>
      </c>
      <c r="AO43" s="181">
        <f t="shared" si="101"/>
        <v>0.94358556718072584</v>
      </c>
      <c r="AP43" s="215">
        <f t="shared" si="102"/>
        <v>79.919383306416179</v>
      </c>
      <c r="AQ43" s="501">
        <f>SUM(AQ36:AQ42)</f>
        <v>3601924.4523433694</v>
      </c>
      <c r="AR43" s="501">
        <f>SUM(AR36:AR42)</f>
        <v>-22544.00211649952</v>
      </c>
      <c r="AS43" s="168">
        <f t="shared" si="103"/>
        <v>0.94952854958212773</v>
      </c>
      <c r="AT43" s="502">
        <f>SUM(AT36:AT42)</f>
        <v>3576227.4867319497</v>
      </c>
      <c r="AU43" s="181">
        <f t="shared" si="104"/>
        <v>0.94275439237574921</v>
      </c>
      <c r="AV43" s="408">
        <f>SUM(AV36:AV42)</f>
        <v>170186.3488284167</v>
      </c>
      <c r="AW43" s="344">
        <f>SUM(AW36:AW42)</f>
        <v>43815.141833713671</v>
      </c>
      <c r="AX43" s="346">
        <f>SUM(AX36:AX42)</f>
        <v>214001.49066213041</v>
      </c>
      <c r="AY43" s="344">
        <f t="shared" si="108"/>
        <v>-3578408.2037932929</v>
      </c>
      <c r="AZ43" s="205">
        <f>SUM(AZ37:AZ42)</f>
        <v>3438321.370127318</v>
      </c>
      <c r="BA43" s="170">
        <f t="shared" si="110"/>
        <v>1.0410255659418854</v>
      </c>
      <c r="BC43" s="495">
        <f>CC43/$AD$43</f>
        <v>4.1180432842404191E-2</v>
      </c>
      <c r="BD43" s="495">
        <f t="shared" ref="BD43:BN43" si="137">CD43/$AD$43</f>
        <v>0.82377294532805956</v>
      </c>
      <c r="BE43" s="495">
        <f t="shared" si="137"/>
        <v>0.83889410173589229</v>
      </c>
      <c r="BF43" s="495">
        <f t="shared" si="137"/>
        <v>0.86803829723352932</v>
      </c>
      <c r="BG43" s="495">
        <f t="shared" si="137"/>
        <v>0.87620792826775173</v>
      </c>
      <c r="BH43" s="495">
        <f t="shared" si="137"/>
        <v>0.8866078460951291</v>
      </c>
      <c r="BI43" s="495">
        <f t="shared" si="137"/>
        <v>0.89661484407536796</v>
      </c>
      <c r="BJ43" s="495">
        <f t="shared" si="137"/>
        <v>0.90244118699333564</v>
      </c>
      <c r="BK43" s="495">
        <f t="shared" si="137"/>
        <v>0.90881373664912957</v>
      </c>
      <c r="BL43" s="495">
        <f t="shared" si="137"/>
        <v>0.91825963034637725</v>
      </c>
      <c r="BM43" s="495">
        <f t="shared" si="137"/>
        <v>0.93223339537617156</v>
      </c>
      <c r="BN43" s="495">
        <f t="shared" si="137"/>
        <v>0.94288191683007727</v>
      </c>
      <c r="BO43" s="496"/>
      <c r="BP43" s="495">
        <f>CP43/$AD$43</f>
        <v>3.1343646535318917E-2</v>
      </c>
      <c r="BQ43" s="495">
        <f t="shared" ref="BQ43:CA43" si="138">CQ43/$AD$43</f>
        <v>0.8109350414502311</v>
      </c>
      <c r="BR43" s="495">
        <f t="shared" si="138"/>
        <v>0.83305899094851399</v>
      </c>
      <c r="BS43" s="495">
        <f t="shared" si="138"/>
        <v>0.86578572380470598</v>
      </c>
      <c r="BT43" s="495">
        <f t="shared" si="138"/>
        <v>0.87511836620868511</v>
      </c>
      <c r="BU43" s="495">
        <f t="shared" si="138"/>
        <v>0.88542329135380293</v>
      </c>
      <c r="BV43" s="495">
        <f t="shared" si="138"/>
        <v>0.89875024043636687</v>
      </c>
      <c r="BW43" s="495">
        <f t="shared" si="138"/>
        <v>0.90907016798716</v>
      </c>
      <c r="BX43" s="495">
        <f t="shared" si="138"/>
        <v>0.91960210929801034</v>
      </c>
      <c r="BY43" s="495">
        <f t="shared" si="138"/>
        <v>0.93136116831686255</v>
      </c>
      <c r="BZ43" s="495">
        <f t="shared" si="138"/>
        <v>0.94952854958212773</v>
      </c>
      <c r="CA43" s="495">
        <f t="shared" si="138"/>
        <v>0.97141405375359058</v>
      </c>
      <c r="CC43" s="502">
        <f t="shared" ref="CC43:CN43" si="139">SUM(CC36:CC42)</f>
        <v>156213.11026236834</v>
      </c>
      <c r="CD43" s="502">
        <f t="shared" si="139"/>
        <v>3124885.4142004028</v>
      </c>
      <c r="CE43" s="502">
        <f t="shared" si="139"/>
        <v>3182245.7358432338</v>
      </c>
      <c r="CF43" s="502">
        <f t="shared" si="139"/>
        <v>3292800.8007257087</v>
      </c>
      <c r="CG43" s="502">
        <f t="shared" si="139"/>
        <v>3323791.3315546541</v>
      </c>
      <c r="CH43" s="502">
        <f t="shared" si="139"/>
        <v>3363242.1920277569</v>
      </c>
      <c r="CI43" s="502">
        <f t="shared" si="139"/>
        <v>3401202.5574485078</v>
      </c>
      <c r="CJ43" s="502">
        <f t="shared" si="139"/>
        <v>3423304.1014549527</v>
      </c>
      <c r="CK43" s="502">
        <f t="shared" si="139"/>
        <v>3447477.6162366602</v>
      </c>
      <c r="CL43" s="502">
        <f t="shared" si="139"/>
        <v>3483309.4988033567</v>
      </c>
      <c r="CM43" s="502">
        <f t="shared" si="139"/>
        <v>3536317.3267136044</v>
      </c>
      <c r="CN43" s="502">
        <f t="shared" si="139"/>
        <v>3576711.2356940196</v>
      </c>
      <c r="CP43" s="501">
        <f t="shared" ref="CP43:DA43" si="140">SUM(CP36:CP42)</f>
        <v>118898.42272868686</v>
      </c>
      <c r="CQ43" s="501">
        <f t="shared" si="140"/>
        <v>3076186.3414713796</v>
      </c>
      <c r="CR43" s="501">
        <f t="shared" si="140"/>
        <v>3160110.9319593064</v>
      </c>
      <c r="CS43" s="501">
        <f t="shared" si="140"/>
        <v>3284255.9293602835</v>
      </c>
      <c r="CT43" s="501">
        <f t="shared" si="140"/>
        <v>3319658.2065163129</v>
      </c>
      <c r="CU43" s="501">
        <f t="shared" si="140"/>
        <v>3358748.7234640159</v>
      </c>
      <c r="CV43" s="501">
        <f t="shared" si="140"/>
        <v>3409302.9314409611</v>
      </c>
      <c r="CW43" s="501">
        <f t="shared" si="140"/>
        <v>3448450.3582434226</v>
      </c>
      <c r="CX43" s="501">
        <f t="shared" si="140"/>
        <v>3488402.034214505</v>
      </c>
      <c r="CY43" s="501">
        <f t="shared" si="140"/>
        <v>3533008.6363384672</v>
      </c>
      <c r="CZ43" s="501">
        <f t="shared" si="140"/>
        <v>3601924.4523433694</v>
      </c>
      <c r="DA43" s="501">
        <f t="shared" si="140"/>
        <v>3684944.5286346474</v>
      </c>
      <c r="DC43" s="501">
        <f t="shared" ref="DC43:DN43" si="141">SUM(DC36:DC42)</f>
        <v>156213110262.36832</v>
      </c>
      <c r="DD43" s="501">
        <f>SUM(DD36:DD42)</f>
        <v>3124885414200.4023</v>
      </c>
      <c r="DE43" s="501">
        <f t="shared" si="141"/>
        <v>3182245735843.2339</v>
      </c>
      <c r="DF43" s="501">
        <f t="shared" si="141"/>
        <v>3292800800725.7095</v>
      </c>
      <c r="DG43" s="501">
        <f t="shared" si="141"/>
        <v>3323791331554.6548</v>
      </c>
      <c r="DH43" s="501">
        <f t="shared" si="141"/>
        <v>3363242192027.7559</v>
      </c>
      <c r="DI43" s="501">
        <f t="shared" si="141"/>
        <v>3401202557448.5078</v>
      </c>
      <c r="DJ43" s="501">
        <f t="shared" si="141"/>
        <v>3423304101454.9531</v>
      </c>
      <c r="DK43" s="501">
        <f t="shared" si="141"/>
        <v>3447477616236.6606</v>
      </c>
      <c r="DL43" s="501">
        <f t="shared" si="141"/>
        <v>3483309498803.3569</v>
      </c>
      <c r="DM43" s="501">
        <f t="shared" si="141"/>
        <v>3536317326713.6045</v>
      </c>
      <c r="DN43" s="501">
        <f t="shared" si="141"/>
        <v>3576711235694.019</v>
      </c>
      <c r="DP43" s="501">
        <f t="shared" ref="DP43:EA43" si="142">SUM(DP36:DP42)</f>
        <v>118898422728.68686</v>
      </c>
      <c r="DQ43" s="501">
        <f t="shared" si="142"/>
        <v>3076186341471.3799</v>
      </c>
      <c r="DR43" s="501">
        <f t="shared" si="142"/>
        <v>3160110931959.3062</v>
      </c>
      <c r="DS43" s="501">
        <f t="shared" si="142"/>
        <v>3284255929360.2832</v>
      </c>
      <c r="DT43" s="501">
        <f t="shared" si="142"/>
        <v>3319658206516.3125</v>
      </c>
      <c r="DU43" s="501">
        <f t="shared" si="142"/>
        <v>3358748723464.0156</v>
      </c>
      <c r="DV43" s="501">
        <f t="shared" si="142"/>
        <v>3409302931440.9609</v>
      </c>
      <c r="DW43" s="501">
        <f t="shared" si="142"/>
        <v>3448450358243.4224</v>
      </c>
      <c r="DX43" s="501">
        <f t="shared" si="142"/>
        <v>3488402034214.5049</v>
      </c>
      <c r="DY43" s="501">
        <f t="shared" si="142"/>
        <v>3533008636338.4673</v>
      </c>
      <c r="DZ43" s="501">
        <f t="shared" si="142"/>
        <v>3601924452343.3691</v>
      </c>
      <c r="EA43" s="501">
        <f t="shared" si="142"/>
        <v>3684944528634.6465</v>
      </c>
      <c r="EC43" s="461">
        <v>1000000</v>
      </c>
      <c r="ED43" s="461">
        <v>1000000</v>
      </c>
      <c r="EE43" s="461">
        <v>1000000</v>
      </c>
      <c r="EF43" s="461">
        <v>1000000</v>
      </c>
      <c r="EG43" s="461">
        <v>1000000</v>
      </c>
      <c r="EH43" s="461">
        <v>1000000</v>
      </c>
      <c r="EI43" s="461">
        <v>1000000</v>
      </c>
      <c r="EJ43" s="461">
        <v>1000000</v>
      </c>
      <c r="EK43" s="461">
        <v>1000000</v>
      </c>
      <c r="EL43" s="461">
        <v>1000000</v>
      </c>
      <c r="EM43" s="461">
        <v>1000000</v>
      </c>
      <c r="EN43" s="461">
        <v>1000000</v>
      </c>
      <c r="EP43" s="461">
        <v>1000000</v>
      </c>
      <c r="EQ43" s="461">
        <v>1000000</v>
      </c>
      <c r="ER43" s="461">
        <v>1000000</v>
      </c>
      <c r="ES43" s="461">
        <v>1000000</v>
      </c>
      <c r="ET43" s="461">
        <v>1000000</v>
      </c>
      <c r="EU43" s="461">
        <v>1000000</v>
      </c>
      <c r="EV43" s="461">
        <v>1000000</v>
      </c>
      <c r="EW43" s="461">
        <v>1000000</v>
      </c>
      <c r="EX43" s="461">
        <v>1000000</v>
      </c>
      <c r="EY43" s="461">
        <v>1000000</v>
      </c>
      <c r="EZ43" s="461">
        <v>1000000</v>
      </c>
      <c r="FA43" s="461">
        <v>1000000</v>
      </c>
    </row>
    <row r="44" spans="2:157" ht="27.75" customHeight="1">
      <c r="T44" s="139"/>
      <c r="V44" s="206"/>
      <c r="W44" s="139"/>
      <c r="X44" s="139"/>
      <c r="Y44" s="139"/>
      <c r="Z44" s="139"/>
      <c r="AA44" s="139"/>
      <c r="AB44" s="139"/>
      <c r="AC44" s="139"/>
      <c r="AD44" s="378"/>
      <c r="AE44" s="198"/>
      <c r="AF44" s="198"/>
      <c r="AG44" s="198"/>
      <c r="AH44" s="378"/>
      <c r="AI44" s="141"/>
      <c r="AJ44" s="142"/>
      <c r="AK44" s="142"/>
      <c r="AL44" s="142"/>
      <c r="AM44" s="136"/>
      <c r="AN44" s="378"/>
      <c r="AO44" s="141"/>
      <c r="AP44" s="142"/>
      <c r="AQ44" s="142"/>
      <c r="AR44" s="142"/>
      <c r="AS44" s="136"/>
      <c r="AT44" s="378"/>
      <c r="AU44" s="141"/>
      <c r="AV44" s="378"/>
      <c r="AW44" s="337"/>
      <c r="AX44" s="337"/>
      <c r="AY44" s="337">
        <f t="shared" si="108"/>
        <v>0</v>
      </c>
      <c r="AZ44" s="142"/>
      <c r="BA44" s="142"/>
      <c r="BC44" s="142"/>
      <c r="BD44" s="142"/>
      <c r="BE44" s="142"/>
      <c r="BF44" s="142"/>
      <c r="BG44" s="142"/>
      <c r="BH44" s="142"/>
      <c r="BI44" s="142"/>
      <c r="BJ44" s="142"/>
      <c r="BK44" s="142"/>
      <c r="BL44" s="142"/>
      <c r="BM44" s="142"/>
      <c r="BN44" s="142"/>
      <c r="BO44" s="496"/>
      <c r="BP44" s="142"/>
      <c r="BQ44" s="142"/>
      <c r="BR44" s="142"/>
      <c r="BS44" s="142"/>
      <c r="BT44" s="142"/>
      <c r="BU44" s="142"/>
      <c r="BV44" s="142"/>
      <c r="BW44" s="142"/>
      <c r="BX44" s="142"/>
      <c r="BY44" s="142"/>
      <c r="BZ44" s="142"/>
      <c r="CA44" s="142"/>
      <c r="CC44" s="378"/>
      <c r="CD44" s="378"/>
      <c r="CE44" s="378"/>
      <c r="CF44" s="378"/>
      <c r="CG44" s="378"/>
      <c r="CH44" s="378"/>
      <c r="CI44" s="378"/>
      <c r="CJ44" s="378"/>
      <c r="CK44" s="378"/>
      <c r="CL44" s="378"/>
      <c r="CM44" s="378"/>
      <c r="CN44" s="378"/>
      <c r="CP44" s="378"/>
      <c r="CQ44" s="378"/>
      <c r="CR44" s="378"/>
      <c r="CS44" s="378"/>
      <c r="CT44" s="378"/>
      <c r="CU44" s="378"/>
      <c r="CV44" s="378"/>
      <c r="CW44" s="378"/>
      <c r="CX44" s="378"/>
      <c r="CY44" s="378"/>
      <c r="CZ44" s="378"/>
      <c r="DA44" s="378"/>
      <c r="DC44" s="378"/>
      <c r="DD44" s="378"/>
      <c r="DE44" s="378"/>
      <c r="DF44" s="378"/>
      <c r="DG44" s="378"/>
      <c r="DH44" s="378"/>
      <c r="DI44" s="378"/>
      <c r="DJ44" s="378"/>
      <c r="DK44" s="378"/>
      <c r="DL44" s="378"/>
      <c r="DM44" s="378"/>
      <c r="DN44" s="378"/>
      <c r="DP44" s="378"/>
      <c r="DQ44" s="378"/>
      <c r="DR44" s="378"/>
      <c r="DS44" s="378"/>
      <c r="DT44" s="378"/>
      <c r="DU44" s="378"/>
      <c r="DV44" s="378"/>
      <c r="DW44" s="378"/>
      <c r="DX44" s="378"/>
      <c r="DY44" s="378"/>
      <c r="DZ44" s="378"/>
      <c r="EA44" s="378"/>
      <c r="EC44" s="378"/>
      <c r="ED44" s="378"/>
      <c r="EE44" s="378"/>
      <c r="EF44" s="378"/>
      <c r="EG44" s="378"/>
      <c r="EH44" s="378"/>
      <c r="EI44" s="378"/>
      <c r="EJ44" s="378"/>
      <c r="EK44" s="378"/>
      <c r="EL44" s="378"/>
      <c r="EM44" s="378"/>
      <c r="EN44" s="378"/>
      <c r="EP44" s="378"/>
      <c r="EQ44" s="378"/>
      <c r="ER44" s="378"/>
      <c r="ES44" s="378"/>
      <c r="ET44" s="378"/>
      <c r="EU44" s="378"/>
      <c r="EV44" s="378"/>
      <c r="EW44" s="378"/>
      <c r="EX44" s="378"/>
      <c r="EY44" s="378"/>
      <c r="EZ44" s="378"/>
      <c r="FA44" s="378"/>
    </row>
    <row r="45" spans="2:157" ht="18" customHeight="1">
      <c r="T45" s="217" t="s">
        <v>213</v>
      </c>
      <c r="U45" s="391"/>
      <c r="V45" s="218" t="s">
        <v>213</v>
      </c>
      <c r="W45" s="210"/>
      <c r="X45" s="210"/>
      <c r="Y45" s="210"/>
      <c r="Z45" s="210"/>
      <c r="AA45" s="210"/>
      <c r="AB45" s="210"/>
      <c r="AC45" s="210"/>
      <c r="AD45" s="411"/>
      <c r="AE45" s="210"/>
      <c r="AF45" s="210"/>
      <c r="AG45" s="219"/>
      <c r="AH45" s="411"/>
      <c r="AI45" s="211"/>
      <c r="AJ45" s="212"/>
      <c r="AK45" s="212"/>
      <c r="AL45" s="212"/>
      <c r="AM45" s="136"/>
      <c r="AN45" s="411"/>
      <c r="AO45" s="211"/>
      <c r="AP45" s="212"/>
      <c r="AQ45" s="212"/>
      <c r="AR45" s="212"/>
      <c r="AS45" s="213"/>
      <c r="AT45" s="411"/>
      <c r="AU45" s="211"/>
      <c r="AV45" s="411"/>
      <c r="AW45" s="348"/>
      <c r="AX45" s="348"/>
      <c r="AY45" s="348">
        <f t="shared" si="108"/>
        <v>0</v>
      </c>
      <c r="AZ45" s="212"/>
      <c r="BA45" s="212"/>
      <c r="BC45" s="142"/>
      <c r="BD45" s="142"/>
      <c r="BE45" s="142"/>
      <c r="BF45" s="142"/>
      <c r="BG45" s="142"/>
      <c r="BH45" s="142"/>
      <c r="BI45" s="142"/>
      <c r="BJ45" s="142"/>
      <c r="BK45" s="142"/>
      <c r="BL45" s="142"/>
      <c r="BM45" s="142"/>
      <c r="BN45" s="142"/>
      <c r="BO45" s="496"/>
      <c r="BP45" s="142"/>
      <c r="BQ45" s="142"/>
      <c r="BR45" s="142"/>
      <c r="BS45" s="142"/>
      <c r="BT45" s="142"/>
      <c r="BU45" s="142"/>
      <c r="BV45" s="142"/>
      <c r="BW45" s="142"/>
      <c r="BX45" s="142"/>
      <c r="BY45" s="142"/>
      <c r="BZ45" s="142"/>
      <c r="CA45" s="142"/>
      <c r="CC45" s="378"/>
      <c r="CD45" s="378"/>
      <c r="CE45" s="378"/>
      <c r="CF45" s="378"/>
      <c r="CG45" s="378"/>
      <c r="CH45" s="378"/>
      <c r="CI45" s="378"/>
      <c r="CJ45" s="378"/>
      <c r="CK45" s="378"/>
      <c r="CL45" s="378"/>
      <c r="CM45" s="378"/>
      <c r="CN45" s="378"/>
      <c r="CP45" s="378"/>
      <c r="CQ45" s="378"/>
      <c r="CR45" s="378"/>
      <c r="CS45" s="378"/>
      <c r="CT45" s="378"/>
      <c r="CU45" s="378"/>
      <c r="CV45" s="378"/>
      <c r="CW45" s="378"/>
      <c r="CX45" s="378"/>
      <c r="CY45" s="378"/>
      <c r="CZ45" s="378"/>
      <c r="DA45" s="378"/>
      <c r="DC45" s="378"/>
      <c r="DD45" s="378"/>
      <c r="DE45" s="378"/>
      <c r="DF45" s="378"/>
      <c r="DG45" s="378"/>
      <c r="DH45" s="378"/>
      <c r="DI45" s="378"/>
      <c r="DJ45" s="378"/>
      <c r="DK45" s="378"/>
      <c r="DL45" s="378"/>
      <c r="DM45" s="378"/>
      <c r="DN45" s="378"/>
      <c r="DP45" s="378"/>
      <c r="DQ45" s="378"/>
      <c r="DR45" s="378"/>
      <c r="DS45" s="378"/>
      <c r="DT45" s="378"/>
      <c r="DU45" s="378"/>
      <c r="DV45" s="378"/>
      <c r="DW45" s="378"/>
      <c r="DX45" s="378"/>
      <c r="DY45" s="378"/>
      <c r="DZ45" s="378"/>
      <c r="EA45" s="378"/>
      <c r="EC45" s="378"/>
      <c r="ED45" s="378"/>
      <c r="EE45" s="378"/>
      <c r="EF45" s="378"/>
      <c r="EG45" s="378"/>
      <c r="EH45" s="378"/>
      <c r="EI45" s="378"/>
      <c r="EJ45" s="378"/>
      <c r="EK45" s="378"/>
      <c r="EL45" s="378"/>
      <c r="EM45" s="378"/>
      <c r="EN45" s="378"/>
      <c r="EP45" s="378"/>
      <c r="EQ45" s="378"/>
      <c r="ER45" s="378"/>
      <c r="ES45" s="378"/>
      <c r="ET45" s="378"/>
      <c r="EU45" s="378"/>
      <c r="EV45" s="378"/>
      <c r="EW45" s="378"/>
      <c r="EX45" s="378"/>
      <c r="EY45" s="378"/>
      <c r="EZ45" s="378"/>
      <c r="FA45" s="378"/>
    </row>
    <row r="46" spans="2:157" ht="12.75" customHeight="1" thickBot="1">
      <c r="T46" s="139"/>
      <c r="V46" s="140"/>
      <c r="W46" s="139"/>
      <c r="X46" s="139"/>
      <c r="Y46" s="139"/>
      <c r="Z46" s="139"/>
      <c r="AA46" s="139"/>
      <c r="AB46" s="139"/>
      <c r="AC46" s="139"/>
      <c r="AD46" s="378"/>
      <c r="AE46" s="139"/>
      <c r="AF46" s="139"/>
      <c r="AG46" s="139"/>
      <c r="AH46" s="378"/>
      <c r="AI46" s="141"/>
      <c r="AJ46" s="142"/>
      <c r="AK46" s="142"/>
      <c r="AL46" s="142"/>
      <c r="AM46" s="136"/>
      <c r="AN46" s="378"/>
      <c r="AO46" s="141"/>
      <c r="AP46" s="142"/>
      <c r="AQ46" s="142"/>
      <c r="AR46" s="142"/>
      <c r="AS46" s="136"/>
      <c r="AT46" s="378"/>
      <c r="AU46" s="141"/>
      <c r="AV46" s="378"/>
      <c r="AW46" s="337"/>
      <c r="AX46" s="337"/>
      <c r="AY46" s="337">
        <f t="shared" si="108"/>
        <v>0</v>
      </c>
      <c r="AZ46" s="142"/>
      <c r="BA46" s="142"/>
      <c r="BC46" s="142"/>
      <c r="BD46" s="142"/>
      <c r="BE46" s="142"/>
      <c r="BF46" s="142"/>
      <c r="BG46" s="142"/>
      <c r="BH46" s="142"/>
      <c r="BI46" s="142"/>
      <c r="BJ46" s="142"/>
      <c r="BK46" s="142"/>
      <c r="BL46" s="142"/>
      <c r="BM46" s="142"/>
      <c r="BN46" s="142"/>
      <c r="BO46" s="496"/>
      <c r="BP46" s="142"/>
      <c r="BQ46" s="142"/>
      <c r="BR46" s="142"/>
      <c r="BS46" s="142"/>
      <c r="BT46" s="142"/>
      <c r="BU46" s="142"/>
      <c r="BV46" s="142"/>
      <c r="BW46" s="142"/>
      <c r="BX46" s="142"/>
      <c r="BY46" s="142"/>
      <c r="BZ46" s="142"/>
      <c r="CA46" s="142"/>
      <c r="CC46" s="378"/>
      <c r="CD46" s="378"/>
      <c r="CE46" s="378"/>
      <c r="CF46" s="378"/>
      <c r="CG46" s="378"/>
      <c r="CH46" s="378"/>
      <c r="CI46" s="378"/>
      <c r="CJ46" s="378"/>
      <c r="CK46" s="378"/>
      <c r="CL46" s="378"/>
      <c r="CM46" s="378"/>
      <c r="CN46" s="378"/>
      <c r="CP46" s="378"/>
      <c r="CQ46" s="378"/>
      <c r="CR46" s="378"/>
      <c r="CS46" s="378"/>
      <c r="CT46" s="378"/>
      <c r="CU46" s="378"/>
      <c r="CV46" s="378"/>
      <c r="CW46" s="378"/>
      <c r="CX46" s="378"/>
      <c r="CY46" s="378"/>
      <c r="CZ46" s="378"/>
      <c r="DA46" s="378"/>
      <c r="DC46" s="378"/>
      <c r="DD46" s="378"/>
      <c r="DE46" s="378"/>
      <c r="DF46" s="378"/>
      <c r="DG46" s="378"/>
      <c r="DH46" s="378"/>
      <c r="DI46" s="378"/>
      <c r="DJ46" s="378"/>
      <c r="DK46" s="378"/>
      <c r="DL46" s="378"/>
      <c r="DM46" s="378"/>
      <c r="DN46" s="378"/>
      <c r="DP46" s="378"/>
      <c r="DQ46" s="378"/>
      <c r="DR46" s="378"/>
      <c r="DS46" s="378"/>
      <c r="DT46" s="378"/>
      <c r="DU46" s="378"/>
      <c r="DV46" s="378"/>
      <c r="DW46" s="378"/>
      <c r="DX46" s="378"/>
      <c r="DY46" s="378"/>
      <c r="DZ46" s="378"/>
      <c r="EA46" s="378"/>
      <c r="EC46" s="378"/>
      <c r="ED46" s="378"/>
      <c r="EE46" s="378"/>
      <c r="EF46" s="378"/>
      <c r="EG46" s="378"/>
      <c r="EH46" s="378"/>
      <c r="EI46" s="378"/>
      <c r="EJ46" s="378"/>
      <c r="EK46" s="378"/>
      <c r="EL46" s="378"/>
      <c r="EM46" s="378"/>
      <c r="EN46" s="378"/>
      <c r="EP46" s="378"/>
      <c r="EQ46" s="378"/>
      <c r="ER46" s="378"/>
      <c r="ES46" s="378"/>
      <c r="ET46" s="378"/>
      <c r="EU46" s="378"/>
      <c r="EV46" s="378"/>
      <c r="EW46" s="378"/>
      <c r="EX46" s="378"/>
      <c r="EY46" s="378"/>
      <c r="EZ46" s="378"/>
      <c r="FA46" s="378"/>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188</v>
      </c>
      <c r="U47" s="386"/>
      <c r="V47" s="153" t="s">
        <v>188</v>
      </c>
      <c r="W47" s="154" t="s">
        <v>130</v>
      </c>
      <c r="X47" s="154" t="s">
        <v>131</v>
      </c>
      <c r="Y47" s="154" t="s">
        <v>132</v>
      </c>
      <c r="Z47" s="154" t="s">
        <v>133</v>
      </c>
      <c r="AA47" s="154" t="s">
        <v>134</v>
      </c>
      <c r="AB47" s="154" t="s">
        <v>135</v>
      </c>
      <c r="AC47" s="153" t="s">
        <v>136</v>
      </c>
      <c r="AD47" s="404" t="s">
        <v>137</v>
      </c>
      <c r="AE47" s="153" t="s">
        <v>138</v>
      </c>
      <c r="AF47" s="153" t="s">
        <v>139</v>
      </c>
      <c r="AG47" s="153" t="s">
        <v>140</v>
      </c>
      <c r="AH47" s="404" t="s">
        <v>7</v>
      </c>
      <c r="AI47" s="155" t="s">
        <v>141</v>
      </c>
      <c r="AJ47" s="156" t="s">
        <v>142</v>
      </c>
      <c r="AK47" s="156" t="s">
        <v>143</v>
      </c>
      <c r="AL47" s="156" t="s">
        <v>144</v>
      </c>
      <c r="AM47" s="157" t="s">
        <v>145</v>
      </c>
      <c r="AN47" s="404" t="s">
        <v>146</v>
      </c>
      <c r="AO47" s="155" t="s">
        <v>147</v>
      </c>
      <c r="AP47" s="156" t="s">
        <v>148</v>
      </c>
      <c r="AQ47" s="156" t="s">
        <v>149</v>
      </c>
      <c r="AR47" s="156" t="s">
        <v>150</v>
      </c>
      <c r="AS47" s="157" t="s">
        <v>151</v>
      </c>
      <c r="AT47" s="404" t="s">
        <v>152</v>
      </c>
      <c r="AU47" s="155" t="s">
        <v>153</v>
      </c>
      <c r="AV47" s="404" t="s">
        <v>154</v>
      </c>
      <c r="AW47" s="338" t="s">
        <v>155</v>
      </c>
      <c r="AX47" s="338" t="s">
        <v>156</v>
      </c>
      <c r="AY47" s="338" t="s">
        <v>157</v>
      </c>
      <c r="AZ47" s="158" t="s">
        <v>158</v>
      </c>
      <c r="BA47" s="159" t="s">
        <v>159</v>
      </c>
      <c r="BC47" s="497" t="s">
        <v>160</v>
      </c>
      <c r="BD47" s="497" t="s">
        <v>161</v>
      </c>
      <c r="BE47" s="497" t="s">
        <v>162</v>
      </c>
      <c r="BF47" s="497" t="s">
        <v>163</v>
      </c>
      <c r="BG47" s="497" t="s">
        <v>164</v>
      </c>
      <c r="BH47" s="497" t="s">
        <v>165</v>
      </c>
      <c r="BI47" s="497" t="s">
        <v>166</v>
      </c>
      <c r="BJ47" s="497" t="s">
        <v>167</v>
      </c>
      <c r="BK47" s="497" t="s">
        <v>111</v>
      </c>
      <c r="BL47" s="497" t="s">
        <v>168</v>
      </c>
      <c r="BM47" s="497" t="s">
        <v>169</v>
      </c>
      <c r="BN47" s="497" t="s">
        <v>170</v>
      </c>
      <c r="BO47" s="496"/>
      <c r="BP47" s="497" t="s">
        <v>160</v>
      </c>
      <c r="BQ47" s="497" t="s">
        <v>161</v>
      </c>
      <c r="BR47" s="497" t="s">
        <v>162</v>
      </c>
      <c r="BS47" s="497" t="s">
        <v>163</v>
      </c>
      <c r="BT47" s="497" t="s">
        <v>164</v>
      </c>
      <c r="BU47" s="497" t="s">
        <v>165</v>
      </c>
      <c r="BV47" s="497" t="s">
        <v>166</v>
      </c>
      <c r="BW47" s="497" t="s">
        <v>167</v>
      </c>
      <c r="BX47" s="497" t="s">
        <v>111</v>
      </c>
      <c r="BY47" s="497" t="s">
        <v>168</v>
      </c>
      <c r="BZ47" s="497" t="s">
        <v>169</v>
      </c>
      <c r="CA47" s="497" t="s">
        <v>170</v>
      </c>
      <c r="CC47" s="459" t="s">
        <v>160</v>
      </c>
      <c r="CD47" s="459" t="s">
        <v>161</v>
      </c>
      <c r="CE47" s="459" t="s">
        <v>162</v>
      </c>
      <c r="CF47" s="459" t="s">
        <v>163</v>
      </c>
      <c r="CG47" s="459" t="s">
        <v>164</v>
      </c>
      <c r="CH47" s="459" t="s">
        <v>165</v>
      </c>
      <c r="CI47" s="459" t="s">
        <v>166</v>
      </c>
      <c r="CJ47" s="459" t="s">
        <v>167</v>
      </c>
      <c r="CK47" s="459" t="s">
        <v>111</v>
      </c>
      <c r="CL47" s="459" t="s">
        <v>168</v>
      </c>
      <c r="CM47" s="459" t="s">
        <v>169</v>
      </c>
      <c r="CN47" s="459" t="s">
        <v>170</v>
      </c>
      <c r="CP47" s="459" t="s">
        <v>160</v>
      </c>
      <c r="CQ47" s="459" t="s">
        <v>161</v>
      </c>
      <c r="CR47" s="459" t="s">
        <v>162</v>
      </c>
      <c r="CS47" s="459" t="s">
        <v>163</v>
      </c>
      <c r="CT47" s="459" t="s">
        <v>164</v>
      </c>
      <c r="CU47" s="459" t="s">
        <v>165</v>
      </c>
      <c r="CV47" s="459" t="s">
        <v>166</v>
      </c>
      <c r="CW47" s="459" t="s">
        <v>167</v>
      </c>
      <c r="CX47" s="459" t="s">
        <v>111</v>
      </c>
      <c r="CY47" s="459" t="s">
        <v>168</v>
      </c>
      <c r="CZ47" s="459" t="s">
        <v>169</v>
      </c>
      <c r="DA47" s="459" t="s">
        <v>170</v>
      </c>
      <c r="DC47" s="459" t="s">
        <v>160</v>
      </c>
      <c r="DD47" s="459" t="s">
        <v>161</v>
      </c>
      <c r="DE47" s="459" t="s">
        <v>162</v>
      </c>
      <c r="DF47" s="459" t="s">
        <v>163</v>
      </c>
      <c r="DG47" s="459" t="s">
        <v>164</v>
      </c>
      <c r="DH47" s="459" t="s">
        <v>165</v>
      </c>
      <c r="DI47" s="459" t="s">
        <v>166</v>
      </c>
      <c r="DJ47" s="459" t="s">
        <v>167</v>
      </c>
      <c r="DK47" s="459" t="s">
        <v>111</v>
      </c>
      <c r="DL47" s="459" t="s">
        <v>168</v>
      </c>
      <c r="DM47" s="459" t="s">
        <v>169</v>
      </c>
      <c r="DN47" s="459" t="s">
        <v>170</v>
      </c>
      <c r="DP47" s="459" t="s">
        <v>160</v>
      </c>
      <c r="DQ47" s="459" t="s">
        <v>161</v>
      </c>
      <c r="DR47" s="459" t="s">
        <v>162</v>
      </c>
      <c r="DS47" s="459" t="s">
        <v>163</v>
      </c>
      <c r="DT47" s="459" t="s">
        <v>164</v>
      </c>
      <c r="DU47" s="459" t="s">
        <v>165</v>
      </c>
      <c r="DV47" s="459" t="s">
        <v>166</v>
      </c>
      <c r="DW47" s="459" t="s">
        <v>167</v>
      </c>
      <c r="DX47" s="459" t="s">
        <v>111</v>
      </c>
      <c r="DY47" s="459" t="s">
        <v>168</v>
      </c>
      <c r="DZ47" s="459" t="s">
        <v>169</v>
      </c>
      <c r="EA47" s="459" t="s">
        <v>170</v>
      </c>
      <c r="EC47" s="459" t="s">
        <v>160</v>
      </c>
      <c r="ED47" s="459" t="s">
        <v>161</v>
      </c>
      <c r="EE47" s="459" t="s">
        <v>162</v>
      </c>
      <c r="EF47" s="459" t="s">
        <v>163</v>
      </c>
      <c r="EG47" s="459" t="s">
        <v>164</v>
      </c>
      <c r="EH47" s="459" t="s">
        <v>165</v>
      </c>
      <c r="EI47" s="459" t="s">
        <v>166</v>
      </c>
      <c r="EJ47" s="459" t="s">
        <v>167</v>
      </c>
      <c r="EK47" s="459" t="s">
        <v>111</v>
      </c>
      <c r="EL47" s="459" t="s">
        <v>168</v>
      </c>
      <c r="EM47" s="459" t="s">
        <v>169</v>
      </c>
      <c r="EN47" s="459" t="s">
        <v>170</v>
      </c>
      <c r="EP47" s="459" t="s">
        <v>160</v>
      </c>
      <c r="EQ47" s="459" t="s">
        <v>161</v>
      </c>
      <c r="ER47" s="459" t="s">
        <v>162</v>
      </c>
      <c r="ES47" s="459" t="s">
        <v>163</v>
      </c>
      <c r="ET47" s="459" t="s">
        <v>164</v>
      </c>
      <c r="EU47" s="459" t="s">
        <v>165</v>
      </c>
      <c r="EV47" s="459" t="s">
        <v>166</v>
      </c>
      <c r="EW47" s="459" t="s">
        <v>167</v>
      </c>
      <c r="EX47" s="459" t="s">
        <v>111</v>
      </c>
      <c r="EY47" s="459" t="s">
        <v>168</v>
      </c>
      <c r="EZ47" s="459" t="s">
        <v>169</v>
      </c>
      <c r="FA47" s="459" t="s">
        <v>170</v>
      </c>
    </row>
    <row r="48" spans="2:157" ht="25.5" customHeight="1">
      <c r="B48" s="163" t="s">
        <v>190</v>
      </c>
      <c r="C48" s="1" t="s">
        <v>191</v>
      </c>
      <c r="D48" s="1" t="s">
        <v>171</v>
      </c>
      <c r="E48" s="1" t="s">
        <v>183</v>
      </c>
      <c r="F48" s="1" t="s">
        <v>171</v>
      </c>
      <c r="G48" s="1" t="s">
        <v>171</v>
      </c>
      <c r="H48" s="1" t="s">
        <v>171</v>
      </c>
      <c r="I48" s="1" t="s">
        <v>171</v>
      </c>
      <c r="J48" s="1" t="s">
        <v>171</v>
      </c>
      <c r="K48" s="1" t="s">
        <v>171</v>
      </c>
      <c r="L48" s="1" t="s">
        <v>171</v>
      </c>
      <c r="M48" s="1" t="s">
        <v>171</v>
      </c>
      <c r="N48" s="1" t="s">
        <v>171</v>
      </c>
      <c r="O48" s="1" t="s">
        <v>171</v>
      </c>
      <c r="T48" s="199" t="s">
        <v>192</v>
      </c>
      <c r="U48" s="390"/>
      <c r="V48" s="200" t="s">
        <v>192</v>
      </c>
      <c r="W48" s="341">
        <f>W82</f>
        <v>6635211.8042400004</v>
      </c>
      <c r="X48" s="341">
        <f t="shared" ref="X48:AH48" si="143">X82</f>
        <v>0</v>
      </c>
      <c r="Y48" s="341">
        <f>Y82</f>
        <v>109099.556019</v>
      </c>
      <c r="Z48" s="341">
        <f t="shared" si="143"/>
        <v>0</v>
      </c>
      <c r="AA48" s="341">
        <f t="shared" si="143"/>
        <v>108804.01607899999</v>
      </c>
      <c r="AB48" s="341">
        <f t="shared" si="143"/>
        <v>0</v>
      </c>
      <c r="AC48" s="341">
        <f t="shared" si="143"/>
        <v>108804.01607899999</v>
      </c>
      <c r="AD48" s="407">
        <f t="shared" si="143"/>
        <v>6635211.8042400004</v>
      </c>
      <c r="AE48" s="341">
        <f>AE82</f>
        <v>13402.580099000001</v>
      </c>
      <c r="AF48" s="341">
        <f>AF82</f>
        <v>6092435.1697418001</v>
      </c>
      <c r="AG48" s="341">
        <f>AG82</f>
        <v>529374.05439920002</v>
      </c>
      <c r="AH48" s="406">
        <f t="shared" si="143"/>
        <v>4818104.2272708397</v>
      </c>
      <c r="AI48" s="173">
        <f t="shared" ref="AI48:AI55" si="144">+AH48/AD48</f>
        <v>0.7261417373582556</v>
      </c>
      <c r="AJ48" s="214">
        <f t="shared" ref="AJ48:AJ54" si="145">+AH48/AG48</f>
        <v>9.1015118463616957</v>
      </c>
      <c r="AK48" s="406" t="e">
        <f>AK82</f>
        <v>#REF!</v>
      </c>
      <c r="AL48" s="406" t="e">
        <f>+AH48-AK48</f>
        <v>#REF!</v>
      </c>
      <c r="AM48" s="168">
        <f t="shared" ref="AM48:AM55" si="146">INDEX(BC48:BN48,MATCH($W$1,$BC$86:$BN$86,0))</f>
        <v>0.99519277320675814</v>
      </c>
      <c r="AN48" s="406">
        <f>AN82</f>
        <v>4208498.1573919998</v>
      </c>
      <c r="AO48" s="175">
        <f t="shared" ref="AO48:AO55" si="147">+AN48/AD48</f>
        <v>0.63426734240837734</v>
      </c>
      <c r="AP48" s="503">
        <f t="shared" ref="AP48:AP55" si="148">+AN48/AG48</f>
        <v>7.9499516880711703</v>
      </c>
      <c r="AQ48" s="504" t="e">
        <f>AQ82</f>
        <v>#REF!</v>
      </c>
      <c r="AR48" s="505" t="e">
        <f>+AN48-AQ48</f>
        <v>#REF!</v>
      </c>
      <c r="AS48" s="168">
        <f t="shared" ref="AS48:AS55" si="149">INDEX(BP48:CA48,MATCH($W$1,$BP$86:$CA$86,0))</f>
        <v>0.86595550727034998</v>
      </c>
      <c r="AT48" s="406">
        <f>AT82</f>
        <v>4208123.0651989998</v>
      </c>
      <c r="AU48" s="175">
        <f t="shared" ref="AU48:AU55" si="150">+AT48/AD48</f>
        <v>0.63421081185531192</v>
      </c>
      <c r="AV48" s="407">
        <f t="shared" ref="AV48:AV54" si="151">+AD48-AH48</f>
        <v>1817107.5769691607</v>
      </c>
      <c r="AW48" s="341">
        <f t="shared" ref="AW48:AW54" si="152">+AH48-AN48</f>
        <v>609606.06987883989</v>
      </c>
      <c r="AX48" s="342">
        <f t="shared" ref="AX48:AX54" si="153">+AD48-AN48</f>
        <v>2426713.6468480006</v>
      </c>
      <c r="AY48" s="343">
        <f t="shared" ref="AY48:AY57" si="154">+AG48-AH48</f>
        <v>-4288730.17287164</v>
      </c>
      <c r="AZ48" s="176">
        <f t="shared" ref="AZ48:AZ54" si="155">AD48*AS48</f>
        <v>5745798.2037868639</v>
      </c>
      <c r="BA48" s="170">
        <f t="shared" ref="BA48:BA55" si="156">IF(AND(AZ48=0,AN48&gt;AZ48),1,IFERROR(AN48/AZ48,1))</f>
        <v>0.73244795729483136</v>
      </c>
      <c r="BC48" s="506">
        <f>BC82</f>
        <v>0.1789682289312666</v>
      </c>
      <c r="BD48" s="506">
        <f t="shared" ref="BD48:CA48" si="157">BD82</f>
        <v>0.27529060157076729</v>
      </c>
      <c r="BE48" s="506">
        <f t="shared" si="157"/>
        <v>0.3555469989820999</v>
      </c>
      <c r="BF48" s="506">
        <f t="shared" si="157"/>
        <v>0.46139375539165373</v>
      </c>
      <c r="BG48" s="506">
        <f t="shared" si="157"/>
        <v>0.52062172844990118</v>
      </c>
      <c r="BH48" s="506">
        <f t="shared" si="157"/>
        <v>0.63040762460179223</v>
      </c>
      <c r="BI48" s="506">
        <f t="shared" si="157"/>
        <v>0.71901212118426472</v>
      </c>
      <c r="BJ48" s="506">
        <f t="shared" si="157"/>
        <v>0.78663144150547182</v>
      </c>
      <c r="BK48" s="506">
        <f t="shared" si="157"/>
        <v>0.89080911224860937</v>
      </c>
      <c r="BL48" s="506">
        <f t="shared" si="157"/>
        <v>0.90790834021233802</v>
      </c>
      <c r="BM48" s="506">
        <f t="shared" si="157"/>
        <v>0.99519277320675814</v>
      </c>
      <c r="BN48" s="506">
        <f t="shared" si="157"/>
        <v>1.0143706695118713</v>
      </c>
      <c r="BO48" s="506"/>
      <c r="BP48" s="506">
        <f t="shared" si="157"/>
        <v>7.1576186413433715E-5</v>
      </c>
      <c r="BQ48" s="506">
        <f t="shared" si="157"/>
        <v>9.585941797630044E-4</v>
      </c>
      <c r="BR48" s="506">
        <f t="shared" si="157"/>
        <v>0.14734586213155515</v>
      </c>
      <c r="BS48" s="506">
        <f t="shared" si="157"/>
        <v>0.26178143063307779</v>
      </c>
      <c r="BT48" s="506">
        <f t="shared" si="157"/>
        <v>0.35506749291915274</v>
      </c>
      <c r="BU48" s="506">
        <f t="shared" si="157"/>
        <v>0.42744765862703993</v>
      </c>
      <c r="BV48" s="506">
        <f t="shared" si="157"/>
        <v>0.53755857899699855</v>
      </c>
      <c r="BW48" s="506">
        <f t="shared" si="157"/>
        <v>0.64497880502740967</v>
      </c>
      <c r="BX48" s="506">
        <f t="shared" si="157"/>
        <v>0.72620148758188086</v>
      </c>
      <c r="BY48" s="506">
        <f t="shared" si="157"/>
        <v>0.79906956499739901</v>
      </c>
      <c r="BZ48" s="506">
        <f t="shared" si="157"/>
        <v>0.86595550727034998</v>
      </c>
      <c r="CA48" s="506">
        <f t="shared" si="157"/>
        <v>1.0143780543552621</v>
      </c>
      <c r="CC48" s="468">
        <f t="shared" ref="CC48:CN54" si="158">DC48/EC48</f>
        <v>1187492.1051886666</v>
      </c>
      <c r="CD48" s="468">
        <f t="shared" si="158"/>
        <v>1826611.4491386858</v>
      </c>
      <c r="CE48" s="468">
        <f t="shared" si="158"/>
        <v>2359129.6446081367</v>
      </c>
      <c r="CF48" s="468">
        <f t="shared" si="158"/>
        <v>3061445.2921773242</v>
      </c>
      <c r="CG48" s="468">
        <f t="shared" si="158"/>
        <v>3454435.4381546169</v>
      </c>
      <c r="CH48" s="468">
        <f t="shared" si="158"/>
        <v>4182888.1122407108</v>
      </c>
      <c r="CI48" s="468">
        <f t="shared" si="158"/>
        <v>4770797.7138734749</v>
      </c>
      <c r="CJ48" s="468">
        <f t="shared" si="158"/>
        <v>5219466.2262634346</v>
      </c>
      <c r="CK48" s="468">
        <f t="shared" si="158"/>
        <v>5910707.1369165285</v>
      </c>
      <c r="CL48" s="468">
        <f t="shared" si="158"/>
        <v>6024164.1361448513</v>
      </c>
      <c r="CM48" s="468">
        <f t="shared" si="158"/>
        <v>6603314.8362758225</v>
      </c>
      <c r="CN48" s="468">
        <f t="shared" si="158"/>
        <v>6730564.24022</v>
      </c>
      <c r="CP48" s="465">
        <f t="shared" ref="CP48:DA54" si="159">DP48/EP48</f>
        <v>474.9231569928981</v>
      </c>
      <c r="CQ48" s="465">
        <f t="shared" si="159"/>
        <v>6360.4754170392471</v>
      </c>
      <c r="CR48" s="465">
        <f t="shared" si="159"/>
        <v>977671.0037212146</v>
      </c>
      <c r="CS48" s="465">
        <f t="shared" si="159"/>
        <v>1736975.2386674327</v>
      </c>
      <c r="CT48" s="465">
        <f t="shared" si="159"/>
        <v>2355948.0203190651</v>
      </c>
      <c r="CU48" s="465">
        <f t="shared" si="159"/>
        <v>2836205.7502168864</v>
      </c>
      <c r="CV48" s="465">
        <f t="shared" si="159"/>
        <v>3566815.028831366</v>
      </c>
      <c r="CW48" s="465">
        <f t="shared" si="159"/>
        <v>4279570.9806024786</v>
      </c>
      <c r="CX48" s="465">
        <f t="shared" si="159"/>
        <v>4818500.6826599427</v>
      </c>
      <c r="CY48" s="465">
        <f t="shared" si="159"/>
        <v>5301995.810079664</v>
      </c>
      <c r="CZ48" s="465">
        <f t="shared" si="159"/>
        <v>5745798.2037868649</v>
      </c>
      <c r="DA48" s="465">
        <f t="shared" si="159"/>
        <v>6730613.240220041</v>
      </c>
      <c r="DC48" s="504">
        <f>DC82</f>
        <v>1187492105188.6665</v>
      </c>
      <c r="DD48" s="504">
        <f t="shared" ref="DD48:EA48" si="160">DD82</f>
        <v>1826611449138.6858</v>
      </c>
      <c r="DE48" s="504">
        <f t="shared" si="160"/>
        <v>2359129644608.1367</v>
      </c>
      <c r="DF48" s="504">
        <f t="shared" si="160"/>
        <v>3061445292177.3242</v>
      </c>
      <c r="DG48" s="504">
        <f t="shared" si="160"/>
        <v>3454435438154.6167</v>
      </c>
      <c r="DH48" s="504">
        <f t="shared" si="160"/>
        <v>4182888112240.7109</v>
      </c>
      <c r="DI48" s="504">
        <f t="shared" si="160"/>
        <v>4770797713873.4746</v>
      </c>
      <c r="DJ48" s="504">
        <f t="shared" si="160"/>
        <v>5219466226263.4346</v>
      </c>
      <c r="DK48" s="504">
        <f t="shared" si="160"/>
        <v>5910707136916.5283</v>
      </c>
      <c r="DL48" s="504">
        <f t="shared" si="160"/>
        <v>6024164136144.8516</v>
      </c>
      <c r="DM48" s="504">
        <f t="shared" si="160"/>
        <v>6603314836275.8223</v>
      </c>
      <c r="DN48" s="504">
        <f t="shared" si="160"/>
        <v>6730564240220</v>
      </c>
      <c r="DO48" s="504"/>
      <c r="DP48" s="504">
        <f t="shared" si="160"/>
        <v>474923156.99289811</v>
      </c>
      <c r="DQ48" s="504">
        <f t="shared" si="160"/>
        <v>6360475417.0392475</v>
      </c>
      <c r="DR48" s="504">
        <f t="shared" si="160"/>
        <v>977671003721.2146</v>
      </c>
      <c r="DS48" s="504">
        <f t="shared" si="160"/>
        <v>1736975238667.4326</v>
      </c>
      <c r="DT48" s="504">
        <f t="shared" si="160"/>
        <v>2355948020319.0649</v>
      </c>
      <c r="DU48" s="504">
        <f t="shared" si="160"/>
        <v>2836205750216.8862</v>
      </c>
      <c r="DV48" s="504">
        <f t="shared" si="160"/>
        <v>3566815028831.3662</v>
      </c>
      <c r="DW48" s="504">
        <f t="shared" si="160"/>
        <v>4279570980602.4785</v>
      </c>
      <c r="DX48" s="504">
        <f t="shared" si="160"/>
        <v>4818500682659.9424</v>
      </c>
      <c r="DY48" s="504">
        <f t="shared" si="160"/>
        <v>5301995810079.6641</v>
      </c>
      <c r="DZ48" s="504">
        <f t="shared" si="160"/>
        <v>5745798203786.8652</v>
      </c>
      <c r="EA48" s="504">
        <f t="shared" si="160"/>
        <v>6730613240220.041</v>
      </c>
      <c r="EC48" s="460">
        <v>1000000</v>
      </c>
      <c r="ED48" s="460">
        <v>1000000</v>
      </c>
      <c r="EE48" s="460">
        <v>1000000</v>
      </c>
      <c r="EF48" s="460">
        <v>1000000</v>
      </c>
      <c r="EG48" s="460">
        <v>1000000</v>
      </c>
      <c r="EH48" s="460">
        <v>1000000</v>
      </c>
      <c r="EI48" s="460">
        <v>1000000</v>
      </c>
      <c r="EJ48" s="460">
        <v>1000000</v>
      </c>
      <c r="EK48" s="460">
        <v>1000000</v>
      </c>
      <c r="EL48" s="460">
        <v>1000000</v>
      </c>
      <c r="EM48" s="460">
        <v>1000000</v>
      </c>
      <c r="EN48" s="460">
        <v>1000000</v>
      </c>
      <c r="EP48" s="460">
        <v>1000000</v>
      </c>
      <c r="EQ48" s="460">
        <v>1000000</v>
      </c>
      <c r="ER48" s="460">
        <v>1000000</v>
      </c>
      <c r="ES48" s="460">
        <v>1000000</v>
      </c>
      <c r="ET48" s="460">
        <v>1000000</v>
      </c>
      <c r="EU48" s="460">
        <v>1000000</v>
      </c>
      <c r="EV48" s="460">
        <v>1000000</v>
      </c>
      <c r="EW48" s="460">
        <v>1000000</v>
      </c>
      <c r="EX48" s="460">
        <v>1000000</v>
      </c>
      <c r="EY48" s="460">
        <v>1000000</v>
      </c>
      <c r="EZ48" s="460">
        <v>1000000</v>
      </c>
      <c r="FA48" s="460">
        <v>1000000</v>
      </c>
    </row>
    <row r="49" spans="2:157" ht="25.5" customHeight="1">
      <c r="B49" s="163" t="s">
        <v>193</v>
      </c>
      <c r="C49" s="1" t="s">
        <v>194</v>
      </c>
      <c r="D49" s="1" t="s">
        <v>171</v>
      </c>
      <c r="E49" s="1" t="s">
        <v>183</v>
      </c>
      <c r="F49" s="1" t="s">
        <v>171</v>
      </c>
      <c r="G49" s="1" t="s">
        <v>171</v>
      </c>
      <c r="H49" s="1" t="s">
        <v>171</v>
      </c>
      <c r="I49" s="1" t="s">
        <v>171</v>
      </c>
      <c r="J49" s="1" t="s">
        <v>171</v>
      </c>
      <c r="K49" s="1" t="s">
        <v>171</v>
      </c>
      <c r="L49" s="1" t="s">
        <v>171</v>
      </c>
      <c r="M49" s="1" t="s">
        <v>171</v>
      </c>
      <c r="N49" s="1" t="s">
        <v>171</v>
      </c>
      <c r="O49" s="1" t="s">
        <v>171</v>
      </c>
      <c r="T49" s="199" t="s">
        <v>195</v>
      </c>
      <c r="U49" s="390"/>
      <c r="V49" s="200" t="s">
        <v>195</v>
      </c>
      <c r="W49" s="341">
        <f>W176</f>
        <v>385890</v>
      </c>
      <c r="X49" s="341">
        <f t="shared" ref="X49:AH49" si="161">X176</f>
        <v>0</v>
      </c>
      <c r="Y49" s="341">
        <f t="shared" si="161"/>
        <v>0</v>
      </c>
      <c r="Z49" s="341">
        <f t="shared" si="161"/>
        <v>0</v>
      </c>
      <c r="AA49" s="341">
        <f t="shared" si="161"/>
        <v>0</v>
      </c>
      <c r="AB49" s="341">
        <f t="shared" si="161"/>
        <v>0</v>
      </c>
      <c r="AC49" s="341">
        <f t="shared" si="161"/>
        <v>0</v>
      </c>
      <c r="AD49" s="406">
        <f t="shared" si="161"/>
        <v>385890</v>
      </c>
      <c r="AE49" s="343">
        <f t="shared" si="161"/>
        <v>0</v>
      </c>
      <c r="AF49" s="341">
        <f t="shared" si="161"/>
        <v>381228.02782823</v>
      </c>
      <c r="AG49" s="341">
        <f>AG176</f>
        <v>4661.9721717699995</v>
      </c>
      <c r="AH49" s="406">
        <f t="shared" si="161"/>
        <v>378618.25176989997</v>
      </c>
      <c r="AI49" s="173">
        <f t="shared" si="144"/>
        <v>0.98115590393609575</v>
      </c>
      <c r="AJ49" s="214">
        <f t="shared" si="145"/>
        <v>81.214180998886334</v>
      </c>
      <c r="AK49" s="406">
        <f>AK176</f>
        <v>385679.39999999997</v>
      </c>
      <c r="AL49" s="406">
        <f>+AH49-AK49</f>
        <v>-7061.1482300999924</v>
      </c>
      <c r="AM49" s="168">
        <f t="shared" si="146"/>
        <v>0.99945424862007304</v>
      </c>
      <c r="AN49" s="407">
        <f>AN176</f>
        <v>85778.732082839997</v>
      </c>
      <c r="AO49" s="175">
        <f t="shared" si="147"/>
        <v>0.22228804084801368</v>
      </c>
      <c r="AP49" s="503">
        <f t="shared" si="148"/>
        <v>18.399666261901473</v>
      </c>
      <c r="AQ49" s="504">
        <f>AQ176</f>
        <v>292195.84664909088</v>
      </c>
      <c r="AR49" s="505">
        <f t="shared" ref="AR49:AR54" si="162">+AN49-AQ49</f>
        <v>-206417.11456625088</v>
      </c>
      <c r="AS49" s="168">
        <f t="shared" si="149"/>
        <v>0.75719984101451421</v>
      </c>
      <c r="AT49" s="407">
        <f>AT176</f>
        <v>81916.573140839988</v>
      </c>
      <c r="AU49" s="175">
        <f t="shared" si="150"/>
        <v>0.2122795955864106</v>
      </c>
      <c r="AV49" s="407">
        <f t="shared" si="151"/>
        <v>7271.7482301000273</v>
      </c>
      <c r="AW49" s="341">
        <f t="shared" si="152"/>
        <v>292839.51968705998</v>
      </c>
      <c r="AX49" s="342">
        <f t="shared" si="153"/>
        <v>300111.26791716</v>
      </c>
      <c r="AY49" s="343">
        <f t="shared" si="154"/>
        <v>-373956.27959812997</v>
      </c>
      <c r="AZ49" s="176">
        <f t="shared" si="155"/>
        <v>292195.84664909088</v>
      </c>
      <c r="BA49" s="170">
        <f t="shared" si="156"/>
        <v>0.29356588420592761</v>
      </c>
      <c r="BC49" s="142">
        <f>BC176</f>
        <v>8.7029273031174696E-3</v>
      </c>
      <c r="BD49" s="142">
        <f t="shared" ref="BD49:CA49" si="163">BD176</f>
        <v>4.8668896579336075E-2</v>
      </c>
      <c r="BE49" s="142">
        <f t="shared" si="163"/>
        <v>7.7667761038119676E-2</v>
      </c>
      <c r="BF49" s="142">
        <f t="shared" si="163"/>
        <v>0.86542586780170516</v>
      </c>
      <c r="BG49" s="142">
        <f t="shared" si="163"/>
        <v>0.87015338082355076</v>
      </c>
      <c r="BH49" s="142">
        <f t="shared" si="163"/>
        <v>0.98434209366918024</v>
      </c>
      <c r="BI49" s="142">
        <f t="shared" si="163"/>
        <v>0.98623563846173767</v>
      </c>
      <c r="BJ49" s="142">
        <f t="shared" si="163"/>
        <v>0.98999480558190145</v>
      </c>
      <c r="BK49" s="142">
        <f t="shared" si="163"/>
        <v>0.99305979819637713</v>
      </c>
      <c r="BL49" s="142">
        <f t="shared" si="163"/>
        <v>0.99523444641218983</v>
      </c>
      <c r="BM49" s="142">
        <f t="shared" si="163"/>
        <v>0.99945424862007304</v>
      </c>
      <c r="BN49" s="142">
        <f t="shared" si="163"/>
        <v>1</v>
      </c>
      <c r="BO49" s="142"/>
      <c r="BP49" s="142">
        <f t="shared" si="163"/>
        <v>0</v>
      </c>
      <c r="BQ49" s="142">
        <f t="shared" si="163"/>
        <v>5.7970830076399537E-4</v>
      </c>
      <c r="BR49" s="142">
        <f t="shared" si="163"/>
        <v>2.2914743417224411E-3</v>
      </c>
      <c r="BS49" s="142">
        <f t="shared" si="163"/>
        <v>4.4367951758979826E-2</v>
      </c>
      <c r="BT49" s="142">
        <f t="shared" si="163"/>
        <v>6.1930651140182036E-2</v>
      </c>
      <c r="BU49" s="142">
        <f t="shared" si="163"/>
        <v>0.15182491315149471</v>
      </c>
      <c r="BV49" s="142">
        <f t="shared" si="163"/>
        <v>0.2307942839649704</v>
      </c>
      <c r="BW49" s="142">
        <f t="shared" si="163"/>
        <v>0.38980321586925776</v>
      </c>
      <c r="BX49" s="142">
        <f t="shared" si="163"/>
        <v>0.4960330238047112</v>
      </c>
      <c r="BY49" s="142">
        <f t="shared" si="163"/>
        <v>0.59845957308700792</v>
      </c>
      <c r="BZ49" s="142">
        <f t="shared" si="163"/>
        <v>0.75719984101451421</v>
      </c>
      <c r="CA49" s="142">
        <f t="shared" si="163"/>
        <v>1</v>
      </c>
      <c r="CC49" s="468">
        <f t="shared" si="158"/>
        <v>3358.372617</v>
      </c>
      <c r="CD49" s="468">
        <f t="shared" si="158"/>
        <v>18780.840500999999</v>
      </c>
      <c r="CE49" s="468">
        <f t="shared" si="158"/>
        <v>29971.212307000002</v>
      </c>
      <c r="CF49" s="468">
        <f t="shared" si="158"/>
        <v>333959.18812599999</v>
      </c>
      <c r="CG49" s="468">
        <f t="shared" si="158"/>
        <v>335783.48812599998</v>
      </c>
      <c r="CH49" s="468">
        <f t="shared" si="158"/>
        <v>379847.77052600001</v>
      </c>
      <c r="CI49" s="468">
        <f t="shared" si="158"/>
        <v>380578.47052600002</v>
      </c>
      <c r="CJ49" s="468">
        <f t="shared" si="158"/>
        <v>382029.09552600002</v>
      </c>
      <c r="CK49" s="468">
        <f t="shared" si="158"/>
        <v>383211.84552600002</v>
      </c>
      <c r="CL49" s="468">
        <f t="shared" si="158"/>
        <v>384051.02052600001</v>
      </c>
      <c r="CM49" s="468">
        <f t="shared" si="158"/>
        <v>385679.4</v>
      </c>
      <c r="CN49" s="468">
        <f t="shared" si="158"/>
        <v>385890</v>
      </c>
      <c r="CP49" s="465">
        <f t="shared" si="159"/>
        <v>0</v>
      </c>
      <c r="CQ49" s="465">
        <f t="shared" si="159"/>
        <v>223.70363618181818</v>
      </c>
      <c r="CR49" s="465">
        <f t="shared" si="159"/>
        <v>884.25703372727276</v>
      </c>
      <c r="CS49" s="465">
        <f t="shared" si="159"/>
        <v>17121.148904272726</v>
      </c>
      <c r="CT49" s="465">
        <f t="shared" si="159"/>
        <v>23898.41896848485</v>
      </c>
      <c r="CU49" s="465">
        <f t="shared" si="159"/>
        <v>58587.715736030303</v>
      </c>
      <c r="CV49" s="465">
        <f t="shared" si="159"/>
        <v>89061.206239242427</v>
      </c>
      <c r="CW49" s="465">
        <f t="shared" si="159"/>
        <v>150421.16297178788</v>
      </c>
      <c r="CX49" s="465">
        <f t="shared" si="159"/>
        <v>191414.183556</v>
      </c>
      <c r="CY49" s="465">
        <f t="shared" si="159"/>
        <v>230939.56465854548</v>
      </c>
      <c r="CZ49" s="465">
        <f t="shared" si="159"/>
        <v>292195.84664909093</v>
      </c>
      <c r="DA49" s="465">
        <f t="shared" si="159"/>
        <v>385890</v>
      </c>
      <c r="DC49" s="504">
        <f>DC176</f>
        <v>3358372617</v>
      </c>
      <c r="DD49" s="504">
        <f t="shared" ref="DD49:EA49" si="164">DD176</f>
        <v>18780840501</v>
      </c>
      <c r="DE49" s="504">
        <f t="shared" si="164"/>
        <v>29971212307</v>
      </c>
      <c r="DF49" s="504">
        <f t="shared" si="164"/>
        <v>333959188126</v>
      </c>
      <c r="DG49" s="504">
        <f t="shared" si="164"/>
        <v>335783488126</v>
      </c>
      <c r="DH49" s="504">
        <f t="shared" si="164"/>
        <v>379847770526</v>
      </c>
      <c r="DI49" s="504">
        <f t="shared" si="164"/>
        <v>380578470526</v>
      </c>
      <c r="DJ49" s="504">
        <f t="shared" si="164"/>
        <v>382029095526</v>
      </c>
      <c r="DK49" s="504">
        <f t="shared" si="164"/>
        <v>383211845526</v>
      </c>
      <c r="DL49" s="504">
        <f t="shared" si="164"/>
        <v>384051020526</v>
      </c>
      <c r="DM49" s="504">
        <f t="shared" si="164"/>
        <v>385679400000</v>
      </c>
      <c r="DN49" s="504">
        <f t="shared" si="164"/>
        <v>385890000000</v>
      </c>
      <c r="DO49" s="504"/>
      <c r="DP49" s="504">
        <f t="shared" si="164"/>
        <v>0</v>
      </c>
      <c r="DQ49" s="504">
        <f t="shared" si="164"/>
        <v>223703636.18181819</v>
      </c>
      <c r="DR49" s="504">
        <f t="shared" si="164"/>
        <v>884257033.72727275</v>
      </c>
      <c r="DS49" s="504">
        <f t="shared" si="164"/>
        <v>17121148904.272728</v>
      </c>
      <c r="DT49" s="504">
        <f t="shared" si="164"/>
        <v>23898418968.484848</v>
      </c>
      <c r="DU49" s="504">
        <f t="shared" si="164"/>
        <v>58587715736.030304</v>
      </c>
      <c r="DV49" s="504">
        <f t="shared" si="164"/>
        <v>89061206239.242432</v>
      </c>
      <c r="DW49" s="504">
        <f t="shared" si="164"/>
        <v>150421162971.78787</v>
      </c>
      <c r="DX49" s="504">
        <f t="shared" si="164"/>
        <v>191414183556</v>
      </c>
      <c r="DY49" s="504">
        <f t="shared" si="164"/>
        <v>230939564658.54547</v>
      </c>
      <c r="DZ49" s="504">
        <f t="shared" si="164"/>
        <v>292195846649.09094</v>
      </c>
      <c r="EA49" s="504">
        <f t="shared" si="164"/>
        <v>385890000000</v>
      </c>
      <c r="EC49" s="468">
        <v>1000000</v>
      </c>
      <c r="ED49" s="471">
        <v>1000000</v>
      </c>
      <c r="EE49" s="471">
        <v>1000000</v>
      </c>
      <c r="EF49" s="471">
        <v>1000000</v>
      </c>
      <c r="EG49" s="471">
        <v>1000000</v>
      </c>
      <c r="EH49" s="471">
        <v>1000000</v>
      </c>
      <c r="EI49" s="471">
        <v>1000000</v>
      </c>
      <c r="EJ49" s="471">
        <v>1000000</v>
      </c>
      <c r="EK49" s="471">
        <v>1000000</v>
      </c>
      <c r="EL49" s="471">
        <v>1000000</v>
      </c>
      <c r="EM49" s="471">
        <v>1000000</v>
      </c>
      <c r="EN49" s="471">
        <v>1000000</v>
      </c>
      <c r="EP49" s="468">
        <v>1000000</v>
      </c>
      <c r="EQ49" s="471">
        <v>1000000</v>
      </c>
      <c r="ER49" s="471">
        <v>1000000</v>
      </c>
      <c r="ES49" s="471">
        <v>1000000</v>
      </c>
      <c r="ET49" s="471">
        <v>1000000</v>
      </c>
      <c r="EU49" s="471">
        <v>1000000</v>
      </c>
      <c r="EV49" s="471">
        <v>1000000</v>
      </c>
      <c r="EW49" s="471">
        <v>1000000</v>
      </c>
      <c r="EX49" s="471">
        <v>1000000</v>
      </c>
      <c r="EY49" s="471">
        <v>1000000</v>
      </c>
      <c r="EZ49" s="471">
        <v>1000000</v>
      </c>
      <c r="FA49" s="471">
        <v>1000000</v>
      </c>
    </row>
    <row r="50" spans="2:157" ht="25.5" customHeight="1">
      <c r="B50" s="163" t="s">
        <v>196</v>
      </c>
      <c r="C50" s="1" t="s">
        <v>197</v>
      </c>
      <c r="D50" s="1" t="s">
        <v>171</v>
      </c>
      <c r="E50" s="1" t="s">
        <v>183</v>
      </c>
      <c r="F50" s="1" t="s">
        <v>171</v>
      </c>
      <c r="G50" s="1" t="s">
        <v>171</v>
      </c>
      <c r="H50" s="1" t="s">
        <v>171</v>
      </c>
      <c r="I50" s="1" t="s">
        <v>171</v>
      </c>
      <c r="J50" s="1" t="s">
        <v>171</v>
      </c>
      <c r="K50" s="1" t="s">
        <v>171</v>
      </c>
      <c r="L50" s="1" t="s">
        <v>171</v>
      </c>
      <c r="M50" s="1" t="s">
        <v>171</v>
      </c>
      <c r="N50" s="1" t="s">
        <v>171</v>
      </c>
      <c r="O50" s="1" t="s">
        <v>171</v>
      </c>
      <c r="T50" s="199" t="s">
        <v>198</v>
      </c>
      <c r="U50" s="390"/>
      <c r="V50" s="200" t="s">
        <v>198</v>
      </c>
      <c r="W50" s="345">
        <f>W197</f>
        <v>116614.99999999999</v>
      </c>
      <c r="X50" s="345">
        <f t="shared" ref="X50:AH50" si="165">X197</f>
        <v>0</v>
      </c>
      <c r="Y50" s="345">
        <f t="shared" si="165"/>
        <v>458.74717399999997</v>
      </c>
      <c r="Z50" s="345">
        <f t="shared" si="165"/>
        <v>0</v>
      </c>
      <c r="AA50" s="345">
        <f t="shared" si="165"/>
        <v>458.74717399999997</v>
      </c>
      <c r="AB50" s="345">
        <f t="shared" si="165"/>
        <v>0</v>
      </c>
      <c r="AC50" s="345">
        <f t="shared" si="165"/>
        <v>0</v>
      </c>
      <c r="AD50" s="409">
        <f t="shared" si="165"/>
        <v>116614.99999999999</v>
      </c>
      <c r="AE50" s="343">
        <f t="shared" si="165"/>
        <v>0</v>
      </c>
      <c r="AF50" s="345">
        <f t="shared" si="165"/>
        <v>107916.43424288998</v>
      </c>
      <c r="AG50" s="345">
        <f>AG197</f>
        <v>8698.5657571099982</v>
      </c>
      <c r="AH50" s="409">
        <f t="shared" si="165"/>
        <v>89467.124431560005</v>
      </c>
      <c r="AI50" s="173">
        <f t="shared" si="144"/>
        <v>0.76720082692243718</v>
      </c>
      <c r="AJ50" s="214">
        <f t="shared" si="145"/>
        <v>10.285273104756579</v>
      </c>
      <c r="AK50" s="507">
        <f>AK197</f>
        <v>114526.40096440908</v>
      </c>
      <c r="AL50" s="406">
        <f>+AH50-AK50</f>
        <v>-25059.276532849079</v>
      </c>
      <c r="AM50" s="168">
        <f t="shared" si="146"/>
        <v>0.98208979088804271</v>
      </c>
      <c r="AN50" s="407">
        <f>AN197</f>
        <v>62662.204661150005</v>
      </c>
      <c r="AO50" s="175">
        <f t="shared" si="147"/>
        <v>0.5373425773798397</v>
      </c>
      <c r="AP50" s="503">
        <f t="shared" si="148"/>
        <v>7.2037398360679665</v>
      </c>
      <c r="AQ50" s="508">
        <f>AQ197</f>
        <v>77655.31754084141</v>
      </c>
      <c r="AR50" s="509">
        <f>+AN50-AQ50</f>
        <v>-14993.112879691405</v>
      </c>
      <c r="AS50" s="168">
        <f t="shared" si="149"/>
        <v>0.66591191133937677</v>
      </c>
      <c r="AT50" s="407">
        <f>AT197</f>
        <v>58753.341289309996</v>
      </c>
      <c r="AU50" s="175">
        <f t="shared" si="150"/>
        <v>0.50382318989246666</v>
      </c>
      <c r="AV50" s="407">
        <f t="shared" si="151"/>
        <v>27147.87556843998</v>
      </c>
      <c r="AW50" s="341">
        <f t="shared" si="152"/>
        <v>26804.919770410001</v>
      </c>
      <c r="AX50" s="342">
        <f t="shared" si="153"/>
        <v>53952.795338849981</v>
      </c>
      <c r="AY50" s="343">
        <f t="shared" si="154"/>
        <v>-80768.558674450003</v>
      </c>
      <c r="AZ50" s="176">
        <f t="shared" si="155"/>
        <v>77655.31754084141</v>
      </c>
      <c r="BA50" s="170">
        <f t="shared" si="156"/>
        <v>0.80692741521781752</v>
      </c>
      <c r="BC50" s="500">
        <f>BC197</f>
        <v>8.5523188359130489E-2</v>
      </c>
      <c r="BD50" s="500">
        <f t="shared" ref="BD50:CA50" si="166">BD197</f>
        <v>0.16907135142641092</v>
      </c>
      <c r="BE50" s="500">
        <f t="shared" si="166"/>
        <v>0.21924291423388245</v>
      </c>
      <c r="BF50" s="500">
        <f t="shared" si="166"/>
        <v>0.29387010160937693</v>
      </c>
      <c r="BG50" s="500">
        <f t="shared" si="166"/>
        <v>0.38626415393833041</v>
      </c>
      <c r="BH50" s="500">
        <f t="shared" si="166"/>
        <v>0.52365911569247847</v>
      </c>
      <c r="BI50" s="500">
        <f t="shared" si="166"/>
        <v>0.61523882746163283</v>
      </c>
      <c r="BJ50" s="500">
        <f t="shared" si="166"/>
        <v>0.72632558141232506</v>
      </c>
      <c r="BK50" s="500">
        <f t="shared" si="166"/>
        <v>0.8148071845566397</v>
      </c>
      <c r="BL50" s="500">
        <f t="shared" si="166"/>
        <v>0.91355336727721548</v>
      </c>
      <c r="BM50" s="500">
        <f t="shared" si="166"/>
        <v>0.98208979088804271</v>
      </c>
      <c r="BN50" s="500">
        <f t="shared" si="166"/>
        <v>1</v>
      </c>
      <c r="BO50" s="500"/>
      <c r="BP50" s="500">
        <f t="shared" si="166"/>
        <v>9.2295160999871385E-4</v>
      </c>
      <c r="BQ50" s="500">
        <f t="shared" si="166"/>
        <v>2.5369300268381197E-2</v>
      </c>
      <c r="BR50" s="500">
        <f t="shared" si="166"/>
        <v>5.4024533539892346E-2</v>
      </c>
      <c r="BS50" s="500">
        <f t="shared" si="166"/>
        <v>0.10001823378376744</v>
      </c>
      <c r="BT50" s="500">
        <f t="shared" si="166"/>
        <v>0.14781794104217755</v>
      </c>
      <c r="BU50" s="500">
        <f t="shared" si="166"/>
        <v>0.19795960524523015</v>
      </c>
      <c r="BV50" s="500">
        <f t="shared" si="166"/>
        <v>0.25086683197981641</v>
      </c>
      <c r="BW50" s="500">
        <f t="shared" si="166"/>
        <v>0.31512616530583609</v>
      </c>
      <c r="BX50" s="500">
        <f t="shared" si="166"/>
        <v>0.39778226757958973</v>
      </c>
      <c r="BY50" s="500">
        <f t="shared" si="166"/>
        <v>0.51040380144070352</v>
      </c>
      <c r="BZ50" s="500">
        <f t="shared" si="166"/>
        <v>0.66591191133937677</v>
      </c>
      <c r="CA50" s="500">
        <f t="shared" si="166"/>
        <v>1.0000000000000002</v>
      </c>
      <c r="CC50" s="468">
        <f t="shared" si="158"/>
        <v>9973.2866104999994</v>
      </c>
      <c r="CD50" s="468">
        <f t="shared" si="158"/>
        <v>19716.255646590911</v>
      </c>
      <c r="CE50" s="468">
        <f t="shared" si="158"/>
        <v>25567.012443384196</v>
      </c>
      <c r="CF50" s="468">
        <f t="shared" si="158"/>
        <v>34269.661899177489</v>
      </c>
      <c r="CG50" s="468">
        <f t="shared" si="158"/>
        <v>45044.194311518404</v>
      </c>
      <c r="CH50" s="468">
        <f t="shared" si="158"/>
        <v>61066.507776478356</v>
      </c>
      <c r="CI50" s="468">
        <f t="shared" si="158"/>
        <v>71746.075864438302</v>
      </c>
      <c r="CJ50" s="468">
        <f t="shared" si="158"/>
        <v>84700.457676398277</v>
      </c>
      <c r="CK50" s="468">
        <f t="shared" si="158"/>
        <v>95018.73982707251</v>
      </c>
      <c r="CL50" s="468">
        <f t="shared" si="158"/>
        <v>106534.02592503247</v>
      </c>
      <c r="CM50" s="468">
        <f t="shared" si="158"/>
        <v>114526.40096440908</v>
      </c>
      <c r="CN50" s="468">
        <f t="shared" si="158"/>
        <v>116615</v>
      </c>
      <c r="CP50" s="465">
        <f t="shared" si="159"/>
        <v>107.630002</v>
      </c>
      <c r="CQ50" s="465">
        <f t="shared" si="159"/>
        <v>2958.4409507972723</v>
      </c>
      <c r="CR50" s="465">
        <f t="shared" si="159"/>
        <v>6300.0709787545456</v>
      </c>
      <c r="CS50" s="465">
        <f t="shared" si="159"/>
        <v>11663.626332694041</v>
      </c>
      <c r="CT50" s="465">
        <f t="shared" si="159"/>
        <v>17237.789194633537</v>
      </c>
      <c r="CU50" s="465">
        <f t="shared" si="159"/>
        <v>23085.05936567251</v>
      </c>
      <c r="CV50" s="465">
        <f t="shared" si="159"/>
        <v>29254.835611326289</v>
      </c>
      <c r="CW50" s="465">
        <f t="shared" si="159"/>
        <v>36748.437767140065</v>
      </c>
      <c r="CX50" s="465">
        <f t="shared" si="159"/>
        <v>46387.379133793853</v>
      </c>
      <c r="CY50" s="465">
        <f t="shared" si="159"/>
        <v>59520.739305007635</v>
      </c>
      <c r="CZ50" s="465">
        <f t="shared" si="159"/>
        <v>77655.317540841424</v>
      </c>
      <c r="DA50" s="465">
        <f t="shared" si="159"/>
        <v>116615</v>
      </c>
      <c r="DC50" s="504">
        <f>DC197</f>
        <v>9973286610.5</v>
      </c>
      <c r="DD50" s="504">
        <f t="shared" ref="DD50:EA50" si="167">DD197</f>
        <v>19716255646.590912</v>
      </c>
      <c r="DE50" s="504">
        <f t="shared" si="167"/>
        <v>25567012443.384197</v>
      </c>
      <c r="DF50" s="504">
        <f t="shared" si="167"/>
        <v>34269661899.177486</v>
      </c>
      <c r="DG50" s="504">
        <f t="shared" si="167"/>
        <v>45044194311.518402</v>
      </c>
      <c r="DH50" s="504">
        <f t="shared" si="167"/>
        <v>61066507776.478355</v>
      </c>
      <c r="DI50" s="504">
        <f t="shared" si="167"/>
        <v>71746075864.438309</v>
      </c>
      <c r="DJ50" s="504">
        <f t="shared" si="167"/>
        <v>84700457676.39827</v>
      </c>
      <c r="DK50" s="504">
        <f t="shared" si="167"/>
        <v>95018739827.07251</v>
      </c>
      <c r="DL50" s="504">
        <f t="shared" si="167"/>
        <v>106534025925.03247</v>
      </c>
      <c r="DM50" s="504">
        <f t="shared" si="167"/>
        <v>114526400964.40909</v>
      </c>
      <c r="DN50" s="504">
        <f t="shared" si="167"/>
        <v>116615000000</v>
      </c>
      <c r="DO50" s="504"/>
      <c r="DP50" s="504">
        <f t="shared" si="167"/>
        <v>107630002</v>
      </c>
      <c r="DQ50" s="504">
        <f t="shared" si="167"/>
        <v>2958440950.7972722</v>
      </c>
      <c r="DR50" s="504">
        <f t="shared" si="167"/>
        <v>6300070978.7545452</v>
      </c>
      <c r="DS50" s="504">
        <f t="shared" si="167"/>
        <v>11663626332.69404</v>
      </c>
      <c r="DT50" s="504">
        <f t="shared" si="167"/>
        <v>17237789194.633537</v>
      </c>
      <c r="DU50" s="504">
        <f t="shared" si="167"/>
        <v>23085059365.672512</v>
      </c>
      <c r="DV50" s="504">
        <f t="shared" si="167"/>
        <v>29254835611.32629</v>
      </c>
      <c r="DW50" s="504">
        <f t="shared" si="167"/>
        <v>36748437767.140068</v>
      </c>
      <c r="DX50" s="504">
        <f t="shared" si="167"/>
        <v>46387379133.793854</v>
      </c>
      <c r="DY50" s="504">
        <f t="shared" si="167"/>
        <v>59520739305.007637</v>
      </c>
      <c r="DZ50" s="504">
        <f t="shared" si="167"/>
        <v>77655317540.841431</v>
      </c>
      <c r="EA50" s="504">
        <f t="shared" si="167"/>
        <v>116615000000</v>
      </c>
      <c r="EC50" s="468">
        <v>1000000</v>
      </c>
      <c r="ED50" s="471">
        <v>1000000</v>
      </c>
      <c r="EE50" s="471">
        <v>1000000</v>
      </c>
      <c r="EF50" s="471">
        <v>1000000</v>
      </c>
      <c r="EG50" s="471">
        <v>1000000</v>
      </c>
      <c r="EH50" s="471">
        <v>1000000</v>
      </c>
      <c r="EI50" s="471">
        <v>1000000</v>
      </c>
      <c r="EJ50" s="471">
        <v>1000000</v>
      </c>
      <c r="EK50" s="471">
        <v>1000000</v>
      </c>
      <c r="EL50" s="471">
        <v>1000000</v>
      </c>
      <c r="EM50" s="471">
        <v>1000000</v>
      </c>
      <c r="EN50" s="471">
        <v>1000000</v>
      </c>
      <c r="EP50" s="468">
        <v>1000000</v>
      </c>
      <c r="EQ50" s="471">
        <v>1000000</v>
      </c>
      <c r="ER50" s="471">
        <v>1000000</v>
      </c>
      <c r="ES50" s="471">
        <v>1000000</v>
      </c>
      <c r="ET50" s="471">
        <v>1000000</v>
      </c>
      <c r="EU50" s="471">
        <v>1000000</v>
      </c>
      <c r="EV50" s="471">
        <v>1000000</v>
      </c>
      <c r="EW50" s="471">
        <v>1000000</v>
      </c>
      <c r="EX50" s="471">
        <v>1000000</v>
      </c>
      <c r="EY50" s="471">
        <v>1000000</v>
      </c>
      <c r="EZ50" s="471">
        <v>1000000</v>
      </c>
      <c r="FA50" s="471">
        <v>1000000</v>
      </c>
    </row>
    <row r="51" spans="2:157" ht="25.5" customHeight="1">
      <c r="B51" s="163" t="s">
        <v>199</v>
      </c>
      <c r="C51" s="1" t="s">
        <v>200</v>
      </c>
      <c r="D51" s="1" t="s">
        <v>171</v>
      </c>
      <c r="E51" s="1" t="s">
        <v>183</v>
      </c>
      <c r="F51" s="1" t="s">
        <v>171</v>
      </c>
      <c r="G51" s="1" t="s">
        <v>171</v>
      </c>
      <c r="H51" s="1" t="s">
        <v>171</v>
      </c>
      <c r="I51" s="1" t="s">
        <v>171</v>
      </c>
      <c r="J51" s="1" t="s">
        <v>171</v>
      </c>
      <c r="K51" s="1" t="s">
        <v>171</v>
      </c>
      <c r="L51" s="1" t="s">
        <v>171</v>
      </c>
      <c r="M51" s="1" t="s">
        <v>171</v>
      </c>
      <c r="N51" s="1" t="s">
        <v>171</v>
      </c>
      <c r="O51" s="1" t="s">
        <v>171</v>
      </c>
      <c r="T51" s="199" t="s">
        <v>201</v>
      </c>
      <c r="U51" s="390"/>
      <c r="V51" s="200" t="s">
        <v>201</v>
      </c>
      <c r="W51" s="341">
        <f>W226</f>
        <v>15953.4</v>
      </c>
      <c r="X51" s="341">
        <f t="shared" ref="X51:AH51" si="168">X226</f>
        <v>0</v>
      </c>
      <c r="Y51" s="341">
        <f t="shared" si="168"/>
        <v>0</v>
      </c>
      <c r="Z51" s="341">
        <f t="shared" si="168"/>
        <v>0</v>
      </c>
      <c r="AA51" s="341">
        <f t="shared" si="168"/>
        <v>0</v>
      </c>
      <c r="AB51" s="341">
        <f t="shared" si="168"/>
        <v>0</v>
      </c>
      <c r="AC51" s="341">
        <f t="shared" si="168"/>
        <v>0</v>
      </c>
      <c r="AD51" s="406">
        <f t="shared" si="168"/>
        <v>15953.4</v>
      </c>
      <c r="AE51" s="343">
        <f t="shared" si="168"/>
        <v>0</v>
      </c>
      <c r="AF51" s="341">
        <f t="shared" si="168"/>
        <v>14122.33746139</v>
      </c>
      <c r="AG51" s="341">
        <f>AG226</f>
        <v>1831.0625386099998</v>
      </c>
      <c r="AH51" s="406">
        <f t="shared" si="168"/>
        <v>13827.43153862</v>
      </c>
      <c r="AI51" s="173">
        <f t="shared" si="144"/>
        <v>0.86673884805872103</v>
      </c>
      <c r="AJ51" s="214">
        <f t="shared" si="145"/>
        <v>7.5515888982779966</v>
      </c>
      <c r="AK51" s="406">
        <f>AK226</f>
        <v>14789.43660393</v>
      </c>
      <c r="AL51" s="406">
        <f>+AH51-AK51</f>
        <v>-962.00506531000065</v>
      </c>
      <c r="AM51" s="168">
        <f t="shared" si="146"/>
        <v>0.9270397911373125</v>
      </c>
      <c r="AN51" s="407">
        <f>AN226</f>
        <v>10823.68534364</v>
      </c>
      <c r="AO51" s="175">
        <f t="shared" si="147"/>
        <v>0.67845633806210592</v>
      </c>
      <c r="AP51" s="503">
        <f t="shared" si="148"/>
        <v>5.9111500101228103</v>
      </c>
      <c r="AQ51" s="504">
        <f>AQ226</f>
        <v>9860.4464589999989</v>
      </c>
      <c r="AR51" s="509">
        <f>+AN51-AQ51</f>
        <v>963.23888464000083</v>
      </c>
      <c r="AS51" s="168">
        <f t="shared" si="149"/>
        <v>0.61807805602567467</v>
      </c>
      <c r="AT51" s="407">
        <f>AT226</f>
        <v>10733.03178444</v>
      </c>
      <c r="AU51" s="175">
        <f t="shared" si="150"/>
        <v>0.67277394062958362</v>
      </c>
      <c r="AV51" s="407">
        <f t="shared" si="151"/>
        <v>2125.96846138</v>
      </c>
      <c r="AW51" s="341">
        <f t="shared" si="152"/>
        <v>3003.7461949799999</v>
      </c>
      <c r="AX51" s="342">
        <f t="shared" si="153"/>
        <v>5129.7146563599999</v>
      </c>
      <c r="AY51" s="343">
        <f t="shared" si="154"/>
        <v>-11996.36900001</v>
      </c>
      <c r="AZ51" s="176">
        <f t="shared" si="155"/>
        <v>9860.4464589999989</v>
      </c>
      <c r="BA51" s="170">
        <f t="shared" si="156"/>
        <v>1.0976871471941128</v>
      </c>
      <c r="BC51" s="500">
        <f>BC226</f>
        <v>0.17531934452843909</v>
      </c>
      <c r="BD51" s="500">
        <f t="shared" ref="BD51:CA51" si="169">BD226</f>
        <v>0.18910950838065868</v>
      </c>
      <c r="BE51" s="500">
        <f t="shared" si="169"/>
        <v>0.2098704577080748</v>
      </c>
      <c r="BF51" s="500">
        <f t="shared" si="169"/>
        <v>0.2352177815387316</v>
      </c>
      <c r="BG51" s="500">
        <f t="shared" si="169"/>
        <v>0.38346856193664042</v>
      </c>
      <c r="BH51" s="500">
        <f t="shared" si="169"/>
        <v>0.4406598593403287</v>
      </c>
      <c r="BI51" s="500">
        <f t="shared" si="169"/>
        <v>0.49318784710469238</v>
      </c>
      <c r="BJ51" s="500">
        <f t="shared" si="169"/>
        <v>0.52714925971893145</v>
      </c>
      <c r="BK51" s="500">
        <f t="shared" si="169"/>
        <v>0.58066136372183985</v>
      </c>
      <c r="BL51" s="500">
        <f t="shared" si="169"/>
        <v>0.65901456742763298</v>
      </c>
      <c r="BM51" s="500">
        <f t="shared" si="169"/>
        <v>0.9270397911373125</v>
      </c>
      <c r="BN51" s="500">
        <f t="shared" si="169"/>
        <v>1.0000000000194316</v>
      </c>
      <c r="BO51" s="500"/>
      <c r="BP51" s="500">
        <f t="shared" si="169"/>
        <v>1.2716869131345043E-4</v>
      </c>
      <c r="BQ51" s="500">
        <f t="shared" si="169"/>
        <v>1.0156378765654971E-2</v>
      </c>
      <c r="BR51" s="500">
        <f t="shared" si="169"/>
        <v>2.2755573921546503E-2</v>
      </c>
      <c r="BS51" s="500">
        <f t="shared" si="169"/>
        <v>4.7577868855541765E-2</v>
      </c>
      <c r="BT51" s="500">
        <f t="shared" si="169"/>
        <v>9.5265437712337184E-2</v>
      </c>
      <c r="BU51" s="500">
        <f t="shared" si="169"/>
        <v>0.14056459469454788</v>
      </c>
      <c r="BV51" s="500">
        <f t="shared" si="169"/>
        <v>0.18285498865445612</v>
      </c>
      <c r="BW51" s="500">
        <f t="shared" si="169"/>
        <v>0.23192018660598995</v>
      </c>
      <c r="BX51" s="500">
        <f t="shared" si="169"/>
        <v>0.29888856908245265</v>
      </c>
      <c r="BY51" s="500">
        <f t="shared" si="169"/>
        <v>0.4283704081261675</v>
      </c>
      <c r="BZ51" s="500">
        <f t="shared" si="169"/>
        <v>0.61807805602567467</v>
      </c>
      <c r="CA51" s="500">
        <f t="shared" si="169"/>
        <v>1.0000000000194316</v>
      </c>
      <c r="CC51" s="468">
        <f t="shared" si="158"/>
        <v>2796.9396310000002</v>
      </c>
      <c r="CD51" s="468">
        <f t="shared" si="158"/>
        <v>3016.9396310000002</v>
      </c>
      <c r="CE51" s="468">
        <f t="shared" si="158"/>
        <v>3348.1473599999999</v>
      </c>
      <c r="CF51" s="468">
        <f t="shared" si="158"/>
        <v>3752.5233560000001</v>
      </c>
      <c r="CG51" s="468">
        <f t="shared" si="158"/>
        <v>6117.627356</v>
      </c>
      <c r="CH51" s="468">
        <f t="shared" si="158"/>
        <v>7030.0230000000001</v>
      </c>
      <c r="CI51" s="468">
        <f t="shared" si="158"/>
        <v>7868.0230000000001</v>
      </c>
      <c r="CJ51" s="468">
        <f t="shared" si="158"/>
        <v>8409.8230000000003</v>
      </c>
      <c r="CK51" s="468">
        <f t="shared" si="158"/>
        <v>9263.5229999999992</v>
      </c>
      <c r="CL51" s="468">
        <f t="shared" si="158"/>
        <v>10513.522999999999</v>
      </c>
      <c r="CM51" s="468">
        <f t="shared" si="158"/>
        <v>14789.43660393</v>
      </c>
      <c r="CN51" s="468">
        <f t="shared" si="158"/>
        <v>15953.400000309999</v>
      </c>
      <c r="CP51" s="465">
        <f t="shared" si="159"/>
        <v>2.0287730000000002</v>
      </c>
      <c r="CQ51" s="465">
        <f t="shared" si="159"/>
        <v>162.028773</v>
      </c>
      <c r="CR51" s="465">
        <f t="shared" si="159"/>
        <v>363.028773</v>
      </c>
      <c r="CS51" s="465">
        <f t="shared" si="159"/>
        <v>759.028773</v>
      </c>
      <c r="CT51" s="465">
        <f t="shared" si="159"/>
        <v>1519.807634</v>
      </c>
      <c r="CU51" s="465">
        <f t="shared" si="159"/>
        <v>2242.483205</v>
      </c>
      <c r="CV51" s="465">
        <f t="shared" si="159"/>
        <v>2917.1587760000002</v>
      </c>
      <c r="CW51" s="465">
        <f t="shared" si="159"/>
        <v>3699.9155049999999</v>
      </c>
      <c r="CX51" s="465">
        <f t="shared" si="159"/>
        <v>4768.2888979999998</v>
      </c>
      <c r="CY51" s="465">
        <f t="shared" si="159"/>
        <v>6833.9644689999996</v>
      </c>
      <c r="CZ51" s="465">
        <f t="shared" si="159"/>
        <v>9860.4464590000007</v>
      </c>
      <c r="DA51" s="465">
        <f t="shared" si="159"/>
        <v>15953.400000309999</v>
      </c>
      <c r="DC51" s="504">
        <f>DC226</f>
        <v>2796939631</v>
      </c>
      <c r="DD51" s="504">
        <f t="shared" ref="DD51:EA51" si="170">DD226</f>
        <v>3016939631</v>
      </c>
      <c r="DE51" s="504">
        <f t="shared" si="170"/>
        <v>3348147360</v>
      </c>
      <c r="DF51" s="504">
        <f t="shared" si="170"/>
        <v>3752523356</v>
      </c>
      <c r="DG51" s="504">
        <f t="shared" si="170"/>
        <v>6117627356</v>
      </c>
      <c r="DH51" s="504">
        <f t="shared" si="170"/>
        <v>7030023000</v>
      </c>
      <c r="DI51" s="504">
        <f t="shared" si="170"/>
        <v>7868023000</v>
      </c>
      <c r="DJ51" s="504">
        <f t="shared" si="170"/>
        <v>8409823000</v>
      </c>
      <c r="DK51" s="504">
        <f t="shared" si="170"/>
        <v>9263523000</v>
      </c>
      <c r="DL51" s="504">
        <f t="shared" si="170"/>
        <v>10513523000</v>
      </c>
      <c r="DM51" s="504">
        <f t="shared" si="170"/>
        <v>14789436603.93</v>
      </c>
      <c r="DN51" s="504">
        <f t="shared" si="170"/>
        <v>15953400000.309999</v>
      </c>
      <c r="DO51" s="504"/>
      <c r="DP51" s="504">
        <f t="shared" si="170"/>
        <v>2028773</v>
      </c>
      <c r="DQ51" s="504">
        <f t="shared" si="170"/>
        <v>162028773</v>
      </c>
      <c r="DR51" s="504">
        <f t="shared" si="170"/>
        <v>363028773</v>
      </c>
      <c r="DS51" s="504">
        <f t="shared" si="170"/>
        <v>759028773</v>
      </c>
      <c r="DT51" s="504">
        <f t="shared" si="170"/>
        <v>1519807634</v>
      </c>
      <c r="DU51" s="504">
        <f t="shared" si="170"/>
        <v>2242483205</v>
      </c>
      <c r="DV51" s="504">
        <f t="shared" si="170"/>
        <v>2917158776</v>
      </c>
      <c r="DW51" s="504">
        <f t="shared" si="170"/>
        <v>3699915505</v>
      </c>
      <c r="DX51" s="504">
        <f t="shared" si="170"/>
        <v>4768288898</v>
      </c>
      <c r="DY51" s="504">
        <f t="shared" si="170"/>
        <v>6833964469</v>
      </c>
      <c r="DZ51" s="504">
        <f t="shared" si="170"/>
        <v>9860446459</v>
      </c>
      <c r="EA51" s="504">
        <f t="shared" si="170"/>
        <v>15953400000.309999</v>
      </c>
      <c r="EC51" s="468">
        <v>1000000</v>
      </c>
      <c r="ED51" s="471">
        <v>1000000</v>
      </c>
      <c r="EE51" s="471">
        <v>1000000</v>
      </c>
      <c r="EF51" s="471">
        <v>1000000</v>
      </c>
      <c r="EG51" s="471">
        <v>1000000</v>
      </c>
      <c r="EH51" s="471">
        <v>1000000</v>
      </c>
      <c r="EI51" s="471">
        <v>1000000</v>
      </c>
      <c r="EJ51" s="471">
        <v>1000000</v>
      </c>
      <c r="EK51" s="471">
        <v>1000000</v>
      </c>
      <c r="EL51" s="471">
        <v>1000000</v>
      </c>
      <c r="EM51" s="471">
        <v>1000000</v>
      </c>
      <c r="EN51" s="471">
        <v>1000000</v>
      </c>
      <c r="EP51" s="468">
        <v>1000000</v>
      </c>
      <c r="EQ51" s="471">
        <v>1000000</v>
      </c>
      <c r="ER51" s="471">
        <v>1000000</v>
      </c>
      <c r="ES51" s="471">
        <v>1000000</v>
      </c>
      <c r="ET51" s="471">
        <v>1000000</v>
      </c>
      <c r="EU51" s="471">
        <v>1000000</v>
      </c>
      <c r="EV51" s="471">
        <v>1000000</v>
      </c>
      <c r="EW51" s="471">
        <v>1000000</v>
      </c>
      <c r="EX51" s="471">
        <v>1000000</v>
      </c>
      <c r="EY51" s="471">
        <v>1000000</v>
      </c>
      <c r="EZ51" s="471">
        <v>1000000</v>
      </c>
      <c r="FA51" s="471">
        <v>1000000</v>
      </c>
    </row>
    <row r="52" spans="2:157" ht="25.5" customHeight="1">
      <c r="B52" s="163" t="s">
        <v>202</v>
      </c>
      <c r="C52" s="1" t="s">
        <v>203</v>
      </c>
      <c r="D52" s="1" t="s">
        <v>171</v>
      </c>
      <c r="E52" s="1" t="s">
        <v>183</v>
      </c>
      <c r="F52" s="1" t="s">
        <v>171</v>
      </c>
      <c r="G52" s="1" t="s">
        <v>171</v>
      </c>
      <c r="H52" s="1" t="s">
        <v>171</v>
      </c>
      <c r="I52" s="1" t="s">
        <v>171</v>
      </c>
      <c r="J52" s="1" t="s">
        <v>171</v>
      </c>
      <c r="K52" s="1" t="s">
        <v>171</v>
      </c>
      <c r="L52" s="1" t="s">
        <v>171</v>
      </c>
      <c r="M52" s="1" t="s">
        <v>171</v>
      </c>
      <c r="N52" s="1" t="s">
        <v>171</v>
      </c>
      <c r="O52" s="1" t="s">
        <v>171</v>
      </c>
      <c r="T52" s="199" t="s">
        <v>204</v>
      </c>
      <c r="U52" s="390"/>
      <c r="V52" s="200" t="s">
        <v>204</v>
      </c>
      <c r="W52" s="341">
        <f>W249</f>
        <v>137762.840337</v>
      </c>
      <c r="X52" s="341">
        <f t="shared" ref="X52:AH52" si="171">X249</f>
        <v>0</v>
      </c>
      <c r="Y52" s="341">
        <f t="shared" si="171"/>
        <v>0</v>
      </c>
      <c r="Z52" s="341">
        <f t="shared" si="171"/>
        <v>0</v>
      </c>
      <c r="AA52" s="341">
        <f t="shared" si="171"/>
        <v>0</v>
      </c>
      <c r="AB52" s="341">
        <f t="shared" si="171"/>
        <v>0</v>
      </c>
      <c r="AC52" s="341">
        <f t="shared" si="171"/>
        <v>0</v>
      </c>
      <c r="AD52" s="406">
        <f t="shared" si="171"/>
        <v>137762.840337</v>
      </c>
      <c r="AE52" s="343">
        <f t="shared" si="171"/>
        <v>0</v>
      </c>
      <c r="AF52" s="341">
        <f t="shared" si="171"/>
        <v>136847.34525242</v>
      </c>
      <c r="AG52" s="341">
        <f>AG249</f>
        <v>915.49508458000003</v>
      </c>
      <c r="AH52" s="406">
        <f t="shared" si="171"/>
        <v>133375.20961485998</v>
      </c>
      <c r="AI52" s="173">
        <f t="shared" si="144"/>
        <v>0.96815084015829778</v>
      </c>
      <c r="AJ52" s="214">
        <f t="shared" si="145"/>
        <v>145.6864289730712</v>
      </c>
      <c r="AK52" s="406">
        <f>AK249</f>
        <v>137633.74942740909</v>
      </c>
      <c r="AL52" s="406">
        <f t="shared" ref="AL52:AL54" si="172">+AH52-AK52</f>
        <v>-4258.5398125491047</v>
      </c>
      <c r="AM52" s="168">
        <f t="shared" si="146"/>
        <v>0.99906294825748998</v>
      </c>
      <c r="AN52" s="407">
        <f>AN249</f>
        <v>55182.933171149991</v>
      </c>
      <c r="AO52" s="175">
        <f t="shared" si="147"/>
        <v>0.40056471713387792</v>
      </c>
      <c r="AP52" s="503">
        <f t="shared" si="148"/>
        <v>60.276602354960936</v>
      </c>
      <c r="AQ52" s="504">
        <f>AQ249</f>
        <v>123341.93075827365</v>
      </c>
      <c r="AR52" s="509">
        <f t="shared" si="162"/>
        <v>-68158.997587123653</v>
      </c>
      <c r="AS52" s="168">
        <f t="shared" si="149"/>
        <v>0.89532075889659757</v>
      </c>
      <c r="AT52" s="407">
        <f>AT249</f>
        <v>55151.625538149994</v>
      </c>
      <c r="AU52" s="175">
        <f t="shared" si="150"/>
        <v>0.40033745967516543</v>
      </c>
      <c r="AV52" s="407">
        <f t="shared" si="151"/>
        <v>4387.6307221400202</v>
      </c>
      <c r="AW52" s="341">
        <f t="shared" si="152"/>
        <v>78192.276443709998</v>
      </c>
      <c r="AX52" s="342">
        <f t="shared" si="153"/>
        <v>82579.907165850018</v>
      </c>
      <c r="AY52" s="343">
        <f t="shared" si="154"/>
        <v>-132459.71453027998</v>
      </c>
      <c r="AZ52" s="176">
        <f t="shared" si="155"/>
        <v>123341.93075827365</v>
      </c>
      <c r="BA52" s="170">
        <f t="shared" si="156"/>
        <v>0.44739800027370963</v>
      </c>
      <c r="BC52" s="500">
        <f>BC249</f>
        <v>8.4604851621730252E-3</v>
      </c>
      <c r="BD52" s="500">
        <f t="shared" ref="BD52:CA52" si="173">BD249</f>
        <v>6.5334273068919924E-2</v>
      </c>
      <c r="BE52" s="500">
        <f t="shared" si="173"/>
        <v>0.1416757735819065</v>
      </c>
      <c r="BF52" s="500">
        <f t="shared" si="173"/>
        <v>0.52114184606471481</v>
      </c>
      <c r="BG52" s="500">
        <f t="shared" si="173"/>
        <v>0.55427954055903683</v>
      </c>
      <c r="BH52" s="500">
        <f t="shared" si="173"/>
        <v>0.958613339081825</v>
      </c>
      <c r="BI52" s="500">
        <f t="shared" si="173"/>
        <v>0.96693022317738209</v>
      </c>
      <c r="BJ52" s="500">
        <f t="shared" si="173"/>
        <v>0.98197996272586363</v>
      </c>
      <c r="BK52" s="500">
        <f t="shared" si="173"/>
        <v>0.98733189512858777</v>
      </c>
      <c r="BL52" s="500">
        <f t="shared" si="173"/>
        <v>0.99183149069132837</v>
      </c>
      <c r="BM52" s="500">
        <f t="shared" si="173"/>
        <v>0.99906294825748998</v>
      </c>
      <c r="BN52" s="500">
        <f t="shared" si="173"/>
        <v>0.99999999999637057</v>
      </c>
      <c r="BO52" s="500"/>
      <c r="BP52" s="500">
        <f t="shared" si="173"/>
        <v>1.0994232213091308E-4</v>
      </c>
      <c r="BQ52" s="500">
        <f t="shared" si="173"/>
        <v>1.3653405203567642E-2</v>
      </c>
      <c r="BR52" s="500">
        <f t="shared" si="173"/>
        <v>2.8614609827225631E-2</v>
      </c>
      <c r="BS52" s="500">
        <f t="shared" si="173"/>
        <v>4.5661734159689306E-2</v>
      </c>
      <c r="BT52" s="500">
        <f t="shared" si="173"/>
        <v>0.29017471465440992</v>
      </c>
      <c r="BU52" s="500">
        <f t="shared" si="173"/>
        <v>0.31821700823777338</v>
      </c>
      <c r="BV52" s="500">
        <f t="shared" si="173"/>
        <v>0.35045504110464781</v>
      </c>
      <c r="BW52" s="500">
        <f t="shared" si="173"/>
        <v>0.58808438092100968</v>
      </c>
      <c r="BX52" s="500">
        <f t="shared" si="173"/>
        <v>0.62401336389958439</v>
      </c>
      <c r="BY52" s="500">
        <f t="shared" si="173"/>
        <v>0.64597114752211771</v>
      </c>
      <c r="BZ52" s="500">
        <f t="shared" si="173"/>
        <v>0.89532075889659757</v>
      </c>
      <c r="CA52" s="500">
        <f t="shared" si="173"/>
        <v>0.99999999999571076</v>
      </c>
      <c r="CC52" s="468">
        <f>DC52/EC52</f>
        <v>1165.54046657</v>
      </c>
      <c r="CD52" s="468">
        <f t="shared" si="158"/>
        <v>9000.6350293275755</v>
      </c>
      <c r="CE52" s="468">
        <f t="shared" si="158"/>
        <v>19517.656975585152</v>
      </c>
      <c r="CF52" s="468">
        <f t="shared" si="158"/>
        <v>71793.980932342747</v>
      </c>
      <c r="CG52" s="468">
        <f t="shared" si="158"/>
        <v>76359.123848100309</v>
      </c>
      <c r="CH52" s="468">
        <f t="shared" si="158"/>
        <v>132061.29637684787</v>
      </c>
      <c r="CI52" s="468">
        <f t="shared" si="158"/>
        <v>133207.05395260543</v>
      </c>
      <c r="CJ52" s="468">
        <f t="shared" si="158"/>
        <v>135280.34881913636</v>
      </c>
      <c r="CK52" s="468">
        <f t="shared" si="158"/>
        <v>136017.64622822727</v>
      </c>
      <c r="CL52" s="468">
        <f t="shared" si="158"/>
        <v>136637.52329331817</v>
      </c>
      <c r="CM52" s="468">
        <f t="shared" si="158"/>
        <v>137633.74942740909</v>
      </c>
      <c r="CN52" s="468">
        <f t="shared" si="158"/>
        <v>137762.8403365</v>
      </c>
      <c r="CP52" s="465">
        <f t="shared" si="159"/>
        <v>15.145966570000001</v>
      </c>
      <c r="CQ52" s="465">
        <f t="shared" si="159"/>
        <v>1880.9318811154542</v>
      </c>
      <c r="CR52" s="465">
        <f t="shared" si="159"/>
        <v>3942.0299249336363</v>
      </c>
      <c r="CS52" s="465">
        <f t="shared" si="159"/>
        <v>6290.4901925518179</v>
      </c>
      <c r="CT52" s="465">
        <f t="shared" si="159"/>
        <v>39975.292884770002</v>
      </c>
      <c r="CU52" s="465">
        <f t="shared" si="159"/>
        <v>43838.478898378191</v>
      </c>
      <c r="CV52" s="465">
        <f t="shared" si="159"/>
        <v>48279.681872996378</v>
      </c>
      <c r="CW52" s="465">
        <f t="shared" si="159"/>
        <v>81016.17467350456</v>
      </c>
      <c r="CX52" s="465">
        <f t="shared" si="159"/>
        <v>85965.853419052728</v>
      </c>
      <c r="CY52" s="465">
        <f t="shared" si="159"/>
        <v>88990.820058398196</v>
      </c>
      <c r="CZ52" s="465">
        <f t="shared" si="159"/>
        <v>123341.93075827365</v>
      </c>
      <c r="DA52" s="465">
        <f t="shared" si="159"/>
        <v>137762.84033640908</v>
      </c>
      <c r="DC52" s="504">
        <f>DC249</f>
        <v>1165540466.5699999</v>
      </c>
      <c r="DD52" s="504">
        <f t="shared" ref="DD52:EA52" si="174">DD249</f>
        <v>9000635029.3275757</v>
      </c>
      <c r="DE52" s="504">
        <f t="shared" si="174"/>
        <v>19517656975.585152</v>
      </c>
      <c r="DF52" s="504">
        <f t="shared" si="174"/>
        <v>71793980932.342743</v>
      </c>
      <c r="DG52" s="504">
        <f t="shared" si="174"/>
        <v>76359123848.100311</v>
      </c>
      <c r="DH52" s="504">
        <f t="shared" si="174"/>
        <v>132061296376.84787</v>
      </c>
      <c r="DI52" s="504">
        <f t="shared" si="174"/>
        <v>133207053952.60544</v>
      </c>
      <c r="DJ52" s="504">
        <f t="shared" si="174"/>
        <v>135280348819.13635</v>
      </c>
      <c r="DK52" s="504">
        <f t="shared" si="174"/>
        <v>136017646228.22726</v>
      </c>
      <c r="DL52" s="504">
        <f t="shared" si="174"/>
        <v>136637523293.31818</v>
      </c>
      <c r="DM52" s="504">
        <f t="shared" si="174"/>
        <v>137633749427.40909</v>
      </c>
      <c r="DN52" s="504">
        <f t="shared" si="174"/>
        <v>137762840336.5</v>
      </c>
      <c r="DO52" s="504"/>
      <c r="DP52" s="504">
        <f t="shared" si="174"/>
        <v>15145966.57</v>
      </c>
      <c r="DQ52" s="504">
        <f t="shared" si="174"/>
        <v>1880931881.1154542</v>
      </c>
      <c r="DR52" s="504">
        <f t="shared" si="174"/>
        <v>3942029924.9336362</v>
      </c>
      <c r="DS52" s="504">
        <f t="shared" si="174"/>
        <v>6290490192.5518179</v>
      </c>
      <c r="DT52" s="504">
        <f t="shared" si="174"/>
        <v>39975292884.770004</v>
      </c>
      <c r="DU52" s="504">
        <f t="shared" si="174"/>
        <v>43838478898.378189</v>
      </c>
      <c r="DV52" s="504">
        <f t="shared" si="174"/>
        <v>48279681872.996376</v>
      </c>
      <c r="DW52" s="504">
        <f t="shared" si="174"/>
        <v>81016174673.504562</v>
      </c>
      <c r="DX52" s="504">
        <f t="shared" si="174"/>
        <v>85965853419.052734</v>
      </c>
      <c r="DY52" s="504">
        <f t="shared" si="174"/>
        <v>88990820058.398193</v>
      </c>
      <c r="DZ52" s="504">
        <f t="shared" si="174"/>
        <v>123341930758.27365</v>
      </c>
      <c r="EA52" s="504">
        <f t="shared" si="174"/>
        <v>137762840336.40909</v>
      </c>
      <c r="EC52" s="468">
        <v>1000000</v>
      </c>
      <c r="ED52" s="471">
        <v>1000000</v>
      </c>
      <c r="EE52" s="471">
        <v>1000000</v>
      </c>
      <c r="EF52" s="471">
        <v>1000000</v>
      </c>
      <c r="EG52" s="471">
        <v>1000000</v>
      </c>
      <c r="EH52" s="471">
        <v>1000000</v>
      </c>
      <c r="EI52" s="471">
        <v>1000000</v>
      </c>
      <c r="EJ52" s="471">
        <v>1000000</v>
      </c>
      <c r="EK52" s="471">
        <v>1000000</v>
      </c>
      <c r="EL52" s="471">
        <v>1000000</v>
      </c>
      <c r="EM52" s="471">
        <v>1000000</v>
      </c>
      <c r="EN52" s="471">
        <v>1000000</v>
      </c>
      <c r="EP52" s="468">
        <v>1000000</v>
      </c>
      <c r="EQ52" s="471">
        <v>1000000</v>
      </c>
      <c r="ER52" s="471">
        <v>1000000</v>
      </c>
      <c r="ES52" s="471">
        <v>1000000</v>
      </c>
      <c r="ET52" s="471">
        <v>1000000</v>
      </c>
      <c r="EU52" s="471">
        <v>1000000</v>
      </c>
      <c r="EV52" s="471">
        <v>1000000</v>
      </c>
      <c r="EW52" s="471">
        <v>1000000</v>
      </c>
      <c r="EX52" s="471">
        <v>1000000</v>
      </c>
      <c r="EY52" s="471">
        <v>1000000</v>
      </c>
      <c r="EZ52" s="471">
        <v>1000000</v>
      </c>
      <c r="FA52" s="471">
        <v>1000000</v>
      </c>
    </row>
    <row r="53" spans="2:157" ht="25.5" customHeight="1">
      <c r="B53" s="163" t="s">
        <v>205</v>
      </c>
      <c r="C53" s="1" t="s">
        <v>206</v>
      </c>
      <c r="D53" s="1" t="s">
        <v>171</v>
      </c>
      <c r="E53" s="1" t="s">
        <v>183</v>
      </c>
      <c r="F53" s="1" t="s">
        <v>171</v>
      </c>
      <c r="G53" s="1" t="s">
        <v>171</v>
      </c>
      <c r="H53" s="1" t="s">
        <v>171</v>
      </c>
      <c r="I53" s="1" t="s">
        <v>171</v>
      </c>
      <c r="J53" s="1" t="s">
        <v>171</v>
      </c>
      <c r="K53" s="1" t="s">
        <v>171</v>
      </c>
      <c r="L53" s="1" t="s">
        <v>171</v>
      </c>
      <c r="M53" s="1" t="s">
        <v>171</v>
      </c>
      <c r="N53" s="1" t="s">
        <v>171</v>
      </c>
      <c r="O53" s="1" t="s">
        <v>171</v>
      </c>
      <c r="T53" s="199" t="s">
        <v>207</v>
      </c>
      <c r="U53" s="390"/>
      <c r="V53" s="200" t="s">
        <v>207</v>
      </c>
      <c r="W53" s="341">
        <f>W272</f>
        <v>99999.999999999985</v>
      </c>
      <c r="X53" s="341">
        <f t="shared" ref="X53:AH53" si="175">X272</f>
        <v>0</v>
      </c>
      <c r="Y53" s="341">
        <f t="shared" si="175"/>
        <v>0</v>
      </c>
      <c r="Z53" s="341">
        <f t="shared" si="175"/>
        <v>0</v>
      </c>
      <c r="AA53" s="341">
        <f t="shared" si="175"/>
        <v>0</v>
      </c>
      <c r="AB53" s="341">
        <f t="shared" si="175"/>
        <v>0</v>
      </c>
      <c r="AC53" s="341">
        <f t="shared" si="175"/>
        <v>0</v>
      </c>
      <c r="AD53" s="406">
        <f t="shared" si="175"/>
        <v>99999.999999999985</v>
      </c>
      <c r="AE53" s="343">
        <f t="shared" si="175"/>
        <v>0</v>
      </c>
      <c r="AF53" s="341">
        <f t="shared" si="175"/>
        <v>97991.622386949995</v>
      </c>
      <c r="AG53" s="341">
        <f>AG272</f>
        <v>2008.3776130499996</v>
      </c>
      <c r="AH53" s="406">
        <f t="shared" si="175"/>
        <v>95677.25395992001</v>
      </c>
      <c r="AI53" s="173">
        <f t="shared" si="144"/>
        <v>0.95677253959920028</v>
      </c>
      <c r="AJ53" s="214">
        <f t="shared" si="145"/>
        <v>47.639076107117546</v>
      </c>
      <c r="AK53" s="406">
        <f>AK272</f>
        <v>99842.219782929998</v>
      </c>
      <c r="AL53" s="406">
        <f t="shared" si="172"/>
        <v>-4164.9658230099885</v>
      </c>
      <c r="AM53" s="168">
        <f t="shared" si="146"/>
        <v>0.99842219782930008</v>
      </c>
      <c r="AN53" s="407">
        <f>AN272</f>
        <v>58192.943227250005</v>
      </c>
      <c r="AO53" s="175">
        <f t="shared" si="147"/>
        <v>0.58192943227250016</v>
      </c>
      <c r="AP53" s="503">
        <f t="shared" si="148"/>
        <v>28.975100523489683</v>
      </c>
      <c r="AQ53" s="504">
        <f>AQ272</f>
        <v>83371.271555101121</v>
      </c>
      <c r="AR53" s="509">
        <f t="shared" si="162"/>
        <v>-25178.328327851115</v>
      </c>
      <c r="AS53" s="168">
        <f t="shared" si="149"/>
        <v>0.83371271555101134</v>
      </c>
      <c r="AT53" s="407">
        <f>AT272</f>
        <v>58063.007980250011</v>
      </c>
      <c r="AU53" s="175">
        <f t="shared" si="150"/>
        <v>0.58063007980250014</v>
      </c>
      <c r="AV53" s="407">
        <f t="shared" si="151"/>
        <v>4322.7460400799755</v>
      </c>
      <c r="AW53" s="341">
        <f t="shared" si="152"/>
        <v>37484.310732670005</v>
      </c>
      <c r="AX53" s="342">
        <f t="shared" si="153"/>
        <v>41807.05677274998</v>
      </c>
      <c r="AY53" s="343">
        <f t="shared" si="154"/>
        <v>-93668.876346870005</v>
      </c>
      <c r="AZ53" s="176">
        <f t="shared" si="155"/>
        <v>83371.271555101121</v>
      </c>
      <c r="BA53" s="170">
        <f t="shared" si="156"/>
        <v>0.69799754929717672</v>
      </c>
      <c r="BC53" s="500">
        <f>BC272</f>
        <v>0</v>
      </c>
      <c r="BD53" s="500">
        <f t="shared" ref="BD53:CA53" si="176">BD272</f>
        <v>2.3642917420000003E-2</v>
      </c>
      <c r="BE53" s="500">
        <f t="shared" si="176"/>
        <v>0.17784197407360003</v>
      </c>
      <c r="BF53" s="500">
        <f t="shared" si="176"/>
        <v>0.33256418306790009</v>
      </c>
      <c r="BG53" s="500">
        <f t="shared" si="176"/>
        <v>0.48395344163250004</v>
      </c>
      <c r="BH53" s="500">
        <f t="shared" si="176"/>
        <v>0.58954287624780011</v>
      </c>
      <c r="BI53" s="500">
        <f t="shared" si="176"/>
        <v>0.71573428630915004</v>
      </c>
      <c r="BJ53" s="500">
        <f t="shared" si="176"/>
        <v>0.84795621072675009</v>
      </c>
      <c r="BK53" s="500">
        <f t="shared" si="176"/>
        <v>0.93064276061435025</v>
      </c>
      <c r="BL53" s="500">
        <f t="shared" si="176"/>
        <v>0.9567421197457</v>
      </c>
      <c r="BM53" s="500">
        <f t="shared" si="176"/>
        <v>0.99842219782930008</v>
      </c>
      <c r="BN53" s="500">
        <f t="shared" si="176"/>
        <v>0.99999999999690004</v>
      </c>
      <c r="BO53" s="500"/>
      <c r="BP53" s="500">
        <f t="shared" si="176"/>
        <v>0</v>
      </c>
      <c r="BQ53" s="500">
        <f t="shared" si="176"/>
        <v>0</v>
      </c>
      <c r="BR53" s="500">
        <f t="shared" si="176"/>
        <v>4.2039740895000004E-3</v>
      </c>
      <c r="BS53" s="500">
        <f t="shared" si="176"/>
        <v>3.4643078458855558E-2</v>
      </c>
      <c r="BT53" s="500">
        <f t="shared" si="176"/>
        <v>9.7860621378688922E-2</v>
      </c>
      <c r="BU53" s="500">
        <f t="shared" si="176"/>
        <v>0.16721093837084447</v>
      </c>
      <c r="BV53" s="500">
        <f t="shared" si="176"/>
        <v>0.28489729485627785</v>
      </c>
      <c r="BW53" s="500">
        <f t="shared" si="176"/>
        <v>0.3873712737672112</v>
      </c>
      <c r="BX53" s="500">
        <f t="shared" si="176"/>
        <v>0.51174113779514452</v>
      </c>
      <c r="BY53" s="500">
        <f t="shared" si="176"/>
        <v>0.63494879341707788</v>
      </c>
      <c r="BZ53" s="500">
        <f t="shared" si="176"/>
        <v>0.83371271555101134</v>
      </c>
      <c r="CA53" s="500">
        <f t="shared" si="176"/>
        <v>0.99999999999794453</v>
      </c>
      <c r="CC53" s="468">
        <f t="shared" si="158"/>
        <v>0</v>
      </c>
      <c r="CD53" s="468">
        <f t="shared" si="158"/>
        <v>2364.2917419999999</v>
      </c>
      <c r="CE53" s="468">
        <f t="shared" si="158"/>
        <v>17784.197407359999</v>
      </c>
      <c r="CF53" s="468">
        <f t="shared" si="158"/>
        <v>33256.418306790001</v>
      </c>
      <c r="CG53" s="468">
        <f t="shared" si="158"/>
        <v>48395.344163250003</v>
      </c>
      <c r="CH53" s="468">
        <f t="shared" si="158"/>
        <v>58954.287624779994</v>
      </c>
      <c r="CI53" s="468">
        <f t="shared" si="158"/>
        <v>71573.42863091499</v>
      </c>
      <c r="CJ53" s="468">
        <f t="shared" si="158"/>
        <v>84795.621072674985</v>
      </c>
      <c r="CK53" s="468">
        <f t="shared" si="158"/>
        <v>93064.276061434997</v>
      </c>
      <c r="CL53" s="468">
        <f t="shared" si="158"/>
        <v>95674.211974569989</v>
      </c>
      <c r="CM53" s="468">
        <f t="shared" si="158"/>
        <v>99842.219782929998</v>
      </c>
      <c r="CN53" s="468">
        <f t="shared" si="158"/>
        <v>99999.999999690001</v>
      </c>
      <c r="CP53" s="465">
        <f t="shared" si="159"/>
        <v>0</v>
      </c>
      <c r="CQ53" s="465">
        <f t="shared" si="159"/>
        <v>0</v>
      </c>
      <c r="CR53" s="465">
        <f t="shared" si="159"/>
        <v>420.39740895</v>
      </c>
      <c r="CS53" s="465">
        <f t="shared" si="159"/>
        <v>3464.3078458855553</v>
      </c>
      <c r="CT53" s="465">
        <f t="shared" si="159"/>
        <v>9786.0621378688884</v>
      </c>
      <c r="CU53" s="465">
        <f t="shared" si="159"/>
        <v>16721.093837084445</v>
      </c>
      <c r="CV53" s="465">
        <f t="shared" si="159"/>
        <v>28489.72948562778</v>
      </c>
      <c r="CW53" s="465">
        <f t="shared" si="159"/>
        <v>38737.12737672111</v>
      </c>
      <c r="CX53" s="465">
        <f t="shared" si="159"/>
        <v>51174.113779514453</v>
      </c>
      <c r="CY53" s="465">
        <f t="shared" si="159"/>
        <v>63494.879341707776</v>
      </c>
      <c r="CZ53" s="465">
        <f t="shared" si="159"/>
        <v>83371.271555101121</v>
      </c>
      <c r="DA53" s="465">
        <f t="shared" si="159"/>
        <v>99999.999999794454</v>
      </c>
      <c r="DC53" s="504">
        <f>DC272</f>
        <v>0</v>
      </c>
      <c r="DD53" s="504">
        <f t="shared" ref="DD53:EA53" si="177">DD272</f>
        <v>2364291742</v>
      </c>
      <c r="DE53" s="504">
        <f t="shared" si="177"/>
        <v>17784197407.360001</v>
      </c>
      <c r="DF53" s="504">
        <f t="shared" si="177"/>
        <v>33256418306.790001</v>
      </c>
      <c r="DG53" s="504">
        <f t="shared" si="177"/>
        <v>48395344163.25</v>
      </c>
      <c r="DH53" s="504">
        <f t="shared" si="177"/>
        <v>58954287624.779991</v>
      </c>
      <c r="DI53" s="504">
        <f t="shared" si="177"/>
        <v>71573428630.914993</v>
      </c>
      <c r="DJ53" s="504">
        <f t="shared" si="177"/>
        <v>84795621072.674988</v>
      </c>
      <c r="DK53" s="504">
        <f t="shared" si="177"/>
        <v>93064276061.434998</v>
      </c>
      <c r="DL53" s="504">
        <f t="shared" si="177"/>
        <v>95674211974.569992</v>
      </c>
      <c r="DM53" s="504">
        <f t="shared" si="177"/>
        <v>99842219782.929993</v>
      </c>
      <c r="DN53" s="504">
        <f t="shared" si="177"/>
        <v>99999999999.690002</v>
      </c>
      <c r="DO53" s="504"/>
      <c r="DP53" s="504">
        <f t="shared" si="177"/>
        <v>0</v>
      </c>
      <c r="DQ53" s="504">
        <f t="shared" si="177"/>
        <v>0</v>
      </c>
      <c r="DR53" s="504">
        <f t="shared" si="177"/>
        <v>420397408.94999999</v>
      </c>
      <c r="DS53" s="504">
        <f t="shared" si="177"/>
        <v>3464307845.8855553</v>
      </c>
      <c r="DT53" s="504">
        <f t="shared" si="177"/>
        <v>9786062137.8688889</v>
      </c>
      <c r="DU53" s="504">
        <f t="shared" si="177"/>
        <v>16721093837.084446</v>
      </c>
      <c r="DV53" s="504">
        <f t="shared" si="177"/>
        <v>28489729485.627781</v>
      </c>
      <c r="DW53" s="504">
        <f t="shared" si="177"/>
        <v>38737127376.721107</v>
      </c>
      <c r="DX53" s="504">
        <f t="shared" si="177"/>
        <v>51174113779.51445</v>
      </c>
      <c r="DY53" s="504">
        <f t="shared" si="177"/>
        <v>63494879341.707779</v>
      </c>
      <c r="DZ53" s="504">
        <f t="shared" si="177"/>
        <v>83371271555.10112</v>
      </c>
      <c r="EA53" s="504">
        <f t="shared" si="177"/>
        <v>99999999999.794449</v>
      </c>
      <c r="EC53" s="468">
        <v>1000000</v>
      </c>
      <c r="ED53" s="471">
        <v>1000000</v>
      </c>
      <c r="EE53" s="471">
        <v>1000000</v>
      </c>
      <c r="EF53" s="471">
        <v>1000000</v>
      </c>
      <c r="EG53" s="471">
        <v>1000000</v>
      </c>
      <c r="EH53" s="471">
        <v>1000000</v>
      </c>
      <c r="EI53" s="471">
        <v>1000000</v>
      </c>
      <c r="EJ53" s="471">
        <v>1000000</v>
      </c>
      <c r="EK53" s="471">
        <v>1000000</v>
      </c>
      <c r="EL53" s="471">
        <v>1000000</v>
      </c>
      <c r="EM53" s="471">
        <v>1000000</v>
      </c>
      <c r="EN53" s="471">
        <v>1000000</v>
      </c>
      <c r="EP53" s="468">
        <v>1000000</v>
      </c>
      <c r="EQ53" s="471">
        <v>1000000</v>
      </c>
      <c r="ER53" s="471">
        <v>1000000</v>
      </c>
      <c r="ES53" s="471">
        <v>1000000</v>
      </c>
      <c r="ET53" s="471">
        <v>1000000</v>
      </c>
      <c r="EU53" s="471">
        <v>1000000</v>
      </c>
      <c r="EV53" s="471">
        <v>1000000</v>
      </c>
      <c r="EW53" s="471">
        <v>1000000</v>
      </c>
      <c r="EX53" s="471">
        <v>1000000</v>
      </c>
      <c r="EY53" s="471">
        <v>1000000</v>
      </c>
      <c r="EZ53" s="471">
        <v>1000000</v>
      </c>
      <c r="FA53" s="471">
        <v>1000000</v>
      </c>
    </row>
    <row r="54" spans="2:157" ht="25.5" customHeight="1" thickBot="1">
      <c r="B54" s="163" t="s">
        <v>208</v>
      </c>
      <c r="C54" s="1" t="s">
        <v>209</v>
      </c>
      <c r="D54" s="1" t="s">
        <v>171</v>
      </c>
      <c r="E54" s="1" t="s">
        <v>183</v>
      </c>
      <c r="F54" s="1" t="s">
        <v>171</v>
      </c>
      <c r="G54" s="1" t="s">
        <v>171</v>
      </c>
      <c r="H54" s="1" t="s">
        <v>171</v>
      </c>
      <c r="I54" s="1" t="s">
        <v>171</v>
      </c>
      <c r="J54" s="1" t="s">
        <v>171</v>
      </c>
      <c r="K54" s="1" t="s">
        <v>171</v>
      </c>
      <c r="L54" s="1" t="s">
        <v>171</v>
      </c>
      <c r="M54" s="1" t="s">
        <v>171</v>
      </c>
      <c r="N54" s="1" t="s">
        <v>171</v>
      </c>
      <c r="O54" s="1" t="s">
        <v>171</v>
      </c>
      <c r="T54" s="199" t="s">
        <v>210</v>
      </c>
      <c r="U54" s="390"/>
      <c r="V54" s="200" t="s">
        <v>210</v>
      </c>
      <c r="W54" s="341">
        <f>W302</f>
        <v>28045.831271000003</v>
      </c>
      <c r="X54" s="341">
        <f t="shared" ref="X54:AH54" si="178">X302</f>
        <v>0</v>
      </c>
      <c r="Y54" s="341">
        <f t="shared" si="178"/>
        <v>0</v>
      </c>
      <c r="Z54" s="341">
        <f t="shared" si="178"/>
        <v>0</v>
      </c>
      <c r="AA54" s="341">
        <f t="shared" si="178"/>
        <v>0</v>
      </c>
      <c r="AB54" s="341">
        <f t="shared" si="178"/>
        <v>0</v>
      </c>
      <c r="AC54" s="341">
        <f t="shared" si="178"/>
        <v>0</v>
      </c>
      <c r="AD54" s="406">
        <f t="shared" si="178"/>
        <v>28045.831271000003</v>
      </c>
      <c r="AE54" s="343">
        <f>AE302</f>
        <v>0</v>
      </c>
      <c r="AF54" s="341">
        <f>AF302</f>
        <v>26971.384437069999</v>
      </c>
      <c r="AG54" s="341">
        <f>AG302</f>
        <v>1074.4468339300001</v>
      </c>
      <c r="AH54" s="406">
        <f t="shared" si="178"/>
        <v>25200.723136469998</v>
      </c>
      <c r="AI54" s="173">
        <f t="shared" si="144"/>
        <v>0.8985550434558911</v>
      </c>
      <c r="AJ54" s="214">
        <f t="shared" si="145"/>
        <v>23.454602257324737</v>
      </c>
      <c r="AK54" s="406">
        <f>AK302</f>
        <v>27233.385493000005</v>
      </c>
      <c r="AL54" s="406">
        <f t="shared" si="172"/>
        <v>-2032.6623565300069</v>
      </c>
      <c r="AM54" s="168">
        <f t="shared" si="146"/>
        <v>0.97103149590577176</v>
      </c>
      <c r="AN54" s="407">
        <f>AN302</f>
        <v>16600.395704390001</v>
      </c>
      <c r="AO54" s="175">
        <f t="shared" si="147"/>
        <v>0.59190243084558414</v>
      </c>
      <c r="AP54" s="503">
        <f t="shared" si="148"/>
        <v>15.450178808448619</v>
      </c>
      <c r="AQ54" s="504">
        <f>AQ302</f>
        <v>19776.805519000001</v>
      </c>
      <c r="AR54" s="509">
        <f t="shared" si="162"/>
        <v>-3176.4098146100005</v>
      </c>
      <c r="AS54" s="168">
        <f t="shared" si="149"/>
        <v>0.70516025458120923</v>
      </c>
      <c r="AT54" s="407">
        <f>AT302</f>
        <v>16600.395704390001</v>
      </c>
      <c r="AU54" s="175">
        <f t="shared" si="150"/>
        <v>0.59190243084558414</v>
      </c>
      <c r="AV54" s="407">
        <f t="shared" si="151"/>
        <v>2845.1081345300045</v>
      </c>
      <c r="AW54" s="341">
        <f t="shared" si="152"/>
        <v>8600.3274320799974</v>
      </c>
      <c r="AX54" s="342">
        <f t="shared" si="153"/>
        <v>11445.435566610002</v>
      </c>
      <c r="AY54" s="343">
        <f t="shared" si="154"/>
        <v>-24126.276302539998</v>
      </c>
      <c r="AZ54" s="176">
        <f t="shared" si="155"/>
        <v>19776.805519000001</v>
      </c>
      <c r="BA54" s="170">
        <f t="shared" si="156"/>
        <v>0.83938711378041542</v>
      </c>
      <c r="BC54" s="500">
        <f>BC302</f>
        <v>0.27643915218932141</v>
      </c>
      <c r="BD54" s="500">
        <f t="shared" ref="BD54:CA54" si="179">BD302</f>
        <v>0.44346675339448877</v>
      </c>
      <c r="BE54" s="500">
        <f t="shared" si="179"/>
        <v>0.55493259852465293</v>
      </c>
      <c r="BF54" s="500">
        <f t="shared" si="179"/>
        <v>0.63348665298329432</v>
      </c>
      <c r="BG54" s="500">
        <f t="shared" si="179"/>
        <v>0.72389750679249887</v>
      </c>
      <c r="BH54" s="500">
        <f t="shared" si="179"/>
        <v>0.74068002307636072</v>
      </c>
      <c r="BI54" s="500">
        <f t="shared" si="179"/>
        <v>0.78566817332258498</v>
      </c>
      <c r="BJ54" s="500">
        <f t="shared" si="179"/>
        <v>0.79651858873939096</v>
      </c>
      <c r="BK54" s="500">
        <f t="shared" si="179"/>
        <v>0.8657761562627494</v>
      </c>
      <c r="BL54" s="500">
        <f t="shared" si="179"/>
        <v>0.87852468218609059</v>
      </c>
      <c r="BM54" s="500">
        <f t="shared" si="179"/>
        <v>0.97103149590577176</v>
      </c>
      <c r="BN54" s="500">
        <f t="shared" si="179"/>
        <v>1</v>
      </c>
      <c r="BO54" s="500"/>
      <c r="BP54" s="500">
        <f t="shared" si="179"/>
        <v>7.1311845980762326E-5</v>
      </c>
      <c r="BQ54" s="500">
        <f t="shared" si="179"/>
        <v>1.153478044113132E-2</v>
      </c>
      <c r="BR54" s="500">
        <f t="shared" si="179"/>
        <v>5.4328675883304325E-2</v>
      </c>
      <c r="BS54" s="500">
        <f t="shared" si="179"/>
        <v>0.13355202036293387</v>
      </c>
      <c r="BT54" s="500">
        <f t="shared" si="179"/>
        <v>0.21995084554254499</v>
      </c>
      <c r="BU54" s="500">
        <f t="shared" si="179"/>
        <v>0.29564733592238968</v>
      </c>
      <c r="BV54" s="500">
        <f t="shared" si="179"/>
        <v>0.37002088444889863</v>
      </c>
      <c r="BW54" s="500">
        <f t="shared" si="179"/>
        <v>0.44788918554854118</v>
      </c>
      <c r="BX54" s="500">
        <f t="shared" si="179"/>
        <v>0.51081169085594325</v>
      </c>
      <c r="BY54" s="500">
        <f t="shared" si="179"/>
        <v>0.61884640370587074</v>
      </c>
      <c r="BZ54" s="500">
        <f t="shared" si="179"/>
        <v>0.70516025458120923</v>
      </c>
      <c r="CA54" s="500">
        <f t="shared" si="179"/>
        <v>1</v>
      </c>
      <c r="CC54" s="468">
        <f t="shared" si="158"/>
        <v>7752.965819</v>
      </c>
      <c r="CD54" s="468">
        <f t="shared" si="158"/>
        <v>12437.39374</v>
      </c>
      <c r="CE54" s="468">
        <f t="shared" si="158"/>
        <v>15563.546025</v>
      </c>
      <c r="CF54" s="468">
        <f t="shared" si="158"/>
        <v>17766.659781999999</v>
      </c>
      <c r="CG54" s="468">
        <f t="shared" si="158"/>
        <v>20302.307333000001</v>
      </c>
      <c r="CH54" s="468">
        <f t="shared" si="158"/>
        <v>20772.986953</v>
      </c>
      <c r="CI54" s="468">
        <f t="shared" si="158"/>
        <v>22034.717024000001</v>
      </c>
      <c r="CJ54" s="468">
        <f t="shared" si="158"/>
        <v>22339.025944000001</v>
      </c>
      <c r="CK54" s="468">
        <f t="shared" si="158"/>
        <v>24281.411996999999</v>
      </c>
      <c r="CL54" s="468">
        <f t="shared" si="158"/>
        <v>24638.955003999999</v>
      </c>
      <c r="CM54" s="468">
        <f t="shared" si="158"/>
        <v>27233.385493000002</v>
      </c>
      <c r="CN54" s="468">
        <f t="shared" si="158"/>
        <v>28045.831270999999</v>
      </c>
      <c r="CP54" s="465">
        <f t="shared" si="159"/>
        <v>2</v>
      </c>
      <c r="CQ54" s="465">
        <f t="shared" si="159"/>
        <v>323.50250599999998</v>
      </c>
      <c r="CR54" s="465">
        <f t="shared" si="159"/>
        <v>1523.692877</v>
      </c>
      <c r="CS54" s="465">
        <f t="shared" si="159"/>
        <v>3745.5774289999999</v>
      </c>
      <c r="CT54" s="465">
        <f t="shared" si="159"/>
        <v>6168.7043020000001</v>
      </c>
      <c r="CU54" s="465">
        <f t="shared" si="159"/>
        <v>8291.6752990000005</v>
      </c>
      <c r="CV54" s="465">
        <f t="shared" si="159"/>
        <v>10377.543292</v>
      </c>
      <c r="CW54" s="465">
        <f t="shared" si="159"/>
        <v>12561.424526000001</v>
      </c>
      <c r="CX54" s="465">
        <f t="shared" si="159"/>
        <v>14326.138493</v>
      </c>
      <c r="CY54" s="465">
        <f t="shared" si="159"/>
        <v>17356.061820999999</v>
      </c>
      <c r="CZ54" s="465">
        <f t="shared" si="159"/>
        <v>19776.805519000001</v>
      </c>
      <c r="DA54" s="465">
        <f t="shared" si="159"/>
        <v>28045.831270999999</v>
      </c>
      <c r="DC54" s="504">
        <f>DC302</f>
        <v>7752965819</v>
      </c>
      <c r="DD54" s="504">
        <f t="shared" ref="DD54:EA54" si="180">DD302</f>
        <v>12437393740</v>
      </c>
      <c r="DE54" s="504">
        <f t="shared" si="180"/>
        <v>15563546025</v>
      </c>
      <c r="DF54" s="504">
        <f t="shared" si="180"/>
        <v>17766659782</v>
      </c>
      <c r="DG54" s="504">
        <f t="shared" si="180"/>
        <v>20302307333</v>
      </c>
      <c r="DH54" s="504">
        <f t="shared" si="180"/>
        <v>20772986953</v>
      </c>
      <c r="DI54" s="504">
        <f t="shared" si="180"/>
        <v>22034717024</v>
      </c>
      <c r="DJ54" s="504">
        <f t="shared" si="180"/>
        <v>22339025944</v>
      </c>
      <c r="DK54" s="504">
        <f t="shared" si="180"/>
        <v>24281411997</v>
      </c>
      <c r="DL54" s="504">
        <f t="shared" si="180"/>
        <v>24638955004</v>
      </c>
      <c r="DM54" s="504">
        <f t="shared" si="180"/>
        <v>27233385493</v>
      </c>
      <c r="DN54" s="504">
        <f t="shared" si="180"/>
        <v>28045831271</v>
      </c>
      <c r="DO54" s="504"/>
      <c r="DP54" s="504">
        <f t="shared" si="180"/>
        <v>2000000</v>
      </c>
      <c r="DQ54" s="504">
        <f t="shared" si="180"/>
        <v>323502506</v>
      </c>
      <c r="DR54" s="504">
        <f t="shared" si="180"/>
        <v>1523692877</v>
      </c>
      <c r="DS54" s="504">
        <f t="shared" si="180"/>
        <v>3745577429</v>
      </c>
      <c r="DT54" s="504">
        <f t="shared" si="180"/>
        <v>6168704302</v>
      </c>
      <c r="DU54" s="504">
        <f t="shared" si="180"/>
        <v>8291675299</v>
      </c>
      <c r="DV54" s="504">
        <f t="shared" si="180"/>
        <v>10377543292</v>
      </c>
      <c r="DW54" s="504">
        <f t="shared" si="180"/>
        <v>12561424526</v>
      </c>
      <c r="DX54" s="504">
        <f t="shared" si="180"/>
        <v>14326138493</v>
      </c>
      <c r="DY54" s="504">
        <f t="shared" si="180"/>
        <v>17356061821</v>
      </c>
      <c r="DZ54" s="504">
        <f t="shared" si="180"/>
        <v>19776805519</v>
      </c>
      <c r="EA54" s="504">
        <f t="shared" si="180"/>
        <v>28045831271</v>
      </c>
      <c r="EC54" s="468">
        <v>1000000</v>
      </c>
      <c r="ED54" s="471">
        <v>1000000</v>
      </c>
      <c r="EE54" s="471">
        <v>1000000</v>
      </c>
      <c r="EF54" s="471">
        <v>1000000</v>
      </c>
      <c r="EG54" s="471">
        <v>1000000</v>
      </c>
      <c r="EH54" s="471">
        <v>1000000</v>
      </c>
      <c r="EI54" s="471">
        <v>1000000</v>
      </c>
      <c r="EJ54" s="471">
        <v>1000000</v>
      </c>
      <c r="EK54" s="471">
        <v>1000000</v>
      </c>
      <c r="EL54" s="471">
        <v>1000000</v>
      </c>
      <c r="EM54" s="471">
        <v>1000000</v>
      </c>
      <c r="EN54" s="471">
        <v>1000000</v>
      </c>
      <c r="EP54" s="468">
        <v>1000000</v>
      </c>
      <c r="EQ54" s="471">
        <v>1000000</v>
      </c>
      <c r="ER54" s="471">
        <v>1000000</v>
      </c>
      <c r="ES54" s="471">
        <v>1000000</v>
      </c>
      <c r="ET54" s="471">
        <v>1000000</v>
      </c>
      <c r="EU54" s="471">
        <v>1000000</v>
      </c>
      <c r="EV54" s="471">
        <v>1000000</v>
      </c>
      <c r="EW54" s="471">
        <v>1000000</v>
      </c>
      <c r="EX54" s="471">
        <v>1000000</v>
      </c>
      <c r="EY54" s="471">
        <v>1000000</v>
      </c>
      <c r="EZ54" s="471">
        <v>1000000</v>
      </c>
      <c r="FA54" s="471">
        <v>1000000</v>
      </c>
    </row>
    <row r="55" spans="2:157" ht="44.25" customHeight="1" thickBot="1">
      <c r="B55" s="190" t="s">
        <v>171</v>
      </c>
      <c r="C55" s="191" t="s">
        <v>171</v>
      </c>
      <c r="D55" s="191" t="s">
        <v>171</v>
      </c>
      <c r="E55" s="191" t="s">
        <v>183</v>
      </c>
      <c r="F55" s="191" t="s">
        <v>171</v>
      </c>
      <c r="G55" s="191" t="s">
        <v>171</v>
      </c>
      <c r="H55" s="191" t="s">
        <v>171</v>
      </c>
      <c r="I55" s="191" t="s">
        <v>171</v>
      </c>
      <c r="J55" s="191" t="s">
        <v>171</v>
      </c>
      <c r="K55" s="191" t="s">
        <v>171</v>
      </c>
      <c r="L55" s="191" t="s">
        <v>171</v>
      </c>
      <c r="M55" s="191" t="s">
        <v>171</v>
      </c>
      <c r="N55" s="191" t="s">
        <v>171</v>
      </c>
      <c r="O55" s="191" t="s">
        <v>171</v>
      </c>
      <c r="P55" s="191"/>
      <c r="Q55" s="191"/>
      <c r="R55" s="191"/>
      <c r="S55" s="191"/>
      <c r="T55" s="164" t="s">
        <v>185</v>
      </c>
      <c r="U55" s="382"/>
      <c r="V55" s="154" t="s">
        <v>185</v>
      </c>
      <c r="W55" s="344">
        <f>SUM(W48:W54)</f>
        <v>7419478.8758480009</v>
      </c>
      <c r="X55" s="344">
        <f t="shared" ref="X55:AG55" si="181">SUM(X48:X54)</f>
        <v>0</v>
      </c>
      <c r="Y55" s="344">
        <f t="shared" si="181"/>
        <v>109558.303193</v>
      </c>
      <c r="Z55" s="344">
        <f t="shared" si="181"/>
        <v>0</v>
      </c>
      <c r="AA55" s="344">
        <f t="shared" si="181"/>
        <v>109262.763253</v>
      </c>
      <c r="AB55" s="344">
        <f t="shared" si="181"/>
        <v>0</v>
      </c>
      <c r="AC55" s="344">
        <f t="shared" si="181"/>
        <v>108804.01607899999</v>
      </c>
      <c r="AD55" s="344">
        <f t="shared" si="181"/>
        <v>7419478.8758480009</v>
      </c>
      <c r="AE55" s="344">
        <f t="shared" si="181"/>
        <v>13402.580099000001</v>
      </c>
      <c r="AF55" s="344">
        <f t="shared" si="181"/>
        <v>6857512.3213507496</v>
      </c>
      <c r="AG55" s="344">
        <f t="shared" si="181"/>
        <v>548563.97439824999</v>
      </c>
      <c r="AH55" s="408">
        <f>SUM(AH48:AH54)</f>
        <v>5554270.2217221698</v>
      </c>
      <c r="AI55" s="165">
        <f t="shared" si="144"/>
        <v>0.7486065146438402</v>
      </c>
      <c r="AJ55" s="214">
        <f>+AH55/AG55</f>
        <v>10.125109341740778</v>
      </c>
      <c r="AK55" s="408" t="e">
        <f>SUM(AK48:AK54)</f>
        <v>#REF!</v>
      </c>
      <c r="AL55" s="408" t="e">
        <f>SUM(AL48:AL54)</f>
        <v>#REF!</v>
      </c>
      <c r="AM55" s="168">
        <f t="shared" si="146"/>
        <v>0.99508598273401871</v>
      </c>
      <c r="AN55" s="408">
        <f>SUM(AN48:AN54)</f>
        <v>4497739.0515824202</v>
      </c>
      <c r="AO55" s="181">
        <f t="shared" si="147"/>
        <v>0.60620686800841606</v>
      </c>
      <c r="AP55" s="215">
        <f t="shared" si="148"/>
        <v>8.1991148917794643</v>
      </c>
      <c r="AQ55" s="183" t="e">
        <f>SUM(AQ48:AQ54)</f>
        <v>#REF!</v>
      </c>
      <c r="AR55" s="183" t="e">
        <f>SUM(AR48:AR54)</f>
        <v>#REF!</v>
      </c>
      <c r="AS55" s="168">
        <f t="shared" si="149"/>
        <v>0.85612479374330408</v>
      </c>
      <c r="AT55" s="408">
        <f>SUM(AT48:AT54)</f>
        <v>4489341.0406363793</v>
      </c>
      <c r="AU55" s="181">
        <f t="shared" si="150"/>
        <v>0.6050749811081948</v>
      </c>
      <c r="AV55" s="408">
        <f>SUM(AV48:AV54)</f>
        <v>1865208.6541258309</v>
      </c>
      <c r="AW55" s="344">
        <f>SUM(AW48:AW54)</f>
        <v>1056531.17013975</v>
      </c>
      <c r="AX55" s="346">
        <f>SUM(AX48:AX54)</f>
        <v>2921739.8242655806</v>
      </c>
      <c r="AY55" s="344">
        <f t="shared" si="154"/>
        <v>-5005706.24732392</v>
      </c>
      <c r="AZ55" s="185">
        <f>SUM(AZ49:AZ54)</f>
        <v>606201.61848130706</v>
      </c>
      <c r="BA55" s="170">
        <f t="shared" si="156"/>
        <v>7.4195431263453697</v>
      </c>
      <c r="BC55" s="495">
        <f>CC55/$AD$55</f>
        <v>0.16342646574273734</v>
      </c>
      <c r="BD55" s="495">
        <f t="shared" ref="BD55:BN55" si="182">CD55/$AD$55</f>
        <v>0.25499470206556363</v>
      </c>
      <c r="BE55" s="495">
        <f t="shared" si="182"/>
        <v>0.33302627562829462</v>
      </c>
      <c r="BF55" s="495">
        <f t="shared" si="182"/>
        <v>0.47931179319830292</v>
      </c>
      <c r="BG55" s="495">
        <f t="shared" si="182"/>
        <v>0.53729346629305685</v>
      </c>
      <c r="BH55" s="495">
        <f t="shared" si="182"/>
        <v>0.65269017750850256</v>
      </c>
      <c r="BI55" s="495">
        <f t="shared" si="182"/>
        <v>0.73560496285497401</v>
      </c>
      <c r="BJ55" s="495">
        <f t="shared" si="182"/>
        <v>0.80019374644059205</v>
      </c>
      <c r="BK55" s="495">
        <f t="shared" si="182"/>
        <v>0.89650023820521074</v>
      </c>
      <c r="BL55" s="495">
        <f t="shared" si="182"/>
        <v>0.91410913210432276</v>
      </c>
      <c r="BM55" s="495">
        <f t="shared" si="182"/>
        <v>0.99508598273401871</v>
      </c>
      <c r="BN55" s="495">
        <f t="shared" si="182"/>
        <v>1.0128516352125339</v>
      </c>
      <c r="BO55" s="496"/>
      <c r="BP55" s="495">
        <f>CP55/$AD$55</f>
        <v>8.1101100041089394E-5</v>
      </c>
      <c r="BQ55" s="495">
        <f t="shared" ref="BQ55:CA55" si="183">CQ55/$AD$55</f>
        <v>1.6051104617199488E-3</v>
      </c>
      <c r="BR55" s="495">
        <f t="shared" si="183"/>
        <v>0.13358141418042691</v>
      </c>
      <c r="BS55" s="495">
        <f t="shared" si="183"/>
        <v>0.23991164985174135</v>
      </c>
      <c r="BT55" s="495">
        <f t="shared" si="183"/>
        <v>0.33082297780115777</v>
      </c>
      <c r="BU55" s="495">
        <f t="shared" si="183"/>
        <v>0.4028547431124575</v>
      </c>
      <c r="BV55" s="495">
        <f t="shared" si="183"/>
        <v>0.50882214873575971</v>
      </c>
      <c r="BW55" s="495">
        <f t="shared" si="183"/>
        <v>0.62036098497504866</v>
      </c>
      <c r="BX55" s="495">
        <f t="shared" si="183"/>
        <v>0.70254754102841765</v>
      </c>
      <c r="BY55" s="495">
        <f t="shared" si="183"/>
        <v>0.77756563988787497</v>
      </c>
      <c r="BZ55" s="495">
        <f t="shared" si="183"/>
        <v>0.85612479374330408</v>
      </c>
      <c r="CA55" s="495">
        <f t="shared" si="183"/>
        <v>1.0128582394499572</v>
      </c>
      <c r="CC55" s="183">
        <f t="shared" ref="CC55:CN55" si="184">SUM(CC48:CC54)</f>
        <v>1212539.2103327366</v>
      </c>
      <c r="CD55" s="183">
        <f t="shared" si="184"/>
        <v>1891927.8054286041</v>
      </c>
      <c r="CE55" s="183">
        <f t="shared" si="184"/>
        <v>2470881.4171264661</v>
      </c>
      <c r="CF55" s="183">
        <f t="shared" si="184"/>
        <v>3556243.7245796341</v>
      </c>
      <c r="CG55" s="183">
        <f t="shared" si="184"/>
        <v>3986437.5232924852</v>
      </c>
      <c r="CH55" s="183">
        <f t="shared" si="184"/>
        <v>4842620.9844978163</v>
      </c>
      <c r="CI55" s="183">
        <f t="shared" si="184"/>
        <v>5457805.4828714328</v>
      </c>
      <c r="CJ55" s="183">
        <f t="shared" si="184"/>
        <v>5937020.5983016444</v>
      </c>
      <c r="CK55" s="183">
        <f t="shared" si="184"/>
        <v>6651564.5795562621</v>
      </c>
      <c r="CL55" s="183">
        <f t="shared" si="184"/>
        <v>6782213.3958677724</v>
      </c>
      <c r="CM55" s="183">
        <f t="shared" si="184"/>
        <v>7383019.4285475006</v>
      </c>
      <c r="CN55" s="183">
        <f t="shared" si="184"/>
        <v>7514831.3118274994</v>
      </c>
      <c r="CP55" s="183">
        <f t="shared" ref="CP55:DA55" si="185">SUM(CP48:CP54)</f>
        <v>601.72789856289819</v>
      </c>
      <c r="CQ55" s="183">
        <f t="shared" si="185"/>
        <v>11909.083164133792</v>
      </c>
      <c r="CR55" s="183">
        <f t="shared" si="185"/>
        <v>991104.48071758007</v>
      </c>
      <c r="CS55" s="183">
        <f t="shared" si="185"/>
        <v>1780019.418144837</v>
      </c>
      <c r="CT55" s="183">
        <f t="shared" si="185"/>
        <v>2454534.0954408222</v>
      </c>
      <c r="CU55" s="183">
        <f t="shared" si="185"/>
        <v>2988972.2565580513</v>
      </c>
      <c r="CV55" s="183">
        <f t="shared" si="185"/>
        <v>3775195.184108559</v>
      </c>
      <c r="CW55" s="183">
        <f t="shared" si="185"/>
        <v>4602755.2234226326</v>
      </c>
      <c r="CX55" s="183">
        <f t="shared" si="185"/>
        <v>5212536.6399393016</v>
      </c>
      <c r="CY55" s="183">
        <f t="shared" si="185"/>
        <v>5769131.8397333222</v>
      </c>
      <c r="CZ55" s="183">
        <f t="shared" si="185"/>
        <v>6351999.8222681712</v>
      </c>
      <c r="DA55" s="183">
        <f t="shared" si="185"/>
        <v>7514880.3118275544</v>
      </c>
      <c r="DC55" s="183">
        <f t="shared" ref="DC55:DN55" si="186">SUM(DC48:DC54)</f>
        <v>1212539210332.7366</v>
      </c>
      <c r="DD55" s="183">
        <f t="shared" si="186"/>
        <v>1891927805428.6042</v>
      </c>
      <c r="DE55" s="183">
        <f t="shared" si="186"/>
        <v>2470881417126.4658</v>
      </c>
      <c r="DF55" s="183">
        <f t="shared" si="186"/>
        <v>3556243724579.6343</v>
      </c>
      <c r="DG55" s="183">
        <f t="shared" si="186"/>
        <v>3986437523292.4854</v>
      </c>
      <c r="DH55" s="183">
        <f t="shared" si="186"/>
        <v>4842620984497.8174</v>
      </c>
      <c r="DI55" s="183">
        <f t="shared" si="186"/>
        <v>5457805482871.4336</v>
      </c>
      <c r="DJ55" s="183">
        <f t="shared" si="186"/>
        <v>5937020598301.6445</v>
      </c>
      <c r="DK55" s="183">
        <f t="shared" si="186"/>
        <v>6651564579556.2627</v>
      </c>
      <c r="DL55" s="183">
        <f t="shared" si="186"/>
        <v>6782213395867.7725</v>
      </c>
      <c r="DM55" s="183">
        <f t="shared" si="186"/>
        <v>7383019428547.5</v>
      </c>
      <c r="DN55" s="183">
        <f t="shared" si="186"/>
        <v>7514831311827.5</v>
      </c>
      <c r="DP55" s="183">
        <f t="shared" ref="DP55:EA55" si="187">SUM(DP48:DP54)</f>
        <v>601727898.56289816</v>
      </c>
      <c r="DQ55" s="183">
        <f t="shared" si="187"/>
        <v>11909083164.133791</v>
      </c>
      <c r="DR55" s="183">
        <f t="shared" si="187"/>
        <v>991104480717.57996</v>
      </c>
      <c r="DS55" s="183">
        <f t="shared" si="187"/>
        <v>1780019418144.8367</v>
      </c>
      <c r="DT55" s="183">
        <f t="shared" si="187"/>
        <v>2454534095440.8218</v>
      </c>
      <c r="DU55" s="183">
        <f t="shared" si="187"/>
        <v>2988972256558.0518</v>
      </c>
      <c r="DV55" s="183">
        <f t="shared" si="187"/>
        <v>3775195184108.5591</v>
      </c>
      <c r="DW55" s="183">
        <f t="shared" si="187"/>
        <v>4602755223422.6318</v>
      </c>
      <c r="DX55" s="183">
        <f t="shared" si="187"/>
        <v>5212536639939.3037</v>
      </c>
      <c r="DY55" s="183">
        <f t="shared" si="187"/>
        <v>5769131839733.3242</v>
      </c>
      <c r="DZ55" s="183">
        <f t="shared" si="187"/>
        <v>6351999822268.1729</v>
      </c>
      <c r="EA55" s="183">
        <f t="shared" si="187"/>
        <v>7514880311827.5547</v>
      </c>
      <c r="EC55" s="462">
        <v>1000000</v>
      </c>
      <c r="ED55" s="462">
        <v>1000000</v>
      </c>
      <c r="EE55" s="462">
        <v>1000000</v>
      </c>
      <c r="EF55" s="462">
        <v>1000000</v>
      </c>
      <c r="EG55" s="462">
        <v>1000000</v>
      </c>
      <c r="EH55" s="462">
        <v>1000000</v>
      </c>
      <c r="EI55" s="462">
        <v>1000000</v>
      </c>
      <c r="EJ55" s="462">
        <v>1000000</v>
      </c>
      <c r="EK55" s="462">
        <v>1000000</v>
      </c>
      <c r="EL55" s="462">
        <v>1000000</v>
      </c>
      <c r="EM55" s="462">
        <v>1000000</v>
      </c>
      <c r="EN55" s="462">
        <v>1000000</v>
      </c>
      <c r="EP55" s="462">
        <v>1000000</v>
      </c>
      <c r="EQ55" s="462">
        <v>1000000</v>
      </c>
      <c r="ER55" s="462">
        <v>1000000</v>
      </c>
      <c r="ES55" s="462">
        <v>1000000</v>
      </c>
      <c r="ET55" s="462">
        <v>1000000</v>
      </c>
      <c r="EU55" s="462">
        <v>1000000</v>
      </c>
      <c r="EV55" s="462">
        <v>1000000</v>
      </c>
      <c r="EW55" s="462">
        <v>1000000</v>
      </c>
      <c r="EX55" s="462">
        <v>1000000</v>
      </c>
      <c r="EY55" s="462">
        <v>1000000</v>
      </c>
      <c r="EZ55" s="462">
        <v>1000000</v>
      </c>
      <c r="FA55" s="462">
        <v>1000000</v>
      </c>
    </row>
    <row r="56" spans="2:157" ht="24.75" customHeight="1">
      <c r="T56" s="145"/>
      <c r="U56" s="385"/>
      <c r="V56" s="206"/>
      <c r="W56" s="139"/>
      <c r="X56" s="139"/>
      <c r="Y56" s="139"/>
      <c r="Z56" s="139"/>
      <c r="AA56" s="139"/>
      <c r="AB56" s="139"/>
      <c r="AC56" s="139"/>
      <c r="AD56" s="378"/>
      <c r="AE56" s="139"/>
      <c r="AF56" s="139"/>
      <c r="AG56" s="139"/>
      <c r="AH56" s="378"/>
      <c r="AI56" s="141"/>
      <c r="AJ56" s="142"/>
      <c r="AK56" s="142"/>
      <c r="AL56" s="142"/>
      <c r="AM56" s="136"/>
      <c r="AN56" s="378"/>
      <c r="AO56" s="141"/>
      <c r="AP56" s="142"/>
      <c r="AQ56" s="142"/>
      <c r="AR56" s="142"/>
      <c r="AS56" s="136"/>
      <c r="AT56" s="378"/>
      <c r="AU56" s="141"/>
      <c r="AV56" s="378"/>
      <c r="AW56" s="337"/>
      <c r="AX56" s="337"/>
      <c r="AY56" s="337">
        <f t="shared" si="154"/>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8"/>
      <c r="CD56" s="378"/>
      <c r="CE56" s="378"/>
      <c r="CF56" s="378"/>
      <c r="CG56" s="378"/>
      <c r="CH56" s="378"/>
      <c r="CI56" s="378"/>
      <c r="CJ56" s="378"/>
      <c r="CK56" s="378"/>
      <c r="CL56" s="378"/>
      <c r="CM56" s="378"/>
      <c r="CN56" s="378"/>
      <c r="CP56" s="378"/>
      <c r="CQ56" s="378"/>
      <c r="CR56" s="378"/>
      <c r="CS56" s="378"/>
      <c r="CT56" s="378"/>
      <c r="CU56" s="378"/>
      <c r="CV56" s="378"/>
      <c r="CW56" s="378"/>
      <c r="CX56" s="378"/>
      <c r="CY56" s="378"/>
      <c r="CZ56" s="378"/>
      <c r="DA56" s="378"/>
      <c r="DC56" s="378"/>
      <c r="DD56" s="378"/>
      <c r="DE56" s="378"/>
      <c r="DF56" s="378"/>
      <c r="DG56" s="378"/>
      <c r="DH56" s="378"/>
      <c r="DI56" s="378"/>
      <c r="DJ56" s="378"/>
      <c r="DK56" s="378"/>
      <c r="DL56" s="378"/>
      <c r="DM56" s="378"/>
      <c r="DN56" s="378"/>
      <c r="DP56" s="378"/>
      <c r="DQ56" s="378"/>
      <c r="DR56" s="378"/>
      <c r="DS56" s="378"/>
      <c r="DT56" s="378"/>
      <c r="DU56" s="378"/>
      <c r="DV56" s="378"/>
      <c r="DW56" s="378"/>
      <c r="DX56" s="378"/>
      <c r="DY56" s="378"/>
      <c r="DZ56" s="378"/>
      <c r="EA56" s="378"/>
      <c r="EC56" s="378"/>
      <c r="ED56" s="378"/>
      <c r="EE56" s="378"/>
      <c r="EF56" s="378"/>
      <c r="EG56" s="378"/>
      <c r="EH56" s="378"/>
      <c r="EI56" s="378"/>
      <c r="EJ56" s="378"/>
      <c r="EK56" s="378"/>
      <c r="EL56" s="378"/>
      <c r="EM56" s="378"/>
      <c r="EN56" s="378"/>
      <c r="EP56" s="378"/>
      <c r="EQ56" s="378"/>
      <c r="ER56" s="378"/>
      <c r="ES56" s="378"/>
      <c r="ET56" s="378"/>
      <c r="EU56" s="378"/>
      <c r="EV56" s="378"/>
      <c r="EW56" s="378"/>
      <c r="EX56" s="378"/>
      <c r="EY56" s="378"/>
      <c r="EZ56" s="378"/>
      <c r="FA56" s="378"/>
    </row>
    <row r="57" spans="2:157" ht="18" customHeight="1">
      <c r="T57" s="217" t="s">
        <v>213</v>
      </c>
      <c r="U57" s="391"/>
      <c r="V57" s="218" t="s">
        <v>214</v>
      </c>
      <c r="W57" s="210"/>
      <c r="X57" s="210"/>
      <c r="Y57" s="210"/>
      <c r="Z57" s="210"/>
      <c r="AA57" s="210"/>
      <c r="AB57" s="210"/>
      <c r="AC57" s="210"/>
      <c r="AD57" s="542"/>
      <c r="AE57" s="210"/>
      <c r="AF57" s="210"/>
      <c r="AG57" s="219"/>
      <c r="AH57" s="411"/>
      <c r="AI57" s="211"/>
      <c r="AJ57" s="212"/>
      <c r="AK57" s="212"/>
      <c r="AL57" s="212"/>
      <c r="AM57" s="136"/>
      <c r="AN57" s="411"/>
      <c r="AO57" s="211"/>
      <c r="AP57" s="212"/>
      <c r="AQ57" s="212"/>
      <c r="AR57" s="212"/>
      <c r="AS57" s="213"/>
      <c r="AT57" s="411"/>
      <c r="AU57" s="211"/>
      <c r="AV57" s="411"/>
      <c r="AW57" s="348"/>
      <c r="AX57" s="348"/>
      <c r="AY57" s="348">
        <f t="shared" si="154"/>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8"/>
      <c r="CD57" s="378"/>
      <c r="CE57" s="378"/>
      <c r="CF57" s="378"/>
      <c r="CG57" s="378"/>
      <c r="CH57" s="378"/>
      <c r="CI57" s="378"/>
      <c r="CJ57" s="378"/>
      <c r="CK57" s="378"/>
      <c r="CL57" s="378"/>
      <c r="CM57" s="378"/>
      <c r="CN57" s="378"/>
      <c r="CP57" s="378"/>
      <c r="CQ57" s="378"/>
      <c r="CR57" s="378"/>
      <c r="CS57" s="378"/>
      <c r="CT57" s="378"/>
      <c r="CU57" s="378"/>
      <c r="CV57" s="378"/>
      <c r="CW57" s="378"/>
      <c r="CX57" s="378"/>
      <c r="CY57" s="378"/>
      <c r="CZ57" s="378"/>
      <c r="DA57" s="378"/>
      <c r="DC57" s="378"/>
      <c r="DD57" s="378"/>
      <c r="DE57" s="378"/>
      <c r="DF57" s="378"/>
      <c r="DG57" s="378"/>
      <c r="DH57" s="378"/>
      <c r="DI57" s="378"/>
      <c r="DJ57" s="378"/>
      <c r="DK57" s="378"/>
      <c r="DL57" s="378"/>
      <c r="DM57" s="378"/>
      <c r="DN57" s="378"/>
      <c r="DP57" s="378"/>
      <c r="DQ57" s="378"/>
      <c r="DR57" s="378"/>
      <c r="DS57" s="378"/>
      <c r="DT57" s="378"/>
      <c r="DU57" s="378"/>
      <c r="DV57" s="378"/>
      <c r="DW57" s="378"/>
      <c r="DX57" s="378"/>
      <c r="DY57" s="378"/>
      <c r="DZ57" s="378"/>
      <c r="EA57" s="378"/>
      <c r="EC57" s="378"/>
      <c r="ED57" s="378"/>
      <c r="EE57" s="378"/>
      <c r="EF57" s="378"/>
      <c r="EG57" s="378"/>
      <c r="EH57" s="378"/>
      <c r="EI57" s="378"/>
      <c r="EJ57" s="378"/>
      <c r="EK57" s="378"/>
      <c r="EL57" s="378"/>
      <c r="EM57" s="378"/>
      <c r="EN57" s="378"/>
      <c r="EP57" s="378"/>
      <c r="EQ57" s="378"/>
      <c r="ER57" s="378"/>
      <c r="ES57" s="378"/>
      <c r="ET57" s="378"/>
      <c r="EU57" s="378"/>
      <c r="EV57" s="378"/>
      <c r="EW57" s="378"/>
      <c r="EX57" s="378"/>
      <c r="EY57" s="378"/>
      <c r="EZ57" s="378"/>
      <c r="FA57" s="378"/>
    </row>
    <row r="58" spans="2:157" ht="18" customHeight="1">
      <c r="T58" s="145"/>
      <c r="U58" s="385"/>
      <c r="V58" s="146"/>
      <c r="W58" s="139"/>
      <c r="X58" s="139"/>
      <c r="Y58" s="139"/>
      <c r="Z58" s="139"/>
      <c r="AA58" s="139"/>
      <c r="AB58" s="139"/>
      <c r="AC58" s="139"/>
      <c r="AD58" s="378"/>
      <c r="AE58" s="139"/>
      <c r="AF58" s="139"/>
      <c r="AG58" s="139"/>
      <c r="AH58" s="378"/>
      <c r="AI58" s="141"/>
      <c r="AJ58" s="142"/>
      <c r="AK58" s="142"/>
      <c r="AL58" s="142"/>
      <c r="AM58" s="136"/>
      <c r="AN58" s="378"/>
      <c r="AO58" s="141"/>
      <c r="AP58" s="142"/>
      <c r="AQ58" s="142"/>
      <c r="AR58" s="142"/>
      <c r="AS58" s="136"/>
      <c r="AT58" s="378"/>
      <c r="AU58" s="141"/>
      <c r="AV58" s="378"/>
      <c r="AW58" s="337"/>
      <c r="AX58" s="337"/>
      <c r="AY58" s="337"/>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8"/>
      <c r="CD58" s="378"/>
      <c r="CE58" s="378"/>
      <c r="CF58" s="378"/>
      <c r="CG58" s="378"/>
      <c r="CH58" s="378"/>
      <c r="CI58" s="378"/>
      <c r="CJ58" s="378"/>
      <c r="CK58" s="378"/>
      <c r="CL58" s="378"/>
      <c r="CM58" s="378"/>
      <c r="CN58" s="378"/>
      <c r="CP58" s="378"/>
      <c r="CQ58" s="378"/>
      <c r="CR58" s="378"/>
      <c r="CS58" s="378"/>
      <c r="CT58" s="378"/>
      <c r="CU58" s="378"/>
      <c r="CV58" s="378"/>
      <c r="CW58" s="378"/>
      <c r="CX58" s="378"/>
      <c r="CY58" s="378"/>
      <c r="CZ58" s="378"/>
      <c r="DA58" s="378"/>
      <c r="DC58" s="378"/>
      <c r="DD58" s="378"/>
      <c r="DE58" s="378"/>
      <c r="DF58" s="378"/>
      <c r="DG58" s="378"/>
      <c r="DH58" s="378"/>
      <c r="DI58" s="378"/>
      <c r="DJ58" s="378"/>
      <c r="DK58" s="378"/>
      <c r="DL58" s="378"/>
      <c r="DM58" s="378"/>
      <c r="DN58" s="378"/>
      <c r="DP58" s="378"/>
      <c r="DQ58" s="378"/>
      <c r="DR58" s="378"/>
      <c r="DS58" s="378"/>
      <c r="DT58" s="378"/>
      <c r="DU58" s="378"/>
      <c r="DV58" s="378"/>
      <c r="DW58" s="378"/>
      <c r="DX58" s="378"/>
      <c r="DY58" s="378"/>
      <c r="DZ58" s="378"/>
      <c r="EA58" s="378"/>
      <c r="EC58" s="378"/>
      <c r="ED58" s="378"/>
      <c r="EE58" s="378"/>
      <c r="EF58" s="378"/>
      <c r="EG58" s="378"/>
      <c r="EH58" s="378"/>
      <c r="EI58" s="378"/>
      <c r="EJ58" s="378"/>
      <c r="EK58" s="378"/>
      <c r="EL58" s="378"/>
      <c r="EM58" s="378"/>
      <c r="EN58" s="378"/>
      <c r="EP58" s="378"/>
      <c r="EQ58" s="378"/>
      <c r="ER58" s="378"/>
      <c r="ES58" s="378"/>
      <c r="ET58" s="378"/>
      <c r="EU58" s="378"/>
      <c r="EV58" s="378"/>
      <c r="EW58" s="378"/>
      <c r="EX58" s="378"/>
      <c r="EY58" s="378"/>
      <c r="EZ58" s="378"/>
      <c r="FA58" s="378"/>
    </row>
    <row r="59" spans="2:157" ht="83.85" customHeight="1">
      <c r="T59" s="145"/>
      <c r="U59" s="385"/>
      <c r="V59" s="153" t="s">
        <v>188</v>
      </c>
      <c r="W59" s="154" t="s">
        <v>130</v>
      </c>
      <c r="X59" s="154" t="s">
        <v>131</v>
      </c>
      <c r="Y59" s="154" t="s">
        <v>132</v>
      </c>
      <c r="Z59" s="154" t="s">
        <v>133</v>
      </c>
      <c r="AA59" s="154" t="s">
        <v>134</v>
      </c>
      <c r="AB59" s="154" t="s">
        <v>135</v>
      </c>
      <c r="AC59" s="153" t="s">
        <v>136</v>
      </c>
      <c r="AD59" s="404" t="s">
        <v>137</v>
      </c>
      <c r="AE59" s="153" t="s">
        <v>138</v>
      </c>
      <c r="AF59" s="153" t="s">
        <v>139</v>
      </c>
      <c r="AG59" s="153" t="s">
        <v>140</v>
      </c>
      <c r="AH59" s="404" t="s">
        <v>7</v>
      </c>
      <c r="AI59" s="155" t="s">
        <v>141</v>
      </c>
      <c r="AJ59" s="156" t="s">
        <v>142</v>
      </c>
      <c r="AK59" s="156" t="s">
        <v>143</v>
      </c>
      <c r="AL59" s="156" t="s">
        <v>144</v>
      </c>
      <c r="AM59" s="157" t="s">
        <v>145</v>
      </c>
      <c r="AN59" s="404" t="s">
        <v>146</v>
      </c>
      <c r="AO59" s="155" t="s">
        <v>147</v>
      </c>
      <c r="AP59" s="156" t="s">
        <v>148</v>
      </c>
      <c r="AQ59" s="156" t="s">
        <v>149</v>
      </c>
      <c r="AR59" s="156" t="s">
        <v>150</v>
      </c>
      <c r="AS59" s="157" t="s">
        <v>151</v>
      </c>
      <c r="AT59" s="404" t="s">
        <v>152</v>
      </c>
      <c r="AU59" s="155" t="s">
        <v>153</v>
      </c>
      <c r="AV59" s="404" t="s">
        <v>154</v>
      </c>
      <c r="AW59" s="338" t="s">
        <v>155</v>
      </c>
      <c r="AX59" s="337"/>
      <c r="AY59" s="337"/>
      <c r="AZ59" s="142"/>
      <c r="BA59" s="142"/>
      <c r="BC59" s="160" t="s">
        <v>160</v>
      </c>
      <c r="BD59" s="160" t="s">
        <v>161</v>
      </c>
      <c r="BE59" s="160" t="s">
        <v>162</v>
      </c>
      <c r="BF59" s="160" t="s">
        <v>163</v>
      </c>
      <c r="BG59" s="160" t="s">
        <v>164</v>
      </c>
      <c r="BH59" s="160" t="s">
        <v>165</v>
      </c>
      <c r="BI59" s="160" t="s">
        <v>166</v>
      </c>
      <c r="BJ59" s="160" t="s">
        <v>167</v>
      </c>
      <c r="BK59" s="160" t="s">
        <v>111</v>
      </c>
      <c r="BL59" s="160" t="s">
        <v>168</v>
      </c>
      <c r="BM59" s="160" t="s">
        <v>169</v>
      </c>
      <c r="BN59" s="160" t="s">
        <v>170</v>
      </c>
      <c r="BP59" s="160" t="s">
        <v>160</v>
      </c>
      <c r="BQ59" s="160" t="s">
        <v>161</v>
      </c>
      <c r="BR59" s="160" t="s">
        <v>162</v>
      </c>
      <c r="BS59" s="160" t="s">
        <v>163</v>
      </c>
      <c r="BT59" s="160" t="s">
        <v>164</v>
      </c>
      <c r="BU59" s="160" t="s">
        <v>165</v>
      </c>
      <c r="BV59" s="160" t="s">
        <v>166</v>
      </c>
      <c r="BW59" s="160" t="s">
        <v>167</v>
      </c>
      <c r="BX59" s="160" t="s">
        <v>111</v>
      </c>
      <c r="BY59" s="160" t="s">
        <v>168</v>
      </c>
      <c r="BZ59" s="160" t="s">
        <v>169</v>
      </c>
      <c r="CA59" s="160" t="s">
        <v>170</v>
      </c>
      <c r="CC59" s="459" t="s">
        <v>160</v>
      </c>
      <c r="CD59" s="459" t="s">
        <v>161</v>
      </c>
      <c r="CE59" s="459" t="s">
        <v>162</v>
      </c>
      <c r="CF59" s="459" t="s">
        <v>163</v>
      </c>
      <c r="CG59" s="459" t="s">
        <v>164</v>
      </c>
      <c r="CH59" s="459" t="s">
        <v>165</v>
      </c>
      <c r="CI59" s="459" t="s">
        <v>166</v>
      </c>
      <c r="CJ59" s="459" t="s">
        <v>167</v>
      </c>
      <c r="CK59" s="459" t="s">
        <v>111</v>
      </c>
      <c r="CL59" s="459" t="s">
        <v>168</v>
      </c>
      <c r="CM59" s="459" t="s">
        <v>169</v>
      </c>
      <c r="CN59" s="459" t="s">
        <v>170</v>
      </c>
      <c r="CP59" s="459" t="s">
        <v>160</v>
      </c>
      <c r="CQ59" s="459" t="s">
        <v>161</v>
      </c>
      <c r="CR59" s="459" t="s">
        <v>162</v>
      </c>
      <c r="CS59" s="459" t="s">
        <v>163</v>
      </c>
      <c r="CT59" s="459" t="s">
        <v>164</v>
      </c>
      <c r="CU59" s="459" t="s">
        <v>165</v>
      </c>
      <c r="CV59" s="459" t="s">
        <v>166</v>
      </c>
      <c r="CW59" s="459" t="s">
        <v>167</v>
      </c>
      <c r="CX59" s="459" t="s">
        <v>111</v>
      </c>
      <c r="CY59" s="459" t="s">
        <v>168</v>
      </c>
      <c r="CZ59" s="459" t="s">
        <v>169</v>
      </c>
      <c r="DA59" s="459" t="s">
        <v>170</v>
      </c>
      <c r="DC59" s="459" t="s">
        <v>160</v>
      </c>
      <c r="DD59" s="459" t="s">
        <v>161</v>
      </c>
      <c r="DE59" s="459" t="s">
        <v>162</v>
      </c>
      <c r="DF59" s="459" t="s">
        <v>163</v>
      </c>
      <c r="DG59" s="459" t="s">
        <v>164</v>
      </c>
      <c r="DH59" s="459" t="s">
        <v>165</v>
      </c>
      <c r="DI59" s="459" t="s">
        <v>166</v>
      </c>
      <c r="DJ59" s="459" t="s">
        <v>167</v>
      </c>
      <c r="DK59" s="459" t="s">
        <v>111</v>
      </c>
      <c r="DL59" s="459" t="s">
        <v>168</v>
      </c>
      <c r="DM59" s="459" t="s">
        <v>169</v>
      </c>
      <c r="DN59" s="459" t="s">
        <v>170</v>
      </c>
      <c r="DP59" s="459" t="s">
        <v>160</v>
      </c>
      <c r="DQ59" s="459" t="s">
        <v>161</v>
      </c>
      <c r="DR59" s="459" t="s">
        <v>162</v>
      </c>
      <c r="DS59" s="459" t="s">
        <v>163</v>
      </c>
      <c r="DT59" s="459" t="s">
        <v>164</v>
      </c>
      <c r="DU59" s="459" t="s">
        <v>165</v>
      </c>
      <c r="DV59" s="459" t="s">
        <v>166</v>
      </c>
      <c r="DW59" s="459" t="s">
        <v>167</v>
      </c>
      <c r="DX59" s="459" t="s">
        <v>111</v>
      </c>
      <c r="DY59" s="459" t="s">
        <v>168</v>
      </c>
      <c r="DZ59" s="459" t="s">
        <v>169</v>
      </c>
      <c r="EA59" s="459" t="s">
        <v>170</v>
      </c>
      <c r="EC59" s="459" t="s">
        <v>160</v>
      </c>
      <c r="ED59" s="459" t="s">
        <v>161</v>
      </c>
      <c r="EE59" s="459" t="s">
        <v>162</v>
      </c>
      <c r="EF59" s="459" t="s">
        <v>163</v>
      </c>
      <c r="EG59" s="459" t="s">
        <v>164</v>
      </c>
      <c r="EH59" s="459" t="s">
        <v>165</v>
      </c>
      <c r="EI59" s="459" t="s">
        <v>166</v>
      </c>
      <c r="EJ59" s="459" t="s">
        <v>167</v>
      </c>
      <c r="EK59" s="459" t="s">
        <v>111</v>
      </c>
      <c r="EL59" s="459" t="s">
        <v>168</v>
      </c>
      <c r="EM59" s="459" t="s">
        <v>169</v>
      </c>
      <c r="EN59" s="459" t="s">
        <v>170</v>
      </c>
      <c r="EP59" s="459" t="s">
        <v>160</v>
      </c>
      <c r="EQ59" s="459" t="s">
        <v>161</v>
      </c>
      <c r="ER59" s="459" t="s">
        <v>162</v>
      </c>
      <c r="ES59" s="459" t="s">
        <v>163</v>
      </c>
      <c r="ET59" s="459" t="s">
        <v>164</v>
      </c>
      <c r="EU59" s="459" t="s">
        <v>165</v>
      </c>
      <c r="EV59" s="459" t="s">
        <v>166</v>
      </c>
      <c r="EW59" s="459" t="s">
        <v>167</v>
      </c>
      <c r="EX59" s="459" t="s">
        <v>111</v>
      </c>
      <c r="EY59" s="459" t="s">
        <v>168</v>
      </c>
      <c r="EZ59" s="459" t="s">
        <v>169</v>
      </c>
      <c r="FA59" s="459" t="s">
        <v>170</v>
      </c>
    </row>
    <row r="60" spans="2:157" ht="21" customHeight="1">
      <c r="T60" s="145"/>
      <c r="U60" s="385"/>
      <c r="V60" s="200" t="s">
        <v>192</v>
      </c>
      <c r="W60" s="341">
        <f>+W79</f>
        <v>3459.7012810000001</v>
      </c>
      <c r="X60" s="341">
        <f t="shared" ref="X60:AC60" si="188">X93</f>
        <v>0</v>
      </c>
      <c r="Y60" s="341">
        <f>Y93</f>
        <v>0</v>
      </c>
      <c r="Z60" s="341">
        <f t="shared" si="188"/>
        <v>0</v>
      </c>
      <c r="AA60" s="341">
        <f t="shared" si="188"/>
        <v>0</v>
      </c>
      <c r="AB60" s="341">
        <f t="shared" si="188"/>
        <v>0</v>
      </c>
      <c r="AC60" s="341">
        <f t="shared" si="188"/>
        <v>0</v>
      </c>
      <c r="AD60" s="407">
        <f>+AD79</f>
        <v>3459.7012810000001</v>
      </c>
      <c r="AE60" s="341">
        <f>+AE79</f>
        <v>0</v>
      </c>
      <c r="AF60" s="341">
        <f>+AF79</f>
        <v>3459.7012810000001</v>
      </c>
      <c r="AG60" s="341">
        <f>+AG79</f>
        <v>0</v>
      </c>
      <c r="AH60" s="406">
        <f>AH79</f>
        <v>3459.7012810000001</v>
      </c>
      <c r="AI60" s="173">
        <f>+AH60/AD60</f>
        <v>1</v>
      </c>
      <c r="AJ60" s="214" t="e">
        <f t="shared" ref="AJ60:AJ66" si="189">+AH60/AG60</f>
        <v>#DIV/0!</v>
      </c>
      <c r="AK60" s="498">
        <f>AK79</f>
        <v>0</v>
      </c>
      <c r="AL60" s="406">
        <f>+AH60-AK60</f>
        <v>3459.7012810000001</v>
      </c>
      <c r="AM60" s="168">
        <f t="shared" ref="AM60:AM67" si="190">INDEX(BC60:BN60,MATCH($W$1,$BC$86:$BN$86,0))</f>
        <v>0</v>
      </c>
      <c r="AN60" s="406">
        <f>AN79</f>
        <v>3459.7012810000001</v>
      </c>
      <c r="AO60" s="175">
        <f>+AN60/AD60</f>
        <v>1</v>
      </c>
      <c r="AP60" s="215" t="e">
        <f t="shared" ref="AP60:AP67" si="191">+AN60/AG60</f>
        <v>#DIV/0!</v>
      </c>
      <c r="AQ60" s="498">
        <f>AQ79</f>
        <v>0</v>
      </c>
      <c r="AR60" s="505">
        <f>+AN60-AQ60</f>
        <v>3459.7012810000001</v>
      </c>
      <c r="AS60" s="168">
        <f t="shared" ref="AS60:AS67" si="192">INDEX(BP60:CA60,MATCH($W$1,$BP$86:$CA$86,0))</f>
        <v>0</v>
      </c>
      <c r="AT60" s="406">
        <f>AT79</f>
        <v>3459.7012810000001</v>
      </c>
      <c r="AU60" s="175">
        <f>+AT60/AD60</f>
        <v>1</v>
      </c>
      <c r="AV60" s="407">
        <f t="shared" ref="AV60:AV66" si="193">+AD60-AH60</f>
        <v>0</v>
      </c>
      <c r="AW60" s="341">
        <f t="shared" ref="AW60:AW66" si="194">+AH60-AN60</f>
        <v>0</v>
      </c>
      <c r="AX60" s="337"/>
      <c r="AY60" s="337"/>
      <c r="AZ60" s="142"/>
      <c r="BA60" s="142"/>
      <c r="BC60" s="141">
        <f>BC79</f>
        <v>0</v>
      </c>
      <c r="BD60" s="141">
        <f t="shared" ref="BD60:CA60" si="195">BD79</f>
        <v>0</v>
      </c>
      <c r="BE60" s="141">
        <f t="shared" si="195"/>
        <v>0</v>
      </c>
      <c r="BF60" s="141">
        <f t="shared" si="195"/>
        <v>0</v>
      </c>
      <c r="BG60" s="141">
        <f t="shared" si="195"/>
        <v>0</v>
      </c>
      <c r="BH60" s="141">
        <f t="shared" si="195"/>
        <v>0</v>
      </c>
      <c r="BI60" s="141">
        <f t="shared" si="195"/>
        <v>0</v>
      </c>
      <c r="BJ60" s="141">
        <f t="shared" si="195"/>
        <v>0</v>
      </c>
      <c r="BK60" s="141">
        <f t="shared" si="195"/>
        <v>0</v>
      </c>
      <c r="BL60" s="141">
        <f t="shared" si="195"/>
        <v>0</v>
      </c>
      <c r="BM60" s="141">
        <f t="shared" si="195"/>
        <v>0</v>
      </c>
      <c r="BN60" s="141">
        <f t="shared" si="195"/>
        <v>0</v>
      </c>
      <c r="BO60" s="141"/>
      <c r="BP60" s="141">
        <f t="shared" si="195"/>
        <v>0</v>
      </c>
      <c r="BQ60" s="141">
        <f t="shared" si="195"/>
        <v>0</v>
      </c>
      <c r="BR60" s="141">
        <f t="shared" si="195"/>
        <v>0</v>
      </c>
      <c r="BS60" s="141">
        <f t="shared" si="195"/>
        <v>0</v>
      </c>
      <c r="BT60" s="141">
        <f t="shared" si="195"/>
        <v>0</v>
      </c>
      <c r="BU60" s="141">
        <f t="shared" si="195"/>
        <v>0</v>
      </c>
      <c r="BV60" s="141">
        <f t="shared" si="195"/>
        <v>0</v>
      </c>
      <c r="BW60" s="141">
        <f t="shared" si="195"/>
        <v>0</v>
      </c>
      <c r="BX60" s="141">
        <f t="shared" si="195"/>
        <v>0</v>
      </c>
      <c r="BY60" s="141">
        <f t="shared" si="195"/>
        <v>0</v>
      </c>
      <c r="BZ60" s="141">
        <f t="shared" si="195"/>
        <v>0</v>
      </c>
      <c r="CA60" s="141">
        <f t="shared" si="195"/>
        <v>0</v>
      </c>
      <c r="CC60" s="468">
        <f t="shared" ref="CC60:CN66" si="196">DC60/EC60</f>
        <v>0</v>
      </c>
      <c r="CD60" s="468">
        <f t="shared" si="196"/>
        <v>0</v>
      </c>
      <c r="CE60" s="468">
        <f t="shared" si="196"/>
        <v>0</v>
      </c>
      <c r="CF60" s="468">
        <f t="shared" si="196"/>
        <v>0</v>
      </c>
      <c r="CG60" s="468">
        <f t="shared" si="196"/>
        <v>0</v>
      </c>
      <c r="CH60" s="468">
        <f t="shared" si="196"/>
        <v>0</v>
      </c>
      <c r="CI60" s="468">
        <f t="shared" si="196"/>
        <v>0</v>
      </c>
      <c r="CJ60" s="468">
        <f t="shared" si="196"/>
        <v>0</v>
      </c>
      <c r="CK60" s="468">
        <f t="shared" si="196"/>
        <v>0</v>
      </c>
      <c r="CL60" s="468">
        <f t="shared" si="196"/>
        <v>0</v>
      </c>
      <c r="CM60" s="468">
        <f t="shared" si="196"/>
        <v>0</v>
      </c>
      <c r="CN60" s="468">
        <f t="shared" si="196"/>
        <v>0</v>
      </c>
      <c r="CP60" s="465">
        <f>DP60/EP60</f>
        <v>0</v>
      </c>
      <c r="CQ60" s="465">
        <f t="shared" ref="CQ60:DA66" si="197">DQ60/EQ60</f>
        <v>0</v>
      </c>
      <c r="CR60" s="465">
        <f t="shared" si="197"/>
        <v>0</v>
      </c>
      <c r="CS60" s="465">
        <f t="shared" si="197"/>
        <v>0</v>
      </c>
      <c r="CT60" s="465">
        <f t="shared" si="197"/>
        <v>0</v>
      </c>
      <c r="CU60" s="465">
        <f t="shared" si="197"/>
        <v>0</v>
      </c>
      <c r="CV60" s="465">
        <f t="shared" si="197"/>
        <v>0</v>
      </c>
      <c r="CW60" s="465">
        <f t="shared" si="197"/>
        <v>0</v>
      </c>
      <c r="CX60" s="465">
        <f t="shared" si="197"/>
        <v>0</v>
      </c>
      <c r="CY60" s="465">
        <f t="shared" si="197"/>
        <v>0</v>
      </c>
      <c r="CZ60" s="465">
        <f t="shared" si="197"/>
        <v>0</v>
      </c>
      <c r="DA60" s="465">
        <f t="shared" si="197"/>
        <v>0</v>
      </c>
      <c r="DC60" s="498">
        <f>DC79</f>
        <v>0</v>
      </c>
      <c r="DD60" s="498">
        <f t="shared" ref="DD60:EA60" si="198">DD79</f>
        <v>0</v>
      </c>
      <c r="DE60" s="498">
        <f t="shared" si="198"/>
        <v>0</v>
      </c>
      <c r="DF60" s="498">
        <f t="shared" si="198"/>
        <v>0</v>
      </c>
      <c r="DG60" s="498">
        <f t="shared" si="198"/>
        <v>0</v>
      </c>
      <c r="DH60" s="498">
        <f t="shared" si="198"/>
        <v>0</v>
      </c>
      <c r="DI60" s="498">
        <f t="shared" si="198"/>
        <v>0</v>
      </c>
      <c r="DJ60" s="498">
        <f t="shared" si="198"/>
        <v>0</v>
      </c>
      <c r="DK60" s="498">
        <f t="shared" si="198"/>
        <v>0</v>
      </c>
      <c r="DL60" s="498">
        <f t="shared" si="198"/>
        <v>0</v>
      </c>
      <c r="DM60" s="498">
        <f t="shared" si="198"/>
        <v>0</v>
      </c>
      <c r="DN60" s="498">
        <f t="shared" si="198"/>
        <v>0</v>
      </c>
      <c r="DO60" s="498"/>
      <c r="DP60" s="498">
        <f t="shared" si="198"/>
        <v>0</v>
      </c>
      <c r="DQ60" s="498">
        <f t="shared" si="198"/>
        <v>0</v>
      </c>
      <c r="DR60" s="498">
        <f t="shared" si="198"/>
        <v>0</v>
      </c>
      <c r="DS60" s="498">
        <f t="shared" si="198"/>
        <v>0</v>
      </c>
      <c r="DT60" s="498">
        <f t="shared" si="198"/>
        <v>0</v>
      </c>
      <c r="DU60" s="498">
        <f t="shared" si="198"/>
        <v>0</v>
      </c>
      <c r="DV60" s="498">
        <f t="shared" si="198"/>
        <v>0</v>
      </c>
      <c r="DW60" s="498">
        <f t="shared" si="198"/>
        <v>0</v>
      </c>
      <c r="DX60" s="498">
        <f t="shared" si="198"/>
        <v>0</v>
      </c>
      <c r="DY60" s="498">
        <f t="shared" si="198"/>
        <v>0</v>
      </c>
      <c r="DZ60" s="498">
        <f t="shared" si="198"/>
        <v>0</v>
      </c>
      <c r="EA60" s="498">
        <f t="shared" si="198"/>
        <v>0</v>
      </c>
      <c r="EC60" s="460">
        <v>1000000</v>
      </c>
      <c r="ED60" s="460">
        <v>1000000</v>
      </c>
      <c r="EE60" s="460">
        <v>1000000</v>
      </c>
      <c r="EF60" s="460">
        <v>1000000</v>
      </c>
      <c r="EG60" s="460">
        <v>1000000</v>
      </c>
      <c r="EH60" s="460">
        <v>1000000</v>
      </c>
      <c r="EI60" s="460">
        <v>1000000</v>
      </c>
      <c r="EJ60" s="460">
        <v>1000000</v>
      </c>
      <c r="EK60" s="460">
        <v>1000000</v>
      </c>
      <c r="EL60" s="460">
        <v>1000000</v>
      </c>
      <c r="EM60" s="460">
        <v>1000000</v>
      </c>
      <c r="EN60" s="460">
        <v>1000000</v>
      </c>
      <c r="EP60" s="460">
        <v>1000000</v>
      </c>
      <c r="EQ60" s="460">
        <v>1000000</v>
      </c>
      <c r="ER60" s="460">
        <v>1000000</v>
      </c>
      <c r="ES60" s="460">
        <v>1000000</v>
      </c>
      <c r="ET60" s="460">
        <v>1000000</v>
      </c>
      <c r="EU60" s="460">
        <v>1000000</v>
      </c>
      <c r="EV60" s="460">
        <v>1000000</v>
      </c>
      <c r="EW60" s="460">
        <v>1000000</v>
      </c>
      <c r="EX60" s="460">
        <v>1000000</v>
      </c>
      <c r="EY60" s="460">
        <v>1000000</v>
      </c>
      <c r="EZ60" s="460">
        <v>1000000</v>
      </c>
      <c r="FA60" s="460">
        <v>1000000</v>
      </c>
    </row>
    <row r="61" spans="2:157" ht="21" customHeight="1">
      <c r="T61" s="145"/>
      <c r="U61" s="385"/>
      <c r="V61" s="200" t="s">
        <v>195</v>
      </c>
      <c r="W61" s="341">
        <f>+W173</f>
        <v>0</v>
      </c>
      <c r="X61" s="341">
        <f t="shared" ref="X61:AC61" si="199">X187</f>
        <v>0</v>
      </c>
      <c r="Y61" s="341">
        <f t="shared" si="199"/>
        <v>0</v>
      </c>
      <c r="Z61" s="341">
        <f t="shared" si="199"/>
        <v>0</v>
      </c>
      <c r="AA61" s="341">
        <f t="shared" si="199"/>
        <v>0</v>
      </c>
      <c r="AB61" s="341">
        <f t="shared" si="199"/>
        <v>0</v>
      </c>
      <c r="AC61" s="341">
        <f t="shared" si="199"/>
        <v>0</v>
      </c>
      <c r="AD61" s="406">
        <f>AD173</f>
        <v>0</v>
      </c>
      <c r="AE61" s="341">
        <f>AE173</f>
        <v>0</v>
      </c>
      <c r="AF61" s="341">
        <f>AF173</f>
        <v>0</v>
      </c>
      <c r="AG61" s="341">
        <f>AG173</f>
        <v>0</v>
      </c>
      <c r="AH61" s="406">
        <f>AH173</f>
        <v>0</v>
      </c>
      <c r="AI61" s="173">
        <f>IFERROR(AH61/AD61,0)</f>
        <v>0</v>
      </c>
      <c r="AJ61" s="444">
        <f>IFERROR(AI61/AE61,0)</f>
        <v>0</v>
      </c>
      <c r="AK61" s="498">
        <v>0</v>
      </c>
      <c r="AL61" s="406">
        <f t="shared" ref="AL61:AL66" si="200">+AH61-AK61</f>
        <v>0</v>
      </c>
      <c r="AM61" s="168">
        <f t="shared" si="190"/>
        <v>0</v>
      </c>
      <c r="AN61" s="407">
        <f>+AN173</f>
        <v>0</v>
      </c>
      <c r="AO61" s="175">
        <f t="shared" ref="AO61:AO66" si="201">IFERROR(AN61/AD61,0)</f>
        <v>0</v>
      </c>
      <c r="AP61" s="215" t="e">
        <f t="shared" si="191"/>
        <v>#DIV/0!</v>
      </c>
      <c r="AQ61" s="498">
        <v>0</v>
      </c>
      <c r="AR61" s="505">
        <f t="shared" ref="AR61:AR66" si="202">+AN61-AQ61</f>
        <v>0</v>
      </c>
      <c r="AS61" s="168">
        <f t="shared" si="192"/>
        <v>0</v>
      </c>
      <c r="AT61" s="407">
        <f>+AT173</f>
        <v>0</v>
      </c>
      <c r="AU61" s="175">
        <f t="shared" ref="AU61:AU66" si="203">IFERROR(AT61/AD61,0)</f>
        <v>0</v>
      </c>
      <c r="AV61" s="407">
        <f t="shared" si="193"/>
        <v>0</v>
      </c>
      <c r="AW61" s="341">
        <f t="shared" si="194"/>
        <v>0</v>
      </c>
      <c r="AX61" s="337"/>
      <c r="AY61" s="337"/>
      <c r="AZ61" s="142"/>
      <c r="BA61" s="142"/>
      <c r="BC61" s="141">
        <f>BC187</f>
        <v>0</v>
      </c>
      <c r="BD61" s="141">
        <f t="shared" ref="BD61:CA61" si="204">BD187</f>
        <v>0</v>
      </c>
      <c r="BE61" s="141">
        <f t="shared" si="204"/>
        <v>0</v>
      </c>
      <c r="BF61" s="141">
        <f t="shared" si="204"/>
        <v>0</v>
      </c>
      <c r="BG61" s="141">
        <f t="shared" si="204"/>
        <v>0</v>
      </c>
      <c r="BH61" s="141">
        <f t="shared" si="204"/>
        <v>0</v>
      </c>
      <c r="BI61" s="141">
        <f t="shared" si="204"/>
        <v>0</v>
      </c>
      <c r="BJ61" s="141">
        <f t="shared" si="204"/>
        <v>0</v>
      </c>
      <c r="BK61" s="141">
        <f t="shared" si="204"/>
        <v>0</v>
      </c>
      <c r="BL61" s="141">
        <f t="shared" si="204"/>
        <v>0</v>
      </c>
      <c r="BM61" s="141">
        <f t="shared" si="204"/>
        <v>0</v>
      </c>
      <c r="BN61" s="141">
        <f t="shared" si="204"/>
        <v>0</v>
      </c>
      <c r="BP61" s="141">
        <f t="shared" si="204"/>
        <v>0</v>
      </c>
      <c r="BQ61" s="141">
        <f t="shared" si="204"/>
        <v>0</v>
      </c>
      <c r="BR61" s="141">
        <f t="shared" si="204"/>
        <v>0</v>
      </c>
      <c r="BS61" s="141">
        <f t="shared" si="204"/>
        <v>0</v>
      </c>
      <c r="BT61" s="141">
        <f t="shared" si="204"/>
        <v>0</v>
      </c>
      <c r="BU61" s="141">
        <f t="shared" si="204"/>
        <v>0</v>
      </c>
      <c r="BV61" s="141">
        <f t="shared" si="204"/>
        <v>0</v>
      </c>
      <c r="BW61" s="141">
        <f t="shared" si="204"/>
        <v>0</v>
      </c>
      <c r="BX61" s="141">
        <f t="shared" si="204"/>
        <v>0</v>
      </c>
      <c r="BY61" s="141">
        <f t="shared" si="204"/>
        <v>0</v>
      </c>
      <c r="BZ61" s="141">
        <f t="shared" si="204"/>
        <v>0</v>
      </c>
      <c r="CA61" s="141">
        <f t="shared" si="204"/>
        <v>0</v>
      </c>
      <c r="CC61" s="468">
        <f t="shared" si="196"/>
        <v>0</v>
      </c>
      <c r="CD61" s="468">
        <f t="shared" si="196"/>
        <v>0</v>
      </c>
      <c r="CE61" s="468">
        <f t="shared" si="196"/>
        <v>0</v>
      </c>
      <c r="CF61" s="468">
        <f t="shared" si="196"/>
        <v>0</v>
      </c>
      <c r="CG61" s="468">
        <f t="shared" si="196"/>
        <v>0</v>
      </c>
      <c r="CH61" s="468">
        <f t="shared" si="196"/>
        <v>0</v>
      </c>
      <c r="CI61" s="468">
        <f t="shared" si="196"/>
        <v>0</v>
      </c>
      <c r="CJ61" s="468">
        <f t="shared" si="196"/>
        <v>0</v>
      </c>
      <c r="CK61" s="468">
        <f t="shared" si="196"/>
        <v>0</v>
      </c>
      <c r="CL61" s="468">
        <f t="shared" si="196"/>
        <v>0</v>
      </c>
      <c r="CM61" s="468">
        <f t="shared" si="196"/>
        <v>0</v>
      </c>
      <c r="CN61" s="468">
        <f t="shared" si="196"/>
        <v>0</v>
      </c>
      <c r="CP61" s="465">
        <f t="shared" ref="CP61:CP66" si="205">DP61/EP61</f>
        <v>0</v>
      </c>
      <c r="CQ61" s="465">
        <f t="shared" si="197"/>
        <v>0</v>
      </c>
      <c r="CR61" s="465">
        <f t="shared" si="197"/>
        <v>0</v>
      </c>
      <c r="CS61" s="465">
        <f t="shared" si="197"/>
        <v>0</v>
      </c>
      <c r="CT61" s="465">
        <f t="shared" si="197"/>
        <v>0</v>
      </c>
      <c r="CU61" s="465">
        <f t="shared" si="197"/>
        <v>0</v>
      </c>
      <c r="CV61" s="465">
        <f t="shared" si="197"/>
        <v>0</v>
      </c>
      <c r="CW61" s="465">
        <f t="shared" si="197"/>
        <v>0</v>
      </c>
      <c r="CX61" s="465">
        <f t="shared" si="197"/>
        <v>0</v>
      </c>
      <c r="CY61" s="465">
        <f t="shared" si="197"/>
        <v>0</v>
      </c>
      <c r="CZ61" s="465">
        <f t="shared" si="197"/>
        <v>0</v>
      </c>
      <c r="DA61" s="465">
        <f t="shared" si="197"/>
        <v>0</v>
      </c>
      <c r="DC61" s="498">
        <f t="shared" ref="DC61:EA62" si="206">DC187</f>
        <v>0</v>
      </c>
      <c r="DD61" s="498">
        <f t="shared" si="206"/>
        <v>0</v>
      </c>
      <c r="DE61" s="498">
        <f t="shared" si="206"/>
        <v>0</v>
      </c>
      <c r="DF61" s="498">
        <f t="shared" si="206"/>
        <v>0</v>
      </c>
      <c r="DG61" s="498">
        <f t="shared" si="206"/>
        <v>0</v>
      </c>
      <c r="DH61" s="498">
        <f t="shared" si="206"/>
        <v>0</v>
      </c>
      <c r="DI61" s="498">
        <f t="shared" si="206"/>
        <v>0</v>
      </c>
      <c r="DJ61" s="498">
        <f t="shared" si="206"/>
        <v>0</v>
      </c>
      <c r="DK61" s="498">
        <f t="shared" si="206"/>
        <v>0</v>
      </c>
      <c r="DL61" s="498">
        <f t="shared" si="206"/>
        <v>0</v>
      </c>
      <c r="DM61" s="498">
        <f t="shared" si="206"/>
        <v>0</v>
      </c>
      <c r="DN61" s="498">
        <f t="shared" si="206"/>
        <v>0</v>
      </c>
      <c r="DP61" s="498">
        <f t="shared" si="206"/>
        <v>0</v>
      </c>
      <c r="DQ61" s="498">
        <f t="shared" si="206"/>
        <v>0</v>
      </c>
      <c r="DR61" s="498">
        <f t="shared" si="206"/>
        <v>0</v>
      </c>
      <c r="DS61" s="498">
        <f t="shared" si="206"/>
        <v>0</v>
      </c>
      <c r="DT61" s="498">
        <f t="shared" si="206"/>
        <v>0</v>
      </c>
      <c r="DU61" s="498">
        <f t="shared" si="206"/>
        <v>0</v>
      </c>
      <c r="DV61" s="498">
        <f t="shared" si="206"/>
        <v>0</v>
      </c>
      <c r="DW61" s="498">
        <f t="shared" si="206"/>
        <v>0</v>
      </c>
      <c r="DX61" s="498">
        <f t="shared" si="206"/>
        <v>0</v>
      </c>
      <c r="DY61" s="498">
        <f t="shared" si="206"/>
        <v>0</v>
      </c>
      <c r="DZ61" s="498">
        <f t="shared" si="206"/>
        <v>0</v>
      </c>
      <c r="EA61" s="498">
        <f t="shared" si="206"/>
        <v>0</v>
      </c>
      <c r="EC61" s="468">
        <v>1000000</v>
      </c>
      <c r="ED61" s="471">
        <v>1000000</v>
      </c>
      <c r="EE61" s="471">
        <v>1000000</v>
      </c>
      <c r="EF61" s="471">
        <v>1000000</v>
      </c>
      <c r="EG61" s="471">
        <v>1000000</v>
      </c>
      <c r="EH61" s="471">
        <v>1000000</v>
      </c>
      <c r="EI61" s="471">
        <v>1000000</v>
      </c>
      <c r="EJ61" s="471">
        <v>1000000</v>
      </c>
      <c r="EK61" s="471">
        <v>1000000</v>
      </c>
      <c r="EL61" s="471">
        <v>1000000</v>
      </c>
      <c r="EM61" s="471">
        <v>1000000</v>
      </c>
      <c r="EN61" s="471">
        <v>1000000</v>
      </c>
      <c r="EP61" s="468">
        <v>1000000</v>
      </c>
      <c r="EQ61" s="471">
        <v>1000000</v>
      </c>
      <c r="ER61" s="471">
        <v>1000000</v>
      </c>
      <c r="ES61" s="471">
        <v>1000000</v>
      </c>
      <c r="ET61" s="471">
        <v>1000000</v>
      </c>
      <c r="EU61" s="471">
        <v>1000000</v>
      </c>
      <c r="EV61" s="471">
        <v>1000000</v>
      </c>
      <c r="EW61" s="471">
        <v>1000000</v>
      </c>
      <c r="EX61" s="471">
        <v>1000000</v>
      </c>
      <c r="EY61" s="471">
        <v>1000000</v>
      </c>
      <c r="EZ61" s="471">
        <v>1000000</v>
      </c>
      <c r="FA61" s="471">
        <v>1000000</v>
      </c>
    </row>
    <row r="62" spans="2:157" ht="21" customHeight="1">
      <c r="T62" s="145"/>
      <c r="U62" s="385"/>
      <c r="V62" s="200" t="s">
        <v>198</v>
      </c>
      <c r="W62" s="345">
        <v>0</v>
      </c>
      <c r="X62" s="345">
        <f t="shared" ref="X62:AC62" si="207">X206</f>
        <v>0</v>
      </c>
      <c r="Y62" s="345">
        <f t="shared" si="207"/>
        <v>458.74717399999997</v>
      </c>
      <c r="Z62" s="345">
        <f t="shared" si="207"/>
        <v>0</v>
      </c>
      <c r="AA62" s="345">
        <f t="shared" si="207"/>
        <v>0</v>
      </c>
      <c r="AB62" s="345">
        <f t="shared" si="207"/>
        <v>0</v>
      </c>
      <c r="AC62" s="345">
        <f t="shared" si="207"/>
        <v>0</v>
      </c>
      <c r="AD62" s="409">
        <v>0</v>
      </c>
      <c r="AE62" s="345">
        <v>0</v>
      </c>
      <c r="AF62" s="345">
        <v>0</v>
      </c>
      <c r="AG62" s="345">
        <v>0</v>
      </c>
      <c r="AH62" s="409">
        <v>0</v>
      </c>
      <c r="AI62" s="173">
        <f>IFERROR(AH62/AD62,0)</f>
        <v>0</v>
      </c>
      <c r="AJ62" s="214" t="e">
        <f t="shared" si="189"/>
        <v>#DIV/0!</v>
      </c>
      <c r="AK62" s="510">
        <v>0</v>
      </c>
      <c r="AL62" s="406">
        <v>0</v>
      </c>
      <c r="AM62" s="168">
        <f t="shared" si="190"/>
        <v>0</v>
      </c>
      <c r="AN62" s="407">
        <v>0</v>
      </c>
      <c r="AO62" s="175">
        <f t="shared" si="201"/>
        <v>0</v>
      </c>
      <c r="AP62" s="215" t="e">
        <f t="shared" si="191"/>
        <v>#DIV/0!</v>
      </c>
      <c r="AQ62" s="510">
        <v>0</v>
      </c>
      <c r="AR62" s="505">
        <f t="shared" si="202"/>
        <v>0</v>
      </c>
      <c r="AS62" s="168">
        <f t="shared" si="192"/>
        <v>0</v>
      </c>
      <c r="AT62" s="407">
        <v>0</v>
      </c>
      <c r="AU62" s="175">
        <f t="shared" si="203"/>
        <v>0</v>
      </c>
      <c r="AV62" s="407">
        <f t="shared" si="193"/>
        <v>0</v>
      </c>
      <c r="AW62" s="341">
        <v>0</v>
      </c>
      <c r="AX62" s="337"/>
      <c r="AY62" s="337"/>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8">
        <f t="shared" si="196"/>
        <v>0</v>
      </c>
      <c r="CD62" s="468">
        <f t="shared" si="196"/>
        <v>0</v>
      </c>
      <c r="CE62" s="468">
        <f t="shared" si="196"/>
        <v>0</v>
      </c>
      <c r="CF62" s="468">
        <f t="shared" si="196"/>
        <v>0</v>
      </c>
      <c r="CG62" s="468">
        <f t="shared" si="196"/>
        <v>0</v>
      </c>
      <c r="CH62" s="468">
        <f t="shared" si="196"/>
        <v>0</v>
      </c>
      <c r="CI62" s="468">
        <f t="shared" si="196"/>
        <v>0</v>
      </c>
      <c r="CJ62" s="468">
        <f t="shared" si="196"/>
        <v>0</v>
      </c>
      <c r="CK62" s="468">
        <f t="shared" si="196"/>
        <v>0</v>
      </c>
      <c r="CL62" s="468">
        <f t="shared" si="196"/>
        <v>0</v>
      </c>
      <c r="CM62" s="468">
        <f t="shared" si="196"/>
        <v>0</v>
      </c>
      <c r="CN62" s="468">
        <f t="shared" si="196"/>
        <v>0</v>
      </c>
      <c r="CP62" s="465">
        <f t="shared" si="205"/>
        <v>0</v>
      </c>
      <c r="CQ62" s="465">
        <f t="shared" si="197"/>
        <v>0</v>
      </c>
      <c r="CR62" s="465">
        <f t="shared" si="197"/>
        <v>0</v>
      </c>
      <c r="CS62" s="465">
        <f t="shared" si="197"/>
        <v>0</v>
      </c>
      <c r="CT62" s="465">
        <f t="shared" si="197"/>
        <v>0</v>
      </c>
      <c r="CU62" s="465">
        <f t="shared" si="197"/>
        <v>0</v>
      </c>
      <c r="CV62" s="465">
        <f t="shared" si="197"/>
        <v>0</v>
      </c>
      <c r="CW62" s="465">
        <f t="shared" si="197"/>
        <v>0</v>
      </c>
      <c r="CX62" s="465">
        <f t="shared" si="197"/>
        <v>0</v>
      </c>
      <c r="CY62" s="465">
        <f t="shared" si="197"/>
        <v>0</v>
      </c>
      <c r="CZ62" s="465">
        <f t="shared" si="197"/>
        <v>0</v>
      </c>
      <c r="DA62" s="465">
        <f t="shared" si="197"/>
        <v>0</v>
      </c>
      <c r="DC62" s="498">
        <v>0</v>
      </c>
      <c r="DD62" s="378">
        <v>0</v>
      </c>
      <c r="DE62" s="378">
        <v>0</v>
      </c>
      <c r="DF62" s="378">
        <v>0</v>
      </c>
      <c r="DG62" s="378">
        <v>0</v>
      </c>
      <c r="DH62" s="378">
        <v>0</v>
      </c>
      <c r="DI62" s="378">
        <v>0</v>
      </c>
      <c r="DJ62" s="378">
        <v>0</v>
      </c>
      <c r="DK62" s="378">
        <v>0</v>
      </c>
      <c r="DL62" s="378">
        <v>0</v>
      </c>
      <c r="DM62" s="378">
        <v>0</v>
      </c>
      <c r="DN62" s="378">
        <v>0</v>
      </c>
      <c r="DP62" s="498">
        <f t="shared" si="206"/>
        <v>0</v>
      </c>
      <c r="DQ62" s="498">
        <f t="shared" si="206"/>
        <v>0</v>
      </c>
      <c r="DR62" s="498">
        <f t="shared" si="206"/>
        <v>0</v>
      </c>
      <c r="DS62" s="498">
        <f t="shared" si="206"/>
        <v>0</v>
      </c>
      <c r="DT62" s="498">
        <f t="shared" si="206"/>
        <v>0</v>
      </c>
      <c r="DU62" s="498">
        <f t="shared" si="206"/>
        <v>0</v>
      </c>
      <c r="DV62" s="498">
        <f t="shared" si="206"/>
        <v>0</v>
      </c>
      <c r="DW62" s="498">
        <f t="shared" si="206"/>
        <v>0</v>
      </c>
      <c r="DX62" s="498">
        <f t="shared" si="206"/>
        <v>0</v>
      </c>
      <c r="DY62" s="498">
        <f t="shared" si="206"/>
        <v>0</v>
      </c>
      <c r="DZ62" s="498">
        <f t="shared" si="206"/>
        <v>0</v>
      </c>
      <c r="EA62" s="498">
        <f t="shared" si="206"/>
        <v>0</v>
      </c>
      <c r="EC62" s="468">
        <v>1000000</v>
      </c>
      <c r="ED62" s="471">
        <v>1000000</v>
      </c>
      <c r="EE62" s="471">
        <v>1000000</v>
      </c>
      <c r="EF62" s="471">
        <v>1000000</v>
      </c>
      <c r="EG62" s="471">
        <v>1000000</v>
      </c>
      <c r="EH62" s="471">
        <v>1000000</v>
      </c>
      <c r="EI62" s="471">
        <v>1000000</v>
      </c>
      <c r="EJ62" s="471">
        <v>1000000</v>
      </c>
      <c r="EK62" s="471">
        <v>1000000</v>
      </c>
      <c r="EL62" s="471">
        <v>1000000</v>
      </c>
      <c r="EM62" s="471">
        <v>1000000</v>
      </c>
      <c r="EN62" s="471">
        <v>1000000</v>
      </c>
      <c r="EP62" s="468">
        <v>1000000</v>
      </c>
      <c r="EQ62" s="471">
        <v>1000000</v>
      </c>
      <c r="ER62" s="471">
        <v>1000000</v>
      </c>
      <c r="ES62" s="471">
        <v>1000000</v>
      </c>
      <c r="ET62" s="471">
        <v>1000000</v>
      </c>
      <c r="EU62" s="471">
        <v>1000000</v>
      </c>
      <c r="EV62" s="471">
        <v>1000000</v>
      </c>
      <c r="EW62" s="471">
        <v>1000000</v>
      </c>
      <c r="EX62" s="471">
        <v>1000000</v>
      </c>
      <c r="EY62" s="471">
        <v>1000000</v>
      </c>
      <c r="EZ62" s="471">
        <v>1000000</v>
      </c>
      <c r="FA62" s="471">
        <v>1000000</v>
      </c>
    </row>
    <row r="63" spans="2:157" ht="21" customHeight="1">
      <c r="T63" s="145"/>
      <c r="U63" s="385"/>
      <c r="V63" s="200" t="s">
        <v>201</v>
      </c>
      <c r="W63" s="341">
        <f>+W223</f>
        <v>0</v>
      </c>
      <c r="X63" s="341">
        <f t="shared" ref="X63:AC63" si="208">X236</f>
        <v>0</v>
      </c>
      <c r="Y63" s="341">
        <f t="shared" si="208"/>
        <v>0</v>
      </c>
      <c r="Z63" s="341">
        <f t="shared" si="208"/>
        <v>0</v>
      </c>
      <c r="AA63" s="341">
        <f t="shared" si="208"/>
        <v>0</v>
      </c>
      <c r="AB63" s="341">
        <f t="shared" si="208"/>
        <v>0</v>
      </c>
      <c r="AC63" s="341">
        <f t="shared" si="208"/>
        <v>0</v>
      </c>
      <c r="AD63" s="406">
        <f>AD223</f>
        <v>0</v>
      </c>
      <c r="AE63" s="341">
        <f>AE223</f>
        <v>0</v>
      </c>
      <c r="AF63" s="341">
        <f>AF223</f>
        <v>0</v>
      </c>
      <c r="AG63" s="341">
        <f>AG223</f>
        <v>0</v>
      </c>
      <c r="AH63" s="406">
        <f>AH223</f>
        <v>0</v>
      </c>
      <c r="AI63" s="173">
        <f>IFERROR(AH63/AD63,0)</f>
        <v>0</v>
      </c>
      <c r="AJ63" s="214" t="e">
        <f t="shared" si="189"/>
        <v>#DIV/0!</v>
      </c>
      <c r="AK63" s="498">
        <f>AK223</f>
        <v>0</v>
      </c>
      <c r="AL63" s="406">
        <f t="shared" si="200"/>
        <v>0</v>
      </c>
      <c r="AM63" s="168">
        <f t="shared" si="190"/>
        <v>0</v>
      </c>
      <c r="AN63" s="407">
        <f>+AN223</f>
        <v>0</v>
      </c>
      <c r="AO63" s="175">
        <f t="shared" si="201"/>
        <v>0</v>
      </c>
      <c r="AP63" s="215" t="e">
        <f t="shared" si="191"/>
        <v>#DIV/0!</v>
      </c>
      <c r="AQ63" s="498">
        <f>AQ223</f>
        <v>0</v>
      </c>
      <c r="AR63" s="505">
        <f t="shared" si="202"/>
        <v>0</v>
      </c>
      <c r="AS63" s="168">
        <f t="shared" si="192"/>
        <v>0</v>
      </c>
      <c r="AT63" s="407">
        <f>+AT223</f>
        <v>0</v>
      </c>
      <c r="AU63" s="175">
        <f t="shared" si="203"/>
        <v>0</v>
      </c>
      <c r="AV63" s="407">
        <f t="shared" si="193"/>
        <v>0</v>
      </c>
      <c r="AW63" s="341">
        <f t="shared" si="194"/>
        <v>0</v>
      </c>
      <c r="AX63" s="337"/>
      <c r="AY63" s="337"/>
      <c r="AZ63" s="142"/>
      <c r="BA63" s="142"/>
      <c r="BC63" s="141">
        <f>BC225</f>
        <v>0</v>
      </c>
      <c r="BD63" s="141">
        <f t="shared" ref="BD63:CA63" si="209">BD225</f>
        <v>0</v>
      </c>
      <c r="BE63" s="141">
        <f t="shared" si="209"/>
        <v>0</v>
      </c>
      <c r="BF63" s="141">
        <f t="shared" si="209"/>
        <v>0</v>
      </c>
      <c r="BG63" s="141">
        <f t="shared" si="209"/>
        <v>0</v>
      </c>
      <c r="BH63" s="141">
        <f t="shared" si="209"/>
        <v>0</v>
      </c>
      <c r="BI63" s="141">
        <f t="shared" si="209"/>
        <v>0</v>
      </c>
      <c r="BJ63" s="141">
        <f t="shared" si="209"/>
        <v>0</v>
      </c>
      <c r="BK63" s="141">
        <f t="shared" si="209"/>
        <v>0</v>
      </c>
      <c r="BL63" s="141">
        <f t="shared" si="209"/>
        <v>0</v>
      </c>
      <c r="BM63" s="141">
        <f t="shared" si="209"/>
        <v>0</v>
      </c>
      <c r="BN63" s="141">
        <f t="shared" si="209"/>
        <v>0</v>
      </c>
      <c r="BO63" s="141"/>
      <c r="BP63" s="141">
        <f t="shared" si="209"/>
        <v>0</v>
      </c>
      <c r="BQ63" s="141">
        <f t="shared" si="209"/>
        <v>0</v>
      </c>
      <c r="BR63" s="141">
        <f t="shared" si="209"/>
        <v>0</v>
      </c>
      <c r="BS63" s="141">
        <f t="shared" si="209"/>
        <v>0</v>
      </c>
      <c r="BT63" s="141">
        <f t="shared" si="209"/>
        <v>0</v>
      </c>
      <c r="BU63" s="141">
        <f t="shared" si="209"/>
        <v>0</v>
      </c>
      <c r="BV63" s="141">
        <f t="shared" si="209"/>
        <v>0</v>
      </c>
      <c r="BW63" s="141">
        <f t="shared" si="209"/>
        <v>0</v>
      </c>
      <c r="BX63" s="141">
        <f t="shared" si="209"/>
        <v>0</v>
      </c>
      <c r="BY63" s="141">
        <f t="shared" si="209"/>
        <v>0</v>
      </c>
      <c r="BZ63" s="141">
        <f t="shared" si="209"/>
        <v>0</v>
      </c>
      <c r="CA63" s="141">
        <f t="shared" si="209"/>
        <v>0</v>
      </c>
      <c r="CC63" s="468">
        <f t="shared" si="196"/>
        <v>0</v>
      </c>
      <c r="CD63" s="468">
        <f t="shared" si="196"/>
        <v>0</v>
      </c>
      <c r="CE63" s="468">
        <f t="shared" si="196"/>
        <v>0</v>
      </c>
      <c r="CF63" s="468">
        <f t="shared" si="196"/>
        <v>0</v>
      </c>
      <c r="CG63" s="468">
        <f t="shared" si="196"/>
        <v>0</v>
      </c>
      <c r="CH63" s="468">
        <f t="shared" si="196"/>
        <v>0</v>
      </c>
      <c r="CI63" s="468">
        <f t="shared" si="196"/>
        <v>0</v>
      </c>
      <c r="CJ63" s="468">
        <f t="shared" si="196"/>
        <v>0</v>
      </c>
      <c r="CK63" s="468">
        <f t="shared" si="196"/>
        <v>0</v>
      </c>
      <c r="CL63" s="468">
        <f t="shared" si="196"/>
        <v>0</v>
      </c>
      <c r="CM63" s="468">
        <f t="shared" si="196"/>
        <v>0</v>
      </c>
      <c r="CN63" s="468">
        <f t="shared" si="196"/>
        <v>0</v>
      </c>
      <c r="CP63" s="465">
        <f t="shared" si="205"/>
        <v>0</v>
      </c>
      <c r="CQ63" s="465">
        <f t="shared" si="197"/>
        <v>0</v>
      </c>
      <c r="CR63" s="465">
        <f t="shared" si="197"/>
        <v>0</v>
      </c>
      <c r="CS63" s="465">
        <f t="shared" si="197"/>
        <v>0</v>
      </c>
      <c r="CT63" s="465">
        <f t="shared" si="197"/>
        <v>0</v>
      </c>
      <c r="CU63" s="465">
        <f t="shared" si="197"/>
        <v>0</v>
      </c>
      <c r="CV63" s="465">
        <f t="shared" si="197"/>
        <v>0</v>
      </c>
      <c r="CW63" s="465">
        <f t="shared" si="197"/>
        <v>0</v>
      </c>
      <c r="CX63" s="465">
        <f t="shared" si="197"/>
        <v>0</v>
      </c>
      <c r="CY63" s="465">
        <f t="shared" si="197"/>
        <v>0</v>
      </c>
      <c r="CZ63" s="465">
        <f t="shared" si="197"/>
        <v>0</v>
      </c>
      <c r="DA63" s="465">
        <f t="shared" si="197"/>
        <v>0</v>
      </c>
      <c r="DC63" s="498">
        <f>DC223</f>
        <v>0</v>
      </c>
      <c r="DD63" s="498">
        <f t="shared" ref="DD63:EA63" si="210">DD223</f>
        <v>0</v>
      </c>
      <c r="DE63" s="498">
        <f t="shared" si="210"/>
        <v>0</v>
      </c>
      <c r="DF63" s="498">
        <f t="shared" si="210"/>
        <v>0</v>
      </c>
      <c r="DG63" s="498">
        <f t="shared" si="210"/>
        <v>0</v>
      </c>
      <c r="DH63" s="498">
        <f t="shared" si="210"/>
        <v>0</v>
      </c>
      <c r="DI63" s="498">
        <f t="shared" si="210"/>
        <v>0</v>
      </c>
      <c r="DJ63" s="498">
        <f t="shared" si="210"/>
        <v>0</v>
      </c>
      <c r="DK63" s="498">
        <f t="shared" si="210"/>
        <v>0</v>
      </c>
      <c r="DL63" s="498">
        <f t="shared" si="210"/>
        <v>0</v>
      </c>
      <c r="DM63" s="498">
        <f t="shared" si="210"/>
        <v>0</v>
      </c>
      <c r="DN63" s="498">
        <f t="shared" si="210"/>
        <v>0</v>
      </c>
      <c r="DO63" s="498"/>
      <c r="DP63" s="498">
        <f t="shared" si="210"/>
        <v>0</v>
      </c>
      <c r="DQ63" s="498">
        <f t="shared" si="210"/>
        <v>0</v>
      </c>
      <c r="DR63" s="498">
        <f t="shared" si="210"/>
        <v>0</v>
      </c>
      <c r="DS63" s="498">
        <f t="shared" si="210"/>
        <v>0</v>
      </c>
      <c r="DT63" s="498">
        <f t="shared" si="210"/>
        <v>0</v>
      </c>
      <c r="DU63" s="498">
        <f t="shared" si="210"/>
        <v>0</v>
      </c>
      <c r="DV63" s="498">
        <f t="shared" si="210"/>
        <v>0</v>
      </c>
      <c r="DW63" s="498">
        <f t="shared" si="210"/>
        <v>0</v>
      </c>
      <c r="DX63" s="498">
        <f t="shared" si="210"/>
        <v>0</v>
      </c>
      <c r="DY63" s="498">
        <f t="shared" si="210"/>
        <v>0</v>
      </c>
      <c r="DZ63" s="498">
        <f t="shared" si="210"/>
        <v>0</v>
      </c>
      <c r="EA63" s="498">
        <f t="shared" si="210"/>
        <v>0</v>
      </c>
      <c r="EC63" s="468">
        <v>1000000</v>
      </c>
      <c r="ED63" s="471">
        <v>1000000</v>
      </c>
      <c r="EE63" s="471">
        <v>1000000</v>
      </c>
      <c r="EF63" s="471">
        <v>1000000</v>
      </c>
      <c r="EG63" s="471">
        <v>1000000</v>
      </c>
      <c r="EH63" s="471">
        <v>1000000</v>
      </c>
      <c r="EI63" s="471">
        <v>1000000</v>
      </c>
      <c r="EJ63" s="471">
        <v>1000000</v>
      </c>
      <c r="EK63" s="471">
        <v>1000000</v>
      </c>
      <c r="EL63" s="471">
        <v>1000000</v>
      </c>
      <c r="EM63" s="471">
        <v>1000000</v>
      </c>
      <c r="EN63" s="471">
        <v>1000000</v>
      </c>
      <c r="EP63" s="468">
        <v>1000000</v>
      </c>
      <c r="EQ63" s="471">
        <v>1000000</v>
      </c>
      <c r="ER63" s="471">
        <v>1000000</v>
      </c>
      <c r="ES63" s="471">
        <v>1000000</v>
      </c>
      <c r="ET63" s="471">
        <v>1000000</v>
      </c>
      <c r="EU63" s="471">
        <v>1000000</v>
      </c>
      <c r="EV63" s="471">
        <v>1000000</v>
      </c>
      <c r="EW63" s="471">
        <v>1000000</v>
      </c>
      <c r="EX63" s="471">
        <v>1000000</v>
      </c>
      <c r="EY63" s="471">
        <v>1000000</v>
      </c>
      <c r="EZ63" s="471">
        <v>1000000</v>
      </c>
      <c r="FA63" s="471">
        <v>1000000</v>
      </c>
    </row>
    <row r="64" spans="2:157" ht="21" customHeight="1">
      <c r="T64" s="145"/>
      <c r="U64" s="385"/>
      <c r="V64" s="200" t="s">
        <v>204</v>
      </c>
      <c r="W64" s="341">
        <f>+W246</f>
        <v>0</v>
      </c>
      <c r="X64" s="341">
        <f t="shared" ref="X64:AC64" si="211">X256</f>
        <v>0</v>
      </c>
      <c r="Y64" s="341">
        <f t="shared" si="211"/>
        <v>0</v>
      </c>
      <c r="Z64" s="341">
        <f t="shared" si="211"/>
        <v>0</v>
      </c>
      <c r="AA64" s="341">
        <f t="shared" si="211"/>
        <v>0</v>
      </c>
      <c r="AB64" s="341">
        <f t="shared" si="211"/>
        <v>0</v>
      </c>
      <c r="AC64" s="341">
        <f t="shared" si="211"/>
        <v>0</v>
      </c>
      <c r="AD64" s="406">
        <f>AD246</f>
        <v>0</v>
      </c>
      <c r="AE64" s="341">
        <f>AE246</f>
        <v>0</v>
      </c>
      <c r="AF64" s="341">
        <f>AF246</f>
        <v>0</v>
      </c>
      <c r="AG64" s="341">
        <f>AG246</f>
        <v>0</v>
      </c>
      <c r="AH64" s="406">
        <f>AH246</f>
        <v>0</v>
      </c>
      <c r="AI64" s="173">
        <f>IFERROR(AH64/AD64,0)</f>
        <v>0</v>
      </c>
      <c r="AJ64" s="214" t="e">
        <f t="shared" si="189"/>
        <v>#DIV/0!</v>
      </c>
      <c r="AK64" s="498">
        <f>AK246</f>
        <v>0</v>
      </c>
      <c r="AL64" s="406">
        <f t="shared" si="200"/>
        <v>0</v>
      </c>
      <c r="AM64" s="168">
        <f t="shared" si="190"/>
        <v>0</v>
      </c>
      <c r="AN64" s="407">
        <f>AN246</f>
        <v>0</v>
      </c>
      <c r="AO64" s="175">
        <f t="shared" si="201"/>
        <v>0</v>
      </c>
      <c r="AP64" s="215" t="e">
        <f t="shared" si="191"/>
        <v>#DIV/0!</v>
      </c>
      <c r="AQ64" s="498">
        <f>AQ246</f>
        <v>0</v>
      </c>
      <c r="AR64" s="505">
        <f t="shared" si="202"/>
        <v>0</v>
      </c>
      <c r="AS64" s="168">
        <f t="shared" si="192"/>
        <v>0</v>
      </c>
      <c r="AT64" s="407">
        <f>AT246</f>
        <v>0</v>
      </c>
      <c r="AU64" s="175">
        <f t="shared" si="203"/>
        <v>0</v>
      </c>
      <c r="AV64" s="407">
        <f t="shared" si="193"/>
        <v>0</v>
      </c>
      <c r="AW64" s="341">
        <f t="shared" si="194"/>
        <v>0</v>
      </c>
      <c r="AX64" s="337"/>
      <c r="AY64" s="337"/>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8">
        <f t="shared" si="196"/>
        <v>0</v>
      </c>
      <c r="CD64" s="468">
        <f t="shared" si="196"/>
        <v>0</v>
      </c>
      <c r="CE64" s="468">
        <f t="shared" si="196"/>
        <v>0</v>
      </c>
      <c r="CF64" s="468">
        <f t="shared" si="196"/>
        <v>0</v>
      </c>
      <c r="CG64" s="468">
        <f t="shared" si="196"/>
        <v>0</v>
      </c>
      <c r="CH64" s="468">
        <f t="shared" si="196"/>
        <v>0</v>
      </c>
      <c r="CI64" s="468">
        <f t="shared" si="196"/>
        <v>0</v>
      </c>
      <c r="CJ64" s="468">
        <f t="shared" si="196"/>
        <v>0</v>
      </c>
      <c r="CK64" s="468">
        <f t="shared" si="196"/>
        <v>0</v>
      </c>
      <c r="CL64" s="468">
        <f t="shared" si="196"/>
        <v>0</v>
      </c>
      <c r="CM64" s="468">
        <f t="shared" si="196"/>
        <v>0</v>
      </c>
      <c r="CN64" s="468">
        <f t="shared" si="196"/>
        <v>0</v>
      </c>
      <c r="CP64" s="465">
        <f t="shared" si="205"/>
        <v>0</v>
      </c>
      <c r="CQ64" s="465">
        <f t="shared" si="197"/>
        <v>0</v>
      </c>
      <c r="CR64" s="465">
        <f t="shared" si="197"/>
        <v>0</v>
      </c>
      <c r="CS64" s="465">
        <f t="shared" si="197"/>
        <v>0</v>
      </c>
      <c r="CT64" s="465">
        <f t="shared" si="197"/>
        <v>0</v>
      </c>
      <c r="CU64" s="465">
        <f t="shared" si="197"/>
        <v>0</v>
      </c>
      <c r="CV64" s="465">
        <f t="shared" si="197"/>
        <v>0</v>
      </c>
      <c r="CW64" s="465">
        <f t="shared" si="197"/>
        <v>0</v>
      </c>
      <c r="CX64" s="465">
        <f t="shared" si="197"/>
        <v>0</v>
      </c>
      <c r="CY64" s="465">
        <f t="shared" si="197"/>
        <v>0</v>
      </c>
      <c r="CZ64" s="465">
        <f t="shared" si="197"/>
        <v>0</v>
      </c>
      <c r="DA64" s="465">
        <f t="shared" si="197"/>
        <v>0</v>
      </c>
      <c r="DC64" s="498">
        <f>DC246</f>
        <v>0</v>
      </c>
      <c r="DD64" s="498">
        <f t="shared" ref="DD64:EA64" si="212">DD246</f>
        <v>0</v>
      </c>
      <c r="DE64" s="498">
        <f t="shared" si="212"/>
        <v>0</v>
      </c>
      <c r="DF64" s="498">
        <f t="shared" si="212"/>
        <v>0</v>
      </c>
      <c r="DG64" s="498">
        <f t="shared" si="212"/>
        <v>0</v>
      </c>
      <c r="DH64" s="498">
        <f t="shared" si="212"/>
        <v>0</v>
      </c>
      <c r="DI64" s="498">
        <f t="shared" si="212"/>
        <v>0</v>
      </c>
      <c r="DJ64" s="498">
        <f t="shared" si="212"/>
        <v>0</v>
      </c>
      <c r="DK64" s="498">
        <f t="shared" si="212"/>
        <v>0</v>
      </c>
      <c r="DL64" s="498">
        <f t="shared" si="212"/>
        <v>0</v>
      </c>
      <c r="DM64" s="498">
        <f t="shared" si="212"/>
        <v>0</v>
      </c>
      <c r="DN64" s="498">
        <f t="shared" si="212"/>
        <v>0</v>
      </c>
      <c r="DO64" s="498"/>
      <c r="DP64" s="498">
        <f t="shared" si="212"/>
        <v>0</v>
      </c>
      <c r="DQ64" s="498">
        <f t="shared" si="212"/>
        <v>0</v>
      </c>
      <c r="DR64" s="498">
        <f t="shared" si="212"/>
        <v>0</v>
      </c>
      <c r="DS64" s="498">
        <f t="shared" si="212"/>
        <v>0</v>
      </c>
      <c r="DT64" s="498">
        <f t="shared" si="212"/>
        <v>0</v>
      </c>
      <c r="DU64" s="498">
        <f t="shared" si="212"/>
        <v>0</v>
      </c>
      <c r="DV64" s="498">
        <f t="shared" si="212"/>
        <v>0</v>
      </c>
      <c r="DW64" s="498">
        <f t="shared" si="212"/>
        <v>0</v>
      </c>
      <c r="DX64" s="498">
        <f t="shared" si="212"/>
        <v>0</v>
      </c>
      <c r="DY64" s="498">
        <f t="shared" si="212"/>
        <v>0</v>
      </c>
      <c r="DZ64" s="498">
        <f t="shared" si="212"/>
        <v>0</v>
      </c>
      <c r="EA64" s="498">
        <f t="shared" si="212"/>
        <v>0</v>
      </c>
      <c r="EC64" s="468">
        <v>1000000</v>
      </c>
      <c r="ED64" s="471">
        <v>1000000</v>
      </c>
      <c r="EE64" s="471">
        <v>1000000</v>
      </c>
      <c r="EF64" s="471">
        <v>1000000</v>
      </c>
      <c r="EG64" s="471">
        <v>1000000</v>
      </c>
      <c r="EH64" s="471">
        <v>1000000</v>
      </c>
      <c r="EI64" s="471">
        <v>1000000</v>
      </c>
      <c r="EJ64" s="471">
        <v>1000000</v>
      </c>
      <c r="EK64" s="471">
        <v>1000000</v>
      </c>
      <c r="EL64" s="471">
        <v>1000000</v>
      </c>
      <c r="EM64" s="471">
        <v>1000000</v>
      </c>
      <c r="EN64" s="471">
        <v>1000000</v>
      </c>
      <c r="EP64" s="468">
        <v>1000000</v>
      </c>
      <c r="EQ64" s="471">
        <v>1000000</v>
      </c>
      <c r="ER64" s="471">
        <v>1000000</v>
      </c>
      <c r="ES64" s="471">
        <v>1000000</v>
      </c>
      <c r="ET64" s="471">
        <v>1000000</v>
      </c>
      <c r="EU64" s="471">
        <v>1000000</v>
      </c>
      <c r="EV64" s="471">
        <v>1000000</v>
      </c>
      <c r="EW64" s="471">
        <v>1000000</v>
      </c>
      <c r="EX64" s="471">
        <v>1000000</v>
      </c>
      <c r="EY64" s="471">
        <v>1000000</v>
      </c>
      <c r="EZ64" s="471">
        <v>1000000</v>
      </c>
      <c r="FA64" s="471">
        <v>1000000</v>
      </c>
    </row>
    <row r="65" spans="1:157" ht="21" customHeight="1">
      <c r="T65" s="145"/>
      <c r="U65" s="385"/>
      <c r="V65" s="200" t="s">
        <v>207</v>
      </c>
      <c r="W65" s="341">
        <f>+W269</f>
        <v>0</v>
      </c>
      <c r="X65" s="341">
        <f t="shared" ref="X65:AC65" si="213">X287</f>
        <v>0</v>
      </c>
      <c r="Y65" s="341">
        <f t="shared" si="213"/>
        <v>0</v>
      </c>
      <c r="Z65" s="341">
        <f t="shared" si="213"/>
        <v>0</v>
      </c>
      <c r="AA65" s="341">
        <f t="shared" si="213"/>
        <v>0</v>
      </c>
      <c r="AB65" s="341">
        <f t="shared" si="213"/>
        <v>0</v>
      </c>
      <c r="AC65" s="341">
        <f t="shared" si="213"/>
        <v>0</v>
      </c>
      <c r="AD65" s="406">
        <f>AD269</f>
        <v>0</v>
      </c>
      <c r="AE65" s="341">
        <f>AE269</f>
        <v>0</v>
      </c>
      <c r="AF65" s="341">
        <f>AF269</f>
        <v>0</v>
      </c>
      <c r="AG65" s="341">
        <f>AG269</f>
        <v>0</v>
      </c>
      <c r="AH65" s="406">
        <f>AH269</f>
        <v>0</v>
      </c>
      <c r="AI65" s="173">
        <f>IFERROR(AH65/AD65,0)</f>
        <v>0</v>
      </c>
      <c r="AJ65" s="214" t="e">
        <f t="shared" si="189"/>
        <v>#DIV/0!</v>
      </c>
      <c r="AK65" s="498">
        <f>AK269</f>
        <v>0</v>
      </c>
      <c r="AL65" s="406">
        <f t="shared" si="200"/>
        <v>0</v>
      </c>
      <c r="AM65" s="168">
        <f t="shared" si="190"/>
        <v>0</v>
      </c>
      <c r="AN65" s="407">
        <f>AN269</f>
        <v>0</v>
      </c>
      <c r="AO65" s="175">
        <f t="shared" si="201"/>
        <v>0</v>
      </c>
      <c r="AP65" s="215" t="e">
        <f t="shared" si="191"/>
        <v>#DIV/0!</v>
      </c>
      <c r="AQ65" s="498">
        <f>AQ269</f>
        <v>0</v>
      </c>
      <c r="AR65" s="505">
        <f t="shared" si="202"/>
        <v>0</v>
      </c>
      <c r="AS65" s="168">
        <f t="shared" si="192"/>
        <v>0</v>
      </c>
      <c r="AT65" s="407">
        <f>AT269</f>
        <v>0</v>
      </c>
      <c r="AU65" s="175">
        <f t="shared" si="203"/>
        <v>0</v>
      </c>
      <c r="AV65" s="407">
        <f t="shared" si="193"/>
        <v>0</v>
      </c>
      <c r="AW65" s="341">
        <f t="shared" si="194"/>
        <v>0</v>
      </c>
      <c r="AX65" s="337"/>
      <c r="AY65" s="337"/>
      <c r="AZ65" s="142"/>
      <c r="BA65" s="142"/>
      <c r="BC65" s="141">
        <f>BC269</f>
        <v>0</v>
      </c>
      <c r="BD65" s="141">
        <f t="shared" ref="BD65:CA65" si="214">BD269</f>
        <v>0</v>
      </c>
      <c r="BE65" s="141">
        <f t="shared" si="214"/>
        <v>0</v>
      </c>
      <c r="BF65" s="141">
        <f t="shared" si="214"/>
        <v>0</v>
      </c>
      <c r="BG65" s="141">
        <f t="shared" si="214"/>
        <v>0</v>
      </c>
      <c r="BH65" s="141">
        <f t="shared" si="214"/>
        <v>0</v>
      </c>
      <c r="BI65" s="141">
        <f t="shared" si="214"/>
        <v>0</v>
      </c>
      <c r="BJ65" s="141">
        <f t="shared" si="214"/>
        <v>0</v>
      </c>
      <c r="BK65" s="141">
        <f t="shared" si="214"/>
        <v>0</v>
      </c>
      <c r="BL65" s="141">
        <f t="shared" si="214"/>
        <v>0</v>
      </c>
      <c r="BM65" s="141">
        <f t="shared" si="214"/>
        <v>0</v>
      </c>
      <c r="BN65" s="141">
        <f t="shared" si="214"/>
        <v>0</v>
      </c>
      <c r="BO65" s="141"/>
      <c r="BP65" s="141">
        <f t="shared" si="214"/>
        <v>0</v>
      </c>
      <c r="BQ65" s="141">
        <f t="shared" si="214"/>
        <v>0</v>
      </c>
      <c r="BR65" s="141">
        <f t="shared" si="214"/>
        <v>0</v>
      </c>
      <c r="BS65" s="141">
        <f t="shared" si="214"/>
        <v>0</v>
      </c>
      <c r="BT65" s="141">
        <f t="shared" si="214"/>
        <v>0</v>
      </c>
      <c r="BU65" s="141">
        <f t="shared" si="214"/>
        <v>0</v>
      </c>
      <c r="BV65" s="141">
        <f t="shared" si="214"/>
        <v>0</v>
      </c>
      <c r="BW65" s="141">
        <f t="shared" si="214"/>
        <v>0</v>
      </c>
      <c r="BX65" s="141">
        <f t="shared" si="214"/>
        <v>0</v>
      </c>
      <c r="BY65" s="141">
        <f t="shared" si="214"/>
        <v>0</v>
      </c>
      <c r="BZ65" s="141">
        <f t="shared" si="214"/>
        <v>0</v>
      </c>
      <c r="CA65" s="141">
        <f t="shared" si="214"/>
        <v>0</v>
      </c>
      <c r="CC65" s="468">
        <f t="shared" si="196"/>
        <v>0</v>
      </c>
      <c r="CD65" s="468">
        <f t="shared" si="196"/>
        <v>0</v>
      </c>
      <c r="CE65" s="468">
        <f t="shared" si="196"/>
        <v>0</v>
      </c>
      <c r="CF65" s="468">
        <f t="shared" si="196"/>
        <v>0</v>
      </c>
      <c r="CG65" s="468">
        <f t="shared" si="196"/>
        <v>0</v>
      </c>
      <c r="CH65" s="468">
        <f t="shared" si="196"/>
        <v>0</v>
      </c>
      <c r="CI65" s="468">
        <f t="shared" si="196"/>
        <v>0</v>
      </c>
      <c r="CJ65" s="468">
        <f t="shared" si="196"/>
        <v>0</v>
      </c>
      <c r="CK65" s="468">
        <f t="shared" si="196"/>
        <v>0</v>
      </c>
      <c r="CL65" s="468">
        <f t="shared" si="196"/>
        <v>0</v>
      </c>
      <c r="CM65" s="468">
        <f t="shared" si="196"/>
        <v>0</v>
      </c>
      <c r="CN65" s="468">
        <f t="shared" si="196"/>
        <v>0</v>
      </c>
      <c r="CP65" s="465">
        <f t="shared" si="205"/>
        <v>0</v>
      </c>
      <c r="CQ65" s="465">
        <f t="shared" si="197"/>
        <v>0</v>
      </c>
      <c r="CR65" s="465">
        <f t="shared" si="197"/>
        <v>0</v>
      </c>
      <c r="CS65" s="465">
        <f t="shared" si="197"/>
        <v>0</v>
      </c>
      <c r="CT65" s="465">
        <f t="shared" si="197"/>
        <v>0</v>
      </c>
      <c r="CU65" s="465">
        <f t="shared" si="197"/>
        <v>0</v>
      </c>
      <c r="CV65" s="465">
        <f t="shared" si="197"/>
        <v>0</v>
      </c>
      <c r="CW65" s="465">
        <f t="shared" si="197"/>
        <v>0</v>
      </c>
      <c r="CX65" s="465">
        <f t="shared" si="197"/>
        <v>0</v>
      </c>
      <c r="CY65" s="465">
        <f t="shared" si="197"/>
        <v>0</v>
      </c>
      <c r="CZ65" s="465">
        <f t="shared" si="197"/>
        <v>0</v>
      </c>
      <c r="DA65" s="465">
        <f t="shared" si="197"/>
        <v>0</v>
      </c>
      <c r="DC65" s="498">
        <f>DC269</f>
        <v>0</v>
      </c>
      <c r="DD65" s="498">
        <f t="shared" ref="DD65:EA65" si="215">DD269</f>
        <v>0</v>
      </c>
      <c r="DE65" s="498">
        <f t="shared" si="215"/>
        <v>0</v>
      </c>
      <c r="DF65" s="498">
        <f t="shared" si="215"/>
        <v>0</v>
      </c>
      <c r="DG65" s="498">
        <f t="shared" si="215"/>
        <v>0</v>
      </c>
      <c r="DH65" s="498">
        <f t="shared" si="215"/>
        <v>0</v>
      </c>
      <c r="DI65" s="498">
        <f t="shared" si="215"/>
        <v>0</v>
      </c>
      <c r="DJ65" s="498">
        <f t="shared" si="215"/>
        <v>0</v>
      </c>
      <c r="DK65" s="498">
        <f t="shared" si="215"/>
        <v>0</v>
      </c>
      <c r="DL65" s="498">
        <f t="shared" si="215"/>
        <v>0</v>
      </c>
      <c r="DM65" s="498">
        <f t="shared" si="215"/>
        <v>0</v>
      </c>
      <c r="DN65" s="498">
        <f t="shared" si="215"/>
        <v>0</v>
      </c>
      <c r="DO65" s="498"/>
      <c r="DP65" s="498">
        <f t="shared" si="215"/>
        <v>0</v>
      </c>
      <c r="DQ65" s="498">
        <f t="shared" si="215"/>
        <v>0</v>
      </c>
      <c r="DR65" s="498">
        <f t="shared" si="215"/>
        <v>0</v>
      </c>
      <c r="DS65" s="498">
        <f t="shared" si="215"/>
        <v>0</v>
      </c>
      <c r="DT65" s="498">
        <f t="shared" si="215"/>
        <v>0</v>
      </c>
      <c r="DU65" s="498">
        <f t="shared" si="215"/>
        <v>0</v>
      </c>
      <c r="DV65" s="498">
        <f t="shared" si="215"/>
        <v>0</v>
      </c>
      <c r="DW65" s="498">
        <f t="shared" si="215"/>
        <v>0</v>
      </c>
      <c r="DX65" s="498">
        <f t="shared" si="215"/>
        <v>0</v>
      </c>
      <c r="DY65" s="498">
        <f t="shared" si="215"/>
        <v>0</v>
      </c>
      <c r="DZ65" s="498">
        <f t="shared" si="215"/>
        <v>0</v>
      </c>
      <c r="EA65" s="498">
        <f t="shared" si="215"/>
        <v>0</v>
      </c>
      <c r="EC65" s="468">
        <v>1000000</v>
      </c>
      <c r="ED65" s="471">
        <v>1000000</v>
      </c>
      <c r="EE65" s="471">
        <v>1000000</v>
      </c>
      <c r="EF65" s="471">
        <v>1000000</v>
      </c>
      <c r="EG65" s="471">
        <v>1000000</v>
      </c>
      <c r="EH65" s="471">
        <v>1000000</v>
      </c>
      <c r="EI65" s="471">
        <v>1000000</v>
      </c>
      <c r="EJ65" s="471">
        <v>1000000</v>
      </c>
      <c r="EK65" s="471">
        <v>1000000</v>
      </c>
      <c r="EL65" s="471">
        <v>1000000</v>
      </c>
      <c r="EM65" s="471">
        <v>1000000</v>
      </c>
      <c r="EN65" s="471">
        <v>1000000</v>
      </c>
      <c r="EP65" s="468">
        <v>1000000</v>
      </c>
      <c r="EQ65" s="471">
        <v>1000000</v>
      </c>
      <c r="ER65" s="471">
        <v>1000000</v>
      </c>
      <c r="ES65" s="471">
        <v>1000000</v>
      </c>
      <c r="ET65" s="471">
        <v>1000000</v>
      </c>
      <c r="EU65" s="471">
        <v>1000000</v>
      </c>
      <c r="EV65" s="471">
        <v>1000000</v>
      </c>
      <c r="EW65" s="471">
        <v>1000000</v>
      </c>
      <c r="EX65" s="471">
        <v>1000000</v>
      </c>
      <c r="EY65" s="471">
        <v>1000000</v>
      </c>
      <c r="EZ65" s="471">
        <v>1000000</v>
      </c>
      <c r="FA65" s="471">
        <v>1000000</v>
      </c>
    </row>
    <row r="66" spans="1:157" ht="21" customHeight="1">
      <c r="T66" s="145"/>
      <c r="U66" s="385"/>
      <c r="V66" s="200" t="s">
        <v>210</v>
      </c>
      <c r="W66" s="341">
        <f>+W299</f>
        <v>0</v>
      </c>
      <c r="X66" s="341">
        <f t="shared" ref="X66:AC66" si="216">X307</f>
        <v>0</v>
      </c>
      <c r="Y66" s="341">
        <f t="shared" si="216"/>
        <v>0</v>
      </c>
      <c r="Z66" s="341">
        <f t="shared" si="216"/>
        <v>0</v>
      </c>
      <c r="AA66" s="341">
        <f t="shared" si="216"/>
        <v>0</v>
      </c>
      <c r="AB66" s="341">
        <f t="shared" si="216"/>
        <v>0</v>
      </c>
      <c r="AC66" s="341">
        <f t="shared" si="216"/>
        <v>0</v>
      </c>
      <c r="AD66" s="406">
        <f>AD299</f>
        <v>0</v>
      </c>
      <c r="AE66" s="341">
        <f>AE299</f>
        <v>0</v>
      </c>
      <c r="AF66" s="341">
        <f>AF299</f>
        <v>0</v>
      </c>
      <c r="AG66" s="341">
        <f>AG299</f>
        <v>0</v>
      </c>
      <c r="AH66" s="406">
        <f>AH299</f>
        <v>0</v>
      </c>
      <c r="AI66" s="173">
        <f>IFERROR(AH66/AD66,0)</f>
        <v>0</v>
      </c>
      <c r="AJ66" s="214" t="e">
        <f t="shared" si="189"/>
        <v>#DIV/0!</v>
      </c>
      <c r="AK66" s="498">
        <f>AK299</f>
        <v>0</v>
      </c>
      <c r="AL66" s="406">
        <f t="shared" si="200"/>
        <v>0</v>
      </c>
      <c r="AM66" s="168">
        <f t="shared" si="190"/>
        <v>0</v>
      </c>
      <c r="AN66" s="407">
        <f>AN299</f>
        <v>0</v>
      </c>
      <c r="AO66" s="175">
        <f t="shared" si="201"/>
        <v>0</v>
      </c>
      <c r="AP66" s="215" t="e">
        <f t="shared" si="191"/>
        <v>#DIV/0!</v>
      </c>
      <c r="AQ66" s="498">
        <f>AQ299</f>
        <v>0</v>
      </c>
      <c r="AR66" s="505">
        <f t="shared" si="202"/>
        <v>0</v>
      </c>
      <c r="AS66" s="168">
        <f t="shared" si="192"/>
        <v>0</v>
      </c>
      <c r="AT66" s="407">
        <f>AT299</f>
        <v>0</v>
      </c>
      <c r="AU66" s="175">
        <f t="shared" si="203"/>
        <v>0</v>
      </c>
      <c r="AV66" s="407">
        <f t="shared" si="193"/>
        <v>0</v>
      </c>
      <c r="AW66" s="341">
        <f t="shared" si="194"/>
        <v>0</v>
      </c>
      <c r="AX66" s="337"/>
      <c r="AY66" s="337"/>
      <c r="AZ66" s="142"/>
      <c r="BA66" s="142"/>
      <c r="BC66" s="141">
        <f>BC299</f>
        <v>0</v>
      </c>
      <c r="BD66" s="141">
        <f t="shared" ref="BD66:CA66" si="217">BD299</f>
        <v>0</v>
      </c>
      <c r="BE66" s="141">
        <f t="shared" si="217"/>
        <v>0</v>
      </c>
      <c r="BF66" s="141">
        <f t="shared" si="217"/>
        <v>0</v>
      </c>
      <c r="BG66" s="141">
        <f t="shared" si="217"/>
        <v>0</v>
      </c>
      <c r="BH66" s="141">
        <f t="shared" si="217"/>
        <v>0</v>
      </c>
      <c r="BI66" s="141">
        <f t="shared" si="217"/>
        <v>0</v>
      </c>
      <c r="BJ66" s="141">
        <f t="shared" si="217"/>
        <v>0</v>
      </c>
      <c r="BK66" s="141">
        <f t="shared" si="217"/>
        <v>0</v>
      </c>
      <c r="BL66" s="141">
        <f t="shared" si="217"/>
        <v>0</v>
      </c>
      <c r="BM66" s="141">
        <f t="shared" si="217"/>
        <v>0</v>
      </c>
      <c r="BN66" s="141">
        <f t="shared" si="217"/>
        <v>0</v>
      </c>
      <c r="BO66" s="141"/>
      <c r="BP66" s="141">
        <f t="shared" si="217"/>
        <v>0</v>
      </c>
      <c r="BQ66" s="141">
        <f t="shared" si="217"/>
        <v>0</v>
      </c>
      <c r="BR66" s="141">
        <f t="shared" si="217"/>
        <v>0</v>
      </c>
      <c r="BS66" s="141">
        <f t="shared" si="217"/>
        <v>0</v>
      </c>
      <c r="BT66" s="141">
        <f t="shared" si="217"/>
        <v>0</v>
      </c>
      <c r="BU66" s="141">
        <f t="shared" si="217"/>
        <v>0</v>
      </c>
      <c r="BV66" s="141">
        <f t="shared" si="217"/>
        <v>0</v>
      </c>
      <c r="BW66" s="141">
        <f t="shared" si="217"/>
        <v>0</v>
      </c>
      <c r="BX66" s="141">
        <f t="shared" si="217"/>
        <v>0</v>
      </c>
      <c r="BY66" s="141">
        <f t="shared" si="217"/>
        <v>0</v>
      </c>
      <c r="BZ66" s="141">
        <f t="shared" si="217"/>
        <v>0</v>
      </c>
      <c r="CA66" s="141">
        <f t="shared" si="217"/>
        <v>0</v>
      </c>
      <c r="CC66" s="468">
        <f t="shared" si="196"/>
        <v>0</v>
      </c>
      <c r="CD66" s="468">
        <f t="shared" si="196"/>
        <v>0</v>
      </c>
      <c r="CE66" s="468">
        <f t="shared" si="196"/>
        <v>0</v>
      </c>
      <c r="CF66" s="468">
        <f t="shared" si="196"/>
        <v>0</v>
      </c>
      <c r="CG66" s="468">
        <f t="shared" si="196"/>
        <v>0</v>
      </c>
      <c r="CH66" s="468">
        <f t="shared" si="196"/>
        <v>0</v>
      </c>
      <c r="CI66" s="468">
        <f t="shared" si="196"/>
        <v>0</v>
      </c>
      <c r="CJ66" s="468">
        <f t="shared" si="196"/>
        <v>0</v>
      </c>
      <c r="CK66" s="468">
        <f t="shared" si="196"/>
        <v>0</v>
      </c>
      <c r="CL66" s="468">
        <f t="shared" si="196"/>
        <v>0</v>
      </c>
      <c r="CM66" s="468">
        <f t="shared" si="196"/>
        <v>0</v>
      </c>
      <c r="CN66" s="468">
        <f t="shared" si="196"/>
        <v>0</v>
      </c>
      <c r="CP66" s="465">
        <f t="shared" si="205"/>
        <v>0</v>
      </c>
      <c r="CQ66" s="465">
        <f t="shared" si="197"/>
        <v>0</v>
      </c>
      <c r="CR66" s="465">
        <f t="shared" si="197"/>
        <v>0</v>
      </c>
      <c r="CS66" s="465">
        <f t="shared" si="197"/>
        <v>0</v>
      </c>
      <c r="CT66" s="465">
        <f t="shared" si="197"/>
        <v>0</v>
      </c>
      <c r="CU66" s="465">
        <f t="shared" si="197"/>
        <v>0</v>
      </c>
      <c r="CV66" s="465">
        <f t="shared" si="197"/>
        <v>0</v>
      </c>
      <c r="CW66" s="465">
        <f t="shared" si="197"/>
        <v>0</v>
      </c>
      <c r="CX66" s="465">
        <f t="shared" si="197"/>
        <v>0</v>
      </c>
      <c r="CY66" s="465">
        <f t="shared" si="197"/>
        <v>0</v>
      </c>
      <c r="CZ66" s="465">
        <f t="shared" si="197"/>
        <v>0</v>
      </c>
      <c r="DA66" s="465">
        <f t="shared" si="197"/>
        <v>0</v>
      </c>
      <c r="DC66" s="498">
        <f>DC299</f>
        <v>0</v>
      </c>
      <c r="DD66" s="498">
        <f t="shared" ref="DD66:EA66" si="218">DD299</f>
        <v>0</v>
      </c>
      <c r="DE66" s="498">
        <f t="shared" si="218"/>
        <v>0</v>
      </c>
      <c r="DF66" s="498">
        <f t="shared" si="218"/>
        <v>0</v>
      </c>
      <c r="DG66" s="498">
        <f t="shared" si="218"/>
        <v>0</v>
      </c>
      <c r="DH66" s="498">
        <f t="shared" si="218"/>
        <v>0</v>
      </c>
      <c r="DI66" s="498">
        <f t="shared" si="218"/>
        <v>0</v>
      </c>
      <c r="DJ66" s="498">
        <f t="shared" si="218"/>
        <v>0</v>
      </c>
      <c r="DK66" s="498">
        <f t="shared" si="218"/>
        <v>0</v>
      </c>
      <c r="DL66" s="498">
        <f t="shared" si="218"/>
        <v>0</v>
      </c>
      <c r="DM66" s="498">
        <f t="shared" si="218"/>
        <v>0</v>
      </c>
      <c r="DN66" s="498">
        <f t="shared" si="218"/>
        <v>0</v>
      </c>
      <c r="DO66" s="498"/>
      <c r="DP66" s="498">
        <f t="shared" si="218"/>
        <v>0</v>
      </c>
      <c r="DQ66" s="498">
        <f t="shared" si="218"/>
        <v>0</v>
      </c>
      <c r="DR66" s="498">
        <f t="shared" si="218"/>
        <v>0</v>
      </c>
      <c r="DS66" s="498">
        <f t="shared" si="218"/>
        <v>0</v>
      </c>
      <c r="DT66" s="498">
        <f t="shared" si="218"/>
        <v>0</v>
      </c>
      <c r="DU66" s="498">
        <f t="shared" si="218"/>
        <v>0</v>
      </c>
      <c r="DV66" s="498">
        <f t="shared" si="218"/>
        <v>0</v>
      </c>
      <c r="DW66" s="498">
        <f t="shared" si="218"/>
        <v>0</v>
      </c>
      <c r="DX66" s="498">
        <f t="shared" si="218"/>
        <v>0</v>
      </c>
      <c r="DY66" s="498">
        <f t="shared" si="218"/>
        <v>0</v>
      </c>
      <c r="DZ66" s="498">
        <f t="shared" si="218"/>
        <v>0</v>
      </c>
      <c r="EA66" s="498">
        <f t="shared" si="218"/>
        <v>0</v>
      </c>
      <c r="EC66" s="468">
        <v>1000000</v>
      </c>
      <c r="ED66" s="471">
        <v>1000000</v>
      </c>
      <c r="EE66" s="471">
        <v>1000000</v>
      </c>
      <c r="EF66" s="471">
        <v>1000000</v>
      </c>
      <c r="EG66" s="471">
        <v>1000000</v>
      </c>
      <c r="EH66" s="471">
        <v>1000000</v>
      </c>
      <c r="EI66" s="471">
        <v>1000000</v>
      </c>
      <c r="EJ66" s="471">
        <v>1000000</v>
      </c>
      <c r="EK66" s="471">
        <v>1000000</v>
      </c>
      <c r="EL66" s="471">
        <v>1000000</v>
      </c>
      <c r="EM66" s="471">
        <v>1000000</v>
      </c>
      <c r="EN66" s="471">
        <v>1000000</v>
      </c>
      <c r="EP66" s="468">
        <v>1000000</v>
      </c>
      <c r="EQ66" s="471">
        <v>1000000</v>
      </c>
      <c r="ER66" s="471">
        <v>1000000</v>
      </c>
      <c r="ES66" s="471">
        <v>1000000</v>
      </c>
      <c r="ET66" s="471">
        <v>1000000</v>
      </c>
      <c r="EU66" s="471">
        <v>1000000</v>
      </c>
      <c r="EV66" s="471">
        <v>1000000</v>
      </c>
      <c r="EW66" s="471">
        <v>1000000</v>
      </c>
      <c r="EX66" s="471">
        <v>1000000</v>
      </c>
      <c r="EY66" s="471">
        <v>1000000</v>
      </c>
      <c r="EZ66" s="471">
        <v>1000000</v>
      </c>
      <c r="FA66" s="471">
        <v>1000000</v>
      </c>
    </row>
    <row r="67" spans="1:157" ht="21" customHeight="1">
      <c r="T67" s="145"/>
      <c r="U67" s="385"/>
      <c r="V67" s="154" t="s">
        <v>185</v>
      </c>
      <c r="W67" s="344">
        <f t="shared" ref="W67:AH67" si="219">SUM(W60:W66)</f>
        <v>3459.7012810000001</v>
      </c>
      <c r="X67" s="344">
        <f t="shared" si="219"/>
        <v>0</v>
      </c>
      <c r="Y67" s="344">
        <f>SUM(Y60:Y66)</f>
        <v>458.74717399999997</v>
      </c>
      <c r="Z67" s="344">
        <f t="shared" si="219"/>
        <v>0</v>
      </c>
      <c r="AA67" s="344">
        <f t="shared" si="219"/>
        <v>0</v>
      </c>
      <c r="AB67" s="344">
        <f t="shared" si="219"/>
        <v>0</v>
      </c>
      <c r="AC67" s="344">
        <f t="shared" si="219"/>
        <v>0</v>
      </c>
      <c r="AD67" s="408">
        <f t="shared" si="219"/>
        <v>3459.7012810000001</v>
      </c>
      <c r="AE67" s="344">
        <f t="shared" si="219"/>
        <v>0</v>
      </c>
      <c r="AF67" s="344">
        <f t="shared" si="219"/>
        <v>3459.7012810000001</v>
      </c>
      <c r="AG67" s="344">
        <f>SUM(AG60:AG66)</f>
        <v>0</v>
      </c>
      <c r="AH67" s="408">
        <f t="shared" si="219"/>
        <v>3459.7012810000001</v>
      </c>
      <c r="AI67" s="165">
        <f>+AH67/AD67</f>
        <v>1</v>
      </c>
      <c r="AJ67" s="214" t="e">
        <f>+AH67/AG67</f>
        <v>#DIV/0!</v>
      </c>
      <c r="AK67" s="511">
        <f>SUM(AK60:AK66)</f>
        <v>0</v>
      </c>
      <c r="AL67" s="511">
        <f>SUM(AL60:AL66)</f>
        <v>3459.7012810000001</v>
      </c>
      <c r="AM67" s="168">
        <f t="shared" si="190"/>
        <v>0</v>
      </c>
      <c r="AN67" s="408">
        <f>SUM(AN60:AN66)</f>
        <v>3459.7012810000001</v>
      </c>
      <c r="AO67" s="181">
        <f>+AN67/AD67</f>
        <v>1</v>
      </c>
      <c r="AP67" s="215" t="e">
        <f t="shared" si="191"/>
        <v>#DIV/0!</v>
      </c>
      <c r="AQ67" s="183">
        <f>SUM(AQ60:AQ66)</f>
        <v>0</v>
      </c>
      <c r="AR67" s="183">
        <f>SUM(AR60:AR66)</f>
        <v>3459.7012810000001</v>
      </c>
      <c r="AS67" s="168">
        <f t="shared" si="192"/>
        <v>0</v>
      </c>
      <c r="AT67" s="408">
        <f>SUM(AT60:AT66)</f>
        <v>3459.7012810000001</v>
      </c>
      <c r="AU67" s="181">
        <f>+AT67/AD67</f>
        <v>1</v>
      </c>
      <c r="AV67" s="408">
        <f>SUM(AV60:AV66)</f>
        <v>0</v>
      </c>
      <c r="AW67" s="344">
        <f>SUM(AW60:AW66)</f>
        <v>0</v>
      </c>
      <c r="AX67" s="337"/>
      <c r="AY67" s="337"/>
      <c r="AZ67" s="142"/>
      <c r="BA67" s="142"/>
      <c r="BC67" s="512">
        <f>CC67/$AD$67</f>
        <v>0</v>
      </c>
      <c r="BD67" s="478">
        <f t="shared" ref="BD67:BN67" si="220">CD67/$AD$67</f>
        <v>0</v>
      </c>
      <c r="BE67" s="478">
        <f t="shared" si="220"/>
        <v>0</v>
      </c>
      <c r="BF67" s="478">
        <f t="shared" si="220"/>
        <v>0</v>
      </c>
      <c r="BG67" s="478">
        <f t="shared" si="220"/>
        <v>0</v>
      </c>
      <c r="BH67" s="478">
        <f t="shared" si="220"/>
        <v>0</v>
      </c>
      <c r="BI67" s="478">
        <f t="shared" si="220"/>
        <v>0</v>
      </c>
      <c r="BJ67" s="478">
        <f t="shared" si="220"/>
        <v>0</v>
      </c>
      <c r="BK67" s="478">
        <f t="shared" si="220"/>
        <v>0</v>
      </c>
      <c r="BL67" s="478">
        <f t="shared" si="220"/>
        <v>0</v>
      </c>
      <c r="BM67" s="478">
        <f t="shared" si="220"/>
        <v>0</v>
      </c>
      <c r="BN67" s="478">
        <f t="shared" si="220"/>
        <v>0</v>
      </c>
      <c r="BP67" s="478">
        <f>CP67/$AD$67</f>
        <v>0</v>
      </c>
      <c r="BQ67" s="478">
        <f t="shared" ref="BQ67:CA67" si="221">CQ67/$AD$67</f>
        <v>0</v>
      </c>
      <c r="BR67" s="478">
        <f t="shared" si="221"/>
        <v>0</v>
      </c>
      <c r="BS67" s="478">
        <f t="shared" si="221"/>
        <v>0</v>
      </c>
      <c r="BT67" s="478">
        <f t="shared" si="221"/>
        <v>0</v>
      </c>
      <c r="BU67" s="478">
        <f t="shared" si="221"/>
        <v>0</v>
      </c>
      <c r="BV67" s="478">
        <f t="shared" si="221"/>
        <v>0</v>
      </c>
      <c r="BW67" s="478">
        <f t="shared" si="221"/>
        <v>0</v>
      </c>
      <c r="BX67" s="478">
        <f t="shared" si="221"/>
        <v>0</v>
      </c>
      <c r="BY67" s="478">
        <f t="shared" si="221"/>
        <v>0</v>
      </c>
      <c r="BZ67" s="478">
        <f t="shared" si="221"/>
        <v>0</v>
      </c>
      <c r="CA67" s="478">
        <f t="shared" si="221"/>
        <v>0</v>
      </c>
      <c r="CC67" s="183">
        <f t="shared" ref="CC67:CN67" si="222">SUM(CC60:CC66)</f>
        <v>0</v>
      </c>
      <c r="CD67" s="183">
        <f t="shared" si="222"/>
        <v>0</v>
      </c>
      <c r="CE67" s="183">
        <f t="shared" si="222"/>
        <v>0</v>
      </c>
      <c r="CF67" s="183">
        <f t="shared" si="222"/>
        <v>0</v>
      </c>
      <c r="CG67" s="183">
        <f t="shared" si="222"/>
        <v>0</v>
      </c>
      <c r="CH67" s="183">
        <f t="shared" si="222"/>
        <v>0</v>
      </c>
      <c r="CI67" s="183">
        <f t="shared" si="222"/>
        <v>0</v>
      </c>
      <c r="CJ67" s="183">
        <f t="shared" si="222"/>
        <v>0</v>
      </c>
      <c r="CK67" s="183">
        <f t="shared" si="222"/>
        <v>0</v>
      </c>
      <c r="CL67" s="183">
        <f t="shared" si="222"/>
        <v>0</v>
      </c>
      <c r="CM67" s="183">
        <f t="shared" si="222"/>
        <v>0</v>
      </c>
      <c r="CN67" s="183">
        <f t="shared" si="222"/>
        <v>0</v>
      </c>
      <c r="CP67" s="183">
        <f t="shared" ref="CP67:DA67" si="223">SUM(CP60:CP66)</f>
        <v>0</v>
      </c>
      <c r="CQ67" s="183">
        <f t="shared" si="223"/>
        <v>0</v>
      </c>
      <c r="CR67" s="183">
        <f t="shared" si="223"/>
        <v>0</v>
      </c>
      <c r="CS67" s="183">
        <f t="shared" si="223"/>
        <v>0</v>
      </c>
      <c r="CT67" s="183">
        <f t="shared" si="223"/>
        <v>0</v>
      </c>
      <c r="CU67" s="183">
        <f t="shared" si="223"/>
        <v>0</v>
      </c>
      <c r="CV67" s="183">
        <f t="shared" si="223"/>
        <v>0</v>
      </c>
      <c r="CW67" s="183">
        <f t="shared" si="223"/>
        <v>0</v>
      </c>
      <c r="CX67" s="183">
        <f t="shared" si="223"/>
        <v>0</v>
      </c>
      <c r="CY67" s="183">
        <f t="shared" si="223"/>
        <v>0</v>
      </c>
      <c r="CZ67" s="183">
        <f t="shared" si="223"/>
        <v>0</v>
      </c>
      <c r="DA67" s="183">
        <f t="shared" si="223"/>
        <v>0</v>
      </c>
      <c r="DC67" s="183">
        <f t="shared" ref="DC67:DN67" si="224">SUM(DC60:DC66)</f>
        <v>0</v>
      </c>
      <c r="DD67" s="183">
        <f t="shared" si="224"/>
        <v>0</v>
      </c>
      <c r="DE67" s="183">
        <f t="shared" si="224"/>
        <v>0</v>
      </c>
      <c r="DF67" s="183">
        <f t="shared" si="224"/>
        <v>0</v>
      </c>
      <c r="DG67" s="183">
        <f t="shared" si="224"/>
        <v>0</v>
      </c>
      <c r="DH67" s="183">
        <f t="shared" si="224"/>
        <v>0</v>
      </c>
      <c r="DI67" s="183">
        <f t="shared" si="224"/>
        <v>0</v>
      </c>
      <c r="DJ67" s="183">
        <f t="shared" si="224"/>
        <v>0</v>
      </c>
      <c r="DK67" s="183">
        <f t="shared" si="224"/>
        <v>0</v>
      </c>
      <c r="DL67" s="183">
        <f t="shared" si="224"/>
        <v>0</v>
      </c>
      <c r="DM67" s="183">
        <f t="shared" si="224"/>
        <v>0</v>
      </c>
      <c r="DN67" s="183">
        <f t="shared" si="224"/>
        <v>0</v>
      </c>
      <c r="DP67" s="183">
        <f t="shared" ref="DP67:EA67" si="225">SUM(DP60:DP66)</f>
        <v>0</v>
      </c>
      <c r="DQ67" s="183">
        <f t="shared" si="225"/>
        <v>0</v>
      </c>
      <c r="DR67" s="183">
        <f t="shared" si="225"/>
        <v>0</v>
      </c>
      <c r="DS67" s="183">
        <f t="shared" si="225"/>
        <v>0</v>
      </c>
      <c r="DT67" s="183">
        <f t="shared" si="225"/>
        <v>0</v>
      </c>
      <c r="DU67" s="183">
        <f t="shared" si="225"/>
        <v>0</v>
      </c>
      <c r="DV67" s="183">
        <f t="shared" si="225"/>
        <v>0</v>
      </c>
      <c r="DW67" s="183">
        <f t="shared" si="225"/>
        <v>0</v>
      </c>
      <c r="DX67" s="183">
        <f t="shared" si="225"/>
        <v>0</v>
      </c>
      <c r="DY67" s="183">
        <f t="shared" si="225"/>
        <v>0</v>
      </c>
      <c r="DZ67" s="183">
        <f t="shared" si="225"/>
        <v>0</v>
      </c>
      <c r="EA67" s="183">
        <f t="shared" si="225"/>
        <v>0</v>
      </c>
      <c r="EC67" s="468">
        <v>1000000</v>
      </c>
      <c r="ED67" s="471">
        <v>1000000</v>
      </c>
      <c r="EE67" s="471">
        <v>1000000</v>
      </c>
      <c r="EF67" s="471">
        <v>1000000</v>
      </c>
      <c r="EG67" s="471">
        <v>1000000</v>
      </c>
      <c r="EH67" s="471">
        <v>1000000</v>
      </c>
      <c r="EI67" s="471">
        <v>1000000</v>
      </c>
      <c r="EJ67" s="471">
        <v>1000000</v>
      </c>
      <c r="EK67" s="471">
        <v>1000000</v>
      </c>
      <c r="EL67" s="471">
        <v>1000000</v>
      </c>
      <c r="EM67" s="471">
        <v>1000000</v>
      </c>
      <c r="EN67" s="471">
        <v>1000000</v>
      </c>
      <c r="EP67" s="468">
        <v>1000000</v>
      </c>
      <c r="EQ67" s="471">
        <v>1000000</v>
      </c>
      <c r="ER67" s="471">
        <v>1000000</v>
      </c>
      <c r="ES67" s="471">
        <v>1000000</v>
      </c>
      <c r="ET67" s="471">
        <v>1000000</v>
      </c>
      <c r="EU67" s="471">
        <v>1000000</v>
      </c>
      <c r="EV67" s="471">
        <v>1000000</v>
      </c>
      <c r="EW67" s="471">
        <v>1000000</v>
      </c>
      <c r="EX67" s="471">
        <v>1000000</v>
      </c>
      <c r="EY67" s="471">
        <v>1000000</v>
      </c>
      <c r="EZ67" s="471">
        <v>1000000</v>
      </c>
      <c r="FA67" s="471">
        <v>1000000</v>
      </c>
    </row>
    <row r="68" spans="1:157" ht="21" customHeight="1">
      <c r="T68" s="145"/>
      <c r="U68" s="385"/>
      <c r="V68" s="146"/>
      <c r="W68" s="139"/>
      <c r="X68" s="139"/>
      <c r="Y68" s="139"/>
      <c r="Z68" s="139"/>
      <c r="AA68" s="139"/>
      <c r="AB68" s="139"/>
      <c r="AC68" s="139"/>
      <c r="AD68" s="378"/>
      <c r="AE68" s="139"/>
      <c r="AF68" s="139"/>
      <c r="AG68" s="139"/>
      <c r="AH68" s="378"/>
      <c r="AI68" s="141"/>
      <c r="AJ68" s="142"/>
      <c r="AK68" s="142"/>
      <c r="AL68" s="142"/>
      <c r="AM68" s="136"/>
      <c r="AN68" s="378"/>
      <c r="AO68" s="141"/>
      <c r="AP68" s="142"/>
      <c r="AQ68" s="142"/>
      <c r="AR68" s="142"/>
      <c r="AS68" s="136"/>
      <c r="AT68" s="378"/>
      <c r="AU68" s="141"/>
      <c r="AV68" s="378"/>
      <c r="AW68" s="337"/>
      <c r="AX68" s="337"/>
      <c r="AY68" s="337"/>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8"/>
      <c r="CD68" s="378"/>
      <c r="CE68" s="378"/>
      <c r="CF68" s="378"/>
      <c r="CG68" s="378"/>
      <c r="CH68" s="378"/>
      <c r="CI68" s="378"/>
      <c r="CJ68" s="378"/>
      <c r="CK68" s="378"/>
      <c r="CL68" s="378"/>
      <c r="CM68" s="378"/>
      <c r="CN68" s="378"/>
      <c r="CP68" s="378"/>
      <c r="CQ68" s="378"/>
      <c r="CR68" s="378"/>
      <c r="CS68" s="378"/>
      <c r="CT68" s="378"/>
      <c r="CU68" s="378"/>
      <c r="CV68" s="378"/>
      <c r="CW68" s="378"/>
      <c r="CX68" s="378"/>
      <c r="CY68" s="378"/>
      <c r="CZ68" s="378"/>
      <c r="DA68" s="378"/>
      <c r="DC68" s="378"/>
      <c r="DD68" s="378"/>
      <c r="DE68" s="378"/>
      <c r="DF68" s="378"/>
      <c r="DG68" s="378"/>
      <c r="DH68" s="378"/>
      <c r="DI68" s="378"/>
      <c r="DJ68" s="378"/>
      <c r="DK68" s="378"/>
      <c r="DL68" s="378"/>
      <c r="DM68" s="378"/>
      <c r="DN68" s="378"/>
      <c r="DP68" s="378"/>
      <c r="DQ68" s="378"/>
      <c r="DR68" s="378"/>
      <c r="DS68" s="378"/>
      <c r="DT68" s="378"/>
      <c r="DU68" s="378"/>
      <c r="DV68" s="378"/>
      <c r="DW68" s="378"/>
      <c r="DX68" s="378"/>
      <c r="DY68" s="378"/>
      <c r="DZ68" s="378"/>
      <c r="EA68" s="378"/>
      <c r="EC68" s="378"/>
      <c r="ED68" s="378"/>
      <c r="EE68" s="378"/>
      <c r="EF68" s="378"/>
      <c r="EG68" s="378"/>
      <c r="EH68" s="378"/>
      <c r="EI68" s="378"/>
      <c r="EJ68" s="378"/>
      <c r="EK68" s="378"/>
      <c r="EL68" s="378"/>
      <c r="EM68" s="378"/>
      <c r="EN68" s="378"/>
      <c r="EP68" s="378"/>
      <c r="EQ68" s="378"/>
      <c r="ER68" s="378"/>
      <c r="ES68" s="378"/>
      <c r="ET68" s="378"/>
      <c r="EU68" s="378"/>
      <c r="EV68" s="378"/>
      <c r="EW68" s="378"/>
      <c r="EX68" s="378"/>
      <c r="EY68" s="378"/>
      <c r="EZ68" s="378"/>
      <c r="FA68" s="378"/>
    </row>
    <row r="69" spans="1:157" ht="21" customHeight="1">
      <c r="T69" s="145"/>
      <c r="U69" s="385"/>
      <c r="V69" s="146"/>
      <c r="W69" s="139"/>
      <c r="X69" s="139"/>
      <c r="Y69" s="139"/>
      <c r="Z69" s="139"/>
      <c r="AA69" s="139"/>
      <c r="AB69" s="139"/>
      <c r="AC69" s="139"/>
      <c r="AD69" s="378"/>
      <c r="AE69" s="139"/>
      <c r="AF69" s="139"/>
      <c r="AG69" s="139"/>
      <c r="AH69" s="378"/>
      <c r="AI69" s="141"/>
      <c r="AJ69" s="142"/>
      <c r="AK69" s="142"/>
      <c r="AL69" s="142"/>
      <c r="AM69" s="136"/>
      <c r="AN69" s="378"/>
      <c r="AO69" s="141"/>
      <c r="AP69" s="142"/>
      <c r="AQ69" s="142"/>
      <c r="AR69" s="142"/>
      <c r="AS69" s="136"/>
      <c r="AT69" s="378"/>
      <c r="AU69" s="141"/>
      <c r="AV69" s="378"/>
      <c r="AW69" s="337"/>
      <c r="AX69" s="337"/>
      <c r="AY69" s="337"/>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8"/>
      <c r="CD69" s="378"/>
      <c r="CE69" s="378"/>
      <c r="CF69" s="378"/>
      <c r="CG69" s="378"/>
      <c r="CH69" s="378"/>
      <c r="CI69" s="378"/>
      <c r="CJ69" s="378"/>
      <c r="CK69" s="378"/>
      <c r="CL69" s="378"/>
      <c r="CM69" s="378"/>
      <c r="CN69" s="378"/>
      <c r="CP69" s="378"/>
      <c r="CQ69" s="378"/>
      <c r="CR69" s="378"/>
      <c r="CS69" s="378"/>
      <c r="CT69" s="378"/>
      <c r="CU69" s="378"/>
      <c r="CV69" s="378"/>
      <c r="CW69" s="378"/>
      <c r="CX69" s="378"/>
      <c r="CY69" s="378"/>
      <c r="CZ69" s="378"/>
      <c r="DA69" s="378"/>
      <c r="DC69" s="378"/>
      <c r="DD69" s="378"/>
      <c r="DE69" s="378"/>
      <c r="DF69" s="378"/>
      <c r="DG69" s="378"/>
      <c r="DH69" s="378"/>
      <c r="DI69" s="378"/>
      <c r="DJ69" s="378"/>
      <c r="DK69" s="378"/>
      <c r="DL69" s="378"/>
      <c r="DM69" s="378"/>
      <c r="DN69" s="378"/>
      <c r="DP69" s="378"/>
      <c r="DQ69" s="378"/>
      <c r="DR69" s="378"/>
      <c r="DS69" s="378"/>
      <c r="DT69" s="378"/>
      <c r="DU69" s="378"/>
      <c r="DV69" s="378"/>
      <c r="DW69" s="378"/>
      <c r="DX69" s="378"/>
      <c r="DY69" s="378"/>
      <c r="DZ69" s="378"/>
      <c r="EA69" s="378"/>
      <c r="EC69" s="378"/>
      <c r="ED69" s="378"/>
      <c r="EE69" s="378"/>
      <c r="EF69" s="378"/>
      <c r="EG69" s="378"/>
      <c r="EH69" s="378"/>
      <c r="EI69" s="378"/>
      <c r="EJ69" s="378"/>
      <c r="EK69" s="378"/>
      <c r="EL69" s="378"/>
      <c r="EM69" s="378"/>
      <c r="EN69" s="378"/>
      <c r="EP69" s="378"/>
      <c r="EQ69" s="378"/>
      <c r="ER69" s="378"/>
      <c r="ES69" s="378"/>
      <c r="ET69" s="378"/>
      <c r="EU69" s="378"/>
      <c r="EV69" s="378"/>
      <c r="EW69" s="378"/>
      <c r="EX69" s="378"/>
      <c r="EY69" s="378"/>
      <c r="EZ69" s="378"/>
      <c r="FA69" s="378"/>
    </row>
    <row r="70" spans="1:157" ht="21" customHeight="1">
      <c r="T70" s="633" t="s">
        <v>215</v>
      </c>
      <c r="U70" s="633"/>
      <c r="V70" s="633"/>
      <c r="W70" s="633"/>
      <c r="X70" s="633"/>
      <c r="Y70" s="633"/>
      <c r="Z70" s="633"/>
      <c r="AA70" s="633"/>
      <c r="AB70" s="633"/>
      <c r="AC70" s="633"/>
      <c r="AD70" s="633"/>
      <c r="AE70" s="633"/>
      <c r="AF70" s="633"/>
      <c r="AG70" s="633"/>
      <c r="AH70" s="633"/>
      <c r="AI70" s="633"/>
      <c r="AJ70" s="633"/>
      <c r="AK70" s="633"/>
      <c r="AL70" s="633"/>
      <c r="AM70" s="633"/>
      <c r="AN70" s="633"/>
      <c r="AO70" s="633"/>
      <c r="AP70" s="633"/>
      <c r="AQ70" s="633"/>
      <c r="AR70" s="633"/>
      <c r="AS70" s="633"/>
      <c r="AT70" s="605"/>
      <c r="AU70" s="605"/>
      <c r="AV70" s="378"/>
      <c r="AW70" s="337"/>
      <c r="AX70" s="337"/>
      <c r="AY70" s="337">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8"/>
      <c r="CD70" s="378"/>
      <c r="CE70" s="378"/>
      <c r="CF70" s="378"/>
      <c r="CG70" s="378"/>
      <c r="CH70" s="378"/>
      <c r="CI70" s="378"/>
      <c r="CJ70" s="378"/>
      <c r="CK70" s="378"/>
      <c r="CL70" s="378"/>
      <c r="CM70" s="378"/>
      <c r="CN70" s="378"/>
      <c r="CP70" s="378"/>
      <c r="CQ70" s="378"/>
      <c r="CR70" s="378"/>
      <c r="CS70" s="378"/>
      <c r="CT70" s="378"/>
      <c r="CU70" s="378"/>
      <c r="CV70" s="378"/>
      <c r="CW70" s="378"/>
      <c r="CX70" s="378"/>
      <c r="CY70" s="378"/>
      <c r="CZ70" s="378"/>
      <c r="DA70" s="378"/>
      <c r="DC70" s="378"/>
      <c r="DD70" s="378"/>
      <c r="DE70" s="378"/>
      <c r="DF70" s="378"/>
      <c r="DG70" s="378"/>
      <c r="DH70" s="378"/>
      <c r="DI70" s="378"/>
      <c r="DJ70" s="378"/>
      <c r="DK70" s="378"/>
      <c r="DL70" s="378"/>
      <c r="DM70" s="378"/>
      <c r="DN70" s="378"/>
      <c r="DP70" s="378"/>
      <c r="DQ70" s="378"/>
      <c r="DR70" s="378"/>
      <c r="DS70" s="378"/>
      <c r="DT70" s="378"/>
      <c r="DU70" s="378"/>
      <c r="DV70" s="378"/>
      <c r="DW70" s="378"/>
      <c r="DX70" s="378"/>
      <c r="DY70" s="378"/>
      <c r="DZ70" s="378"/>
      <c r="EA70" s="378"/>
      <c r="EC70" s="378"/>
      <c r="ED70" s="378"/>
      <c r="EE70" s="378"/>
      <c r="EF70" s="378"/>
      <c r="EG70" s="378"/>
      <c r="EH70" s="378"/>
      <c r="EI70" s="378"/>
      <c r="EJ70" s="378"/>
      <c r="EK70" s="378"/>
      <c r="EL70" s="378"/>
      <c r="EM70" s="378"/>
      <c r="EN70" s="378"/>
      <c r="EP70" s="378"/>
      <c r="EQ70" s="378"/>
      <c r="ER70" s="378"/>
      <c r="ES70" s="378"/>
      <c r="ET70" s="378"/>
      <c r="EU70" s="378"/>
      <c r="EV70" s="378"/>
      <c r="EW70" s="378"/>
      <c r="EX70" s="378"/>
      <c r="EY70" s="378"/>
      <c r="EZ70" s="378"/>
      <c r="FA70" s="378"/>
    </row>
    <row r="71" spans="1:157" ht="41.25" customHeight="1" thickBot="1">
      <c r="T71" s="139"/>
      <c r="U71" s="384"/>
      <c r="V71" s="140"/>
      <c r="W71" s="139">
        <v>2</v>
      </c>
      <c r="X71" s="139">
        <v>3</v>
      </c>
      <c r="Y71" s="139">
        <v>4</v>
      </c>
      <c r="Z71" s="139">
        <v>5</v>
      </c>
      <c r="AA71" s="139">
        <v>6</v>
      </c>
      <c r="AB71" s="139">
        <v>7</v>
      </c>
      <c r="AC71" s="139">
        <v>8</v>
      </c>
      <c r="AD71" s="378">
        <v>9</v>
      </c>
      <c r="AE71" s="139">
        <v>10</v>
      </c>
      <c r="AF71" s="139"/>
      <c r="AG71" s="139">
        <v>11</v>
      </c>
      <c r="AH71" s="378">
        <v>13</v>
      </c>
      <c r="AI71" s="141">
        <v>14</v>
      </c>
      <c r="AJ71" s="139">
        <v>15</v>
      </c>
      <c r="AK71" s="139">
        <v>16</v>
      </c>
      <c r="AL71" s="139">
        <v>17</v>
      </c>
      <c r="AM71" s="136">
        <v>18</v>
      </c>
      <c r="AN71" s="378">
        <v>19</v>
      </c>
      <c r="AO71" s="141">
        <v>20</v>
      </c>
      <c r="AP71" s="139">
        <v>21</v>
      </c>
      <c r="AQ71" s="139">
        <v>22</v>
      </c>
      <c r="AR71" s="139">
        <v>23</v>
      </c>
      <c r="AS71" s="136">
        <v>24</v>
      </c>
      <c r="AT71" s="378">
        <v>19</v>
      </c>
      <c r="AU71" s="141">
        <v>20</v>
      </c>
      <c r="AV71" s="378">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8"/>
      <c r="CD71" s="378"/>
      <c r="CE71" s="378"/>
      <c r="CF71" s="378"/>
      <c r="CG71" s="378"/>
      <c r="CH71" s="378"/>
      <c r="CI71" s="378"/>
      <c r="CJ71" s="378"/>
      <c r="CK71" s="378"/>
      <c r="CL71" s="378"/>
      <c r="CM71" s="378"/>
      <c r="CN71" s="378"/>
      <c r="CP71" s="378"/>
      <c r="CQ71" s="378"/>
      <c r="CR71" s="378"/>
      <c r="CS71" s="378"/>
      <c r="CT71" s="378"/>
      <c r="CU71" s="378"/>
      <c r="CV71" s="378"/>
      <c r="CW71" s="378"/>
      <c r="CX71" s="378"/>
      <c r="CY71" s="378"/>
      <c r="CZ71" s="378"/>
      <c r="DA71" s="378"/>
      <c r="DC71" s="378"/>
      <c r="DD71" s="378"/>
      <c r="DE71" s="378"/>
      <c r="DF71" s="378"/>
      <c r="DG71" s="378"/>
      <c r="DH71" s="378"/>
      <c r="DI71" s="378"/>
      <c r="DJ71" s="378"/>
      <c r="DK71" s="378"/>
      <c r="DL71" s="378"/>
      <c r="DM71" s="378"/>
      <c r="DN71" s="378"/>
      <c r="DP71" s="378"/>
      <c r="DQ71" s="378"/>
      <c r="DR71" s="378"/>
      <c r="DS71" s="378"/>
      <c r="DT71" s="378"/>
      <c r="DU71" s="378"/>
      <c r="DV71" s="378"/>
      <c r="DW71" s="378"/>
      <c r="DX71" s="378"/>
      <c r="DY71" s="378"/>
      <c r="DZ71" s="378"/>
      <c r="EA71" s="378"/>
      <c r="EC71" s="378"/>
      <c r="ED71" s="378"/>
      <c r="EE71" s="378"/>
      <c r="EF71" s="378"/>
      <c r="EG71" s="378"/>
      <c r="EH71" s="378"/>
      <c r="EI71" s="378"/>
      <c r="EJ71" s="378"/>
      <c r="EK71" s="378"/>
      <c r="EL71" s="378"/>
      <c r="EM71" s="378"/>
      <c r="EN71" s="378"/>
      <c r="EP71" s="378"/>
      <c r="EQ71" s="378"/>
      <c r="ER71" s="378"/>
      <c r="ES71" s="378"/>
      <c r="ET71" s="378"/>
      <c r="EU71" s="378"/>
      <c r="EV71" s="378"/>
      <c r="EW71" s="378"/>
      <c r="EX71" s="378"/>
      <c r="EY71" s="378"/>
      <c r="EZ71" s="378"/>
      <c r="FA71" s="378"/>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129</v>
      </c>
      <c r="U72" s="386"/>
      <c r="V72" s="153" t="s">
        <v>129</v>
      </c>
      <c r="W72" s="154" t="s">
        <v>130</v>
      </c>
      <c r="X72" s="154" t="s">
        <v>131</v>
      </c>
      <c r="Y72" s="154" t="s">
        <v>132</v>
      </c>
      <c r="Z72" s="154" t="s">
        <v>133</v>
      </c>
      <c r="AA72" s="154" t="s">
        <v>134</v>
      </c>
      <c r="AB72" s="154" t="s">
        <v>135</v>
      </c>
      <c r="AC72" s="153" t="s">
        <v>136</v>
      </c>
      <c r="AD72" s="404" t="s">
        <v>137</v>
      </c>
      <c r="AE72" s="153" t="s">
        <v>138</v>
      </c>
      <c r="AF72" s="153" t="s">
        <v>139</v>
      </c>
      <c r="AG72" s="153" t="s">
        <v>140</v>
      </c>
      <c r="AH72" s="404" t="s">
        <v>7</v>
      </c>
      <c r="AI72" s="155" t="s">
        <v>141</v>
      </c>
      <c r="AJ72" s="156" t="s">
        <v>142</v>
      </c>
      <c r="AK72" s="156" t="s">
        <v>143</v>
      </c>
      <c r="AL72" s="156" t="s">
        <v>144</v>
      </c>
      <c r="AM72" s="157" t="s">
        <v>145</v>
      </c>
      <c r="AN72" s="404" t="s">
        <v>146</v>
      </c>
      <c r="AO72" s="155" t="s">
        <v>147</v>
      </c>
      <c r="AP72" s="156" t="s">
        <v>148</v>
      </c>
      <c r="AQ72" s="156" t="s">
        <v>149</v>
      </c>
      <c r="AR72" s="156" t="s">
        <v>150</v>
      </c>
      <c r="AS72" s="157" t="s">
        <v>151</v>
      </c>
      <c r="AT72" s="404" t="s">
        <v>152</v>
      </c>
      <c r="AU72" s="155" t="s">
        <v>153</v>
      </c>
      <c r="AV72" s="404" t="s">
        <v>154</v>
      </c>
      <c r="AW72" s="338" t="s">
        <v>155</v>
      </c>
      <c r="AX72" s="338" t="s">
        <v>156</v>
      </c>
      <c r="AY72" s="338" t="s">
        <v>157</v>
      </c>
      <c r="AZ72" s="158" t="s">
        <v>158</v>
      </c>
      <c r="BA72" s="159" t="s">
        <v>159</v>
      </c>
      <c r="BC72" s="160" t="s">
        <v>160</v>
      </c>
      <c r="BD72" s="160" t="s">
        <v>161</v>
      </c>
      <c r="BE72" s="160" t="s">
        <v>162</v>
      </c>
      <c r="BF72" s="160" t="s">
        <v>163</v>
      </c>
      <c r="BG72" s="160" t="s">
        <v>164</v>
      </c>
      <c r="BH72" s="160" t="s">
        <v>165</v>
      </c>
      <c r="BI72" s="160" t="s">
        <v>166</v>
      </c>
      <c r="BJ72" s="160" t="s">
        <v>167</v>
      </c>
      <c r="BK72" s="160" t="s">
        <v>111</v>
      </c>
      <c r="BL72" s="160" t="s">
        <v>168</v>
      </c>
      <c r="BM72" s="160" t="s">
        <v>169</v>
      </c>
      <c r="BN72" s="160" t="s">
        <v>170</v>
      </c>
      <c r="BP72" s="160" t="s">
        <v>160</v>
      </c>
      <c r="BQ72" s="160" t="s">
        <v>161</v>
      </c>
      <c r="BR72" s="160" t="s">
        <v>162</v>
      </c>
      <c r="BS72" s="160" t="s">
        <v>163</v>
      </c>
      <c r="BT72" s="160" t="s">
        <v>164</v>
      </c>
      <c r="BU72" s="160" t="s">
        <v>165</v>
      </c>
      <c r="BV72" s="160" t="s">
        <v>166</v>
      </c>
      <c r="BW72" s="160" t="s">
        <v>167</v>
      </c>
      <c r="BX72" s="160" t="s">
        <v>111</v>
      </c>
      <c r="BY72" s="160" t="s">
        <v>168</v>
      </c>
      <c r="BZ72" s="160" t="s">
        <v>169</v>
      </c>
      <c r="CA72" s="160" t="s">
        <v>170</v>
      </c>
      <c r="CC72" s="459" t="s">
        <v>160</v>
      </c>
      <c r="CD72" s="459" t="s">
        <v>161</v>
      </c>
      <c r="CE72" s="459" t="s">
        <v>162</v>
      </c>
      <c r="CF72" s="459" t="s">
        <v>163</v>
      </c>
      <c r="CG72" s="459" t="s">
        <v>164</v>
      </c>
      <c r="CH72" s="459" t="s">
        <v>165</v>
      </c>
      <c r="CI72" s="459" t="s">
        <v>166</v>
      </c>
      <c r="CJ72" s="459" t="s">
        <v>167</v>
      </c>
      <c r="CK72" s="459" t="s">
        <v>111</v>
      </c>
      <c r="CL72" s="459" t="s">
        <v>168</v>
      </c>
      <c r="CM72" s="459" t="s">
        <v>169</v>
      </c>
      <c r="CN72" s="459" t="s">
        <v>170</v>
      </c>
      <c r="CP72" s="459" t="s">
        <v>160</v>
      </c>
      <c r="CQ72" s="459" t="s">
        <v>161</v>
      </c>
      <c r="CR72" s="459" t="s">
        <v>162</v>
      </c>
      <c r="CS72" s="459" t="s">
        <v>163</v>
      </c>
      <c r="CT72" s="459" t="s">
        <v>164</v>
      </c>
      <c r="CU72" s="459" t="s">
        <v>165</v>
      </c>
      <c r="CV72" s="459" t="s">
        <v>166</v>
      </c>
      <c r="CW72" s="459" t="s">
        <v>167</v>
      </c>
      <c r="CX72" s="459" t="s">
        <v>111</v>
      </c>
      <c r="CY72" s="459" t="s">
        <v>168</v>
      </c>
      <c r="CZ72" s="459" t="s">
        <v>169</v>
      </c>
      <c r="DA72" s="459" t="s">
        <v>170</v>
      </c>
      <c r="DC72" s="459" t="s">
        <v>160</v>
      </c>
      <c r="DD72" s="459" t="s">
        <v>161</v>
      </c>
      <c r="DE72" s="459" t="s">
        <v>162</v>
      </c>
      <c r="DF72" s="459" t="s">
        <v>163</v>
      </c>
      <c r="DG72" s="459" t="s">
        <v>164</v>
      </c>
      <c r="DH72" s="459" t="s">
        <v>165</v>
      </c>
      <c r="DI72" s="459" t="s">
        <v>166</v>
      </c>
      <c r="DJ72" s="459" t="s">
        <v>167</v>
      </c>
      <c r="DK72" s="459" t="s">
        <v>111</v>
      </c>
      <c r="DL72" s="459" t="s">
        <v>168</v>
      </c>
      <c r="DM72" s="459" t="s">
        <v>169</v>
      </c>
      <c r="DN72" s="459" t="s">
        <v>170</v>
      </c>
      <c r="DP72" s="459" t="s">
        <v>160</v>
      </c>
      <c r="DQ72" s="459" t="s">
        <v>161</v>
      </c>
      <c r="DR72" s="459" t="s">
        <v>162</v>
      </c>
      <c r="DS72" s="459" t="s">
        <v>163</v>
      </c>
      <c r="DT72" s="459" t="s">
        <v>164</v>
      </c>
      <c r="DU72" s="459" t="s">
        <v>165</v>
      </c>
      <c r="DV72" s="459" t="s">
        <v>166</v>
      </c>
      <c r="DW72" s="459" t="s">
        <v>167</v>
      </c>
      <c r="DX72" s="459" t="s">
        <v>111</v>
      </c>
      <c r="DY72" s="459" t="s">
        <v>168</v>
      </c>
      <c r="DZ72" s="459" t="s">
        <v>169</v>
      </c>
      <c r="EA72" s="459" t="s">
        <v>170</v>
      </c>
      <c r="EC72" s="459" t="s">
        <v>160</v>
      </c>
      <c r="ED72" s="459" t="s">
        <v>161</v>
      </c>
      <c r="EE72" s="459" t="s">
        <v>162</v>
      </c>
      <c r="EF72" s="459" t="s">
        <v>163</v>
      </c>
      <c r="EG72" s="459" t="s">
        <v>164</v>
      </c>
      <c r="EH72" s="459" t="s">
        <v>165</v>
      </c>
      <c r="EI72" s="459" t="s">
        <v>166</v>
      </c>
      <c r="EJ72" s="459" t="s">
        <v>167</v>
      </c>
      <c r="EK72" s="459" t="s">
        <v>111</v>
      </c>
      <c r="EL72" s="459" t="s">
        <v>168</v>
      </c>
      <c r="EM72" s="459" t="s">
        <v>169</v>
      </c>
      <c r="EN72" s="459" t="s">
        <v>170</v>
      </c>
      <c r="EP72" s="459" t="s">
        <v>160</v>
      </c>
      <c r="EQ72" s="459" t="s">
        <v>161</v>
      </c>
      <c r="ER72" s="459" t="s">
        <v>162</v>
      </c>
      <c r="ES72" s="459" t="s">
        <v>163</v>
      </c>
      <c r="ET72" s="459" t="s">
        <v>164</v>
      </c>
      <c r="EU72" s="459" t="s">
        <v>165</v>
      </c>
      <c r="EV72" s="459" t="s">
        <v>166</v>
      </c>
      <c r="EW72" s="459" t="s">
        <v>167</v>
      </c>
      <c r="EX72" s="459" t="s">
        <v>111</v>
      </c>
      <c r="EY72" s="459" t="s">
        <v>168</v>
      </c>
      <c r="EZ72" s="459" t="s">
        <v>169</v>
      </c>
      <c r="FA72" s="459" t="s">
        <v>170</v>
      </c>
    </row>
    <row r="73" spans="1:157" ht="23.25" customHeight="1" thickBot="1">
      <c r="A73" s="179"/>
      <c r="B73" s="179" t="s">
        <v>190</v>
      </c>
      <c r="C73" s="221" t="s">
        <v>191</v>
      </c>
      <c r="D73" s="179" t="s">
        <v>171</v>
      </c>
      <c r="E73" s="179" t="s">
        <v>172</v>
      </c>
      <c r="F73" s="179" t="s">
        <v>171</v>
      </c>
      <c r="G73" s="179" t="s">
        <v>171</v>
      </c>
      <c r="H73" s="179" t="s">
        <v>171</v>
      </c>
      <c r="I73" s="179" t="s">
        <v>171</v>
      </c>
      <c r="J73" s="179" t="s">
        <v>171</v>
      </c>
      <c r="K73" s="179" t="s">
        <v>171</v>
      </c>
      <c r="L73" s="179" t="s">
        <v>171</v>
      </c>
      <c r="M73" s="179" t="s">
        <v>171</v>
      </c>
      <c r="N73" s="179" t="s">
        <v>171</v>
      </c>
      <c r="O73" s="179" t="s">
        <v>171</v>
      </c>
      <c r="P73" s="179"/>
      <c r="Q73" s="179"/>
      <c r="R73" s="179"/>
      <c r="S73" s="179"/>
      <c r="T73" s="164" t="s">
        <v>173</v>
      </c>
      <c r="U73" s="382"/>
      <c r="V73" s="154" t="s">
        <v>173</v>
      </c>
      <c r="W73" s="344">
        <f>SUM(W74:W78)</f>
        <v>178635.61319999999</v>
      </c>
      <c r="X73" s="344">
        <f>SUM(X74:X78)</f>
        <v>0</v>
      </c>
      <c r="Y73" s="344">
        <f>SUM(Y74:Y78)</f>
        <v>8.8886000000000003</v>
      </c>
      <c r="Z73" s="344"/>
      <c r="AA73" s="344">
        <f>SUM(AA74:AA78)</f>
        <v>1255.8886</v>
      </c>
      <c r="AB73" s="344">
        <f>SUM(AB74:AB78)</f>
        <v>0</v>
      </c>
      <c r="AC73" s="344"/>
      <c r="AD73" s="408">
        <f>SUM(AD74:AD78)</f>
        <v>179882.61320000002</v>
      </c>
      <c r="AE73" s="344">
        <f>SUM(AE74:AE78)</f>
        <v>5000</v>
      </c>
      <c r="AF73" s="344">
        <f>SUM(AF74:AF78)</f>
        <v>166343.46781905001</v>
      </c>
      <c r="AG73" s="344">
        <f>SUM(AG74:AG78)</f>
        <v>8539.1453809500108</v>
      </c>
      <c r="AH73" s="408">
        <f>SUM(AH74:AH78)</f>
        <v>154754.58146078</v>
      </c>
      <c r="AI73" s="181">
        <f>+AH73/AD73</f>
        <v>0.86030872416067383</v>
      </c>
      <c r="AJ73" s="182">
        <f t="shared" ref="AJ73:AJ83" si="226">+AH73/AG73</f>
        <v>18.122958979715015</v>
      </c>
      <c r="AK73" s="344">
        <f>SUM(AK74:AK78)</f>
        <v>24306.258666804024</v>
      </c>
      <c r="AL73" s="344">
        <f>SUM(AL74:AL78)</f>
        <v>130448.32279397597</v>
      </c>
      <c r="AM73" s="168">
        <f>INDEX(BC73:BN73,MATCH($W$1,$BC$86:$BN$86,0))</f>
        <v>0.1351228906141109</v>
      </c>
      <c r="AN73" s="408">
        <f>SUM(AN74:AN78)</f>
        <v>152368.84303019999</v>
      </c>
      <c r="AO73" s="181">
        <f>+AN73/AD73</f>
        <v>0.8470459724797903</v>
      </c>
      <c r="AP73" s="184">
        <f t="shared" ref="AP73:AP83" si="227">+AN73/AG73</f>
        <v>17.843570548654647</v>
      </c>
      <c r="AQ73" s="344">
        <f>SUM(AQ74:AQ78)</f>
        <v>163603.08221605129</v>
      </c>
      <c r="AR73" s="344">
        <f>SUM(AR74:AR78)</f>
        <v>-11234.239185851302</v>
      </c>
      <c r="AS73" s="168">
        <f t="shared" ref="AS73:AS83" si="228">INDEX(BP73:CA73,MATCH($W$1,$BP$86:$CA$86,0))</f>
        <v>0.90949914116575259</v>
      </c>
      <c r="AT73" s="408">
        <f>SUM(AT74:AT78)</f>
        <v>152349.24949019999</v>
      </c>
      <c r="AU73" s="181">
        <f>+AT73/AD73</f>
        <v>0.84693704844510209</v>
      </c>
      <c r="AV73" s="408">
        <f>SUM(AV74:AV78)</f>
        <v>25128.031739220023</v>
      </c>
      <c r="AW73" s="344">
        <f>SUM(AW74:AW78)</f>
        <v>2385.7384305799978</v>
      </c>
      <c r="AX73" s="349">
        <f>SUM(AX74:AX78)</f>
        <v>27513.770169800024</v>
      </c>
      <c r="AY73" s="344">
        <f t="shared" ref="AY73:AY83" si="229">+AG73-AH73</f>
        <v>-146215.43607982999</v>
      </c>
      <c r="AZ73" s="185">
        <f>SUM(AZ74:AZ77)</f>
        <v>151412.85035802994</v>
      </c>
      <c r="BA73" s="170">
        <f>IF(AND(AZ73=0,AN73&gt;AZ73),1,IFERROR(AN73/AZ73,1))</f>
        <v>1.0063138146459136</v>
      </c>
      <c r="BC73" s="495">
        <f>CC73/$AD$73</f>
        <v>8.1960960271314873E-2</v>
      </c>
      <c r="BD73" s="495">
        <f t="shared" ref="BD73:BN73" si="230">CD73/$AD$73</f>
        <v>0.13314916141869804</v>
      </c>
      <c r="BE73" s="495">
        <f t="shared" si="230"/>
        <v>6.6990581637847949E-2</v>
      </c>
      <c r="BF73" s="495">
        <f t="shared" si="230"/>
        <v>6.4806533896873728E-2</v>
      </c>
      <c r="BG73" s="495">
        <f t="shared" si="230"/>
        <v>6.2087157286216402E-2</v>
      </c>
      <c r="BH73" s="495">
        <f t="shared" si="230"/>
        <v>8.2549656513222533E-2</v>
      </c>
      <c r="BI73" s="495">
        <f t="shared" si="230"/>
        <v>0.10460388072016304</v>
      </c>
      <c r="BJ73" s="495">
        <f t="shared" si="230"/>
        <v>7.0657218457753787E-2</v>
      </c>
      <c r="BK73" s="495">
        <f t="shared" si="230"/>
        <v>6.0778017799021082E-2</v>
      </c>
      <c r="BL73" s="495">
        <f t="shared" si="230"/>
        <v>5.9934134127889269E-2</v>
      </c>
      <c r="BM73" s="495">
        <f t="shared" si="230"/>
        <v>0.1351228906141109</v>
      </c>
      <c r="BN73" s="495">
        <f t="shared" si="230"/>
        <v>7.0427508588244536E-2</v>
      </c>
      <c r="BO73" s="224"/>
      <c r="BP73" s="495">
        <f>CP73/$AD$73</f>
        <v>7.0421593261099147E-2</v>
      </c>
      <c r="BQ73" s="495">
        <f t="shared" ref="BQ73:CA73" si="231">CQ73/$AD$73</f>
        <v>0.12912179259340015</v>
      </c>
      <c r="BR73" s="495">
        <f t="shared" si="231"/>
        <v>0.25840630695442129</v>
      </c>
      <c r="BS73" s="495">
        <f t="shared" si="231"/>
        <v>0.32210442698234337</v>
      </c>
      <c r="BT73" s="495">
        <f t="shared" si="231"/>
        <v>0.385637108650282</v>
      </c>
      <c r="BU73" s="495">
        <f t="shared" si="231"/>
        <v>0.45600699276900125</v>
      </c>
      <c r="BV73" s="495">
        <f t="shared" si="231"/>
        <v>0.5327771356746448</v>
      </c>
      <c r="BW73" s="495">
        <f t="shared" si="231"/>
        <v>0.61605102362272468</v>
      </c>
      <c r="BX73" s="495">
        <f t="shared" si="231"/>
        <v>0.6892882559843988</v>
      </c>
      <c r="BY73" s="495">
        <f t="shared" si="231"/>
        <v>0.76196957024914813</v>
      </c>
      <c r="BZ73" s="495">
        <f t="shared" si="231"/>
        <v>0.90949914116575259</v>
      </c>
      <c r="CA73" s="495">
        <f t="shared" si="231"/>
        <v>0.99306770133394029</v>
      </c>
      <c r="CC73" s="344">
        <f t="shared" ref="CC73:CN73" si="232">SUM(CC74:CC78)</f>
        <v>14743.351713985503</v>
      </c>
      <c r="CD73" s="344">
        <f t="shared" si="232"/>
        <v>23951.219101384027</v>
      </c>
      <c r="CE73" s="344">
        <f t="shared" si="232"/>
        <v>12050.440884804026</v>
      </c>
      <c r="CF73" s="344">
        <f t="shared" si="232"/>
        <v>11657.568669804026</v>
      </c>
      <c r="CG73" s="344">
        <f t="shared" si="232"/>
        <v>11168.400098804028</v>
      </c>
      <c r="CH73" s="344">
        <f t="shared" si="232"/>
        <v>14849.247932360871</v>
      </c>
      <c r="CI73" s="344">
        <f t="shared" si="232"/>
        <v>18816.419414804026</v>
      </c>
      <c r="CJ73" s="344">
        <f t="shared" si="232"/>
        <v>12710.005097624027</v>
      </c>
      <c r="CK73" s="344">
        <f t="shared" si="232"/>
        <v>10932.908666804025</v>
      </c>
      <c r="CL73" s="344">
        <f t="shared" si="232"/>
        <v>10781.108666804026</v>
      </c>
      <c r="CM73" s="344">
        <f t="shared" si="232"/>
        <v>24306.258666804024</v>
      </c>
      <c r="CN73" s="344">
        <f t="shared" si="232"/>
        <v>12668.684286018872</v>
      </c>
      <c r="CP73" s="344">
        <f t="shared" ref="CP73:DA73" si="233">SUM(CP74:CP78)</f>
        <v>12667.620221514026</v>
      </c>
      <c r="CQ73" s="344">
        <f t="shared" si="233"/>
        <v>23226.765472769224</v>
      </c>
      <c r="CR73" s="344">
        <f t="shared" si="233"/>
        <v>46482.801762322641</v>
      </c>
      <c r="CS73" s="344">
        <f t="shared" si="233"/>
        <v>57940.986048872524</v>
      </c>
      <c r="CT73" s="344">
        <f t="shared" si="233"/>
        <v>69369.410850905057</v>
      </c>
      <c r="CU73" s="344">
        <f t="shared" si="233"/>
        <v>82027.729496761458</v>
      </c>
      <c r="CV73" s="344">
        <f t="shared" si="233"/>
        <v>95837.343418366072</v>
      </c>
      <c r="CW73" s="344">
        <f t="shared" si="233"/>
        <v>110816.86799379066</v>
      </c>
      <c r="CX73" s="344">
        <f t="shared" si="233"/>
        <v>123990.97273454421</v>
      </c>
      <c r="CY73" s="344">
        <f t="shared" si="233"/>
        <v>137065.07747529776</v>
      </c>
      <c r="CZ73" s="344">
        <f t="shared" si="233"/>
        <v>163603.08221605129</v>
      </c>
      <c r="DA73" s="344">
        <f t="shared" si="233"/>
        <v>178635.61320046632</v>
      </c>
      <c r="DC73" s="344">
        <f t="shared" ref="DC73:DN73" si="234">SUM(DC74:DC78)</f>
        <v>14743351713.985504</v>
      </c>
      <c r="DD73" s="344">
        <f t="shared" si="234"/>
        <v>23951219101.384026</v>
      </c>
      <c r="DE73" s="344">
        <f t="shared" si="234"/>
        <v>12050440884.804028</v>
      </c>
      <c r="DF73" s="344">
        <f t="shared" si="234"/>
        <v>11657568669.804028</v>
      </c>
      <c r="DG73" s="344">
        <f t="shared" si="234"/>
        <v>11168400098.804028</v>
      </c>
      <c r="DH73" s="344">
        <f t="shared" si="234"/>
        <v>14849247932.360872</v>
      </c>
      <c r="DI73" s="344">
        <f t="shared" si="234"/>
        <v>18816419414.804028</v>
      </c>
      <c r="DJ73" s="344">
        <f t="shared" si="234"/>
        <v>12710005097.624027</v>
      </c>
      <c r="DK73" s="344">
        <f t="shared" si="234"/>
        <v>10932908666.804028</v>
      </c>
      <c r="DL73" s="344">
        <f t="shared" si="234"/>
        <v>10781108666.804028</v>
      </c>
      <c r="DM73" s="344">
        <f t="shared" si="234"/>
        <v>24306258666.804028</v>
      </c>
      <c r="DN73" s="344">
        <f t="shared" si="234"/>
        <v>12668684286.018871</v>
      </c>
      <c r="DP73" s="344">
        <f t="shared" ref="DP73:EA73" si="235">SUM(DP74:DP78)</f>
        <v>12667620221.514025</v>
      </c>
      <c r="DQ73" s="344">
        <f t="shared" si="235"/>
        <v>23226765472.769226</v>
      </c>
      <c r="DR73" s="344">
        <f t="shared" si="235"/>
        <v>46482801762.322647</v>
      </c>
      <c r="DS73" s="344">
        <f t="shared" si="235"/>
        <v>57940986048.87252</v>
      </c>
      <c r="DT73" s="344">
        <f t="shared" si="235"/>
        <v>69369410850.90506</v>
      </c>
      <c r="DU73" s="344">
        <f t="shared" si="235"/>
        <v>82027729496.761459</v>
      </c>
      <c r="DV73" s="344">
        <f t="shared" si="235"/>
        <v>95837343418.366074</v>
      </c>
      <c r="DW73" s="344">
        <f t="shared" si="235"/>
        <v>110816867993.79068</v>
      </c>
      <c r="DX73" s="344">
        <f t="shared" si="235"/>
        <v>123990972734.54422</v>
      </c>
      <c r="DY73" s="344">
        <f t="shared" si="235"/>
        <v>137065077475.29776</v>
      </c>
      <c r="DZ73" s="344">
        <f t="shared" si="235"/>
        <v>163603082216.05127</v>
      </c>
      <c r="EA73" s="344">
        <f t="shared" si="235"/>
        <v>178635613200.46637</v>
      </c>
      <c r="EC73" s="460">
        <v>1000000</v>
      </c>
      <c r="ED73" s="460">
        <v>1000000</v>
      </c>
      <c r="EE73" s="460">
        <v>1000000</v>
      </c>
      <c r="EF73" s="460">
        <v>1000000</v>
      </c>
      <c r="EG73" s="460">
        <v>1000000</v>
      </c>
      <c r="EH73" s="460">
        <v>1000000</v>
      </c>
      <c r="EI73" s="460">
        <v>1000000</v>
      </c>
      <c r="EJ73" s="460">
        <v>1000000</v>
      </c>
      <c r="EK73" s="460">
        <v>1000000</v>
      </c>
      <c r="EL73" s="460">
        <v>1000000</v>
      </c>
      <c r="EM73" s="460">
        <v>1000000</v>
      </c>
      <c r="EN73" s="460">
        <v>1000000</v>
      </c>
      <c r="EP73" s="460">
        <v>1000000</v>
      </c>
      <c r="EQ73" s="460">
        <v>1000000</v>
      </c>
      <c r="ER73" s="460">
        <v>1000000</v>
      </c>
      <c r="ES73" s="460">
        <v>1000000</v>
      </c>
      <c r="ET73" s="460">
        <v>1000000</v>
      </c>
      <c r="EU73" s="460">
        <v>1000000</v>
      </c>
      <c r="EV73" s="460">
        <v>1000000</v>
      </c>
      <c r="EW73" s="460">
        <v>1000000</v>
      </c>
      <c r="EX73" s="460">
        <v>1000000</v>
      </c>
      <c r="EY73" s="460">
        <v>1000000</v>
      </c>
      <c r="EZ73" s="460">
        <v>1000000</v>
      </c>
      <c r="FA73" s="460">
        <v>1000000</v>
      </c>
    </row>
    <row r="74" spans="1:157" ht="21.75" customHeight="1">
      <c r="A74" s="179"/>
      <c r="B74" s="179" t="s">
        <v>190</v>
      </c>
      <c r="C74" s="221" t="s">
        <v>191</v>
      </c>
      <c r="D74" s="179" t="s">
        <v>171</v>
      </c>
      <c r="E74" s="179" t="s">
        <v>172</v>
      </c>
      <c r="F74" s="179">
        <v>1</v>
      </c>
      <c r="G74" s="179" t="s">
        <v>171</v>
      </c>
      <c r="H74" s="179" t="s">
        <v>171</v>
      </c>
      <c r="I74" s="179" t="s">
        <v>171</v>
      </c>
      <c r="J74" s="179" t="s">
        <v>171</v>
      </c>
      <c r="K74" s="179" t="s">
        <v>171</v>
      </c>
      <c r="L74" s="179" t="s">
        <v>171</v>
      </c>
      <c r="M74" s="179" t="s">
        <v>171</v>
      </c>
      <c r="N74" s="179" t="s">
        <v>171</v>
      </c>
      <c r="O74" s="179" t="s">
        <v>171</v>
      </c>
      <c r="P74" s="179"/>
      <c r="Q74" s="179"/>
      <c r="R74" s="179"/>
      <c r="S74" s="179"/>
      <c r="T74" s="171" t="s">
        <v>216</v>
      </c>
      <c r="U74" s="387"/>
      <c r="V74" s="172" t="s">
        <v>216</v>
      </c>
      <c r="W74" s="345">
        <f>(+SUMIFS('[1]SIIF 30 de Noviembre de 2025'!$P$4:$P$749,'[1]SIIF 30 de Noviembre de 2025'!$A$4:$A$749,$B74,'[1]SIIF 30 de Noviembre de 2025'!$B$4:$B$749,$C74,'[1]SIIF 30 de Noviembre de 2025'!$C$4:$C$749,$D74,'[1]SIIF 30 de Noviembre de 2025'!$D$4:$D$749,$E74,'[1]SIIF 30 de Noviembre de 2025'!$E$4:$E$749,$F74,'[1]SIIF 30 de Noviembre de 2025'!$F$4:$F$749,$G74,'[1]SIIF 30 de Noviembre de 2025'!$G$4:$G$749,$H74,'[1]SIIF 30 de Noviembre de 2025'!$H$4:$H$749,$I74,'[1]SIIF 30 de Noviembre de 2025'!$I$4:$I$749,$J74,'[1]SIIF 30 de Noviembre de 2025'!$J$4:$J$749,$K74,'[1]SIIF 30 de Noviembre de 2025'!$K$4:$K$749,$L74,'[1]SIIF 30 de Noviembre de 2025'!$L$4:$L$749,$M74,'[1]SIIF 30 de Noviembre de 2025'!$M$4:$M$749,$N74,'[1]SIIF 30 de Noviembre de 2025'!$N$4:$N$749,$O74)/1000000)</f>
        <v>42095.1</v>
      </c>
      <c r="X74" s="345">
        <v>0</v>
      </c>
      <c r="Y74" s="343">
        <f>(+SUMIFS('[1]SIIF 30 de Noviembre de 2025'!$R$4:$R$749,'[1]SIIF 30 de Noviembre de 2025'!$A$4:$A$749,$B74,'[1]SIIF 30 de Noviembre de 2025'!$B$4:$B$749,$C74,'[1]SIIF 30 de Noviembre de 2025'!$C$4:$C$749,$D74,'[1]SIIF 30 de Noviembre de 2025'!$D$4:$D$749,$E74,'[1]SIIF 30 de Noviembre de 2025'!$E$4:$E$749,$F74,'[1]SIIF 30 de Noviembre de 2025'!$F$4:$F$749,$G74,'[1]SIIF 30 de Noviembre de 2025'!$G$4:$G$749,$H74,'[1]SIIF 30 de Noviembre de 2025'!$H$4:$H$749,$I74,'[1]SIIF 30 de Noviembre de 2025'!$I$4:$I$749,$J74,'[1]SIIF 30 de Noviembre de 2025'!$J$4:$J$749,$K74,'[1]SIIF 30 de Noviembre de 2025'!$K$4:$K$749,$L74,'[1]SIIF 30 de Noviembre de 2025'!$L$4:$L$749,$M74,'[1]SIIF 30 de Noviembre de 2025'!$M$4:$M$749,$N74,'[1]SIIF 30 de Noviembre de 2025'!$N$4:$N$749,$O74)/1000000)</f>
        <v>0</v>
      </c>
      <c r="Z74" s="341"/>
      <c r="AA74" s="343">
        <f>(+SUMIFS('[1]SIIF 30 de Noviembre de 2025'!$Q$4:$Q$749,'[1]SIIF 30 de Noviembre de 2025'!$A$4:$A$749,$B74,'[1]SIIF 30 de Noviembre de 2025'!$B$4:$B$749,$C74,'[1]SIIF 30 de Noviembre de 2025'!$C$4:$C$749,$D74,'[1]SIIF 30 de Noviembre de 2025'!$D$4:$D$749,$E74,'[1]SIIF 30 de Noviembre de 2025'!$E$4:$E$749,$F74,'[1]SIIF 30 de Noviembre de 2025'!$F$4:$F$749,$G74,'[1]SIIF 30 de Noviembre de 2025'!$G$4:$G$749,$H74,'[1]SIIF 30 de Noviembre de 2025'!$H$4:$H$749,$I74,'[1]SIIF 30 de Noviembre de 2025'!$I$4:$I$749,$J74,'[1]SIIF 30 de Noviembre de 2025'!$J$4:$J$749,$K74,'[1]SIIF 30 de Noviembre de 2025'!$K$4:$K$749,$L74,'[1]SIIF 30 de Noviembre de 2025'!$L$4:$L$749,$M74,'[1]SIIF 30 de Noviembre de 2025'!$M$4:$M$749,$N74,'[1]SIIF 30 de Noviembre de 2025'!$N$4:$N$749,$O74)/1000000)</f>
        <v>1247</v>
      </c>
      <c r="AB74" s="343"/>
      <c r="AC74" s="341"/>
      <c r="AD74" s="407">
        <f>W74-Y74+AA74</f>
        <v>43342.1</v>
      </c>
      <c r="AE74" s="345">
        <f>(+SUMIFS('[1]SIIF 30 de Noviembre de 2025'!$T$4:$T$749,'[1]SIIF 30 de Noviembre de 2025'!$A$4:$A$749,$B74,'[1]SIIF 30 de Noviembre de 2025'!$B$4:$B$749,$C74,'[1]SIIF 30 de Noviembre de 2025'!$C$4:$C$749,$D74,'[1]SIIF 30 de Noviembre de 2025'!$D$4:$D$749,$E74,'[1]SIIF 30 de Noviembre de 2025'!$E$4:$E$749,$F74,'[1]SIIF 30 de Noviembre de 2025'!$F$4:$F$749,$G74,'[1]SIIF 30 de Noviembre de 2025'!$G$4:$G$749,$H74,'[1]SIIF 30 de Noviembre de 2025'!$H$4:$H$749,$I74,'[1]SIIF 30 de Noviembre de 2025'!$I$4:$I$749,$J74,'[1]SIIF 30 de Noviembre de 2025'!$J$4:$J$749,$K74,'[1]SIIF 30 de Noviembre de 2025'!$K$4:$K$749,$L74,'[1]SIIF 30 de Noviembre de 2025'!$L$4:$L$749,$M74,'[1]SIIF 30 de Noviembre de 2025'!$M$4:$M$749,$N74,'[1]SIIF 30 de Noviembre de 2025'!$N$4:$N$749,$O74)/1000000)</f>
        <v>0</v>
      </c>
      <c r="AF74" s="345">
        <f>(+SUMIFS('[1]SIIF 30 de Noviembre de 2025'!$U$4:$U$749,'[1]SIIF 30 de Noviembre de 2025'!$A$4:$A$749,$B74,'[1]SIIF 30 de Noviembre de 2025'!$B$4:$B$749,$C74,'[1]SIIF 30 de Noviembre de 2025'!$C$4:$C$749,$D74,'[1]SIIF 30 de Noviembre de 2025'!$D$4:$D$749,$E74,'[1]SIIF 30 de Noviembre de 2025'!$E$4:$E$749,$F74,'[1]SIIF 30 de Noviembre de 2025'!$F$4:$F$749,$G74,'[1]SIIF 30 de Noviembre de 2025'!$G$4:$G$749,$H74,'[1]SIIF 30 de Noviembre de 2025'!$H$4:$H$749,$I74,'[1]SIIF 30 de Noviembre de 2025'!$I$4:$I$749,$J74,'[1]SIIF 30 de Noviembre de 2025'!$J$4:$J$749,$K74,'[1]SIIF 30 de Noviembre de 2025'!$K$4:$K$749,$L74,'[1]SIIF 30 de Noviembre de 2025'!$L$4:$L$749,$M74,'[1]SIIF 30 de Noviembre de 2025'!$M$4:$M$749,$N74,'[1]SIIF 30 de Noviembre de 2025'!$N$4:$N$749,$O74)/1000000)</f>
        <v>43342.1</v>
      </c>
      <c r="AG74" s="343">
        <f>AD74-AE74-AF74</f>
        <v>0</v>
      </c>
      <c r="AH74" s="409">
        <f>+SUMIFS('[1]SIIF 30 de Noviembre de 2025'!$W$4:$W$749,'[1]SIIF 30 de Noviembre de 2025'!$A$4:$A$749,$B74,'[1]SIIF 30 de Noviembre de 2025'!$B$4:$B$749,$C74,'[1]SIIF 30 de Noviembre de 2025'!$C$4:$C$749,$D74,'[1]SIIF 30 de Noviembre de 2025'!$D$4:$D$749,$E74,'[1]SIIF 30 de Noviembre de 2025'!$E$4:$E$749,$F74,'[1]SIIF 30 de Noviembre de 2025'!$F$4:$F$749,$G74,'[1]SIIF 30 de Noviembre de 2025'!$G$4:$G$749,$H74,'[1]SIIF 30 de Noviembre de 2025'!$H$4:$H$749,$I74,'[1]SIIF 30 de Noviembre de 2025'!$I$4:$I$749,$J74,'[1]SIIF 30 de Noviembre de 2025'!$J$4:$J$749,$K74,'[1]SIIF 30 de Noviembre de 2025'!$K$4:$K$749,$L74,'[1]SIIF 30 de Noviembre de 2025'!$L$4:$L$749,$M74,'[1]SIIF 30 de Noviembre de 2025'!$M$4:$M$749,$N74,'[1]SIIF 30 de Noviembre de 2025'!$N$4:$N$749,$O74)/1000000</f>
        <v>36351.24565117</v>
      </c>
      <c r="AI74" s="173">
        <f>+AH74/AD74</f>
        <v>0.83870522312416795</v>
      </c>
      <c r="AJ74" s="182" t="e">
        <f t="shared" si="226"/>
        <v>#DIV/0!</v>
      </c>
      <c r="AK74" s="243">
        <f>INDEX(CC74:CN74,MATCH($W$1,$CC$86:$CN$86,0))</f>
        <v>3530</v>
      </c>
      <c r="AL74" s="243">
        <f>+AH74-AK74</f>
        <v>32821.24565117</v>
      </c>
      <c r="AM74" s="168">
        <f>INDEX(BC74:BN74,MATCH($W$1,$BC$86:$BN$86,0))</f>
        <v>8.3857741162273042E-2</v>
      </c>
      <c r="AN74" s="407">
        <f>+SUMIFS('[1]SIIF 30 de Noviembre de 2025'!$X$4:$X$749,'[1]SIIF 30 de Noviembre de 2025'!$A$4:$A$749,$B74,'[1]SIIF 30 de Noviembre de 2025'!$B$4:$B$749,$C74,'[1]SIIF 30 de Noviembre de 2025'!$C$4:$C$749,$D74,'[1]SIIF 30 de Noviembre de 2025'!$D$4:$D$749,$E74,'[1]SIIF 30 de Noviembre de 2025'!$E$4:$E$749,$F74,'[1]SIIF 30 de Noviembre de 2025'!$F$4:$F$749,$G74,'[1]SIIF 30 de Noviembre de 2025'!$G$4:$G$749,$H74,'[1]SIIF 30 de Noviembre de 2025'!$H$4:$H$749,$I74,'[1]SIIF 30 de Noviembre de 2025'!$I$4:$I$749,$J74,'[1]SIIF 30 de Noviembre de 2025'!$J$4:$J$749,$K74,'[1]SIIF 30 de Noviembre de 2025'!$K$4:$K$749,$L74,'[1]SIIF 30 de Noviembre de 2025'!$L$4:$L$749,$M74,'[1]SIIF 30 de Noviembre de 2025'!$M$4:$M$749,$N74,'[1]SIIF 30 de Noviembre de 2025'!$N$4:$N$749,$O74)/1000000</f>
        <v>36329.092217830002</v>
      </c>
      <c r="AO74" s="175">
        <f>+AN74/AD74</f>
        <v>0.83819409345255547</v>
      </c>
      <c r="AP74" s="184" t="e">
        <f t="shared" si="227"/>
        <v>#DIV/0!</v>
      </c>
      <c r="AQ74" s="243">
        <f>INDEX(CP74:DA74,MATCH($W$1,$CP$86:$DA$86,0))</f>
        <v>36935</v>
      </c>
      <c r="AR74" s="243">
        <f>+AN74-AQ74</f>
        <v>-605.90778216999752</v>
      </c>
      <c r="AS74" s="168">
        <f t="shared" si="228"/>
        <v>0.8774180367786274</v>
      </c>
      <c r="AT74" s="407">
        <f>+SUMIFS('[1]SIIF 30 de Noviembre de 2025'!$Z$4:$Z$749,'[1]SIIF 30 de Noviembre de 2025'!$A$4:$A$749,$B74,'[1]SIIF 30 de Noviembre de 2025'!$B$4:$B$749,$C74,'[1]SIIF 30 de Noviembre de 2025'!$C$4:$C$749,$D74,'[1]SIIF 30 de Noviembre de 2025'!$D$4:$D$749,$E74,'[1]SIIF 30 de Noviembre de 2025'!$E$4:$E$749,$F74,'[1]SIIF 30 de Noviembre de 2025'!$F$4:$F$749,$G74,'[1]SIIF 30 de Noviembre de 2025'!$G$4:$G$749,$H74,'[1]SIIF 30 de Noviembre de 2025'!$H$4:$H$749,$I74,'[1]SIIF 30 de Noviembre de 2025'!$I$4:$I$749,$J74,'[1]SIIF 30 de Noviembre de 2025'!$J$4:$J$749,$K74,'[1]SIIF 30 de Noviembre de 2025'!$K$4:$K$749,$L74,'[1]SIIF 30 de Noviembre de 2025'!$L$4:$L$749,$M74,'[1]SIIF 30 de Noviembre de 2025'!$M$4:$M$749,$N74,'[1]SIIF 30 de Noviembre de 2025'!$N$4:$N$749,$O74)/1000000</f>
        <v>36329.092217830002</v>
      </c>
      <c r="AU74" s="175">
        <f>+AT74/AD74</f>
        <v>0.83819409345255547</v>
      </c>
      <c r="AV74" s="407">
        <f>+AD74-AH74</f>
        <v>6990.8543488299983</v>
      </c>
      <c r="AW74" s="341">
        <f t="shared" ref="AW74:AW82" si="236">+AH74-AN74</f>
        <v>22.153433339997719</v>
      </c>
      <c r="AX74" s="342">
        <f t="shared" ref="AX74:AX82" si="237">+AD74-AN74</f>
        <v>7013.0077821699961</v>
      </c>
      <c r="AY74" s="343">
        <f>+AG74-AH74</f>
        <v>-36351.24565117</v>
      </c>
      <c r="AZ74" s="188">
        <f>AD74*AS74</f>
        <v>38029.140291862946</v>
      </c>
      <c r="BA74" s="170">
        <f>IF(AND(AZ74=0,AN74&gt;AZ74),1,IFERROR(AN74/AZ74,1))</f>
        <v>0.95529617390807275</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4"/>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8">
        <f>DC74/EC74</f>
        <v>2795</v>
      </c>
      <c r="CD74" s="468">
        <f t="shared" ref="CD74:CN78" si="238">DD74/ED74</f>
        <v>3250</v>
      </c>
      <c r="CE74" s="468">
        <f t="shared" si="238"/>
        <v>3300</v>
      </c>
      <c r="CF74" s="468">
        <f t="shared" si="238"/>
        <v>3300</v>
      </c>
      <c r="CG74" s="468">
        <f t="shared" si="238"/>
        <v>3300</v>
      </c>
      <c r="CH74" s="468">
        <f t="shared" si="238"/>
        <v>3510</v>
      </c>
      <c r="CI74" s="468">
        <f t="shared" si="238"/>
        <v>4050</v>
      </c>
      <c r="CJ74" s="468">
        <f t="shared" si="238"/>
        <v>3300</v>
      </c>
      <c r="CK74" s="468">
        <f t="shared" si="238"/>
        <v>3300</v>
      </c>
      <c r="CL74" s="468">
        <f t="shared" si="238"/>
        <v>3300</v>
      </c>
      <c r="CM74" s="468">
        <f t="shared" si="238"/>
        <v>3530</v>
      </c>
      <c r="CN74" s="468">
        <f t="shared" si="238"/>
        <v>5160.1000000000004</v>
      </c>
      <c r="CP74" s="465">
        <f>DP74/EP74</f>
        <v>2795</v>
      </c>
      <c r="CQ74" s="465">
        <f t="shared" ref="CQ74:DA78" si="239">DQ74/EQ74</f>
        <v>6045</v>
      </c>
      <c r="CR74" s="465">
        <f t="shared" si="239"/>
        <v>9345</v>
      </c>
      <c r="CS74" s="465">
        <f t="shared" si="239"/>
        <v>12645</v>
      </c>
      <c r="CT74" s="465">
        <f t="shared" si="239"/>
        <v>15945</v>
      </c>
      <c r="CU74" s="465">
        <f t="shared" si="239"/>
        <v>19455</v>
      </c>
      <c r="CV74" s="465">
        <f t="shared" si="239"/>
        <v>23505</v>
      </c>
      <c r="CW74" s="465">
        <f t="shared" si="239"/>
        <v>26805</v>
      </c>
      <c r="CX74" s="465">
        <f t="shared" si="239"/>
        <v>30105</v>
      </c>
      <c r="CY74" s="465">
        <f t="shared" si="239"/>
        <v>33405</v>
      </c>
      <c r="CZ74" s="465">
        <f t="shared" si="239"/>
        <v>36935</v>
      </c>
      <c r="DA74" s="465">
        <f t="shared" si="239"/>
        <v>42095.1</v>
      </c>
      <c r="DC74" s="407">
        <v>2795000000</v>
      </c>
      <c r="DD74" s="407">
        <v>3250000000</v>
      </c>
      <c r="DE74" s="407">
        <v>3300000000</v>
      </c>
      <c r="DF74" s="407">
        <v>3300000000</v>
      </c>
      <c r="DG74" s="407">
        <v>3300000000</v>
      </c>
      <c r="DH74" s="407">
        <v>3510000000</v>
      </c>
      <c r="DI74" s="407">
        <v>4050000000</v>
      </c>
      <c r="DJ74" s="407">
        <v>3300000000</v>
      </c>
      <c r="DK74" s="407">
        <v>3300000000</v>
      </c>
      <c r="DL74" s="407">
        <v>3300000000</v>
      </c>
      <c r="DM74" s="407">
        <v>3530000000</v>
      </c>
      <c r="DN74" s="407">
        <v>5160100000</v>
      </c>
      <c r="DP74" s="407">
        <v>2795000000</v>
      </c>
      <c r="DQ74" s="407">
        <v>6045000000</v>
      </c>
      <c r="DR74" s="407">
        <v>9345000000</v>
      </c>
      <c r="DS74" s="407">
        <v>12645000000</v>
      </c>
      <c r="DT74" s="407">
        <v>15945000000</v>
      </c>
      <c r="DU74" s="407">
        <v>19455000000</v>
      </c>
      <c r="DV74" s="407">
        <v>23505000000</v>
      </c>
      <c r="DW74" s="407">
        <v>26805000000</v>
      </c>
      <c r="DX74" s="407">
        <v>30105000000</v>
      </c>
      <c r="DY74" s="407">
        <v>33405000000</v>
      </c>
      <c r="DZ74" s="407">
        <v>36935000000</v>
      </c>
      <c r="EA74" s="407">
        <v>42095100000</v>
      </c>
      <c r="EC74" s="468">
        <v>1000000</v>
      </c>
      <c r="ED74" s="471">
        <v>1000000</v>
      </c>
      <c r="EE74" s="471">
        <v>1000000</v>
      </c>
      <c r="EF74" s="471">
        <v>1000000</v>
      </c>
      <c r="EG74" s="471">
        <v>1000000</v>
      </c>
      <c r="EH74" s="471">
        <v>1000000</v>
      </c>
      <c r="EI74" s="471">
        <v>1000000</v>
      </c>
      <c r="EJ74" s="471">
        <v>1000000</v>
      </c>
      <c r="EK74" s="471">
        <v>1000000</v>
      </c>
      <c r="EL74" s="471">
        <v>1000000</v>
      </c>
      <c r="EM74" s="471">
        <v>1000000</v>
      </c>
      <c r="EN74" s="471">
        <v>1000000</v>
      </c>
      <c r="EP74" s="468">
        <v>1000000</v>
      </c>
      <c r="EQ74" s="471">
        <v>1000000</v>
      </c>
      <c r="ER74" s="471">
        <v>1000000</v>
      </c>
      <c r="ES74" s="471">
        <v>1000000</v>
      </c>
      <c r="ET74" s="471">
        <v>1000000</v>
      </c>
      <c r="EU74" s="471">
        <v>1000000</v>
      </c>
      <c r="EV74" s="471">
        <v>1000000</v>
      </c>
      <c r="EW74" s="471">
        <v>1000000</v>
      </c>
      <c r="EX74" s="471">
        <v>1000000</v>
      </c>
      <c r="EY74" s="471">
        <v>1000000</v>
      </c>
      <c r="EZ74" s="471">
        <v>1000000</v>
      </c>
      <c r="FA74" s="471">
        <v>1000000</v>
      </c>
    </row>
    <row r="75" spans="1:157" ht="21.75" customHeight="1">
      <c r="A75" s="179"/>
      <c r="B75" s="179" t="s">
        <v>190</v>
      </c>
      <c r="C75" s="221" t="s">
        <v>191</v>
      </c>
      <c r="D75" s="179" t="s">
        <v>171</v>
      </c>
      <c r="E75" s="179" t="s">
        <v>172</v>
      </c>
      <c r="F75" s="179">
        <v>2</v>
      </c>
      <c r="G75" s="179" t="s">
        <v>171</v>
      </c>
      <c r="H75" s="179" t="s">
        <v>171</v>
      </c>
      <c r="I75" s="179" t="s">
        <v>171</v>
      </c>
      <c r="J75" s="179" t="s">
        <v>171</v>
      </c>
      <c r="K75" s="179" t="s">
        <v>171</v>
      </c>
      <c r="L75" s="179" t="s">
        <v>171</v>
      </c>
      <c r="M75" s="179" t="s">
        <v>171</v>
      </c>
      <c r="N75" s="179" t="s">
        <v>171</v>
      </c>
      <c r="O75" s="179" t="s">
        <v>171</v>
      </c>
      <c r="P75" s="179"/>
      <c r="Q75" s="179"/>
      <c r="R75" s="179"/>
      <c r="S75" s="179"/>
      <c r="T75" s="171" t="s">
        <v>175</v>
      </c>
      <c r="U75" s="387"/>
      <c r="V75" s="172" t="s">
        <v>175</v>
      </c>
      <c r="W75" s="345">
        <f>(+SUMIFS('[1]SIIF 30 de Noviembre de 2025'!$P$4:$P$749,'[1]SIIF 30 de Noviembre de 2025'!$A$4:$A$749,$B75,'[1]SIIF 30 de Noviembre de 2025'!$B$4:$B$749,$C75,'[1]SIIF 30 de Noviembre de 2025'!$C$4:$C$749,$D75,'[1]SIIF 30 de Noviembre de 2025'!$D$4:$D$749,$E75,'[1]SIIF 30 de Noviembre de 2025'!$E$4:$E$749,$F75,'[1]SIIF 30 de Noviembre de 2025'!$F$4:$F$749,$G75,'[1]SIIF 30 de Noviembre de 2025'!$G$4:$G$749,$H75,'[1]SIIF 30 de Noviembre de 2025'!$H$4:$H$749,$I75,'[1]SIIF 30 de Noviembre de 2025'!$I$4:$I$749,$J75,'[1]SIIF 30 de Noviembre de 2025'!$J$4:$J$749,$K75,'[1]SIIF 30 de Noviembre de 2025'!$K$4:$K$749,$L75,'[1]SIIF 30 de Noviembre de 2025'!$L$4:$L$749,$M75,'[1]SIIF 30 de Noviembre de 2025'!$M$4:$M$749,$N75,'[1]SIIF 30 de Noviembre de 2025'!$N$4:$N$749,$O75)/1000000)</f>
        <v>15491.1</v>
      </c>
      <c r="X75" s="345">
        <v>0</v>
      </c>
      <c r="Y75" s="343">
        <f>(+SUMIFS('[1]SIIF 30 de Noviembre de 2025'!$R$4:$R$749,'[1]SIIF 30 de Noviembre de 2025'!$A$4:$A$749,$B75,'[1]SIIF 30 de Noviembre de 2025'!$B$4:$B$749,$C75,'[1]SIIF 30 de Noviembre de 2025'!$C$4:$C$749,$D75,'[1]SIIF 30 de Noviembre de 2025'!$D$4:$D$749,$E75,'[1]SIIF 30 de Noviembre de 2025'!$E$4:$E$749,$F75,'[1]SIIF 30 de Noviembre de 2025'!$F$4:$F$749,$G75,'[1]SIIF 30 de Noviembre de 2025'!$G$4:$G$749,$H75,'[1]SIIF 30 de Noviembre de 2025'!$H$4:$H$749,$I75,'[1]SIIF 30 de Noviembre de 2025'!$I$4:$I$749,$J75,'[1]SIIF 30 de Noviembre de 2025'!$J$4:$J$749,$K75,'[1]SIIF 30 de Noviembre de 2025'!$K$4:$K$749,$L75,'[1]SIIF 30 de Noviembre de 2025'!$L$4:$L$749,$M75,'[1]SIIF 30 de Noviembre de 2025'!$M$4:$M$749,$N75,'[1]SIIF 30 de Noviembre de 2025'!$N$4:$N$749,$O75)/1000000)</f>
        <v>7.8662000000000001</v>
      </c>
      <c r="Z75" s="341"/>
      <c r="AA75" s="343">
        <f>(+SUMIFS('[1]SIIF 30 de Noviembre de 2025'!$Q$4:$Q$749,'[1]SIIF 30 de Noviembre de 2025'!$A$4:$A$749,$B75,'[1]SIIF 30 de Noviembre de 2025'!$B$4:$B$749,$C75,'[1]SIIF 30 de Noviembre de 2025'!$C$4:$C$749,$D75,'[1]SIIF 30 de Noviembre de 2025'!$D$4:$D$749,$E75,'[1]SIIF 30 de Noviembre de 2025'!$E$4:$E$749,$F75,'[1]SIIF 30 de Noviembre de 2025'!$F$4:$F$749,$G75,'[1]SIIF 30 de Noviembre de 2025'!$G$4:$G$749,$H75,'[1]SIIF 30 de Noviembre de 2025'!$H$4:$H$749,$I75,'[1]SIIF 30 de Noviembre de 2025'!$I$4:$I$749,$J75,'[1]SIIF 30 de Noviembre de 2025'!$J$4:$J$749,$K75,'[1]SIIF 30 de Noviembre de 2025'!$K$4:$K$749,$L75,'[1]SIIF 30 de Noviembre de 2025'!$L$4:$L$749,$M75,'[1]SIIF 30 de Noviembre de 2025'!$M$4:$M$749,$N75,'[1]SIIF 30 de Noviembre de 2025'!$N$4:$N$749,$O75)/1000000)</f>
        <v>0</v>
      </c>
      <c r="AB75" s="345"/>
      <c r="AC75" s="341"/>
      <c r="AD75" s="407">
        <f>W75-Y75+AA75</f>
        <v>15483.2338</v>
      </c>
      <c r="AE75" s="345">
        <f>(+SUMIFS('[1]SIIF 30 de Noviembre de 2025'!$T$4:$T$749,'[1]SIIF 30 de Noviembre de 2025'!$A$4:$A$749,$B75,'[1]SIIF 30 de Noviembre de 2025'!$B$4:$B$749,$C75,'[1]SIIF 30 de Noviembre de 2025'!$C$4:$C$749,$D75,'[1]SIIF 30 de Noviembre de 2025'!$D$4:$D$749,$E75,'[1]SIIF 30 de Noviembre de 2025'!$E$4:$E$749,$F75,'[1]SIIF 30 de Noviembre de 2025'!$F$4:$F$749,$G75,'[1]SIIF 30 de Noviembre de 2025'!$G$4:$G$749,$H75,'[1]SIIF 30 de Noviembre de 2025'!$H$4:$H$749,$I75,'[1]SIIF 30 de Noviembre de 2025'!$I$4:$I$749,$J75,'[1]SIIF 30 de Noviembre de 2025'!$J$4:$J$749,$K75,'[1]SIIF 30 de Noviembre de 2025'!$K$4:$K$749,$L75,'[1]SIIF 30 de Noviembre de 2025'!$L$4:$L$749,$M75,'[1]SIIF 30 de Noviembre de 2025'!$M$4:$M$749,$N75,'[1]SIIF 30 de Noviembre de 2025'!$N$4:$N$749,$O75)/1000000)</f>
        <v>0</v>
      </c>
      <c r="AF75" s="345">
        <f>(+SUMIFS('[1]SIIF 30 de Noviembre de 2025'!$U$4:$U$749,'[1]SIIF 30 de Noviembre de 2025'!$A$4:$A$749,$B75,'[1]SIIF 30 de Noviembre de 2025'!$B$4:$B$749,$C75,'[1]SIIF 30 de Noviembre de 2025'!$C$4:$C$749,$D75,'[1]SIIF 30 de Noviembre de 2025'!$D$4:$D$749,$E75,'[1]SIIF 30 de Noviembre de 2025'!$E$4:$E$749,$F75,'[1]SIIF 30 de Noviembre de 2025'!$F$4:$F$749,$G75,'[1]SIIF 30 de Noviembre de 2025'!$G$4:$G$749,$H75,'[1]SIIF 30 de Noviembre de 2025'!$H$4:$H$749,$I75,'[1]SIIF 30 de Noviembre de 2025'!$I$4:$I$749,$J75,'[1]SIIF 30 de Noviembre de 2025'!$J$4:$J$749,$K75,'[1]SIIF 30 de Noviembre de 2025'!$K$4:$K$749,$L75,'[1]SIIF 30 de Noviembre de 2025'!$L$4:$L$749,$M75,'[1]SIIF 30 de Noviembre de 2025'!$M$4:$M$749,$N75,'[1]SIIF 30 de Noviembre de 2025'!$N$4:$N$749,$O75)/1000000)</f>
        <v>11620.190066879999</v>
      </c>
      <c r="AG75" s="343">
        <f t="shared" ref="AG75:AG81" si="240">AD75-AE75-AF75</f>
        <v>3863.043733120001</v>
      </c>
      <c r="AH75" s="409">
        <f>+SUMIFS('[1]SIIF 30 de Noviembre de 2025'!$W$4:$W$749,'[1]SIIF 30 de Noviembre de 2025'!$A$4:$A$749,$B75,'[1]SIIF 30 de Noviembre de 2025'!$B$4:$B$749,$C75,'[1]SIIF 30 de Noviembre de 2025'!$C$4:$C$749,$D75,'[1]SIIF 30 de Noviembre de 2025'!$D$4:$D$749,$E75,'[1]SIIF 30 de Noviembre de 2025'!$E$4:$E$749,$F75,'[1]SIIF 30 de Noviembre de 2025'!$F$4:$F$749,$G75,'[1]SIIF 30 de Noviembre de 2025'!$G$4:$G$749,$H75,'[1]SIIF 30 de Noviembre de 2025'!$H$4:$H$749,$I75,'[1]SIIF 30 de Noviembre de 2025'!$I$4:$I$749,$J75,'[1]SIIF 30 de Noviembre de 2025'!$J$4:$J$749,$K75,'[1]SIIF 30 de Noviembre de 2025'!$K$4:$K$749,$L75,'[1]SIIF 30 de Noviembre de 2025'!$L$4:$L$749,$M75,'[1]SIIF 30 de Noviembre de 2025'!$M$4:$M$749,$N75,'[1]SIIF 30 de Noviembre de 2025'!$N$4:$N$749,$O75)/1000000</f>
        <v>7188.8009535000001</v>
      </c>
      <c r="AI75" s="173">
        <f>+AH75/AD75</f>
        <v>0.46429583421390952</v>
      </c>
      <c r="AJ75" s="182">
        <f t="shared" si="226"/>
        <v>1.8609162748706289</v>
      </c>
      <c r="AK75" s="243">
        <f>INDEX(CC75:CN75,MATCH($W$1,$CC$86:$CN$86,0))</f>
        <v>231.15</v>
      </c>
      <c r="AL75" s="243">
        <f t="shared" ref="AL75:AL78" si="241">+AH75-AK75</f>
        <v>6957.6509535000005</v>
      </c>
      <c r="AM75" s="168">
        <f>INDEX(BC75:BN75,MATCH($W$1,$BC$86:$BN$86,0))</f>
        <v>1.4921471038207613E-2</v>
      </c>
      <c r="AN75" s="407">
        <f>+SUMIFS('[1]SIIF 30 de Noviembre de 2025'!$X$4:$X$749,'[1]SIIF 30 de Noviembre de 2025'!$A$4:$A$749,$B75,'[1]SIIF 30 de Noviembre de 2025'!$B$4:$B$749,$C75,'[1]SIIF 30 de Noviembre de 2025'!$C$4:$C$749,$D75,'[1]SIIF 30 de Noviembre de 2025'!$D$4:$D$749,$E75,'[1]SIIF 30 de Noviembre de 2025'!$E$4:$E$749,$F75,'[1]SIIF 30 de Noviembre de 2025'!$F$4:$F$749,$G75,'[1]SIIF 30 de Noviembre de 2025'!$G$4:$G$749,$H75,'[1]SIIF 30 de Noviembre de 2025'!$H$4:$H$749,$I75,'[1]SIIF 30 de Noviembre de 2025'!$I$4:$I$749,$J75,'[1]SIIF 30 de Noviembre de 2025'!$J$4:$J$749,$K75,'[1]SIIF 30 de Noviembre de 2025'!$K$4:$K$749,$L75,'[1]SIIF 30 de Noviembre de 2025'!$L$4:$L$749,$M75,'[1]SIIF 30 de Noviembre de 2025'!$M$4:$M$749,$N75,'[1]SIIF 30 de Noviembre de 2025'!$N$4:$N$749,$O75)/1000000</f>
        <v>4825.21595626</v>
      </c>
      <c r="AO75" s="175">
        <f>+AN75/AD75</f>
        <v>0.31164135468005399</v>
      </c>
      <c r="AP75" s="184">
        <f t="shared" si="227"/>
        <v>1.2490710148815471</v>
      </c>
      <c r="AQ75" s="243">
        <f>INDEX(CP75:DA75,MATCH($W$1,$CP$86:$DA$86,0))</f>
        <v>13435.02578251685</v>
      </c>
      <c r="AR75" s="243">
        <f t="shared" ref="AR75:AR81" si="242">+AN75-AQ75</f>
        <v>-8609.8098262568492</v>
      </c>
      <c r="AS75" s="168">
        <f t="shared" si="228"/>
        <v>0.86727383995406282</v>
      </c>
      <c r="AT75" s="407">
        <f>+SUMIFS('[1]SIIF 30 de Noviembre de 2025'!$Z$4:$Z$749,'[1]SIIF 30 de Noviembre de 2025'!$A$4:$A$749,$B75,'[1]SIIF 30 de Noviembre de 2025'!$B$4:$B$749,$C75,'[1]SIIF 30 de Noviembre de 2025'!$C$4:$C$749,$D75,'[1]SIIF 30 de Noviembre de 2025'!$D$4:$D$749,$E75,'[1]SIIF 30 de Noviembre de 2025'!$E$4:$E$749,$F75,'[1]SIIF 30 de Noviembre de 2025'!$F$4:$F$749,$G75,'[1]SIIF 30 de Noviembre de 2025'!$G$4:$G$749,$H75,'[1]SIIF 30 de Noviembre de 2025'!$H$4:$H$749,$I75,'[1]SIIF 30 de Noviembre de 2025'!$I$4:$I$749,$J75,'[1]SIIF 30 de Noviembre de 2025'!$J$4:$J$749,$K75,'[1]SIIF 30 de Noviembre de 2025'!$K$4:$K$749,$L75,'[1]SIIF 30 de Noviembre de 2025'!$L$4:$L$749,$M75,'[1]SIIF 30 de Noviembre de 2025'!$M$4:$M$749,$N75,'[1]SIIF 30 de Noviembre de 2025'!$N$4:$N$749,$O75)/1000000</f>
        <v>4805.6224162600001</v>
      </c>
      <c r="AU75" s="175">
        <f>+AT75/AD75</f>
        <v>0.31037588648051029</v>
      </c>
      <c r="AV75" s="407">
        <f>+AD75-AH75</f>
        <v>8294.4328464999999</v>
      </c>
      <c r="AW75" s="341">
        <f t="shared" si="236"/>
        <v>2363.5849972400001</v>
      </c>
      <c r="AX75" s="342">
        <f t="shared" si="237"/>
        <v>10658.017843739999</v>
      </c>
      <c r="AY75" s="343">
        <f t="shared" si="229"/>
        <v>-3325.7572203799991</v>
      </c>
      <c r="AZ75" s="188">
        <f>AD75*AS75</f>
        <v>13428.203632632536</v>
      </c>
      <c r="BA75" s="170">
        <f>IF(AND(AZ75=0,AN75&gt;AZ75),1,IFERROR(AN75/AZ75,1))</f>
        <v>0.35933443431956946</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4"/>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8">
        <f>DC75/EC75</f>
        <v>2125.9820397814792</v>
      </c>
      <c r="CD75" s="468">
        <f t="shared" si="238"/>
        <v>1934.7020399999999</v>
      </c>
      <c r="CE75" s="468">
        <f t="shared" si="238"/>
        <v>1374.2322180000001</v>
      </c>
      <c r="CF75" s="468">
        <f t="shared" si="238"/>
        <v>893.91000299999996</v>
      </c>
      <c r="CG75" s="468">
        <f t="shared" si="238"/>
        <v>470.99143199999997</v>
      </c>
      <c r="CH75" s="468">
        <f t="shared" si="238"/>
        <v>607.92733299999998</v>
      </c>
      <c r="CI75" s="468">
        <f t="shared" si="238"/>
        <v>7390.2107480000004</v>
      </c>
      <c r="CJ75" s="468">
        <f t="shared" si="238"/>
        <v>116.6</v>
      </c>
      <c r="CK75" s="468">
        <f t="shared" si="238"/>
        <v>156.69999999999999</v>
      </c>
      <c r="CL75" s="468">
        <f t="shared" si="238"/>
        <v>104.9</v>
      </c>
      <c r="CM75" s="468">
        <f t="shared" si="238"/>
        <v>231.15</v>
      </c>
      <c r="CN75" s="468">
        <f t="shared" si="238"/>
        <v>83.79418622</v>
      </c>
      <c r="CP75" s="465">
        <f t="shared" ref="CP75:CP78" si="243">DP75/EP75</f>
        <v>50.250547310000002</v>
      </c>
      <c r="CQ75" s="465">
        <f t="shared" si="239"/>
        <v>580.80973718117525</v>
      </c>
      <c r="CR75" s="465">
        <f t="shared" si="239"/>
        <v>1172.7063599305711</v>
      </c>
      <c r="CS75" s="465">
        <f t="shared" si="239"/>
        <v>1867.2319796764243</v>
      </c>
      <c r="CT75" s="465">
        <f t="shared" si="239"/>
        <v>2598.2481149049372</v>
      </c>
      <c r="CU75" s="465">
        <f t="shared" si="239"/>
        <v>3364.646161400472</v>
      </c>
      <c r="CV75" s="465">
        <f t="shared" si="239"/>
        <v>5356.4847495343856</v>
      </c>
      <c r="CW75" s="465">
        <f t="shared" si="239"/>
        <v>7351.0375606683001</v>
      </c>
      <c r="CX75" s="465">
        <f t="shared" si="239"/>
        <v>9357.3669679511495</v>
      </c>
      <c r="CY75" s="465">
        <f t="shared" si="239"/>
        <v>11363.696375234</v>
      </c>
      <c r="CZ75" s="465">
        <f t="shared" si="239"/>
        <v>13435.02578251685</v>
      </c>
      <c r="DA75" s="465">
        <f t="shared" si="239"/>
        <v>15491.100000466366</v>
      </c>
      <c r="DC75" s="407">
        <v>2125982039.7814791</v>
      </c>
      <c r="DD75" s="407">
        <v>1934702040</v>
      </c>
      <c r="DE75" s="407">
        <v>1374232218</v>
      </c>
      <c r="DF75" s="407">
        <v>893910003</v>
      </c>
      <c r="DG75" s="407">
        <v>470991432</v>
      </c>
      <c r="DH75" s="407">
        <v>607927333</v>
      </c>
      <c r="DI75" s="407">
        <v>7390210748</v>
      </c>
      <c r="DJ75" s="407">
        <v>116600000</v>
      </c>
      <c r="DK75" s="407">
        <v>156700000</v>
      </c>
      <c r="DL75" s="407">
        <v>104900000</v>
      </c>
      <c r="DM75" s="407">
        <v>231150000</v>
      </c>
      <c r="DN75" s="407">
        <v>83794186.219999999</v>
      </c>
      <c r="DP75" s="407">
        <v>50250547.310000002</v>
      </c>
      <c r="DQ75" s="407">
        <v>580809737.18117523</v>
      </c>
      <c r="DR75" s="407">
        <v>1172706359.9305711</v>
      </c>
      <c r="DS75" s="407">
        <v>1867231979.6764243</v>
      </c>
      <c r="DT75" s="407">
        <v>2598248114.9049373</v>
      </c>
      <c r="DU75" s="407">
        <v>3364646161.4004722</v>
      </c>
      <c r="DV75" s="407">
        <v>5356484749.5343857</v>
      </c>
      <c r="DW75" s="407">
        <v>7351037560.6682997</v>
      </c>
      <c r="DX75" s="407">
        <v>9357366967.951149</v>
      </c>
      <c r="DY75" s="407">
        <v>11363696375.233999</v>
      </c>
      <c r="DZ75" s="407">
        <v>13435025782.51685</v>
      </c>
      <c r="EA75" s="407">
        <v>15491100000.466366</v>
      </c>
      <c r="EC75" s="468">
        <v>1000000</v>
      </c>
      <c r="ED75" s="471">
        <v>1000000</v>
      </c>
      <c r="EE75" s="471">
        <v>1000000</v>
      </c>
      <c r="EF75" s="471">
        <v>1000000</v>
      </c>
      <c r="EG75" s="471">
        <v>1000000</v>
      </c>
      <c r="EH75" s="471">
        <v>1000000</v>
      </c>
      <c r="EI75" s="471">
        <v>1000000</v>
      </c>
      <c r="EJ75" s="471">
        <v>1000000</v>
      </c>
      <c r="EK75" s="471">
        <v>1000000</v>
      </c>
      <c r="EL75" s="471">
        <v>1000000</v>
      </c>
      <c r="EM75" s="471">
        <v>1000000</v>
      </c>
      <c r="EN75" s="471">
        <v>1000000</v>
      </c>
      <c r="EP75" s="468">
        <v>1000000</v>
      </c>
      <c r="EQ75" s="471">
        <v>1000000</v>
      </c>
      <c r="ER75" s="471">
        <v>1000000</v>
      </c>
      <c r="ES75" s="471">
        <v>1000000</v>
      </c>
      <c r="ET75" s="471">
        <v>1000000</v>
      </c>
      <c r="EU75" s="471">
        <v>1000000</v>
      </c>
      <c r="EV75" s="471">
        <v>1000000</v>
      </c>
      <c r="EW75" s="471">
        <v>1000000</v>
      </c>
      <c r="EX75" s="471">
        <v>1000000</v>
      </c>
      <c r="EY75" s="471">
        <v>1000000</v>
      </c>
      <c r="EZ75" s="471">
        <v>1000000</v>
      </c>
      <c r="FA75" s="471">
        <v>1000000</v>
      </c>
    </row>
    <row r="76" spans="1:157" ht="18.75" customHeight="1">
      <c r="A76" s="179"/>
      <c r="B76" s="179" t="s">
        <v>190</v>
      </c>
      <c r="C76" s="221" t="s">
        <v>191</v>
      </c>
      <c r="D76" s="179" t="s">
        <v>171</v>
      </c>
      <c r="E76" s="179" t="s">
        <v>172</v>
      </c>
      <c r="F76" s="179">
        <v>3</v>
      </c>
      <c r="G76" s="179" t="s">
        <v>171</v>
      </c>
      <c r="H76" s="179" t="s">
        <v>171</v>
      </c>
      <c r="I76" s="179" t="s">
        <v>171</v>
      </c>
      <c r="J76" s="179" t="s">
        <v>171</v>
      </c>
      <c r="K76" s="179" t="s">
        <v>171</v>
      </c>
      <c r="L76" s="179" t="s">
        <v>171</v>
      </c>
      <c r="M76" s="179" t="s">
        <v>171</v>
      </c>
      <c r="N76" s="179" t="s">
        <v>171</v>
      </c>
      <c r="O76" s="179" t="s">
        <v>171</v>
      </c>
      <c r="P76" s="179"/>
      <c r="Q76" s="179"/>
      <c r="R76" s="179"/>
      <c r="S76" s="179"/>
      <c r="T76" s="171" t="s">
        <v>176</v>
      </c>
      <c r="U76" s="387"/>
      <c r="V76" s="172" t="s">
        <v>176</v>
      </c>
      <c r="W76" s="345">
        <f>(+SUMIFS('[1]SIIF 30 de Noviembre de 2025'!$P$4:$P$749,'[1]SIIF 30 de Noviembre de 2025'!$A$4:$A$749,$B76,'[1]SIIF 30 de Noviembre de 2025'!$B$4:$B$749,$C76,'[1]SIIF 30 de Noviembre de 2025'!$C$4:$C$749,$D76,'[1]SIIF 30 de Noviembre de 2025'!$D$4:$D$749,$E76,'[1]SIIF 30 de Noviembre de 2025'!$E$4:$E$749,$F76,'[1]SIIF 30 de Noviembre de 2025'!$F$4:$F$749,$G76,'[1]SIIF 30 de Noviembre de 2025'!$G$4:$G$749,$H76,'[1]SIIF 30 de Noviembre de 2025'!$H$4:$H$749,$I76,'[1]SIIF 30 de Noviembre de 2025'!$I$4:$I$749,$J76,'[1]SIIF 30 de Noviembre de 2025'!$J$4:$J$749,$K76,'[1]SIIF 30 de Noviembre de 2025'!$K$4:$K$749,$L76,'[1]SIIF 30 de Noviembre de 2025'!$L$4:$L$749,$M76,'[1]SIIF 30 de Noviembre de 2025'!$M$4:$M$749,$N76,'[1]SIIF 30 de Noviembre de 2025'!$N$4:$N$749,$O76)/1000000)</f>
        <v>107771.86320000001</v>
      </c>
      <c r="X76" s="345">
        <v>0</v>
      </c>
      <c r="Y76" s="343">
        <f>(+SUMIFS('[1]SIIF 30 de Noviembre de 2025'!$R$4:$R$749,'[1]SIIF 30 de Noviembre de 2025'!$A$4:$A$749,$B76,'[1]SIIF 30 de Noviembre de 2025'!$B$4:$B$749,$C76,'[1]SIIF 30 de Noviembre de 2025'!$C$4:$C$749,$D76,'[1]SIIF 30 de Noviembre de 2025'!$D$4:$D$749,$E76,'[1]SIIF 30 de Noviembre de 2025'!$E$4:$E$749,$F76,'[1]SIIF 30 de Noviembre de 2025'!$F$4:$F$749,$G76,'[1]SIIF 30 de Noviembre de 2025'!$G$4:$G$749,$H76,'[1]SIIF 30 de Noviembre de 2025'!$H$4:$H$749,$I76,'[1]SIIF 30 de Noviembre de 2025'!$I$4:$I$749,$J76,'[1]SIIF 30 de Noviembre de 2025'!$J$4:$J$749,$K76,'[1]SIIF 30 de Noviembre de 2025'!$K$4:$K$749,$L76,'[1]SIIF 30 de Noviembre de 2025'!$L$4:$L$749,$M76,'[1]SIIF 30 de Noviembre de 2025'!$M$4:$M$749,$N76,'[1]SIIF 30 de Noviembre de 2025'!$N$4:$N$749,$O76)/1000000)</f>
        <v>0</v>
      </c>
      <c r="Z76" s="341"/>
      <c r="AA76" s="343">
        <f>(+SUMIFS('[1]SIIF 30 de Noviembre de 2025'!$Q$4:$Q$749,'[1]SIIF 30 de Noviembre de 2025'!$A$4:$A$749,$B76,'[1]SIIF 30 de Noviembre de 2025'!$B$4:$B$749,$C76,'[1]SIIF 30 de Noviembre de 2025'!$C$4:$C$749,$D76,'[1]SIIF 30 de Noviembre de 2025'!$D$4:$D$749,$E76,'[1]SIIF 30 de Noviembre de 2025'!$E$4:$E$749,$F76,'[1]SIIF 30 de Noviembre de 2025'!$F$4:$F$749,$G76,'[1]SIIF 30 de Noviembre de 2025'!$G$4:$G$749,$H76,'[1]SIIF 30 de Noviembre de 2025'!$H$4:$H$749,$I76,'[1]SIIF 30 de Noviembre de 2025'!$I$4:$I$749,$J76,'[1]SIIF 30 de Noviembre de 2025'!$J$4:$J$749,$K76,'[1]SIIF 30 de Noviembre de 2025'!$K$4:$K$749,$L76,'[1]SIIF 30 de Noviembre de 2025'!$L$4:$L$749,$M76,'[1]SIIF 30 de Noviembre de 2025'!$M$4:$M$749,$N76,'[1]SIIF 30 de Noviembre de 2025'!$N$4:$N$749,$O76)/1000000)</f>
        <v>0</v>
      </c>
      <c r="AB76" s="345"/>
      <c r="AC76" s="341"/>
      <c r="AD76" s="407">
        <f>W76-Y76+AA76</f>
        <v>107771.86320000001</v>
      </c>
      <c r="AE76" s="345">
        <f>(+SUMIFS('[1]SIIF 30 de Noviembre de 2025'!$T$4:$T$749,'[1]SIIF 30 de Noviembre de 2025'!$A$4:$A$749,$B76,'[1]SIIF 30 de Noviembre de 2025'!$B$4:$B$749,$C76,'[1]SIIF 30 de Noviembre de 2025'!$C$4:$C$749,$D76,'[1]SIIF 30 de Noviembre de 2025'!$D$4:$D$749,$E76,'[1]SIIF 30 de Noviembre de 2025'!$E$4:$E$749,$F76,'[1]SIIF 30 de Noviembre de 2025'!$F$4:$F$749,$G76,'[1]SIIF 30 de Noviembre de 2025'!$G$4:$G$749,$H76,'[1]SIIF 30 de Noviembre de 2025'!$H$4:$H$749,$I76,'[1]SIIF 30 de Noviembre de 2025'!$I$4:$I$749,$J76,'[1]SIIF 30 de Noviembre de 2025'!$J$4:$J$749,$K76,'[1]SIIF 30 de Noviembre de 2025'!$K$4:$K$749,$L76,'[1]SIIF 30 de Noviembre de 2025'!$L$4:$L$749,$M76,'[1]SIIF 30 de Noviembre de 2025'!$M$4:$M$749,$N76,'[1]SIIF 30 de Noviembre de 2025'!$N$4:$N$749,$O76)/1000000)</f>
        <v>5000</v>
      </c>
      <c r="AF76" s="345">
        <f>(+SUMIFS('[1]SIIF 30 de Noviembre de 2025'!$U$4:$U$749,'[1]SIIF 30 de Noviembre de 2025'!$A$4:$A$749,$B76,'[1]SIIF 30 de Noviembre de 2025'!$B$4:$B$749,$C76,'[1]SIIF 30 de Noviembre de 2025'!$C$4:$C$749,$D76,'[1]SIIF 30 de Noviembre de 2025'!$D$4:$D$749,$E76,'[1]SIIF 30 de Noviembre de 2025'!$E$4:$E$749,$F76,'[1]SIIF 30 de Noviembre de 2025'!$F$4:$F$749,$G76,'[1]SIIF 30 de Noviembre de 2025'!$G$4:$G$749,$H76,'[1]SIIF 30 de Noviembre de 2025'!$H$4:$H$749,$I76,'[1]SIIF 30 de Noviembre de 2025'!$I$4:$I$749,$J76,'[1]SIIF 30 de Noviembre de 2025'!$J$4:$J$749,$K76,'[1]SIIF 30 de Noviembre de 2025'!$K$4:$K$749,$L76,'[1]SIIF 30 de Noviembre de 2025'!$L$4:$L$749,$M76,'[1]SIIF 30 de Noviembre de 2025'!$M$4:$M$749,$N76,'[1]SIIF 30 de Noviembre de 2025'!$N$4:$N$749,$O76)/1000000)</f>
        <v>98367.431918169998</v>
      </c>
      <c r="AG76" s="343">
        <f>AD76-AE76-AF76</f>
        <v>4404.4312818300095</v>
      </c>
      <c r="AH76" s="409">
        <f>+SUMIFS('[1]SIIF 30 de Noviembre de 2025'!$W$4:$W$749,'[1]SIIF 30 de Noviembre de 2025'!$A$4:$A$749,$B76,'[1]SIIF 30 de Noviembre de 2025'!$B$4:$B$749,$C76,'[1]SIIF 30 de Noviembre de 2025'!$C$4:$C$749,$D76,'[1]SIIF 30 de Noviembre de 2025'!$D$4:$D$749,$E76,'[1]SIIF 30 de Noviembre de 2025'!$E$4:$E$749,$F76,'[1]SIIF 30 de Noviembre de 2025'!$F$4:$F$749,$G76,'[1]SIIF 30 de Noviembre de 2025'!$G$4:$G$749,$H76,'[1]SIIF 30 de Noviembre de 2025'!$H$4:$H$749,$I76,'[1]SIIF 30 de Noviembre de 2025'!$I$4:$I$749,$J76,'[1]SIIF 30 de Noviembre de 2025'!$J$4:$J$749,$K76,'[1]SIIF 30 de Noviembre de 2025'!$K$4:$K$749,$L76,'[1]SIIF 30 de Noviembre de 2025'!$L$4:$L$749,$M76,'[1]SIIF 30 de Noviembre de 2025'!$M$4:$M$749,$N76,'[1]SIIF 30 de Noviembre de 2025'!$N$4:$N$749,$O76)/1000000</f>
        <v>98200.789022109981</v>
      </c>
      <c r="AI76" s="173">
        <f>+AH76/AD76</f>
        <v>0.91119134536879731</v>
      </c>
      <c r="AJ76" s="182">
        <f t="shared" si="226"/>
        <v>22.295906721765963</v>
      </c>
      <c r="AK76" s="243">
        <f>INDEX(CC76:CN76,MATCH($W$1,$CC$86:$CN$86,0))</f>
        <v>7376.2086668040265</v>
      </c>
      <c r="AL76" s="243">
        <f t="shared" si="241"/>
        <v>90824.580355305952</v>
      </c>
      <c r="AM76" s="168">
        <f>INDEX(BC76:BN76,MATCH($W$1,$BC$86:$BN$86,0))</f>
        <v>6.844280545763104E-2</v>
      </c>
      <c r="AN76" s="407">
        <f>+SUMIFS('[1]SIIF 30 de Noviembre de 2025'!$X$4:$X$749,'[1]SIIF 30 de Noviembre de 2025'!$A$4:$A$749,$B76,'[1]SIIF 30 de Noviembre de 2025'!$B$4:$B$749,$C76,'[1]SIIF 30 de Noviembre de 2025'!$C$4:$C$749,$D76,'[1]SIIF 30 de Noviembre de 2025'!$D$4:$D$749,$E76,'[1]SIIF 30 de Noviembre de 2025'!$E$4:$E$749,$F76,'[1]SIIF 30 de Noviembre de 2025'!$F$4:$F$749,$G76,'[1]SIIF 30 de Noviembre de 2025'!$G$4:$G$749,$H76,'[1]SIIF 30 de Noviembre de 2025'!$H$4:$H$749,$I76,'[1]SIIF 30 de Noviembre de 2025'!$I$4:$I$749,$J76,'[1]SIIF 30 de Noviembre de 2025'!$J$4:$J$749,$K76,'[1]SIIF 30 de Noviembre de 2025'!$K$4:$K$749,$L76,'[1]SIIF 30 de Noviembre de 2025'!$L$4:$L$749,$M76,'[1]SIIF 30 de Noviembre de 2025'!$M$4:$M$749,$N76,'[1]SIIF 30 de Noviembre de 2025'!$N$4:$N$749,$O76)/1000000</f>
        <v>98200.789022109981</v>
      </c>
      <c r="AO76" s="175">
        <f>+AN76/AD76</f>
        <v>0.91119134536879731</v>
      </c>
      <c r="AP76" s="184">
        <f t="shared" si="227"/>
        <v>22.295906721765963</v>
      </c>
      <c r="AQ76" s="243">
        <f>INDEX(CP76:DA76,MATCH($W$1,$CP$86:$DA$86,0))</f>
        <v>99955.506433534436</v>
      </c>
      <c r="AR76" s="243">
        <f t="shared" si="242"/>
        <v>-1754.7174114244553</v>
      </c>
      <c r="AS76" s="168">
        <f t="shared" si="228"/>
        <v>0.92747312207120169</v>
      </c>
      <c r="AT76" s="407">
        <f>+SUMIFS('[1]SIIF 30 de Noviembre de 2025'!$Z$4:$Z$749,'[1]SIIF 30 de Noviembre de 2025'!$A$4:$A$749,$B76,'[1]SIIF 30 de Noviembre de 2025'!$B$4:$B$749,$C76,'[1]SIIF 30 de Noviembre de 2025'!$C$4:$C$749,$D76,'[1]SIIF 30 de Noviembre de 2025'!$D$4:$D$749,$E76,'[1]SIIF 30 de Noviembre de 2025'!$E$4:$E$749,$F76,'[1]SIIF 30 de Noviembre de 2025'!$F$4:$F$749,$G76,'[1]SIIF 30 de Noviembre de 2025'!$G$4:$G$749,$H76,'[1]SIIF 30 de Noviembre de 2025'!$H$4:$H$749,$I76,'[1]SIIF 30 de Noviembre de 2025'!$I$4:$I$749,$J76,'[1]SIIF 30 de Noviembre de 2025'!$J$4:$J$749,$K76,'[1]SIIF 30 de Noviembre de 2025'!$K$4:$K$749,$L76,'[1]SIIF 30 de Noviembre de 2025'!$L$4:$L$749,$M76,'[1]SIIF 30 de Noviembre de 2025'!$M$4:$M$749,$N76,'[1]SIIF 30 de Noviembre de 2025'!$N$4:$N$749,$O76)/1000000</f>
        <v>98200.789022109981</v>
      </c>
      <c r="AU76" s="175">
        <f>+AT76/AD76</f>
        <v>0.91119134536879731</v>
      </c>
      <c r="AV76" s="407">
        <f>+AD76-AH76</f>
        <v>9571.0741778900265</v>
      </c>
      <c r="AW76" s="341">
        <f t="shared" si="236"/>
        <v>0</v>
      </c>
      <c r="AX76" s="342">
        <f t="shared" si="237"/>
        <v>9571.0741778900265</v>
      </c>
      <c r="AY76" s="343">
        <f t="shared" si="229"/>
        <v>-93796.357740279971</v>
      </c>
      <c r="AZ76" s="188">
        <f>AD76*AS76</f>
        <v>99955.50643353445</v>
      </c>
      <c r="BA76" s="170">
        <f>IF(AND(AZ76=0,AN76&gt;AZ76),1,IFERROR(AN76/AZ76,1))</f>
        <v>0.98244501504685711</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4"/>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8">
        <f>DC76/EC76</f>
        <v>9822.3696742040247</v>
      </c>
      <c r="CD76" s="468">
        <f t="shared" si="238"/>
        <v>18766.517061384027</v>
      </c>
      <c r="CE76" s="468">
        <f t="shared" si="238"/>
        <v>7376.2086668040265</v>
      </c>
      <c r="CF76" s="468">
        <f t="shared" si="238"/>
        <v>7376.2086668040265</v>
      </c>
      <c r="CG76" s="468">
        <f t="shared" si="238"/>
        <v>7376.2086668040265</v>
      </c>
      <c r="CH76" s="468">
        <f t="shared" si="238"/>
        <v>10731.320599360872</v>
      </c>
      <c r="CI76" s="468">
        <f t="shared" si="238"/>
        <v>7376.2086668040265</v>
      </c>
      <c r="CJ76" s="468">
        <f t="shared" si="238"/>
        <v>9293.4050976240269</v>
      </c>
      <c r="CK76" s="468">
        <f t="shared" si="238"/>
        <v>7476.2086668040265</v>
      </c>
      <c r="CL76" s="468">
        <f t="shared" si="238"/>
        <v>7376.2086668040265</v>
      </c>
      <c r="CM76" s="468">
        <f t="shared" si="238"/>
        <v>7376.2086668040265</v>
      </c>
      <c r="CN76" s="468">
        <f t="shared" si="238"/>
        <v>7424.7900997988718</v>
      </c>
      <c r="CP76" s="465">
        <f t="shared" si="243"/>
        <v>9822.3696742040247</v>
      </c>
      <c r="CQ76" s="465">
        <f t="shared" si="239"/>
        <v>16600.95573558805</v>
      </c>
      <c r="CR76" s="465">
        <f t="shared" si="239"/>
        <v>35965.095402392071</v>
      </c>
      <c r="CS76" s="465">
        <f t="shared" si="239"/>
        <v>43341.3040691961</v>
      </c>
      <c r="CT76" s="465">
        <f t="shared" si="239"/>
        <v>50717.512736000121</v>
      </c>
      <c r="CU76" s="465">
        <f t="shared" si="239"/>
        <v>59099.433335360991</v>
      </c>
      <c r="CV76" s="465">
        <f t="shared" si="239"/>
        <v>66867.208668831692</v>
      </c>
      <c r="CW76" s="465">
        <f t="shared" si="239"/>
        <v>76552.180433122368</v>
      </c>
      <c r="CX76" s="465">
        <f t="shared" si="239"/>
        <v>84419.955766593062</v>
      </c>
      <c r="CY76" s="465">
        <f t="shared" si="239"/>
        <v>92187.731100063756</v>
      </c>
      <c r="CZ76" s="465">
        <f t="shared" si="239"/>
        <v>99955.506433534436</v>
      </c>
      <c r="DA76" s="465">
        <f t="shared" si="239"/>
        <v>107771.86319999998</v>
      </c>
      <c r="DC76" s="407">
        <v>9822369674.2040253</v>
      </c>
      <c r="DD76" s="407">
        <v>18766517061.384026</v>
      </c>
      <c r="DE76" s="407">
        <v>7376208666.8040266</v>
      </c>
      <c r="DF76" s="407">
        <v>7376208666.8040266</v>
      </c>
      <c r="DG76" s="407">
        <v>7376208666.8040266</v>
      </c>
      <c r="DH76" s="407">
        <v>10731320599.360872</v>
      </c>
      <c r="DI76" s="407">
        <v>7376208666.8040266</v>
      </c>
      <c r="DJ76" s="407">
        <v>9293405097.6240273</v>
      </c>
      <c r="DK76" s="407">
        <v>7476208666.8040266</v>
      </c>
      <c r="DL76" s="407">
        <v>7376208666.8040266</v>
      </c>
      <c r="DM76" s="407">
        <v>7376208666.8040266</v>
      </c>
      <c r="DN76" s="407">
        <v>7424790099.798872</v>
      </c>
      <c r="DP76" s="407">
        <v>9822369674.2040253</v>
      </c>
      <c r="DQ76" s="407">
        <v>16600955735.588051</v>
      </c>
      <c r="DR76" s="407">
        <v>35965095402.392075</v>
      </c>
      <c r="DS76" s="407">
        <v>43341304069.196098</v>
      </c>
      <c r="DT76" s="407">
        <v>50717512736.000122</v>
      </c>
      <c r="DU76" s="407">
        <v>59099433335.360992</v>
      </c>
      <c r="DV76" s="407">
        <v>66867208668.831688</v>
      </c>
      <c r="DW76" s="407">
        <v>76552180433.122375</v>
      </c>
      <c r="DX76" s="407">
        <v>84419955766.593063</v>
      </c>
      <c r="DY76" s="407">
        <v>92187731100.063751</v>
      </c>
      <c r="DZ76" s="407">
        <v>99955506433.534439</v>
      </c>
      <c r="EA76" s="407">
        <v>107771863199.99998</v>
      </c>
      <c r="EC76" s="468">
        <v>1000000</v>
      </c>
      <c r="ED76" s="471">
        <v>1000000</v>
      </c>
      <c r="EE76" s="471">
        <v>1000000</v>
      </c>
      <c r="EF76" s="471">
        <v>1000000</v>
      </c>
      <c r="EG76" s="471">
        <v>1000000</v>
      </c>
      <c r="EH76" s="471">
        <v>1000000</v>
      </c>
      <c r="EI76" s="471">
        <v>1000000</v>
      </c>
      <c r="EJ76" s="471">
        <v>1000000</v>
      </c>
      <c r="EK76" s="471">
        <v>1000000</v>
      </c>
      <c r="EL76" s="471">
        <v>1000000</v>
      </c>
      <c r="EM76" s="471">
        <v>1000000</v>
      </c>
      <c r="EN76" s="471">
        <v>1000000</v>
      </c>
      <c r="EP76" s="468">
        <v>1000000</v>
      </c>
      <c r="EQ76" s="471">
        <v>1000000</v>
      </c>
      <c r="ER76" s="471">
        <v>1000000</v>
      </c>
      <c r="ES76" s="471">
        <v>1000000</v>
      </c>
      <c r="ET76" s="471">
        <v>1000000</v>
      </c>
      <c r="EU76" s="471">
        <v>1000000</v>
      </c>
      <c r="EV76" s="471">
        <v>1000000</v>
      </c>
      <c r="EW76" s="471">
        <v>1000000</v>
      </c>
      <c r="EX76" s="471">
        <v>1000000</v>
      </c>
      <c r="EY76" s="471">
        <v>1000000</v>
      </c>
      <c r="EZ76" s="471">
        <v>1000000</v>
      </c>
      <c r="FA76" s="471">
        <v>1000000</v>
      </c>
    </row>
    <row r="77" spans="1:157" ht="21" customHeight="1">
      <c r="A77" s="179"/>
      <c r="B77" s="179" t="s">
        <v>190</v>
      </c>
      <c r="C77" s="179" t="s">
        <v>191</v>
      </c>
      <c r="D77" s="179" t="s">
        <v>171</v>
      </c>
      <c r="E77" s="179" t="s">
        <v>172</v>
      </c>
      <c r="F77" s="179">
        <v>5</v>
      </c>
      <c r="G77" s="179" t="s">
        <v>171</v>
      </c>
      <c r="H77" s="179" t="s">
        <v>171</v>
      </c>
      <c r="I77" s="179" t="s">
        <v>171</v>
      </c>
      <c r="J77" s="179" t="s">
        <v>171</v>
      </c>
      <c r="K77" s="179" t="s">
        <v>171</v>
      </c>
      <c r="L77" s="179" t="s">
        <v>171</v>
      </c>
      <c r="M77" s="179" t="s">
        <v>171</v>
      </c>
      <c r="N77" s="179" t="s">
        <v>171</v>
      </c>
      <c r="O77" s="179" t="s">
        <v>171</v>
      </c>
      <c r="P77" s="179"/>
      <c r="Q77" s="179"/>
      <c r="R77" s="179"/>
      <c r="S77" s="179"/>
      <c r="T77" s="171" t="s">
        <v>177</v>
      </c>
      <c r="U77" s="387"/>
      <c r="V77" s="172" t="s">
        <v>177</v>
      </c>
      <c r="W77" s="345">
        <f>(+SUMIFS('[1]SIIF 30 de Noviembre de 2025'!$S$4:$S$749,'[1]SIIF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2025'!$N$4:$N$749,$O77)/1000000)-(SUMIFS('[1]SIIF 30 de Noviembre de 2025'!$T$4:$T$749,'[1]SIIF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f>
        <v>0</v>
      </c>
      <c r="X77" s="345">
        <v>0</v>
      </c>
      <c r="Y77" s="343">
        <f>(+SUMIFS('[1]SIIF 30 de Noviembre de 2025'!$R$4:$R$749,'[1]SIIF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f>
        <v>0</v>
      </c>
      <c r="Z77" s="341"/>
      <c r="AA77" s="343">
        <f>(+SUMIFS('[1]SIIF 30 de Noviembre de 2025'!$Q$4:$Q$749,'[1]SIIF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f>
        <v>0</v>
      </c>
      <c r="AB77" s="345"/>
      <c r="AC77" s="341"/>
      <c r="AD77" s="407">
        <f>W77-Y77+AA77</f>
        <v>0</v>
      </c>
      <c r="AE77" s="345">
        <f>(+SUMIFS('[1]SIIF 30 de Noviembre de 2025'!$T$4:$T$749,'[1]SIIF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f>
        <v>0</v>
      </c>
      <c r="AF77" s="345">
        <f>(+SUMIFS('[1]SIIF 30 de Noviembre de 2025'!$U$4:$U$749,'[1]SIIF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f>
        <v>0</v>
      </c>
      <c r="AG77" s="343">
        <f t="shared" si="240"/>
        <v>0</v>
      </c>
      <c r="AH77" s="409">
        <f>+SUMIFS('[1]SIIF 30 de Noviembre de 2025'!$W$4:$W$749,'[1]SIIF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f>
        <v>0</v>
      </c>
      <c r="AI77" s="173">
        <f>IFERROR(AH77/AD77,0)</f>
        <v>0</v>
      </c>
      <c r="AJ77" s="222" t="e">
        <f t="shared" si="226"/>
        <v>#DIV/0!</v>
      </c>
      <c r="AK77" s="243">
        <f>INDEX(CC77:CN77,MATCH($W$1,$CC$86:$CN$86,0))</f>
        <v>0</v>
      </c>
      <c r="AL77" s="243">
        <f t="shared" si="241"/>
        <v>0</v>
      </c>
      <c r="AM77" s="168">
        <f>INDEX(BC77:BN77,MATCH($W$1,$BC$86:$BN$86,0))</f>
        <v>0</v>
      </c>
      <c r="AN77" s="407">
        <f>+SUMIFS('[1]SIIF 30 de Noviembre de 2025'!$X$4:$X$749,'[1]SIIF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f>
        <v>0</v>
      </c>
      <c r="AO77" s="175">
        <f>IFERROR(AN77/AD77,0)</f>
        <v>0</v>
      </c>
      <c r="AP77" s="184" t="e">
        <f t="shared" si="227"/>
        <v>#DIV/0!</v>
      </c>
      <c r="AQ77" s="243">
        <f>INDEX(CP77:DA77,MATCH($W$1,$CP$86:$DA$86,0))</f>
        <v>0</v>
      </c>
      <c r="AR77" s="243">
        <f t="shared" si="242"/>
        <v>0</v>
      </c>
      <c r="AS77" s="168">
        <f t="shared" si="228"/>
        <v>0</v>
      </c>
      <c r="AT77" s="407">
        <f>+SUMIFS('[1]SIIF 30 de Noviembre de 2025'!$Z$4:$Z$749,'[1]SIIF 30 de Noviembre de 2025'!$A$4:$A$749,$B77,'[1]SIIF 30 de Noviembre de 2025'!$B$4:$B$749,$C77,'[1]SIIF 30 de Noviembre de 2025'!$C$4:$C$749,$D77,'[1]SIIF 30 de Noviembre de 2025'!$D$4:$D$749,$E77,'[1]SIIF 30 de Noviembre de 2025'!$E$4:$E$749,$F77,'[1]SIIF 30 de Noviembre de 2025'!$F$4:$F$749,$G77,'[1]SIIF 30 de Noviembre de 2025'!$G$4:$G$749,$H77,'[1]SIIF 30 de Noviembre de 2025'!$H$4:$H$749,$I77,'[1]SIIF 30 de Noviembre de 2025'!$I$4:$I$749,$J77,'[1]SIIF 30 de Noviembre de 2025'!$J$4:$J$749,$K77,'[1]SIIF 30 de Noviembre de 2025'!$K$4:$K$749,$L77,'[1]SIIF 30 de Noviembre de 2025'!$L$4:$L$749,$M77,'[1]SIIF 30 de Noviembre de 2025'!$M$4:$M$749,$N77,'[1]SIIF 30 de Noviembre de 2025'!$N$4:$N$749,$O77)/1000000</f>
        <v>0</v>
      </c>
      <c r="AU77" s="175">
        <f>IFERROR(AT77/AD77,0)</f>
        <v>0</v>
      </c>
      <c r="AV77" s="407">
        <f>+AD77-AH77</f>
        <v>0</v>
      </c>
      <c r="AW77" s="341">
        <f t="shared" si="236"/>
        <v>0</v>
      </c>
      <c r="AX77" s="342">
        <f t="shared" si="237"/>
        <v>0</v>
      </c>
      <c r="AY77" s="343">
        <f t="shared" si="229"/>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4"/>
      <c r="BP77" s="175">
        <v>0</v>
      </c>
      <c r="BQ77" s="175">
        <v>0</v>
      </c>
      <c r="BR77" s="175">
        <v>0</v>
      </c>
      <c r="BS77" s="175">
        <v>0</v>
      </c>
      <c r="BT77" s="175">
        <v>0</v>
      </c>
      <c r="BU77" s="175">
        <v>0</v>
      </c>
      <c r="BV77" s="175">
        <v>0</v>
      </c>
      <c r="BW77" s="175">
        <v>0</v>
      </c>
      <c r="BX77" s="175">
        <v>0</v>
      </c>
      <c r="BY77" s="175">
        <v>0</v>
      </c>
      <c r="BZ77" s="175">
        <v>0</v>
      </c>
      <c r="CA77" s="175">
        <v>0</v>
      </c>
      <c r="CC77" s="468">
        <f>DC77/EC77</f>
        <v>0</v>
      </c>
      <c r="CD77" s="468">
        <f t="shared" si="238"/>
        <v>0</v>
      </c>
      <c r="CE77" s="468">
        <f t="shared" si="238"/>
        <v>0</v>
      </c>
      <c r="CF77" s="468">
        <f t="shared" si="238"/>
        <v>0</v>
      </c>
      <c r="CG77" s="468">
        <f t="shared" si="238"/>
        <v>0</v>
      </c>
      <c r="CH77" s="468">
        <f t="shared" si="238"/>
        <v>0</v>
      </c>
      <c r="CI77" s="468">
        <f t="shared" si="238"/>
        <v>0</v>
      </c>
      <c r="CJ77" s="468">
        <f t="shared" si="238"/>
        <v>0</v>
      </c>
      <c r="CK77" s="468">
        <f t="shared" si="238"/>
        <v>0</v>
      </c>
      <c r="CL77" s="468">
        <f t="shared" si="238"/>
        <v>0</v>
      </c>
      <c r="CM77" s="468">
        <f t="shared" si="238"/>
        <v>0</v>
      </c>
      <c r="CN77" s="468">
        <f t="shared" si="238"/>
        <v>0</v>
      </c>
      <c r="CP77" s="465">
        <f t="shared" si="243"/>
        <v>0</v>
      </c>
      <c r="CQ77" s="465">
        <f t="shared" si="239"/>
        <v>0</v>
      </c>
      <c r="CR77" s="465">
        <f t="shared" si="239"/>
        <v>0</v>
      </c>
      <c r="CS77" s="465">
        <f t="shared" si="239"/>
        <v>0</v>
      </c>
      <c r="CT77" s="465">
        <f t="shared" si="239"/>
        <v>0</v>
      </c>
      <c r="CU77" s="465">
        <f t="shared" si="239"/>
        <v>0</v>
      </c>
      <c r="CV77" s="465">
        <f t="shared" si="239"/>
        <v>0</v>
      </c>
      <c r="CW77" s="465">
        <f t="shared" si="239"/>
        <v>0</v>
      </c>
      <c r="CX77" s="465">
        <f t="shared" si="239"/>
        <v>0</v>
      </c>
      <c r="CY77" s="465">
        <f t="shared" si="239"/>
        <v>0</v>
      </c>
      <c r="CZ77" s="465">
        <f t="shared" si="239"/>
        <v>0</v>
      </c>
      <c r="DA77" s="465">
        <f t="shared" si="239"/>
        <v>0</v>
      </c>
      <c r="DC77" s="407">
        <v>0</v>
      </c>
      <c r="DD77" s="407">
        <v>0</v>
      </c>
      <c r="DE77" s="407">
        <v>0</v>
      </c>
      <c r="DF77" s="407">
        <v>0</v>
      </c>
      <c r="DG77" s="407">
        <v>0</v>
      </c>
      <c r="DH77" s="407">
        <v>0</v>
      </c>
      <c r="DI77" s="407">
        <v>0</v>
      </c>
      <c r="DJ77" s="407">
        <v>0</v>
      </c>
      <c r="DK77" s="407">
        <v>0</v>
      </c>
      <c r="DL77" s="407">
        <v>0</v>
      </c>
      <c r="DM77" s="407">
        <v>0</v>
      </c>
      <c r="DN77" s="407">
        <v>0</v>
      </c>
      <c r="DP77" s="407">
        <v>0</v>
      </c>
      <c r="DQ77" s="407">
        <v>0</v>
      </c>
      <c r="DR77" s="407">
        <v>0</v>
      </c>
      <c r="DS77" s="407">
        <v>0</v>
      </c>
      <c r="DT77" s="407">
        <v>0</v>
      </c>
      <c r="DU77" s="407">
        <v>0</v>
      </c>
      <c r="DV77" s="407">
        <v>0</v>
      </c>
      <c r="DW77" s="407">
        <v>0</v>
      </c>
      <c r="DX77" s="407">
        <v>0</v>
      </c>
      <c r="DY77" s="407">
        <v>0</v>
      </c>
      <c r="DZ77" s="407">
        <v>0</v>
      </c>
      <c r="EA77" s="407">
        <v>0</v>
      </c>
      <c r="EC77" s="468">
        <v>1000000</v>
      </c>
      <c r="ED77" s="471">
        <v>1000000</v>
      </c>
      <c r="EE77" s="471">
        <v>1000000</v>
      </c>
      <c r="EF77" s="471">
        <v>1000000</v>
      </c>
      <c r="EG77" s="471">
        <v>1000000</v>
      </c>
      <c r="EH77" s="471">
        <v>1000000</v>
      </c>
      <c r="EI77" s="471">
        <v>1000000</v>
      </c>
      <c r="EJ77" s="471">
        <v>1000000</v>
      </c>
      <c r="EK77" s="471">
        <v>1000000</v>
      </c>
      <c r="EL77" s="471">
        <v>1000000</v>
      </c>
      <c r="EM77" s="471">
        <v>1000000</v>
      </c>
      <c r="EN77" s="471">
        <v>1000000</v>
      </c>
      <c r="EP77" s="468">
        <v>1000000</v>
      </c>
      <c r="EQ77" s="471">
        <v>1000000</v>
      </c>
      <c r="ER77" s="471">
        <v>1000000</v>
      </c>
      <c r="ES77" s="471">
        <v>1000000</v>
      </c>
      <c r="ET77" s="471">
        <v>1000000</v>
      </c>
      <c r="EU77" s="471">
        <v>1000000</v>
      </c>
      <c r="EV77" s="471">
        <v>1000000</v>
      </c>
      <c r="EW77" s="471">
        <v>1000000</v>
      </c>
      <c r="EX77" s="471">
        <v>1000000</v>
      </c>
      <c r="EY77" s="471">
        <v>1000000</v>
      </c>
      <c r="EZ77" s="471">
        <v>1000000</v>
      </c>
      <c r="FA77" s="471">
        <v>1000000</v>
      </c>
    </row>
    <row r="78" spans="1:157" ht="41.25" customHeight="1" thickBot="1">
      <c r="A78" s="179"/>
      <c r="B78" s="179" t="s">
        <v>190</v>
      </c>
      <c r="C78" s="221" t="s">
        <v>191</v>
      </c>
      <c r="D78" s="179" t="s">
        <v>171</v>
      </c>
      <c r="E78" s="179" t="s">
        <v>172</v>
      </c>
      <c r="F78" s="179">
        <v>8</v>
      </c>
      <c r="G78" s="179" t="s">
        <v>171</v>
      </c>
      <c r="H78" s="179" t="s">
        <v>171</v>
      </c>
      <c r="I78" s="179" t="s">
        <v>171</v>
      </c>
      <c r="J78" s="179" t="s">
        <v>171</v>
      </c>
      <c r="K78" s="179" t="s">
        <v>171</v>
      </c>
      <c r="L78" s="179" t="s">
        <v>171</v>
      </c>
      <c r="M78" s="179" t="s">
        <v>171</v>
      </c>
      <c r="N78" s="179" t="s">
        <v>171</v>
      </c>
      <c r="O78" s="179" t="s">
        <v>171</v>
      </c>
      <c r="P78" s="179"/>
      <c r="Q78" s="179"/>
      <c r="R78" s="179"/>
      <c r="S78" s="179"/>
      <c r="T78" s="178" t="s">
        <v>178</v>
      </c>
      <c r="U78" s="388"/>
      <c r="V78" s="172" t="s">
        <v>178</v>
      </c>
      <c r="W78" s="345">
        <f>(+SUMIFS('[1]SIIF 30 de Noviembre de 2025'!$P$4:$P$749,'[1]SIIF 30 de Noviembre de 2025'!$A$4:$A$749,$B78,'[1]SIIF 30 de Noviembre de 2025'!$B$4:$B$749,$C78,'[1]SIIF 30 de Noviembre de 2025'!$C$4:$C$749,$D78,'[1]SIIF 30 de Noviembre de 2025'!$D$4:$D$749,$E78,'[1]SIIF 30 de Noviembre de 2025'!$E$4:$E$749,$F78,'[1]SIIF 30 de Noviembre de 2025'!$F$4:$F$749,$G78,'[1]SIIF 30 de Noviembre de 2025'!$G$4:$G$749,$H78,'[1]SIIF 30 de Noviembre de 2025'!$H$4:$H$749,$I78,'[1]SIIF 30 de Noviembre de 2025'!$I$4:$I$749,$J78,'[1]SIIF 30 de Noviembre de 2025'!$J$4:$J$749,$K78,'[1]SIIF 30 de Noviembre de 2025'!$K$4:$K$749,$L78,'[1]SIIF 30 de Noviembre de 2025'!$L$4:$L$749,$M78,'[1]SIIF 30 de Noviembre de 2025'!$M$4:$M$749,$N78,'[1]SIIF 30 de Noviembre de 2025'!$N$4:$N$749,$O78)/1000000)</f>
        <v>13277.55</v>
      </c>
      <c r="X78" s="345">
        <v>0</v>
      </c>
      <c r="Y78" s="343">
        <f>(+SUMIFS('[1]SIIF 30 de Noviembre de 2025'!$R$4:$R$749,'[1]SIIF 30 de Noviembre de 2025'!$A$4:$A$749,$B78,'[1]SIIF 30 de Noviembre de 2025'!$B$4:$B$749,$C78,'[1]SIIF 30 de Noviembre de 2025'!$C$4:$C$749,$D78,'[1]SIIF 30 de Noviembre de 2025'!$D$4:$D$749,$E78,'[1]SIIF 30 de Noviembre de 2025'!$E$4:$E$749,$F78,'[1]SIIF 30 de Noviembre de 2025'!$F$4:$F$749,$G78,'[1]SIIF 30 de Noviembre de 2025'!$G$4:$G$749,$H78,'[1]SIIF 30 de Noviembre de 2025'!$H$4:$H$749,$I78,'[1]SIIF 30 de Noviembre de 2025'!$I$4:$I$749,$J78,'[1]SIIF 30 de Noviembre de 2025'!$J$4:$J$749,$K78,'[1]SIIF 30 de Noviembre de 2025'!$K$4:$K$749,$L78,'[1]SIIF 30 de Noviembre de 2025'!$L$4:$L$749,$M78,'[1]SIIF 30 de Noviembre de 2025'!$M$4:$M$749,$N78,'[1]SIIF 30 de Noviembre de 2025'!$N$4:$N$749,$O78)/1000000)</f>
        <v>1.0224</v>
      </c>
      <c r="Z78" s="341"/>
      <c r="AA78" s="343">
        <f>(+SUMIFS('[1]SIIF 30 de Noviembre de 2025'!$Q$4:$Q$749,'[1]SIIF 30 de Noviembre de 2025'!$A$4:$A$749,$B78,'[1]SIIF 30 de Noviembre de 2025'!$B$4:$B$749,$C78,'[1]SIIF 30 de Noviembre de 2025'!$C$4:$C$749,$D78,'[1]SIIF 30 de Noviembre de 2025'!$D$4:$D$749,$E78,'[1]SIIF 30 de Noviembre de 2025'!$E$4:$E$749,$F78,'[1]SIIF 30 de Noviembre de 2025'!$F$4:$F$749,$G78,'[1]SIIF 30 de Noviembre de 2025'!$G$4:$G$749,$H78,'[1]SIIF 30 de Noviembre de 2025'!$H$4:$H$749,$I78,'[1]SIIF 30 de Noviembre de 2025'!$I$4:$I$749,$J78,'[1]SIIF 30 de Noviembre de 2025'!$J$4:$J$749,$K78,'[1]SIIF 30 de Noviembre de 2025'!$K$4:$K$749,$L78,'[1]SIIF 30 de Noviembre de 2025'!$L$4:$L$749,$M78,'[1]SIIF 30 de Noviembre de 2025'!$M$4:$M$749,$N78,'[1]SIIF 30 de Noviembre de 2025'!$N$4:$N$749,$O78)/1000000)</f>
        <v>8.8886000000000003</v>
      </c>
      <c r="AB78" s="345"/>
      <c r="AC78" s="341"/>
      <c r="AD78" s="407">
        <f>W78-Y78+AA78</f>
        <v>13285.4162</v>
      </c>
      <c r="AE78" s="345">
        <f>(+SUMIFS('[1]SIIF 30 de Noviembre de 2025'!$T$4:$T$749,'[1]SIIF 30 de Noviembre de 2025'!$A$4:$A$749,$B78,'[1]SIIF 30 de Noviembre de 2025'!$B$4:$B$749,$C78,'[1]SIIF 30 de Noviembre de 2025'!$C$4:$C$749,$D78,'[1]SIIF 30 de Noviembre de 2025'!$D$4:$D$749,$E78,'[1]SIIF 30 de Noviembre de 2025'!$E$4:$E$749,$F78,'[1]SIIF 30 de Noviembre de 2025'!$F$4:$F$749,$G78,'[1]SIIF 30 de Noviembre de 2025'!$G$4:$G$749,$H78,'[1]SIIF 30 de Noviembre de 2025'!$H$4:$H$749,$I78,'[1]SIIF 30 de Noviembre de 2025'!$I$4:$I$749,$J78,'[1]SIIF 30 de Noviembre de 2025'!$J$4:$J$749,$K78,'[1]SIIF 30 de Noviembre de 2025'!$K$4:$K$749,$L78,'[1]SIIF 30 de Noviembre de 2025'!$L$4:$L$749,$M78,'[1]SIIF 30 de Noviembre de 2025'!$M$4:$M$749,$N78,'[1]SIIF 30 de Noviembre de 2025'!$N$4:$N$749,$O78)/1000000)</f>
        <v>0</v>
      </c>
      <c r="AF78" s="345">
        <f>(+SUMIFS('[1]SIIF 30 de Noviembre de 2025'!$U$4:$U$749,'[1]SIIF 30 de Noviembre de 2025'!$A$4:$A$749,$B78,'[1]SIIF 30 de Noviembre de 2025'!$B$4:$B$749,$C78,'[1]SIIF 30 de Noviembre de 2025'!$C$4:$C$749,$D78,'[1]SIIF 30 de Noviembre de 2025'!$D$4:$D$749,$E78,'[1]SIIF 30 de Noviembre de 2025'!$E$4:$E$749,$F78,'[1]SIIF 30 de Noviembre de 2025'!$F$4:$F$749,$G78,'[1]SIIF 30 de Noviembre de 2025'!$G$4:$G$749,$H78,'[1]SIIF 30 de Noviembre de 2025'!$H$4:$H$749,$I78,'[1]SIIF 30 de Noviembre de 2025'!$I$4:$I$749,$J78,'[1]SIIF 30 de Noviembre de 2025'!$J$4:$J$749,$K78,'[1]SIIF 30 de Noviembre de 2025'!$K$4:$K$749,$L78,'[1]SIIF 30 de Noviembre de 2025'!$L$4:$L$749,$M78,'[1]SIIF 30 de Noviembre de 2025'!$M$4:$M$749,$N78,'[1]SIIF 30 de Noviembre de 2025'!$N$4:$N$749,$O78)/1000000)</f>
        <v>13013.745833999999</v>
      </c>
      <c r="AG78" s="343">
        <f t="shared" si="240"/>
        <v>271.67036600000029</v>
      </c>
      <c r="AH78" s="409">
        <f>+SUMIFS('[1]SIIF 30 de Noviembre de 2025'!$W$4:$W$749,'[1]SIIF 30 de Noviembre de 2025'!$A$4:$A$749,$B78,'[1]SIIF 30 de Noviembre de 2025'!$B$4:$B$749,$C78,'[1]SIIF 30 de Noviembre de 2025'!$C$4:$C$749,$D78,'[1]SIIF 30 de Noviembre de 2025'!$D$4:$D$749,$E78,'[1]SIIF 30 de Noviembre de 2025'!$E$4:$E$749,$F78,'[1]SIIF 30 de Noviembre de 2025'!$F$4:$F$749,$G78,'[1]SIIF 30 de Noviembre de 2025'!$G$4:$G$749,$H78,'[1]SIIF 30 de Noviembre de 2025'!$H$4:$H$749,$I78,'[1]SIIF 30 de Noviembre de 2025'!$I$4:$I$749,$J78,'[1]SIIF 30 de Noviembre de 2025'!$J$4:$J$749,$K78,'[1]SIIF 30 de Noviembre de 2025'!$K$4:$K$749,$L78,'[1]SIIF 30 de Noviembre de 2025'!$L$4:$L$749,$M78,'[1]SIIF 30 de Noviembre de 2025'!$M$4:$M$749,$N78,'[1]SIIF 30 de Noviembre de 2025'!$N$4:$N$749,$O78)/1000000</f>
        <v>13013.745833999999</v>
      </c>
      <c r="AI78" s="173">
        <f>+AH78/AD78</f>
        <v>0.97955123408177458</v>
      </c>
      <c r="AJ78" s="182">
        <f t="shared" si="226"/>
        <v>47.902706598481139</v>
      </c>
      <c r="AK78" s="243">
        <f>INDEX(CC78:CN78,MATCH($W$1,$CC$86:$CN$86,0))</f>
        <v>13168.9</v>
      </c>
      <c r="AL78" s="243">
        <f t="shared" si="241"/>
        <v>-155.15416600000026</v>
      </c>
      <c r="AM78" s="168">
        <f>INDEX(BC77:BN77,MATCH($W$1,$BC$86:$BN$86,0))</f>
        <v>0</v>
      </c>
      <c r="AN78" s="407">
        <f>+SUMIFS('[1]SIIF 30 de Noviembre de 2025'!$X$4:$X$749,'[1]SIIF 30 de Noviembre de 2025'!$A$4:$A$749,$B78,'[1]SIIF 30 de Noviembre de 2025'!$B$4:$B$749,$C78,'[1]SIIF 30 de Noviembre de 2025'!$C$4:$C$749,$D78,'[1]SIIF 30 de Noviembre de 2025'!$D$4:$D$749,$E78,'[1]SIIF 30 de Noviembre de 2025'!$E$4:$E$749,$F78,'[1]SIIF 30 de Noviembre de 2025'!$F$4:$F$749,$G78,'[1]SIIF 30 de Noviembre de 2025'!$G$4:$G$749,$H78,'[1]SIIF 30 de Noviembre de 2025'!$H$4:$H$749,$I78,'[1]SIIF 30 de Noviembre de 2025'!$I$4:$I$749,$J78,'[1]SIIF 30 de Noviembre de 2025'!$J$4:$J$749,$K78,'[1]SIIF 30 de Noviembre de 2025'!$K$4:$K$749,$L78,'[1]SIIF 30 de Noviembre de 2025'!$L$4:$L$749,$M78,'[1]SIIF 30 de Noviembre de 2025'!$M$4:$M$749,$N78,'[1]SIIF 30 de Noviembre de 2025'!$N$4:$N$749,$O78)/1000000</f>
        <v>13013.745833999999</v>
      </c>
      <c r="AO78" s="175">
        <f>+AN78/AD78</f>
        <v>0.97955123408177458</v>
      </c>
      <c r="AP78" s="184">
        <f t="shared" si="227"/>
        <v>47.902706598481139</v>
      </c>
      <c r="AQ78" s="243">
        <f>INDEX(CP78:DA78,MATCH($W$1,$CP$86:$DA$86,0))</f>
        <v>13277.55</v>
      </c>
      <c r="AR78" s="243">
        <f t="shared" si="242"/>
        <v>-263.8041659999999</v>
      </c>
      <c r="AS78" s="168">
        <f t="shared" si="228"/>
        <v>1</v>
      </c>
      <c r="AT78" s="407">
        <f>+SUMIFS('[1]SIIF 30 de Noviembre de 2025'!$Z$4:$Z$749,'[1]SIIF 30 de Noviembre de 2025'!$A$4:$A$749,$B78,'[1]SIIF 30 de Noviembre de 2025'!$B$4:$B$749,$C78,'[1]SIIF 30 de Noviembre de 2025'!$C$4:$C$749,$D78,'[1]SIIF 30 de Noviembre de 2025'!$D$4:$D$749,$E78,'[1]SIIF 30 de Noviembre de 2025'!$E$4:$E$749,$F78,'[1]SIIF 30 de Noviembre de 2025'!$F$4:$F$749,$G78,'[1]SIIF 30 de Noviembre de 2025'!$G$4:$G$749,$H78,'[1]SIIF 30 de Noviembre de 2025'!$H$4:$H$749,$I78,'[1]SIIF 30 de Noviembre de 2025'!$I$4:$I$749,$J78,'[1]SIIF 30 de Noviembre de 2025'!$J$4:$J$749,$K78,'[1]SIIF 30 de Noviembre de 2025'!$K$4:$K$749,$L78,'[1]SIIF 30 de Noviembre de 2025'!$L$4:$L$749,$M78,'[1]SIIF 30 de Noviembre de 2025'!$M$4:$M$749,$N78,'[1]SIIF 30 de Noviembre de 2025'!$N$4:$N$749,$O78)/1000000</f>
        <v>13013.745833999999</v>
      </c>
      <c r="AU78" s="175">
        <f>+AT78/AD78</f>
        <v>0.97955123408177458</v>
      </c>
      <c r="AV78" s="407">
        <f>+AD78-AH78</f>
        <v>271.67036600000029</v>
      </c>
      <c r="AW78" s="341">
        <f t="shared" si="236"/>
        <v>0</v>
      </c>
      <c r="AX78" s="342">
        <f t="shared" si="237"/>
        <v>271.67036600000029</v>
      </c>
      <c r="AY78" s="343">
        <f t="shared" si="229"/>
        <v>-12742.075467999999</v>
      </c>
      <c r="AZ78" s="188">
        <f>AD78*AS78</f>
        <v>13285.4162</v>
      </c>
      <c r="BA78" s="170">
        <f>+AN78/AZ78</f>
        <v>0.97955123408177458</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4"/>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8">
        <f>DC78/EC78</f>
        <v>0</v>
      </c>
      <c r="CD78" s="468">
        <f t="shared" si="238"/>
        <v>0</v>
      </c>
      <c r="CE78" s="468">
        <f t="shared" si="238"/>
        <v>0</v>
      </c>
      <c r="CF78" s="468">
        <f t="shared" si="238"/>
        <v>87.45</v>
      </c>
      <c r="CG78" s="468">
        <f t="shared" si="238"/>
        <v>21.2</v>
      </c>
      <c r="CH78" s="468">
        <f t="shared" si="238"/>
        <v>0</v>
      </c>
      <c r="CI78" s="468">
        <f t="shared" si="238"/>
        <v>0</v>
      </c>
      <c r="CJ78" s="468">
        <f t="shared" si="238"/>
        <v>0</v>
      </c>
      <c r="CK78" s="468">
        <f t="shared" si="238"/>
        <v>0</v>
      </c>
      <c r="CL78" s="468">
        <f t="shared" si="238"/>
        <v>0</v>
      </c>
      <c r="CM78" s="468">
        <f t="shared" si="238"/>
        <v>13168.9</v>
      </c>
      <c r="CN78" s="468">
        <f t="shared" si="238"/>
        <v>0</v>
      </c>
      <c r="CP78" s="465">
        <f t="shared" si="243"/>
        <v>0</v>
      </c>
      <c r="CQ78" s="465">
        <f t="shared" si="239"/>
        <v>0</v>
      </c>
      <c r="CR78" s="465">
        <f t="shared" si="239"/>
        <v>0</v>
      </c>
      <c r="CS78" s="465">
        <f t="shared" si="239"/>
        <v>87.45</v>
      </c>
      <c r="CT78" s="465">
        <f t="shared" si="239"/>
        <v>108.65</v>
      </c>
      <c r="CU78" s="465">
        <f t="shared" si="239"/>
        <v>108.65</v>
      </c>
      <c r="CV78" s="465">
        <f t="shared" si="239"/>
        <v>108.65</v>
      </c>
      <c r="CW78" s="465">
        <f t="shared" si="239"/>
        <v>108.65</v>
      </c>
      <c r="CX78" s="465">
        <f t="shared" si="239"/>
        <v>108.65</v>
      </c>
      <c r="CY78" s="465">
        <f t="shared" si="239"/>
        <v>108.65</v>
      </c>
      <c r="CZ78" s="465">
        <f t="shared" si="239"/>
        <v>13277.55</v>
      </c>
      <c r="DA78" s="465">
        <f t="shared" si="239"/>
        <v>13277.55</v>
      </c>
      <c r="DC78" s="407">
        <v>0</v>
      </c>
      <c r="DD78" s="407">
        <v>0</v>
      </c>
      <c r="DE78" s="407">
        <v>0</v>
      </c>
      <c r="DF78" s="407">
        <v>87450000</v>
      </c>
      <c r="DG78" s="407">
        <v>21200000</v>
      </c>
      <c r="DH78" s="407">
        <v>0</v>
      </c>
      <c r="DI78" s="407">
        <v>0</v>
      </c>
      <c r="DJ78" s="407">
        <v>0</v>
      </c>
      <c r="DK78" s="407">
        <v>0</v>
      </c>
      <c r="DL78" s="407">
        <v>0</v>
      </c>
      <c r="DM78" s="407">
        <v>13168900000</v>
      </c>
      <c r="DN78" s="407">
        <v>0</v>
      </c>
      <c r="DP78" s="407">
        <v>0</v>
      </c>
      <c r="DQ78" s="407">
        <v>0</v>
      </c>
      <c r="DR78" s="407">
        <v>0</v>
      </c>
      <c r="DS78" s="407">
        <v>87450000</v>
      </c>
      <c r="DT78" s="407">
        <v>108650000</v>
      </c>
      <c r="DU78" s="407">
        <v>108650000</v>
      </c>
      <c r="DV78" s="407">
        <v>108650000</v>
      </c>
      <c r="DW78" s="407">
        <v>108650000</v>
      </c>
      <c r="DX78" s="407">
        <v>108650000</v>
      </c>
      <c r="DY78" s="407">
        <v>108650000</v>
      </c>
      <c r="DZ78" s="407">
        <v>13277550000</v>
      </c>
      <c r="EA78" s="407">
        <v>13277550000</v>
      </c>
      <c r="EC78" s="468">
        <v>1000000</v>
      </c>
      <c r="ED78" s="471">
        <v>1000000</v>
      </c>
      <c r="EE78" s="471">
        <v>1000000</v>
      </c>
      <c r="EF78" s="471">
        <v>1000000</v>
      </c>
      <c r="EG78" s="471">
        <v>1000000</v>
      </c>
      <c r="EH78" s="471">
        <v>1000000</v>
      </c>
      <c r="EI78" s="471">
        <v>1000000</v>
      </c>
      <c r="EJ78" s="471">
        <v>1000000</v>
      </c>
      <c r="EK78" s="471">
        <v>1000000</v>
      </c>
      <c r="EL78" s="471">
        <v>1000000</v>
      </c>
      <c r="EM78" s="471">
        <v>1000000</v>
      </c>
      <c r="EN78" s="471">
        <v>1000000</v>
      </c>
      <c r="EP78" s="468">
        <v>1000000</v>
      </c>
      <c r="EQ78" s="471">
        <v>1000000</v>
      </c>
      <c r="ER78" s="471">
        <v>1000000</v>
      </c>
      <c r="ES78" s="471">
        <v>1000000</v>
      </c>
      <c r="ET78" s="471">
        <v>1000000</v>
      </c>
      <c r="EU78" s="471">
        <v>1000000</v>
      </c>
      <c r="EV78" s="471">
        <v>1000000</v>
      </c>
      <c r="EW78" s="471">
        <v>1000000</v>
      </c>
      <c r="EX78" s="471">
        <v>1000000</v>
      </c>
      <c r="EY78" s="471">
        <v>1000000</v>
      </c>
      <c r="EZ78" s="471">
        <v>1000000</v>
      </c>
      <c r="FA78" s="471">
        <v>1000000</v>
      </c>
    </row>
    <row r="79" spans="1:157" ht="27.75" customHeight="1" thickBot="1">
      <c r="A79" s="179"/>
      <c r="B79" s="179" t="s">
        <v>190</v>
      </c>
      <c r="C79" s="221" t="s">
        <v>191</v>
      </c>
      <c r="D79" s="179" t="s">
        <v>171</v>
      </c>
      <c r="E79" s="179" t="s">
        <v>179</v>
      </c>
      <c r="F79" s="179" t="s">
        <v>171</v>
      </c>
      <c r="G79" s="179" t="s">
        <v>171</v>
      </c>
      <c r="H79" s="179" t="s">
        <v>171</v>
      </c>
      <c r="I79" s="179" t="s">
        <v>171</v>
      </c>
      <c r="J79" s="179" t="s">
        <v>171</v>
      </c>
      <c r="K79" s="179" t="s">
        <v>171</v>
      </c>
      <c r="L79" s="179" t="s">
        <v>171</v>
      </c>
      <c r="M79" s="179" t="s">
        <v>171</v>
      </c>
      <c r="N79" s="179" t="s">
        <v>171</v>
      </c>
      <c r="O79" s="179" t="s">
        <v>171</v>
      </c>
      <c r="P79" s="179"/>
      <c r="Q79" s="179"/>
      <c r="R79" s="179"/>
      <c r="S79" s="179"/>
      <c r="T79" s="180" t="s">
        <v>180</v>
      </c>
      <c r="U79" s="382"/>
      <c r="V79" s="154" t="s">
        <v>180</v>
      </c>
      <c r="W79" s="344">
        <f>SUM(W80:W81)</f>
        <v>3459.7012810000001</v>
      </c>
      <c r="X79" s="344">
        <f>SUM(X80:X81)</f>
        <v>0</v>
      </c>
      <c r="Y79" s="344">
        <f>SUM(Y80:Y81)</f>
        <v>0</v>
      </c>
      <c r="Z79" s="344"/>
      <c r="AA79" s="344">
        <f>SUM(AA80:AA81)</f>
        <v>0</v>
      </c>
      <c r="AB79" s="344">
        <f>SUM(AB80:AB81)</f>
        <v>0</v>
      </c>
      <c r="AC79" s="344"/>
      <c r="AD79" s="408">
        <f>SUM(AD80:AD81)</f>
        <v>3459.7012810000001</v>
      </c>
      <c r="AE79" s="344">
        <f>SUM(AE80:AE81)</f>
        <v>0</v>
      </c>
      <c r="AF79" s="344">
        <f>SUM(AF80:AF81)</f>
        <v>3459.7012810000001</v>
      </c>
      <c r="AG79" s="344">
        <f>SUM(AG80:AG81)</f>
        <v>0</v>
      </c>
      <c r="AH79" s="408">
        <f>SUM(AH80:AH81)</f>
        <v>3459.7012810000001</v>
      </c>
      <c r="AI79" s="181">
        <f>+AH79/AD79</f>
        <v>1</v>
      </c>
      <c r="AJ79" s="182" t="e">
        <f>+AH79/AG79</f>
        <v>#DIV/0!</v>
      </c>
      <c r="AK79" s="183">
        <f>SUM(AK80:AK81)</f>
        <v>0</v>
      </c>
      <c r="AL79" s="183">
        <f>SUM(AL80:AL81)</f>
        <v>3459.7012810000001</v>
      </c>
      <c r="AM79" s="168">
        <f>INDEX(BC78:BN78,MATCH($W$1,$BC$86:$BN$86,0))</f>
        <v>0.99181701443413883</v>
      </c>
      <c r="AN79" s="408">
        <f>SUM(AN80:AN81)</f>
        <v>3459.7012810000001</v>
      </c>
      <c r="AO79" s="181">
        <f>+AN79/AD79</f>
        <v>1</v>
      </c>
      <c r="AP79" s="184" t="e">
        <f>+AN79/AG79</f>
        <v>#DIV/0!</v>
      </c>
      <c r="AQ79" s="183">
        <f>SUM(AQ80:AQ81)</f>
        <v>0</v>
      </c>
      <c r="AR79" s="183">
        <f>SUM(AR80:AR81)</f>
        <v>3459.7012810000001</v>
      </c>
      <c r="AS79" s="168">
        <f t="shared" si="228"/>
        <v>0</v>
      </c>
      <c r="AT79" s="408">
        <f>SUM(AT80:AT81)</f>
        <v>3459.7012810000001</v>
      </c>
      <c r="AU79" s="181">
        <f>+AT79/AD79</f>
        <v>1</v>
      </c>
      <c r="AV79" s="408">
        <f>SUM(AV80:AV81)</f>
        <v>0</v>
      </c>
      <c r="AW79" s="344">
        <f>SUM(AW80:AW81)</f>
        <v>0</v>
      </c>
      <c r="AX79" s="344">
        <f t="shared" si="237"/>
        <v>0</v>
      </c>
      <c r="AY79" s="344">
        <f>+AG79-AH79</f>
        <v>-3459.7012810000001</v>
      </c>
      <c r="AZ79" s="185">
        <f>AZ161</f>
        <v>846.55173466666679</v>
      </c>
      <c r="BA79" s="170">
        <f>IF(AND(AZ79=0,AN79&gt;AZ79),1,IFERROR(AN79/AZ79,1))</f>
        <v>4.0868161263201142</v>
      </c>
      <c r="BC79" s="495">
        <f>CC79/$AD$79</f>
        <v>0</v>
      </c>
      <c r="BD79" s="495">
        <f t="shared" ref="BD79:BN79" si="244">CD79/$AD$79</f>
        <v>0</v>
      </c>
      <c r="BE79" s="495">
        <f t="shared" si="244"/>
        <v>0</v>
      </c>
      <c r="BF79" s="495">
        <f t="shared" si="244"/>
        <v>0</v>
      </c>
      <c r="BG79" s="495">
        <f t="shared" si="244"/>
        <v>0</v>
      </c>
      <c r="BH79" s="495">
        <f t="shared" si="244"/>
        <v>0</v>
      </c>
      <c r="BI79" s="495">
        <f t="shared" si="244"/>
        <v>0</v>
      </c>
      <c r="BJ79" s="495">
        <f t="shared" si="244"/>
        <v>0</v>
      </c>
      <c r="BK79" s="495">
        <f t="shared" si="244"/>
        <v>0</v>
      </c>
      <c r="BL79" s="495">
        <f t="shared" si="244"/>
        <v>0</v>
      </c>
      <c r="BM79" s="495">
        <f t="shared" si="244"/>
        <v>0</v>
      </c>
      <c r="BN79" s="495">
        <f t="shared" si="244"/>
        <v>0</v>
      </c>
      <c r="BO79" s="224"/>
      <c r="BP79" s="495">
        <f>IFERROR(CP79/$AD$79,0)</f>
        <v>0</v>
      </c>
      <c r="BQ79" s="495">
        <f t="shared" ref="BQ79:CA79" si="245">CQ79/$AD$79</f>
        <v>0</v>
      </c>
      <c r="BR79" s="495">
        <f t="shared" si="245"/>
        <v>0</v>
      </c>
      <c r="BS79" s="495">
        <f t="shared" si="245"/>
        <v>0</v>
      </c>
      <c r="BT79" s="495">
        <f t="shared" si="245"/>
        <v>0</v>
      </c>
      <c r="BU79" s="495">
        <f t="shared" si="245"/>
        <v>0</v>
      </c>
      <c r="BV79" s="495">
        <f t="shared" si="245"/>
        <v>0</v>
      </c>
      <c r="BW79" s="495">
        <f>CW79/$AD$79</f>
        <v>0</v>
      </c>
      <c r="BX79" s="495">
        <f t="shared" si="245"/>
        <v>0</v>
      </c>
      <c r="BY79" s="495">
        <f t="shared" si="245"/>
        <v>0</v>
      </c>
      <c r="BZ79" s="495">
        <f t="shared" si="245"/>
        <v>0</v>
      </c>
      <c r="CA79" s="495">
        <f t="shared" si="245"/>
        <v>0</v>
      </c>
      <c r="CC79" s="183">
        <f t="shared" ref="CC79:CN79" si="246">SUM(CC80:CC81)</f>
        <v>0</v>
      </c>
      <c r="CD79" s="183">
        <f t="shared" si="246"/>
        <v>0</v>
      </c>
      <c r="CE79" s="183">
        <f t="shared" si="246"/>
        <v>0</v>
      </c>
      <c r="CF79" s="183">
        <f t="shared" si="246"/>
        <v>0</v>
      </c>
      <c r="CG79" s="183">
        <f t="shared" si="246"/>
        <v>0</v>
      </c>
      <c r="CH79" s="183">
        <f t="shared" si="246"/>
        <v>0</v>
      </c>
      <c r="CI79" s="183">
        <f t="shared" si="246"/>
        <v>0</v>
      </c>
      <c r="CJ79" s="183">
        <f t="shared" si="246"/>
        <v>0</v>
      </c>
      <c r="CK79" s="183">
        <f t="shared" si="246"/>
        <v>0</v>
      </c>
      <c r="CL79" s="183">
        <f t="shared" si="246"/>
        <v>0</v>
      </c>
      <c r="CM79" s="183">
        <f t="shared" si="246"/>
        <v>0</v>
      </c>
      <c r="CN79" s="183">
        <f t="shared" si="246"/>
        <v>0</v>
      </c>
      <c r="CP79" s="344">
        <f t="shared" ref="CP79:DA79" si="247">SUM(CP80:CP81)</f>
        <v>0</v>
      </c>
      <c r="CQ79" s="344">
        <f t="shared" si="247"/>
        <v>0</v>
      </c>
      <c r="CR79" s="344">
        <f t="shared" si="247"/>
        <v>0</v>
      </c>
      <c r="CS79" s="344">
        <f t="shared" si="247"/>
        <v>0</v>
      </c>
      <c r="CT79" s="344">
        <f t="shared" si="247"/>
        <v>0</v>
      </c>
      <c r="CU79" s="344">
        <f t="shared" si="247"/>
        <v>0</v>
      </c>
      <c r="CV79" s="344">
        <f t="shared" si="247"/>
        <v>0</v>
      </c>
      <c r="CW79" s="344">
        <f t="shared" si="247"/>
        <v>0</v>
      </c>
      <c r="CX79" s="344">
        <f t="shared" si="247"/>
        <v>0</v>
      </c>
      <c r="CY79" s="344">
        <f t="shared" si="247"/>
        <v>0</v>
      </c>
      <c r="CZ79" s="344">
        <f t="shared" si="247"/>
        <v>0</v>
      </c>
      <c r="DA79" s="344">
        <f t="shared" si="247"/>
        <v>0</v>
      </c>
      <c r="DC79" s="344">
        <f t="shared" ref="DC79:DN79" si="248">SUM(DC80:DC81)</f>
        <v>0</v>
      </c>
      <c r="DD79" s="344">
        <f t="shared" si="248"/>
        <v>0</v>
      </c>
      <c r="DE79" s="344">
        <f t="shared" si="248"/>
        <v>0</v>
      </c>
      <c r="DF79" s="344">
        <f t="shared" si="248"/>
        <v>0</v>
      </c>
      <c r="DG79" s="344">
        <f t="shared" si="248"/>
        <v>0</v>
      </c>
      <c r="DH79" s="344">
        <f t="shared" si="248"/>
        <v>0</v>
      </c>
      <c r="DI79" s="344">
        <f t="shared" si="248"/>
        <v>0</v>
      </c>
      <c r="DJ79" s="344">
        <f t="shared" si="248"/>
        <v>0</v>
      </c>
      <c r="DK79" s="344">
        <f t="shared" si="248"/>
        <v>0</v>
      </c>
      <c r="DL79" s="344">
        <f t="shared" si="248"/>
        <v>0</v>
      </c>
      <c r="DM79" s="344">
        <f t="shared" si="248"/>
        <v>0</v>
      </c>
      <c r="DN79" s="344">
        <f t="shared" si="248"/>
        <v>0</v>
      </c>
      <c r="DP79" s="344">
        <f t="shared" ref="DP79:EA79" si="249">SUM(DP80:DP81)</f>
        <v>0</v>
      </c>
      <c r="DQ79" s="344">
        <f t="shared" si="249"/>
        <v>0</v>
      </c>
      <c r="DR79" s="344">
        <f t="shared" si="249"/>
        <v>0</v>
      </c>
      <c r="DS79" s="344">
        <f t="shared" si="249"/>
        <v>0</v>
      </c>
      <c r="DT79" s="344">
        <f t="shared" si="249"/>
        <v>0</v>
      </c>
      <c r="DU79" s="344">
        <f t="shared" si="249"/>
        <v>0</v>
      </c>
      <c r="DV79" s="344">
        <f t="shared" si="249"/>
        <v>0</v>
      </c>
      <c r="DW79" s="344">
        <f t="shared" si="249"/>
        <v>0</v>
      </c>
      <c r="DX79" s="344">
        <f t="shared" si="249"/>
        <v>0</v>
      </c>
      <c r="DY79" s="344">
        <f t="shared" si="249"/>
        <v>0</v>
      </c>
      <c r="DZ79" s="344">
        <f t="shared" si="249"/>
        <v>0</v>
      </c>
      <c r="EA79" s="344">
        <f t="shared" si="249"/>
        <v>0</v>
      </c>
      <c r="EC79" s="460">
        <v>1000000</v>
      </c>
      <c r="ED79" s="460">
        <v>1000000</v>
      </c>
      <c r="EE79" s="460">
        <v>1000000</v>
      </c>
      <c r="EF79" s="460">
        <v>1000000</v>
      </c>
      <c r="EG79" s="460">
        <v>1000000</v>
      </c>
      <c r="EH79" s="460">
        <v>1000000</v>
      </c>
      <c r="EI79" s="460">
        <v>1000000</v>
      </c>
      <c r="EJ79" s="460">
        <v>1000000</v>
      </c>
      <c r="EK79" s="460">
        <v>1000000</v>
      </c>
      <c r="EL79" s="460">
        <v>1000000</v>
      </c>
      <c r="EM79" s="460">
        <v>1000000</v>
      </c>
      <c r="EN79" s="460">
        <v>1000000</v>
      </c>
      <c r="EP79" s="460">
        <v>1000000</v>
      </c>
      <c r="EQ79" s="460">
        <v>1000000</v>
      </c>
      <c r="ER79" s="460">
        <v>1000000</v>
      </c>
      <c r="ES79" s="460">
        <v>1000000</v>
      </c>
      <c r="ET79" s="460">
        <v>1000000</v>
      </c>
      <c r="EU79" s="460">
        <v>1000000</v>
      </c>
      <c r="EV79" s="460">
        <v>1000000</v>
      </c>
      <c r="EW79" s="460">
        <v>1000000</v>
      </c>
      <c r="EX79" s="460">
        <v>1000000</v>
      </c>
      <c r="EY79" s="460">
        <v>1000000</v>
      </c>
      <c r="EZ79" s="460">
        <v>1000000</v>
      </c>
      <c r="FA79" s="460">
        <v>1000000</v>
      </c>
    </row>
    <row r="80" spans="1:157" ht="21.75" customHeight="1">
      <c r="A80" s="179"/>
      <c r="B80" s="179" t="s">
        <v>190</v>
      </c>
      <c r="C80" s="221" t="s">
        <v>191</v>
      </c>
      <c r="D80" s="179" t="s">
        <v>217</v>
      </c>
      <c r="E80" s="179" t="s">
        <v>179</v>
      </c>
      <c r="F80" s="179" t="s">
        <v>171</v>
      </c>
      <c r="G80" s="179" t="s">
        <v>171</v>
      </c>
      <c r="H80" s="179" t="s">
        <v>171</v>
      </c>
      <c r="I80" s="179" t="s">
        <v>171</v>
      </c>
      <c r="J80" s="179" t="s">
        <v>171</v>
      </c>
      <c r="K80" s="179" t="s">
        <v>171</v>
      </c>
      <c r="L80" s="179" t="s">
        <v>171</v>
      </c>
      <c r="M80" s="179" t="s">
        <v>171</v>
      </c>
      <c r="N80" s="179" t="s">
        <v>171</v>
      </c>
      <c r="O80" s="179" t="s">
        <v>171</v>
      </c>
      <c r="P80" s="179"/>
      <c r="Q80" s="179"/>
      <c r="R80" s="179"/>
      <c r="S80" s="179"/>
      <c r="T80" s="186" t="s">
        <v>181</v>
      </c>
      <c r="U80" s="387"/>
      <c r="V80" s="172" t="s">
        <v>181</v>
      </c>
      <c r="W80" s="345">
        <f>(+SUMIFS('[1]SIIF 30 de Noviembre de 2025'!$P$4:$P$749,'[1]SIIF 30 de Noviembre de 2025'!$A$4:$A$749,$B80,'[1]SIIF 30 de Noviembre de 2025'!$B$4:$B$749,$C80,'[1]SIIF 30 de Noviembre de 2025'!$C$4:$C$749,$D80,'[1]SIIF 30 de Noviembre de 2025'!$D$4:$D$749,$E80,'[1]SIIF 30 de Noviembre de 2025'!$E$4:$E$749,$F80,'[1]SIIF 30 de Noviembre de 2025'!$F$4:$F$749,$G80,'[1]SIIF 30 de Noviembre de 2025'!$G$4:$G$749,$H80,'[1]SIIF 30 de Noviembre de 2025'!$H$4:$H$749,$I80,'[1]SIIF 30 de Noviembre de 2025'!$I$4:$I$749,$J80,'[1]SIIF 30 de Noviembre de 2025'!$J$4:$J$749,$K80,'[1]SIIF 30 de Noviembre de 2025'!$K$4:$K$749,$L80,'[1]SIIF 30 de Noviembre de 2025'!$L$4:$L$749,$M80,'[1]SIIF 30 de Noviembre de 2025'!$M$4:$M$749,$N80,'[1]SIIF 30 de Noviembre de 2025'!$N$4:$N$749,$O80)/1000000)</f>
        <v>3459.7012810000001</v>
      </c>
      <c r="X80" s="345">
        <v>0</v>
      </c>
      <c r="Y80" s="343">
        <f>(+SUMIFS('[1]SIIF 30 de Noviembre de 2025'!$R$4:$R$749,'[1]SIIF 30 de Noviembre de 2025'!$A$4:$A$749,$B80,'[1]SIIF 30 de Noviembre de 2025'!$B$4:$B$749,$C80,'[1]SIIF 30 de Noviembre de 2025'!$C$4:$C$749,$D80,'[1]SIIF 30 de Noviembre de 2025'!$D$4:$D$749,$E80,'[1]SIIF 30 de Noviembre de 2025'!$E$4:$E$749,$F80,'[1]SIIF 30 de Noviembre de 2025'!$F$4:$F$749,$G80,'[1]SIIF 30 de Noviembre de 2025'!$G$4:$G$749,$H80,'[1]SIIF 30 de Noviembre de 2025'!$H$4:$H$749,$I80,'[1]SIIF 30 de Noviembre de 2025'!$I$4:$I$749,$J80,'[1]SIIF 30 de Noviembre de 2025'!$J$4:$J$749,$K80,'[1]SIIF 30 de Noviembre de 2025'!$K$4:$K$749,$L80,'[1]SIIF 30 de Noviembre de 2025'!$L$4:$L$749,$M80,'[1]SIIF 30 de Noviembre de 2025'!$M$4:$M$749,$N80,'[1]SIIF 30 de Noviembre de 2025'!$N$4:$N$749,$O80)/1000000)</f>
        <v>0</v>
      </c>
      <c r="Z80" s="341"/>
      <c r="AA80" s="343">
        <f>(+SUMIFS('[1]SIIF 30 de Noviembre de 2025'!$Q$4:$Q$749,'[1]SIIF 30 de Noviembre de 2025'!$A$4:$A$749,$B80,'[1]SIIF 30 de Noviembre de 2025'!$B$4:$B$749,$C80,'[1]SIIF 30 de Noviembre de 2025'!$C$4:$C$749,$D80,'[1]SIIF 30 de Noviembre de 2025'!$D$4:$D$749,$E80,'[1]SIIF 30 de Noviembre de 2025'!$E$4:$E$749,$F80,'[1]SIIF 30 de Noviembre de 2025'!$F$4:$F$749,$G80,'[1]SIIF 30 de Noviembre de 2025'!$G$4:$G$749,$H80,'[1]SIIF 30 de Noviembre de 2025'!$H$4:$H$749,$I80,'[1]SIIF 30 de Noviembre de 2025'!$I$4:$I$749,$J80,'[1]SIIF 30 de Noviembre de 2025'!$J$4:$J$749,$K80,'[1]SIIF 30 de Noviembre de 2025'!$K$4:$K$749,$L80,'[1]SIIF 30 de Noviembre de 2025'!$L$4:$L$749,$M80,'[1]SIIF 30 de Noviembre de 2025'!$M$4:$M$749,$N80,'[1]SIIF 30 de Noviembre de 2025'!$N$4:$N$749,$O80)/1000000)</f>
        <v>0</v>
      </c>
      <c r="AB80" s="343"/>
      <c r="AC80" s="341"/>
      <c r="AD80" s="407">
        <f>W80-Y80+AA80</f>
        <v>3459.7012810000001</v>
      </c>
      <c r="AE80" s="345">
        <f>(+SUMIFS('[1]SIIF 30 de Noviembre de 2025'!$T$4:$T$749,'[1]SIIF 30 de Noviembre de 2025'!$A$4:$A$749,$B80,'[1]SIIF 30 de Noviembre de 2025'!$B$4:$B$749,$C80,'[1]SIIF 30 de Noviembre de 2025'!$C$4:$C$749,$D80,'[1]SIIF 30 de Noviembre de 2025'!$D$4:$D$749,$E80,'[1]SIIF 30 de Noviembre de 2025'!$E$4:$E$749,$F80,'[1]SIIF 30 de Noviembre de 2025'!$F$4:$F$749,$G80,'[1]SIIF 30 de Noviembre de 2025'!$G$4:$G$749,$H80,'[1]SIIF 30 de Noviembre de 2025'!$H$4:$H$749,$I80,'[1]SIIF 30 de Noviembre de 2025'!$I$4:$I$749,$J80,'[1]SIIF 30 de Noviembre de 2025'!$J$4:$J$749,$K80,'[1]SIIF 30 de Noviembre de 2025'!$K$4:$K$749,$L80,'[1]SIIF 30 de Noviembre de 2025'!$L$4:$L$749,$M80,'[1]SIIF 30 de Noviembre de 2025'!$M$4:$M$749,$N80,'[1]SIIF 30 de Noviembre de 2025'!$N$4:$N$749,$O80)/1000000)</f>
        <v>0</v>
      </c>
      <c r="AF80" s="345">
        <f>(+SUMIFS('[1]SIIF 30 de Noviembre de 2025'!$U$4:$U$749,'[1]SIIF 30 de Noviembre de 2025'!$A$4:$A$749,$B80,'[1]SIIF 30 de Noviembre de 2025'!$B$4:$B$749,$C80,'[1]SIIF 30 de Noviembre de 2025'!$C$4:$C$749,$D80,'[1]SIIF 30 de Noviembre de 2025'!$D$4:$D$749,$E80,'[1]SIIF 30 de Noviembre de 2025'!$E$4:$E$749,$F80,'[1]SIIF 30 de Noviembre de 2025'!$F$4:$F$749,$G80,'[1]SIIF 30 de Noviembre de 2025'!$G$4:$G$749,$H80,'[1]SIIF 30 de Noviembre de 2025'!$H$4:$H$749,$I80,'[1]SIIF 30 de Noviembre de 2025'!$I$4:$I$749,$J80,'[1]SIIF 30 de Noviembre de 2025'!$J$4:$J$749,$K80,'[1]SIIF 30 de Noviembre de 2025'!$K$4:$K$749,$L80,'[1]SIIF 30 de Noviembre de 2025'!$L$4:$L$749,$M80,'[1]SIIF 30 de Noviembre de 2025'!$M$4:$M$749,$N80,'[1]SIIF 30 de Noviembre de 2025'!$N$4:$N$749,$O80)/1000000)</f>
        <v>3459.7012810000001</v>
      </c>
      <c r="AG80" s="343">
        <f t="shared" si="240"/>
        <v>0</v>
      </c>
      <c r="AH80" s="409">
        <f>+SUMIFS('[1]SIIF 30 de Noviembre de 2025'!$W$4:$W$749,'[1]SIIF 30 de Noviembre de 2025'!$A$4:$A$749,$B80,'[1]SIIF 30 de Noviembre de 2025'!$B$4:$B$749,$C80,'[1]SIIF 30 de Noviembre de 2025'!$C$4:$C$749,$D80,'[1]SIIF 30 de Noviembre de 2025'!$D$4:$D$749,$E80,'[1]SIIF 30 de Noviembre de 2025'!$E$4:$E$749,$F80,'[1]SIIF 30 de Noviembre de 2025'!$F$4:$F$749,$G80,'[1]SIIF 30 de Noviembre de 2025'!$G$4:$G$749,$H80,'[1]SIIF 30 de Noviembre de 2025'!$H$4:$H$749,$I80,'[1]SIIF 30 de Noviembre de 2025'!$I$4:$I$749,$J80,'[1]SIIF 30 de Noviembre de 2025'!$J$4:$J$749,$K80,'[1]SIIF 30 de Noviembre de 2025'!$K$4:$K$749,$L80,'[1]SIIF 30 de Noviembre de 2025'!$L$4:$L$749,$M80,'[1]SIIF 30 de Noviembre de 2025'!$M$4:$M$749,$N80,'[1]SIIF 30 de Noviembre de 2025'!$N$4:$N$749,$O80)/1000000</f>
        <v>3459.7012810000001</v>
      </c>
      <c r="AI80" s="173">
        <f>+AH80/AD80</f>
        <v>1</v>
      </c>
      <c r="AJ80" s="182" t="e">
        <f>+AH80/AG80</f>
        <v>#DIV/0!</v>
      </c>
      <c r="AK80" s="243">
        <f>INDEX(CC80:CN80,MATCH($W$1,$CC$86:$CN$86,0))</f>
        <v>0</v>
      </c>
      <c r="AL80" s="243">
        <f t="shared" ref="AL80:AL81" si="250">+AH80-AK80</f>
        <v>3459.7012810000001</v>
      </c>
      <c r="AM80" s="168">
        <f>INDEX(BC79:BN79,MATCH($W$1,$BC$86:$BN$86,0))</f>
        <v>0</v>
      </c>
      <c r="AN80" s="407">
        <f>+SUMIFS('[1]SIIF 30 de Noviembre de 2025'!$X$4:$X$749,'[1]SIIF 30 de Noviembre de 2025'!$A$4:$A$749,$B80,'[1]SIIF 30 de Noviembre de 2025'!$B$4:$B$749,$C80,'[1]SIIF 30 de Noviembre de 2025'!$C$4:$C$749,$D80,'[1]SIIF 30 de Noviembre de 2025'!$D$4:$D$749,$E80,'[1]SIIF 30 de Noviembre de 2025'!$E$4:$E$749,$F80,'[1]SIIF 30 de Noviembre de 2025'!$F$4:$F$749,$G80,'[1]SIIF 30 de Noviembre de 2025'!$G$4:$G$749,$H80,'[1]SIIF 30 de Noviembre de 2025'!$H$4:$H$749,$I80,'[1]SIIF 30 de Noviembre de 2025'!$I$4:$I$749,$J80,'[1]SIIF 30 de Noviembre de 2025'!$J$4:$J$749,$K80,'[1]SIIF 30 de Noviembre de 2025'!$K$4:$K$749,$L80,'[1]SIIF 30 de Noviembre de 2025'!$L$4:$L$749,$M80,'[1]SIIF 30 de Noviembre de 2025'!$M$4:$M$749,$N80,'[1]SIIF 30 de Noviembre de 2025'!$N$4:$N$749,$O80)/1000000</f>
        <v>3459.7012810000001</v>
      </c>
      <c r="AO80" s="175">
        <f>+AN80/AD80</f>
        <v>1</v>
      </c>
      <c r="AP80" s="184" t="e">
        <f>+AN80/AG80</f>
        <v>#DIV/0!</v>
      </c>
      <c r="AQ80" s="243">
        <f>INDEX(CP80:DA80,MATCH($W$1,$CP$86:$DA$86,0))</f>
        <v>0</v>
      </c>
      <c r="AR80" s="243">
        <f t="shared" si="242"/>
        <v>3459.7012810000001</v>
      </c>
      <c r="AS80" s="168">
        <f t="shared" si="228"/>
        <v>0</v>
      </c>
      <c r="AT80" s="407">
        <f>+SUMIFS('[1]SIIF 30 de Noviembre de 2025'!$Z$4:$Z$749,'[1]SIIF 30 de Noviembre de 2025'!$A$4:$A$749,$B80,'[1]SIIF 30 de Noviembre de 2025'!$B$4:$B$749,$C80,'[1]SIIF 30 de Noviembre de 2025'!$C$4:$C$749,$D80,'[1]SIIF 30 de Noviembre de 2025'!$D$4:$D$749,$E80,'[1]SIIF 30 de Noviembre de 2025'!$E$4:$E$749,$F80,'[1]SIIF 30 de Noviembre de 2025'!$F$4:$F$749,$G80,'[1]SIIF 30 de Noviembre de 2025'!$G$4:$G$749,$H80,'[1]SIIF 30 de Noviembre de 2025'!$H$4:$H$749,$I80,'[1]SIIF 30 de Noviembre de 2025'!$I$4:$I$749,$J80,'[1]SIIF 30 de Noviembre de 2025'!$J$4:$J$749,$K80,'[1]SIIF 30 de Noviembre de 2025'!$K$4:$K$749,$L80,'[1]SIIF 30 de Noviembre de 2025'!$L$4:$L$749,$M80,'[1]SIIF 30 de Noviembre de 2025'!$M$4:$M$749,$N80,'[1]SIIF 30 de Noviembre de 2025'!$N$4:$N$749,$O80)/1000000</f>
        <v>3459.7012810000001</v>
      </c>
      <c r="AU80" s="175">
        <f>+AT80/AD80</f>
        <v>1</v>
      </c>
      <c r="AV80" s="407">
        <f>+AD80-AH80</f>
        <v>0</v>
      </c>
      <c r="AW80" s="341">
        <f>+AH80-AN80</f>
        <v>0</v>
      </c>
      <c r="AX80" s="342">
        <f t="shared" si="237"/>
        <v>0</v>
      </c>
      <c r="AY80" s="343">
        <f>+AG80-AH80</f>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4"/>
      <c r="BP80" s="175">
        <v>0</v>
      </c>
      <c r="BQ80" s="175">
        <v>0</v>
      </c>
      <c r="BR80" s="175">
        <v>0</v>
      </c>
      <c r="BS80" s="175">
        <v>0</v>
      </c>
      <c r="BT80" s="175">
        <v>0</v>
      </c>
      <c r="BU80" s="175">
        <v>0</v>
      </c>
      <c r="BV80" s="175">
        <v>0</v>
      </c>
      <c r="BW80" s="175">
        <v>0</v>
      </c>
      <c r="BX80" s="175">
        <v>0</v>
      </c>
      <c r="BY80" s="175">
        <v>0</v>
      </c>
      <c r="BZ80" s="175">
        <v>0</v>
      </c>
      <c r="CA80" s="175">
        <v>0</v>
      </c>
      <c r="CC80" s="468">
        <f>DC80/EC80</f>
        <v>0</v>
      </c>
      <c r="CD80" s="468">
        <f t="shared" ref="CD80:CN81" si="251">DD80/ED80</f>
        <v>0</v>
      </c>
      <c r="CE80" s="468">
        <f t="shared" si="251"/>
        <v>0</v>
      </c>
      <c r="CF80" s="468">
        <f t="shared" si="251"/>
        <v>0</v>
      </c>
      <c r="CG80" s="468">
        <f t="shared" si="251"/>
        <v>0</v>
      </c>
      <c r="CH80" s="468">
        <f t="shared" si="251"/>
        <v>0</v>
      </c>
      <c r="CI80" s="468">
        <f t="shared" si="251"/>
        <v>0</v>
      </c>
      <c r="CJ80" s="468">
        <f t="shared" si="251"/>
        <v>0</v>
      </c>
      <c r="CK80" s="468">
        <f t="shared" si="251"/>
        <v>0</v>
      </c>
      <c r="CL80" s="468">
        <f t="shared" si="251"/>
        <v>0</v>
      </c>
      <c r="CM80" s="468">
        <f t="shared" si="251"/>
        <v>0</v>
      </c>
      <c r="CN80" s="468">
        <f t="shared" si="251"/>
        <v>0</v>
      </c>
      <c r="CP80" s="465">
        <f t="shared" ref="CP80:DA81" si="252">DP80/EP80</f>
        <v>0</v>
      </c>
      <c r="CQ80" s="465">
        <f t="shared" si="252"/>
        <v>0</v>
      </c>
      <c r="CR80" s="465">
        <f t="shared" si="252"/>
        <v>0</v>
      </c>
      <c r="CS80" s="465">
        <f t="shared" si="252"/>
        <v>0</v>
      </c>
      <c r="CT80" s="465">
        <f t="shared" si="252"/>
        <v>0</v>
      </c>
      <c r="CU80" s="465">
        <f t="shared" si="252"/>
        <v>0</v>
      </c>
      <c r="CV80" s="465">
        <f t="shared" si="252"/>
        <v>0</v>
      </c>
      <c r="CW80" s="465">
        <f t="shared" si="252"/>
        <v>0</v>
      </c>
      <c r="CX80" s="465">
        <f t="shared" si="252"/>
        <v>0</v>
      </c>
      <c r="CY80" s="465">
        <f t="shared" si="252"/>
        <v>0</v>
      </c>
      <c r="CZ80" s="465">
        <f t="shared" si="252"/>
        <v>0</v>
      </c>
      <c r="DA80" s="465">
        <f t="shared" si="252"/>
        <v>0</v>
      </c>
      <c r="DC80" s="407">
        <v>0</v>
      </c>
      <c r="DD80" s="407">
        <v>0</v>
      </c>
      <c r="DE80" s="407">
        <v>0</v>
      </c>
      <c r="DF80" s="407">
        <v>0</v>
      </c>
      <c r="DG80" s="407">
        <v>0</v>
      </c>
      <c r="DH80" s="407">
        <v>0</v>
      </c>
      <c r="DI80" s="407">
        <v>0</v>
      </c>
      <c r="DJ80" s="407">
        <v>0</v>
      </c>
      <c r="DK80" s="407">
        <v>0</v>
      </c>
      <c r="DL80" s="407">
        <v>0</v>
      </c>
      <c r="DM80" s="407">
        <v>0</v>
      </c>
      <c r="DN80" s="407">
        <v>0</v>
      </c>
      <c r="DP80" s="407">
        <v>0</v>
      </c>
      <c r="DQ80" s="407">
        <v>0</v>
      </c>
      <c r="DR80" s="407">
        <v>0</v>
      </c>
      <c r="DS80" s="407">
        <v>0</v>
      </c>
      <c r="DT80" s="407">
        <v>0</v>
      </c>
      <c r="DU80" s="407">
        <v>0</v>
      </c>
      <c r="DV80" s="407">
        <v>0</v>
      </c>
      <c r="DW80" s="407">
        <v>0</v>
      </c>
      <c r="DX80" s="407">
        <v>0</v>
      </c>
      <c r="DY80" s="407">
        <v>0</v>
      </c>
      <c r="DZ80" s="407">
        <v>0</v>
      </c>
      <c r="EA80" s="407">
        <v>0</v>
      </c>
      <c r="EC80" s="468">
        <v>1000000</v>
      </c>
      <c r="ED80" s="471">
        <v>1000000</v>
      </c>
      <c r="EE80" s="471">
        <v>1000000</v>
      </c>
      <c r="EF80" s="471">
        <v>1000000</v>
      </c>
      <c r="EG80" s="471">
        <v>1000000</v>
      </c>
      <c r="EH80" s="471">
        <v>1000000</v>
      </c>
      <c r="EI80" s="471">
        <v>1000000</v>
      </c>
      <c r="EJ80" s="471">
        <v>1000000</v>
      </c>
      <c r="EK80" s="471">
        <v>1000000</v>
      </c>
      <c r="EL80" s="471">
        <v>1000000</v>
      </c>
      <c r="EM80" s="471">
        <v>1000000</v>
      </c>
      <c r="EN80" s="471">
        <v>1000000</v>
      </c>
      <c r="EP80" s="468">
        <v>1000000</v>
      </c>
      <c r="EQ80" s="471">
        <v>1000000</v>
      </c>
      <c r="ER80" s="471">
        <v>1000000</v>
      </c>
      <c r="ES80" s="471">
        <v>1000000</v>
      </c>
      <c r="ET80" s="471">
        <v>1000000</v>
      </c>
      <c r="EU80" s="471">
        <v>1000000</v>
      </c>
      <c r="EV80" s="471">
        <v>1000000</v>
      </c>
      <c r="EW80" s="471">
        <v>1000000</v>
      </c>
      <c r="EX80" s="471">
        <v>1000000</v>
      </c>
      <c r="EY80" s="471">
        <v>1000000</v>
      </c>
      <c r="EZ80" s="471">
        <v>1000000</v>
      </c>
      <c r="FA80" s="471">
        <v>1000000</v>
      </c>
    </row>
    <row r="81" spans="1:157" ht="21.75" customHeight="1" thickBot="1">
      <c r="A81" s="179"/>
      <c r="B81" s="179" t="s">
        <v>190</v>
      </c>
      <c r="C81" s="221" t="s">
        <v>191</v>
      </c>
      <c r="D81" s="179" t="s">
        <v>218</v>
      </c>
      <c r="E81" s="179" t="s">
        <v>179</v>
      </c>
      <c r="F81" s="179" t="s">
        <v>171</v>
      </c>
      <c r="G81" s="179" t="s">
        <v>171</v>
      </c>
      <c r="H81" s="179" t="s">
        <v>171</v>
      </c>
      <c r="I81" s="179" t="s">
        <v>171</v>
      </c>
      <c r="J81" s="179" t="s">
        <v>171</v>
      </c>
      <c r="K81" s="179" t="s">
        <v>171</v>
      </c>
      <c r="L81" s="179" t="s">
        <v>171</v>
      </c>
      <c r="M81" s="179" t="s">
        <v>171</v>
      </c>
      <c r="N81" s="179" t="s">
        <v>171</v>
      </c>
      <c r="O81" s="179" t="s">
        <v>171</v>
      </c>
      <c r="P81" s="179"/>
      <c r="Q81" s="179"/>
      <c r="R81" s="179"/>
      <c r="S81" s="179"/>
      <c r="T81" s="186" t="s">
        <v>182</v>
      </c>
      <c r="U81" s="387"/>
      <c r="V81" s="172" t="s">
        <v>182</v>
      </c>
      <c r="W81" s="345">
        <f>(+SUMIFS('[1]SIIF 30 de Noviembre de 2025'!$P$4:$P$749,'[1]SIIF 30 de Noviembre de 2025'!$A$4:$A$749,$B81,'[1]SIIF 30 de Noviembre de 2025'!$B$4:$B$749,$C81,'[1]SIIF 30 de Noviembre de 2025'!$C$4:$C$749,$D81,'[1]SIIF 30 de Noviembre de 2025'!$D$4:$D$749,$E81,'[1]SIIF 30 de Noviembre de 2025'!$E$4:$E$749,$F81,'[1]SIIF 30 de Noviembre de 2025'!$F$4:$F$749,$G81,'[1]SIIF 30 de Noviembre de 2025'!$G$4:$G$749,$H81,'[1]SIIF 30 de Noviembre de 2025'!$H$4:$H$749,$I81,'[1]SIIF 30 de Noviembre de 2025'!$I$4:$I$749,$J81,'[1]SIIF 30 de Noviembre de 2025'!$J$4:$J$749,$K81,'[1]SIIF 30 de Noviembre de 2025'!$K$4:$K$749,$L81,'[1]SIIF 30 de Noviembre de 2025'!$L$4:$L$749,$M81,'[1]SIIF 30 de Noviembre de 2025'!$M$4:$M$749,$N81,'[1]SIIF 30 de Noviembre de 2025'!$N$4:$N$749,$O81)/1000000)</f>
        <v>0</v>
      </c>
      <c r="X81" s="345">
        <v>0</v>
      </c>
      <c r="Y81" s="343">
        <f>(+SUMIFS('[1]SIIF 30 de Noviembre de 2025'!$R$4:$R$749,'[1]SIIF 30 de Noviembre de 2025'!$A$4:$A$749,$B81,'[1]SIIF 30 de Noviembre de 2025'!$B$4:$B$749,$C81,'[1]SIIF 30 de Noviembre de 2025'!$C$4:$C$749,$D81,'[1]SIIF 30 de Noviembre de 2025'!$D$4:$D$749,$E81,'[1]SIIF 30 de Noviembre de 2025'!$E$4:$E$749,$F81,'[1]SIIF 30 de Noviembre de 2025'!$F$4:$F$749,$G81,'[1]SIIF 30 de Noviembre de 2025'!$G$4:$G$749,$H81,'[1]SIIF 30 de Noviembre de 2025'!$H$4:$H$749,$I81,'[1]SIIF 30 de Noviembre de 2025'!$I$4:$I$749,$J81,'[1]SIIF 30 de Noviembre de 2025'!$J$4:$J$749,$K81,'[1]SIIF 30 de Noviembre de 2025'!$K$4:$K$749,$L81,'[1]SIIF 30 de Noviembre de 2025'!$L$4:$L$749,$M81,'[1]SIIF 30 de Noviembre de 2025'!$M$4:$M$749,$N81,'[1]SIIF 30 de Noviembre de 2025'!$N$4:$N$749,$O81)/1000000)</f>
        <v>0</v>
      </c>
      <c r="Z81" s="341"/>
      <c r="AA81" s="343">
        <f>(+SUMIFS('[1]SIIF 30 de Noviembre de 2025'!$Q$4:$Q$749,'[1]SIIF 30 de Noviembre de 2025'!$A$4:$A$749,$B81,'[1]SIIF 30 de Noviembre de 2025'!$B$4:$B$749,$C81,'[1]SIIF 30 de Noviembre de 2025'!$C$4:$C$749,$D81,'[1]SIIF 30 de Noviembre de 2025'!$D$4:$D$749,$E81,'[1]SIIF 30 de Noviembre de 2025'!$E$4:$E$749,$F81,'[1]SIIF 30 de Noviembre de 2025'!$F$4:$F$749,$G81,'[1]SIIF 30 de Noviembre de 2025'!$G$4:$G$749,$H81,'[1]SIIF 30 de Noviembre de 2025'!$H$4:$H$749,$I81,'[1]SIIF 30 de Noviembre de 2025'!$I$4:$I$749,$J81,'[1]SIIF 30 de Noviembre de 2025'!$J$4:$J$749,$K81,'[1]SIIF 30 de Noviembre de 2025'!$K$4:$K$749,$L81,'[1]SIIF 30 de Noviembre de 2025'!$L$4:$L$749,$M81,'[1]SIIF 30 de Noviembre de 2025'!$M$4:$M$749,$N81,'[1]SIIF 30 de Noviembre de 2025'!$N$4:$N$749,$O81)/1000000)</f>
        <v>0</v>
      </c>
      <c r="AB81" s="345"/>
      <c r="AC81" s="341"/>
      <c r="AD81" s="407">
        <f>W81-Y81+AA81</f>
        <v>0</v>
      </c>
      <c r="AE81" s="345">
        <f>(+SUMIFS('[1]SIIF 30 de Noviembre de 2025'!$T$4:$T$749,'[1]SIIF 30 de Noviembre de 2025'!$A$4:$A$749,$B81,'[1]SIIF 30 de Noviembre de 2025'!$B$4:$B$749,$C81,'[1]SIIF 30 de Noviembre de 2025'!$C$4:$C$749,$D81,'[1]SIIF 30 de Noviembre de 2025'!$D$4:$D$749,$E81,'[1]SIIF 30 de Noviembre de 2025'!$E$4:$E$749,$F81,'[1]SIIF 30 de Noviembre de 2025'!$F$4:$F$749,$G81,'[1]SIIF 30 de Noviembre de 2025'!$G$4:$G$749,$H81,'[1]SIIF 30 de Noviembre de 2025'!$H$4:$H$749,$I81,'[1]SIIF 30 de Noviembre de 2025'!$I$4:$I$749,$J81,'[1]SIIF 30 de Noviembre de 2025'!$J$4:$J$749,$K81,'[1]SIIF 30 de Noviembre de 2025'!$K$4:$K$749,$L81,'[1]SIIF 30 de Noviembre de 2025'!$L$4:$L$749,$M81,'[1]SIIF 30 de Noviembre de 2025'!$M$4:$M$749,$N81,'[1]SIIF 30 de Noviembre de 2025'!$N$4:$N$749,$O81)/1000000)</f>
        <v>0</v>
      </c>
      <c r="AF81" s="345">
        <f>(+SUMIFS('[1]SIIF 30 de Noviembre de 2025'!$U$4:$U$749,'[1]SIIF 30 de Noviembre de 2025'!$A$4:$A$749,$B81,'[1]SIIF 30 de Noviembre de 2025'!$B$4:$B$749,$C81,'[1]SIIF 30 de Noviembre de 2025'!$C$4:$C$749,$D81,'[1]SIIF 30 de Noviembre de 2025'!$D$4:$D$749,$E81,'[1]SIIF 30 de Noviembre de 2025'!$E$4:$E$749,$F81,'[1]SIIF 30 de Noviembre de 2025'!$F$4:$F$749,$G81,'[1]SIIF 30 de Noviembre de 2025'!$G$4:$G$749,$H81,'[1]SIIF 30 de Noviembre de 2025'!$H$4:$H$749,$I81,'[1]SIIF 30 de Noviembre de 2025'!$I$4:$I$749,$J81,'[1]SIIF 30 de Noviembre de 2025'!$J$4:$J$749,$K81,'[1]SIIF 30 de Noviembre de 2025'!$K$4:$K$749,$L81,'[1]SIIF 30 de Noviembre de 2025'!$L$4:$L$749,$M81,'[1]SIIF 30 de Noviembre de 2025'!$M$4:$M$749,$N81,'[1]SIIF 30 de Noviembre de 2025'!$N$4:$N$749,$O81)/1000000)</f>
        <v>0</v>
      </c>
      <c r="AG81" s="343">
        <f t="shared" si="240"/>
        <v>0</v>
      </c>
      <c r="AH81" s="409">
        <f>+SUMIFS('[1]SIIF 30 de Noviembre de 2025'!$W$4:$W$749,'[1]SIIF 30 de Noviembre de 2025'!$A$4:$A$749,$B81,'[1]SIIF 30 de Noviembre de 2025'!$B$4:$B$749,$C81,'[1]SIIF 30 de Noviembre de 2025'!$C$4:$C$749,$D81,'[1]SIIF 30 de Noviembre de 2025'!$D$4:$D$749,$E81,'[1]SIIF 30 de Noviembre de 2025'!$E$4:$E$749,$F81,'[1]SIIF 30 de Noviembre de 2025'!$F$4:$F$749,$G81,'[1]SIIF 30 de Noviembre de 2025'!$G$4:$G$749,$H81,'[1]SIIF 30 de Noviembre de 2025'!$H$4:$H$749,$I81,'[1]SIIF 30 de Noviembre de 2025'!$I$4:$I$749,$J81,'[1]SIIF 30 de Noviembre de 2025'!$J$4:$J$749,$K81,'[1]SIIF 30 de Noviembre de 2025'!$K$4:$K$749,$L81,'[1]SIIF 30 de Noviembre de 2025'!$L$4:$L$749,$M81,'[1]SIIF 30 de Noviembre de 2025'!$M$4:$M$749,$N81,'[1]SIIF 30 de Noviembre de 2025'!$N$4:$N$749,$O81)/1000000</f>
        <v>0</v>
      </c>
      <c r="AI81" s="173">
        <f>IFERROR(AH81/AD81,0)</f>
        <v>0</v>
      </c>
      <c r="AJ81" s="182" t="e">
        <f>+AH81/AG81</f>
        <v>#DIV/0!</v>
      </c>
      <c r="AK81" s="243">
        <f>INDEX(CC81:CN81,MATCH($W$1,$CC$86:$CN$86,0))</f>
        <v>0</v>
      </c>
      <c r="AL81" s="243">
        <f t="shared" si="250"/>
        <v>0</v>
      </c>
      <c r="AM81" s="168">
        <f>INDEX(BC80:BN80,MATCH($W$1,$BC$86:$BN$86,0))</f>
        <v>0</v>
      </c>
      <c r="AN81" s="407">
        <f>+SUMIFS('[1]SIIF 30 de Noviembre de 2025'!$X$4:$X$749,'[1]SIIF 30 de Noviembre de 2025'!$A$4:$A$749,$B81,'[1]SIIF 30 de Noviembre de 2025'!$B$4:$B$749,$C81,'[1]SIIF 30 de Noviembre de 2025'!$C$4:$C$749,$D81,'[1]SIIF 30 de Noviembre de 2025'!$D$4:$D$749,$E81,'[1]SIIF 30 de Noviembre de 2025'!$E$4:$E$749,$F81,'[1]SIIF 30 de Noviembre de 2025'!$F$4:$F$749,$G81,'[1]SIIF 30 de Noviembre de 2025'!$G$4:$G$749,$H81,'[1]SIIF 30 de Noviembre de 2025'!$H$4:$H$749,$I81,'[1]SIIF 30 de Noviembre de 2025'!$I$4:$I$749,$J81,'[1]SIIF 30 de Noviembre de 2025'!$J$4:$J$749,$K81,'[1]SIIF 30 de Noviembre de 2025'!$K$4:$K$749,$L81,'[1]SIIF 30 de Noviembre de 2025'!$L$4:$L$749,$M81,'[1]SIIF 30 de Noviembre de 2025'!$M$4:$M$749,$N81,'[1]SIIF 30 de Noviembre de 2025'!$N$4:$N$749,$O81)/1000000</f>
        <v>0</v>
      </c>
      <c r="AO81" s="175">
        <f>IFERROR(AN81/AD81,0)</f>
        <v>0</v>
      </c>
      <c r="AP81" s="184" t="e">
        <f>+AN81/AG81</f>
        <v>#DIV/0!</v>
      </c>
      <c r="AQ81" s="243">
        <f>INDEX(CP81:DA81,MATCH($W$1,$CP$86:$DA$86,0))</f>
        <v>0</v>
      </c>
      <c r="AR81" s="243">
        <f t="shared" si="242"/>
        <v>0</v>
      </c>
      <c r="AS81" s="168">
        <f t="shared" si="228"/>
        <v>0</v>
      </c>
      <c r="AT81" s="407">
        <f>+SUMIFS('[1]SIIF 30 de Noviembre de 2025'!$Z$4:$Z$749,'[1]SIIF 30 de Noviembre de 2025'!$A$4:$A$749,$B81,'[1]SIIF 30 de Noviembre de 2025'!$B$4:$B$749,$C81,'[1]SIIF 30 de Noviembre de 2025'!$C$4:$C$749,$D81,'[1]SIIF 30 de Noviembre de 2025'!$D$4:$D$749,$E81,'[1]SIIF 30 de Noviembre de 2025'!$E$4:$E$749,$F81,'[1]SIIF 30 de Noviembre de 2025'!$F$4:$F$749,$G81,'[1]SIIF 30 de Noviembre de 2025'!$G$4:$G$749,$H81,'[1]SIIF 30 de Noviembre de 2025'!$H$4:$H$749,$I81,'[1]SIIF 30 de Noviembre de 2025'!$I$4:$I$749,$J81,'[1]SIIF 30 de Noviembre de 2025'!$J$4:$J$749,$K81,'[1]SIIF 30 de Noviembre de 2025'!$K$4:$K$749,$L81,'[1]SIIF 30 de Noviembre de 2025'!$L$4:$L$749,$M81,'[1]SIIF 30 de Noviembre de 2025'!$M$4:$M$749,$N81,'[1]SIIF 30 de Noviembre de 2025'!$N$4:$N$749,$O81)/1000000</f>
        <v>0</v>
      </c>
      <c r="AU81" s="175">
        <f>IFERROR(AT81/AD81,0)</f>
        <v>0</v>
      </c>
      <c r="AV81" s="407">
        <f>+AD81-AH81</f>
        <v>0</v>
      </c>
      <c r="AW81" s="341">
        <f>+AH81-AN81</f>
        <v>0</v>
      </c>
      <c r="AX81" s="342">
        <f t="shared" si="237"/>
        <v>0</v>
      </c>
      <c r="AY81" s="343">
        <f>+AG81-AH81</f>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4"/>
      <c r="BP81" s="175">
        <v>0</v>
      </c>
      <c r="BQ81" s="175">
        <v>0</v>
      </c>
      <c r="BR81" s="175">
        <v>0</v>
      </c>
      <c r="BS81" s="175">
        <v>0</v>
      </c>
      <c r="BT81" s="175">
        <v>0</v>
      </c>
      <c r="BU81" s="175">
        <v>0</v>
      </c>
      <c r="BV81" s="175">
        <v>0</v>
      </c>
      <c r="BW81" s="175">
        <v>0</v>
      </c>
      <c r="BX81" s="175">
        <v>0</v>
      </c>
      <c r="BY81" s="175">
        <v>0</v>
      </c>
      <c r="BZ81" s="175">
        <v>0</v>
      </c>
      <c r="CA81" s="175">
        <v>0</v>
      </c>
      <c r="CC81" s="468">
        <f>DC81/EC81</f>
        <v>0</v>
      </c>
      <c r="CD81" s="468">
        <f t="shared" si="251"/>
        <v>0</v>
      </c>
      <c r="CE81" s="468">
        <f t="shared" si="251"/>
        <v>0</v>
      </c>
      <c r="CF81" s="468">
        <f t="shared" si="251"/>
        <v>0</v>
      </c>
      <c r="CG81" s="468">
        <f t="shared" si="251"/>
        <v>0</v>
      </c>
      <c r="CH81" s="468">
        <f t="shared" si="251"/>
        <v>0</v>
      </c>
      <c r="CI81" s="468">
        <f t="shared" si="251"/>
        <v>0</v>
      </c>
      <c r="CJ81" s="468">
        <f t="shared" si="251"/>
        <v>0</v>
      </c>
      <c r="CK81" s="468">
        <f t="shared" si="251"/>
        <v>0</v>
      </c>
      <c r="CL81" s="468">
        <f t="shared" si="251"/>
        <v>0</v>
      </c>
      <c r="CM81" s="468">
        <f t="shared" si="251"/>
        <v>0</v>
      </c>
      <c r="CN81" s="468">
        <f t="shared" si="251"/>
        <v>0</v>
      </c>
      <c r="CP81" s="465">
        <f t="shared" si="252"/>
        <v>0</v>
      </c>
      <c r="CQ81" s="465">
        <f t="shared" si="252"/>
        <v>0</v>
      </c>
      <c r="CR81" s="465">
        <f t="shared" si="252"/>
        <v>0</v>
      </c>
      <c r="CS81" s="465">
        <f t="shared" si="252"/>
        <v>0</v>
      </c>
      <c r="CT81" s="465">
        <f t="shared" si="252"/>
        <v>0</v>
      </c>
      <c r="CU81" s="465">
        <f t="shared" si="252"/>
        <v>0</v>
      </c>
      <c r="CV81" s="465">
        <f t="shared" si="252"/>
        <v>0</v>
      </c>
      <c r="CW81" s="465">
        <f t="shared" si="252"/>
        <v>0</v>
      </c>
      <c r="CX81" s="465">
        <f t="shared" si="252"/>
        <v>0</v>
      </c>
      <c r="CY81" s="465">
        <f t="shared" si="252"/>
        <v>0</v>
      </c>
      <c r="CZ81" s="465">
        <f t="shared" si="252"/>
        <v>0</v>
      </c>
      <c r="DA81" s="465">
        <f t="shared" si="252"/>
        <v>0</v>
      </c>
      <c r="DC81" s="407">
        <v>0</v>
      </c>
      <c r="DD81" s="407">
        <v>0</v>
      </c>
      <c r="DE81" s="407">
        <v>0</v>
      </c>
      <c r="DF81" s="407">
        <v>0</v>
      </c>
      <c r="DG81" s="407">
        <v>0</v>
      </c>
      <c r="DH81" s="407">
        <v>0</v>
      </c>
      <c r="DI81" s="407">
        <v>0</v>
      </c>
      <c r="DJ81" s="407">
        <v>0</v>
      </c>
      <c r="DK81" s="407">
        <v>0</v>
      </c>
      <c r="DL81" s="407">
        <v>0</v>
      </c>
      <c r="DM81" s="407">
        <v>0</v>
      </c>
      <c r="DN81" s="407">
        <v>0</v>
      </c>
      <c r="DP81" s="407">
        <v>0</v>
      </c>
      <c r="DQ81" s="407">
        <v>0</v>
      </c>
      <c r="DR81" s="407">
        <v>0</v>
      </c>
      <c r="DS81" s="407">
        <v>0</v>
      </c>
      <c r="DT81" s="407">
        <v>0</v>
      </c>
      <c r="DU81" s="407">
        <v>0</v>
      </c>
      <c r="DV81" s="407">
        <v>0</v>
      </c>
      <c r="DW81" s="407">
        <v>0</v>
      </c>
      <c r="DX81" s="407">
        <v>0</v>
      </c>
      <c r="DY81" s="407">
        <v>0</v>
      </c>
      <c r="DZ81" s="407">
        <v>0</v>
      </c>
      <c r="EA81" s="407">
        <v>0</v>
      </c>
      <c r="EC81" s="468">
        <v>1000000</v>
      </c>
      <c r="ED81" s="471">
        <v>1000000</v>
      </c>
      <c r="EE81" s="471">
        <v>1000000</v>
      </c>
      <c r="EF81" s="471">
        <v>1000000</v>
      </c>
      <c r="EG81" s="471">
        <v>1000000</v>
      </c>
      <c r="EH81" s="471">
        <v>1000000</v>
      </c>
      <c r="EI81" s="471">
        <v>1000000</v>
      </c>
      <c r="EJ81" s="471">
        <v>1000000</v>
      </c>
      <c r="EK81" s="471">
        <v>1000000</v>
      </c>
      <c r="EL81" s="471">
        <v>1000000</v>
      </c>
      <c r="EM81" s="471">
        <v>1000000</v>
      </c>
      <c r="EN81" s="471">
        <v>1000000</v>
      </c>
      <c r="EP81" s="468">
        <v>1000000</v>
      </c>
      <c r="EQ81" s="471">
        <v>1000000</v>
      </c>
      <c r="ER81" s="471">
        <v>1000000</v>
      </c>
      <c r="ES81" s="471">
        <v>1000000</v>
      </c>
      <c r="ET81" s="471">
        <v>1000000</v>
      </c>
      <c r="EU81" s="471">
        <v>1000000</v>
      </c>
      <c r="EV81" s="471">
        <v>1000000</v>
      </c>
      <c r="EW81" s="471">
        <v>1000000</v>
      </c>
      <c r="EX81" s="471">
        <v>1000000</v>
      </c>
      <c r="EY81" s="471">
        <v>1000000</v>
      </c>
      <c r="EZ81" s="471">
        <v>1000000</v>
      </c>
      <c r="FA81" s="471">
        <v>1000000</v>
      </c>
    </row>
    <row r="82" spans="1:157" ht="27.75" customHeight="1" thickBot="1">
      <c r="A82" s="179"/>
      <c r="B82" s="179" t="s">
        <v>190</v>
      </c>
      <c r="C82" s="221" t="s">
        <v>191</v>
      </c>
      <c r="D82" s="179" t="s">
        <v>171</v>
      </c>
      <c r="E82" s="179" t="s">
        <v>183</v>
      </c>
      <c r="F82" s="179" t="s">
        <v>171</v>
      </c>
      <c r="G82" s="179" t="s">
        <v>171</v>
      </c>
      <c r="H82" s="179" t="s">
        <v>171</v>
      </c>
      <c r="I82" s="179" t="s">
        <v>171</v>
      </c>
      <c r="J82" s="179" t="s">
        <v>171</v>
      </c>
      <c r="K82" s="179" t="s">
        <v>171</v>
      </c>
      <c r="L82" s="179" t="s">
        <v>171</v>
      </c>
      <c r="M82" s="179" t="s">
        <v>171</v>
      </c>
      <c r="N82" s="179" t="s">
        <v>171</v>
      </c>
      <c r="O82" s="179" t="s">
        <v>171</v>
      </c>
      <c r="P82" s="179"/>
      <c r="Q82" s="179"/>
      <c r="R82" s="179"/>
      <c r="S82" s="179"/>
      <c r="T82" s="164" t="s">
        <v>184</v>
      </c>
      <c r="U82" s="382"/>
      <c r="V82" s="154" t="s">
        <v>184</v>
      </c>
      <c r="W82" s="344">
        <f>W162</f>
        <v>6635211.8042400004</v>
      </c>
      <c r="X82" s="344">
        <f>X162</f>
        <v>0</v>
      </c>
      <c r="Y82" s="344">
        <f>Y162</f>
        <v>109099.556019</v>
      </c>
      <c r="Z82" s="344"/>
      <c r="AA82" s="344">
        <f t="shared" ref="AA82:AH82" si="253">AA162</f>
        <v>108804.01607899999</v>
      </c>
      <c r="AB82" s="344">
        <f t="shared" si="253"/>
        <v>0</v>
      </c>
      <c r="AC82" s="344">
        <f t="shared" si="253"/>
        <v>108804.01607899999</v>
      </c>
      <c r="AD82" s="408">
        <f t="shared" si="253"/>
        <v>6635211.8042400004</v>
      </c>
      <c r="AE82" s="408">
        <f t="shared" si="253"/>
        <v>13402.580099000001</v>
      </c>
      <c r="AF82" s="408">
        <f t="shared" si="253"/>
        <v>6092435.1697418001</v>
      </c>
      <c r="AG82" s="408">
        <f>AG162</f>
        <v>529374.05439920002</v>
      </c>
      <c r="AH82" s="408">
        <f t="shared" si="253"/>
        <v>4818104.2272708397</v>
      </c>
      <c r="AI82" s="165">
        <f>+AH82/AD82</f>
        <v>0.7261417373582556</v>
      </c>
      <c r="AJ82" s="182">
        <f t="shared" si="226"/>
        <v>9.1015118463616957</v>
      </c>
      <c r="AK82" s="183" t="e">
        <f>AK162</f>
        <v>#REF!</v>
      </c>
      <c r="AL82" s="183" t="e">
        <f>AL162</f>
        <v>#REF!</v>
      </c>
      <c r="AM82" s="168">
        <f>INDEX(BC82:BN82,MATCH($W$1,$BC$86:$BN$86,0))</f>
        <v>0.99519277320675814</v>
      </c>
      <c r="AN82" s="408">
        <f>AN162</f>
        <v>4208498.1573919998</v>
      </c>
      <c r="AO82" s="181">
        <f>+AN82/AD82</f>
        <v>0.63426734240837734</v>
      </c>
      <c r="AP82" s="184">
        <f t="shared" si="227"/>
        <v>7.9499516880711703</v>
      </c>
      <c r="AQ82" s="183" t="e">
        <f>AQ162</f>
        <v>#REF!</v>
      </c>
      <c r="AR82" s="183" t="e">
        <f>AR162</f>
        <v>#REF!</v>
      </c>
      <c r="AS82" s="168">
        <f t="shared" si="228"/>
        <v>0.86595550727034998</v>
      </c>
      <c r="AT82" s="408">
        <f>AT162</f>
        <v>4208123.0651989998</v>
      </c>
      <c r="AU82" s="181">
        <f>+AT82/AD82</f>
        <v>0.63421081185531192</v>
      </c>
      <c r="AV82" s="408">
        <f>AV162</f>
        <v>1817107.57696916</v>
      </c>
      <c r="AW82" s="344">
        <f t="shared" si="236"/>
        <v>609606.06987883989</v>
      </c>
      <c r="AX82" s="344">
        <f t="shared" si="237"/>
        <v>2426713.6468480006</v>
      </c>
      <c r="AY82" s="344">
        <f t="shared" si="229"/>
        <v>-4288730.17287164</v>
      </c>
      <c r="AZ82" s="185" t="e">
        <f>AZ162</f>
        <v>#REF!</v>
      </c>
      <c r="BA82" s="170" t="e">
        <f>IF(AND(AZ82=0,AN82&gt;AZ82),1,IFERROR(AN82/AZ82,1))</f>
        <v>#REF!</v>
      </c>
      <c r="BC82" s="495">
        <f>CC82/$AD$82</f>
        <v>0.1789682289312666</v>
      </c>
      <c r="BD82" s="495">
        <f t="shared" ref="BD82:BN82" si="254">CD82/$AD$82</f>
        <v>0.27529060157076729</v>
      </c>
      <c r="BE82" s="495">
        <f>CE82/$AD$82</f>
        <v>0.3555469989820999</v>
      </c>
      <c r="BF82" s="495">
        <f t="shared" si="254"/>
        <v>0.46139375539165373</v>
      </c>
      <c r="BG82" s="495">
        <f t="shared" si="254"/>
        <v>0.52062172844990118</v>
      </c>
      <c r="BH82" s="495">
        <f t="shared" si="254"/>
        <v>0.63040762460179223</v>
      </c>
      <c r="BI82" s="495">
        <f t="shared" si="254"/>
        <v>0.71901212118426472</v>
      </c>
      <c r="BJ82" s="495">
        <f t="shared" si="254"/>
        <v>0.78663144150547182</v>
      </c>
      <c r="BK82" s="495">
        <f t="shared" si="254"/>
        <v>0.89080911224860937</v>
      </c>
      <c r="BL82" s="495">
        <f t="shared" si="254"/>
        <v>0.90790834021233802</v>
      </c>
      <c r="BM82" s="495">
        <f t="shared" si="254"/>
        <v>0.99519277320675814</v>
      </c>
      <c r="BN82" s="495">
        <f t="shared" si="254"/>
        <v>1.0143706695118713</v>
      </c>
      <c r="BO82" s="224"/>
      <c r="BP82" s="495">
        <f>CP82/$AD$82</f>
        <v>7.1576186413433715E-5</v>
      </c>
      <c r="BQ82" s="495">
        <f t="shared" ref="BQ82:CA82" si="255">CQ82/$AD$82</f>
        <v>9.585941797630044E-4</v>
      </c>
      <c r="BR82" s="495">
        <f t="shared" si="255"/>
        <v>0.14734586213155515</v>
      </c>
      <c r="BS82" s="495">
        <f t="shared" si="255"/>
        <v>0.26178143063307779</v>
      </c>
      <c r="BT82" s="495">
        <f t="shared" si="255"/>
        <v>0.35506749291915274</v>
      </c>
      <c r="BU82" s="495">
        <f t="shared" si="255"/>
        <v>0.42744765862703993</v>
      </c>
      <c r="BV82" s="495">
        <f t="shared" si="255"/>
        <v>0.53755857899699855</v>
      </c>
      <c r="BW82" s="495">
        <f t="shared" si="255"/>
        <v>0.64497880502740967</v>
      </c>
      <c r="BX82" s="495">
        <f t="shared" si="255"/>
        <v>0.72620148758188086</v>
      </c>
      <c r="BY82" s="495">
        <f t="shared" si="255"/>
        <v>0.79906956499739901</v>
      </c>
      <c r="BZ82" s="495">
        <f t="shared" si="255"/>
        <v>0.86595550727034998</v>
      </c>
      <c r="CA82" s="495">
        <f t="shared" si="255"/>
        <v>1.0143780543552621</v>
      </c>
      <c r="CC82" s="408">
        <f>CC162</f>
        <v>1187492.1051886668</v>
      </c>
      <c r="CD82" s="408">
        <f t="shared" ref="CD82:CN82" si="256">CD162</f>
        <v>1826611.4491386858</v>
      </c>
      <c r="CE82" s="408">
        <f t="shared" si="256"/>
        <v>2359129.6446081367</v>
      </c>
      <c r="CF82" s="408">
        <f t="shared" si="256"/>
        <v>3061445.2921773242</v>
      </c>
      <c r="CG82" s="408">
        <f t="shared" si="256"/>
        <v>3454435.4381546164</v>
      </c>
      <c r="CH82" s="408">
        <f t="shared" si="256"/>
        <v>4182888.1122407108</v>
      </c>
      <c r="CI82" s="408">
        <f t="shared" si="256"/>
        <v>4770797.7138734749</v>
      </c>
      <c r="CJ82" s="408">
        <f t="shared" si="256"/>
        <v>5219466.2262634337</v>
      </c>
      <c r="CK82" s="408">
        <f t="shared" si="256"/>
        <v>5910707.1369165285</v>
      </c>
      <c r="CL82" s="408">
        <f t="shared" si="256"/>
        <v>6024164.1361448513</v>
      </c>
      <c r="CM82" s="408">
        <f t="shared" si="256"/>
        <v>6603314.8362758234</v>
      </c>
      <c r="CN82" s="408">
        <f t="shared" si="256"/>
        <v>6730564.240220001</v>
      </c>
      <c r="CP82" s="408">
        <f>CP162</f>
        <v>474.9231569928981</v>
      </c>
      <c r="CQ82" s="408">
        <f t="shared" ref="CQ82:DA82" si="257">CQ162</f>
        <v>6360.475417039248</v>
      </c>
      <c r="CR82" s="408">
        <f t="shared" si="257"/>
        <v>977671.00372121448</v>
      </c>
      <c r="CS82" s="408">
        <f t="shared" si="257"/>
        <v>1736975.2386674325</v>
      </c>
      <c r="CT82" s="408">
        <f t="shared" si="257"/>
        <v>2355948.0203190651</v>
      </c>
      <c r="CU82" s="408">
        <f t="shared" si="257"/>
        <v>2836205.7502168855</v>
      </c>
      <c r="CV82" s="408">
        <f t="shared" si="257"/>
        <v>3566815.0288313655</v>
      </c>
      <c r="CW82" s="408">
        <f t="shared" si="257"/>
        <v>4279570.9806024786</v>
      </c>
      <c r="CX82" s="408">
        <f t="shared" si="257"/>
        <v>4818500.6826599436</v>
      </c>
      <c r="CY82" s="408">
        <f t="shared" si="257"/>
        <v>5301995.810079664</v>
      </c>
      <c r="CZ82" s="408">
        <f t="shared" si="257"/>
        <v>5745798.2037868639</v>
      </c>
      <c r="DA82" s="408">
        <f t="shared" si="257"/>
        <v>6730613.2402200401</v>
      </c>
      <c r="DC82" s="408">
        <f>DC162</f>
        <v>1187492105188.6665</v>
      </c>
      <c r="DD82" s="408">
        <f t="shared" ref="DD82:DN82" si="258">DD162</f>
        <v>1826611449138.6858</v>
      </c>
      <c r="DE82" s="408">
        <f t="shared" si="258"/>
        <v>2359129644608.1367</v>
      </c>
      <c r="DF82" s="408">
        <f t="shared" si="258"/>
        <v>3061445292177.3242</v>
      </c>
      <c r="DG82" s="408">
        <f t="shared" si="258"/>
        <v>3454435438154.6167</v>
      </c>
      <c r="DH82" s="408">
        <f t="shared" si="258"/>
        <v>4182888112240.7109</v>
      </c>
      <c r="DI82" s="408">
        <f t="shared" si="258"/>
        <v>4770797713873.4746</v>
      </c>
      <c r="DJ82" s="408">
        <f t="shared" si="258"/>
        <v>5219466226263.4346</v>
      </c>
      <c r="DK82" s="408">
        <f t="shared" si="258"/>
        <v>5910707136916.5283</v>
      </c>
      <c r="DL82" s="408">
        <f t="shared" si="258"/>
        <v>6024164136144.8516</v>
      </c>
      <c r="DM82" s="408">
        <f t="shared" si="258"/>
        <v>6603314836275.8223</v>
      </c>
      <c r="DN82" s="408">
        <f t="shared" si="258"/>
        <v>6730564240220</v>
      </c>
      <c r="DP82" s="408">
        <f t="shared" ref="DP82:DZ82" si="259">DP162</f>
        <v>474923156.99289811</v>
      </c>
      <c r="DQ82" s="408">
        <f t="shared" si="259"/>
        <v>6360475417.0392475</v>
      </c>
      <c r="DR82" s="408">
        <f t="shared" si="259"/>
        <v>977671003721.2146</v>
      </c>
      <c r="DS82" s="408">
        <f t="shared" si="259"/>
        <v>1736975238667.4326</v>
      </c>
      <c r="DT82" s="408">
        <f t="shared" si="259"/>
        <v>2355948020319.0649</v>
      </c>
      <c r="DU82" s="408">
        <f t="shared" si="259"/>
        <v>2836205750216.8862</v>
      </c>
      <c r="DV82" s="408">
        <f t="shared" si="259"/>
        <v>3566815028831.3662</v>
      </c>
      <c r="DW82" s="408">
        <f t="shared" si="259"/>
        <v>4279570980602.4785</v>
      </c>
      <c r="DX82" s="408">
        <f t="shared" si="259"/>
        <v>4818500682659.9424</v>
      </c>
      <c r="DY82" s="408">
        <f t="shared" si="259"/>
        <v>5301995810079.6641</v>
      </c>
      <c r="DZ82" s="408">
        <f t="shared" si="259"/>
        <v>5745798203786.8652</v>
      </c>
      <c r="EA82" s="408">
        <f>EA162</f>
        <v>6730613240220.041</v>
      </c>
      <c r="EC82" s="460">
        <v>1000000</v>
      </c>
      <c r="ED82" s="460">
        <v>1000000</v>
      </c>
      <c r="EE82" s="460">
        <v>1000000</v>
      </c>
      <c r="EF82" s="460">
        <v>1000000</v>
      </c>
      <c r="EG82" s="460">
        <v>1000000</v>
      </c>
      <c r="EH82" s="460">
        <v>1000000</v>
      </c>
      <c r="EI82" s="460">
        <v>1000000</v>
      </c>
      <c r="EJ82" s="460">
        <v>1000000</v>
      </c>
      <c r="EK82" s="460">
        <v>1000000</v>
      </c>
      <c r="EL82" s="460">
        <v>1000000</v>
      </c>
      <c r="EM82" s="460">
        <v>1000000</v>
      </c>
      <c r="EN82" s="460">
        <v>1000000</v>
      </c>
      <c r="EP82" s="460">
        <v>1000000</v>
      </c>
      <c r="EQ82" s="460">
        <v>1000000</v>
      </c>
      <c r="ER82" s="460">
        <v>1000000</v>
      </c>
      <c r="ES82" s="460">
        <v>1000000</v>
      </c>
      <c r="ET82" s="460">
        <v>1000000</v>
      </c>
      <c r="EU82" s="460">
        <v>1000000</v>
      </c>
      <c r="EV82" s="460">
        <v>1000000</v>
      </c>
      <c r="EW82" s="460">
        <v>1000000</v>
      </c>
      <c r="EX82" s="460">
        <v>1000000</v>
      </c>
      <c r="EY82" s="460">
        <v>1000000</v>
      </c>
      <c r="EZ82" s="460">
        <v>1000000</v>
      </c>
      <c r="FA82" s="460">
        <v>1000000</v>
      </c>
    </row>
    <row r="83" spans="1:157" ht="24.75" customHeight="1" thickBot="1">
      <c r="A83" s="179"/>
      <c r="B83" s="179" t="s">
        <v>190</v>
      </c>
      <c r="C83" s="221" t="s">
        <v>191</v>
      </c>
      <c r="D83" s="179" t="s">
        <v>171</v>
      </c>
      <c r="E83" s="179" t="s">
        <v>171</v>
      </c>
      <c r="F83" s="179" t="s">
        <v>171</v>
      </c>
      <c r="G83" s="179" t="s">
        <v>171</v>
      </c>
      <c r="H83" s="179" t="s">
        <v>171</v>
      </c>
      <c r="I83" s="179" t="s">
        <v>171</v>
      </c>
      <c r="J83" s="179" t="s">
        <v>171</v>
      </c>
      <c r="K83" s="179" t="s">
        <v>171</v>
      </c>
      <c r="L83" s="179" t="s">
        <v>171</v>
      </c>
      <c r="M83" s="179" t="s">
        <v>171</v>
      </c>
      <c r="N83" s="179" t="s">
        <v>171</v>
      </c>
      <c r="O83" s="179" t="s">
        <v>171</v>
      </c>
      <c r="P83" s="179"/>
      <c r="Q83" s="179"/>
      <c r="R83" s="179"/>
      <c r="S83" s="179"/>
      <c r="T83" s="164" t="s">
        <v>219</v>
      </c>
      <c r="U83" s="382"/>
      <c r="V83" s="154" t="s">
        <v>219</v>
      </c>
      <c r="W83" s="344">
        <f>+W82+W73+W79</f>
        <v>6817307.1187209999</v>
      </c>
      <c r="X83" s="344">
        <f t="shared" ref="X83:AC83" si="260">+X82+X73+X79</f>
        <v>0</v>
      </c>
      <c r="Y83" s="344">
        <f t="shared" si="260"/>
        <v>109108.444619</v>
      </c>
      <c r="Z83" s="344">
        <f t="shared" si="260"/>
        <v>0</v>
      </c>
      <c r="AA83" s="344">
        <f t="shared" si="260"/>
        <v>110059.904679</v>
      </c>
      <c r="AB83" s="344">
        <f t="shared" si="260"/>
        <v>0</v>
      </c>
      <c r="AC83" s="344">
        <f t="shared" si="260"/>
        <v>108804.01607899999</v>
      </c>
      <c r="AD83" s="408">
        <f>+AD82+AD73+AD79</f>
        <v>6818554.1187210009</v>
      </c>
      <c r="AE83" s="344">
        <f>+AE82+AE73+AE79</f>
        <v>18402.580098999999</v>
      </c>
      <c r="AF83" s="344">
        <f>+AF82+AF73+AF79</f>
        <v>6262238.3388418499</v>
      </c>
      <c r="AG83" s="344">
        <f>+AG82+AG73+AG79</f>
        <v>537913.19978015008</v>
      </c>
      <c r="AH83" s="408">
        <f>+AH82+AH73+AH79</f>
        <v>4976318.5100126192</v>
      </c>
      <c r="AI83" s="165">
        <f>+AH83/AD83</f>
        <v>0.72982019697543421</v>
      </c>
      <c r="AJ83" s="182">
        <f t="shared" si="226"/>
        <v>9.2511552273610036</v>
      </c>
      <c r="AK83" s="344" t="e">
        <f>+AK82+AK73+AK79</f>
        <v>#REF!</v>
      </c>
      <c r="AL83" s="344" t="e">
        <f>+AL82+AL73+AL79</f>
        <v>#REF!</v>
      </c>
      <c r="AM83" s="168">
        <f>INDEX(BC82:BN82,MATCH($W$1,$BC$86:$BN$86,0))</f>
        <v>0.99519277320675814</v>
      </c>
      <c r="AN83" s="408">
        <f>+AN82+AN73+AN79</f>
        <v>4364326.7017032001</v>
      </c>
      <c r="AO83" s="181">
        <f>+AN83/AD83</f>
        <v>0.64006629935230963</v>
      </c>
      <c r="AP83" s="184">
        <f t="shared" si="227"/>
        <v>8.1134404277250294</v>
      </c>
      <c r="AQ83" s="344" t="e">
        <f>+AQ82+AQ73+AQ79</f>
        <v>#REF!</v>
      </c>
      <c r="AR83" s="344" t="e">
        <f>+AR82+AR73+AR79</f>
        <v>#REF!</v>
      </c>
      <c r="AS83" s="168">
        <f t="shared" si="228"/>
        <v>0.86666486517692687</v>
      </c>
      <c r="AT83" s="408">
        <f>+AT82+AT73+AT79</f>
        <v>4363932.0159701994</v>
      </c>
      <c r="AU83" s="181">
        <f>+AT83/AD83</f>
        <v>0.64000841527217645</v>
      </c>
      <c r="AV83" s="408">
        <f>+AV82+AV73</f>
        <v>1842235.60870838</v>
      </c>
      <c r="AW83" s="344">
        <f>+AW82+AW73</f>
        <v>611991.8083094199</v>
      </c>
      <c r="AX83" s="346">
        <f>+AX82+AX73</f>
        <v>2454227.4170178007</v>
      </c>
      <c r="AY83" s="344">
        <f t="shared" si="229"/>
        <v>-4438405.3102324689</v>
      </c>
      <c r="AZ83" s="185" t="e">
        <f>+AZ82+AZ73</f>
        <v>#REF!</v>
      </c>
      <c r="BA83" s="170" t="e">
        <f>IF(AND(AZ83=0,AN83&gt;AZ83),1,IFERROR(AN83/AZ83,1))</f>
        <v>#REF!</v>
      </c>
      <c r="BC83" s="495">
        <f>CC83/$AD$83</f>
        <v>0.17631823931730606</v>
      </c>
      <c r="BD83" s="495">
        <f t="shared" ref="BD83:BN83" si="261">CD83/$AD$83</f>
        <v>0.27140103840478008</v>
      </c>
      <c r="BE83" s="495">
        <f t="shared" si="261"/>
        <v>0.34775409041377792</v>
      </c>
      <c r="BF83" s="495">
        <f t="shared" si="261"/>
        <v>0.45069714302180669</v>
      </c>
      <c r="BG83" s="495">
        <f t="shared" si="261"/>
        <v>0.50826080983038169</v>
      </c>
      <c r="BH83" s="495">
        <f t="shared" si="261"/>
        <v>0.61563453000215651</v>
      </c>
      <c r="BI83" s="495">
        <f t="shared" si="261"/>
        <v>0.70243838354790344</v>
      </c>
      <c r="BJ83" s="495">
        <f t="shared" si="261"/>
        <v>0.76734394715671628</v>
      </c>
      <c r="BK83" s="495">
        <f t="shared" si="261"/>
        <v>0.86845978523876444</v>
      </c>
      <c r="BL83" s="495">
        <f t="shared" si="261"/>
        <v>0.88507697375930894</v>
      </c>
      <c r="BM83" s="495">
        <f t="shared" si="261"/>
        <v>0.97199801886823067</v>
      </c>
      <c r="BN83" s="495">
        <f t="shared" si="261"/>
        <v>0.98895349469938509</v>
      </c>
      <c r="BO83" s="224"/>
      <c r="BP83" s="495">
        <f>IFERROR(CP83/$AD$83,0)</f>
        <v>1.9274677812445306E-3</v>
      </c>
      <c r="BQ83" s="495">
        <f t="shared" ref="BQ83:CA83" si="262">CQ83/$AD$83</f>
        <v>4.3392250577837079E-3</v>
      </c>
      <c r="BR83" s="495">
        <f t="shared" si="262"/>
        <v>0.15020102321570253</v>
      </c>
      <c r="BS83" s="495">
        <f t="shared" si="262"/>
        <v>0.2632400056469727</v>
      </c>
      <c r="BT83" s="495">
        <f t="shared" si="262"/>
        <v>0.3556938009058293</v>
      </c>
      <c r="BU83" s="495">
        <f t="shared" si="262"/>
        <v>0.42798420734116549</v>
      </c>
      <c r="BV83" s="495">
        <f t="shared" si="262"/>
        <v>0.53715968348679155</v>
      </c>
      <c r="BW83" s="495">
        <f t="shared" si="262"/>
        <v>0.64388839219476668</v>
      </c>
      <c r="BX83" s="495">
        <f t="shared" si="262"/>
        <v>0.72485919585567249</v>
      </c>
      <c r="BY83" s="495">
        <f t="shared" si="262"/>
        <v>0.79768537329952305</v>
      </c>
      <c r="BZ83" s="495">
        <f t="shared" si="262"/>
        <v>0.86666486517692687</v>
      </c>
      <c r="CA83" s="495">
        <f t="shared" si="262"/>
        <v>1.0133011681245581</v>
      </c>
      <c r="CC83" s="408">
        <f>+CC82+CC73+CC79</f>
        <v>1202235.4569026523</v>
      </c>
      <c r="CD83" s="408">
        <f t="shared" ref="CD83:CN83" si="263">+CD82+CD73+CD79</f>
        <v>1850562.6682400699</v>
      </c>
      <c r="CE83" s="408">
        <f t="shared" si="263"/>
        <v>2371180.0854929406</v>
      </c>
      <c r="CF83" s="408">
        <f t="shared" si="263"/>
        <v>3073102.8608471281</v>
      </c>
      <c r="CG83" s="408">
        <f t="shared" si="263"/>
        <v>3465603.8382534203</v>
      </c>
      <c r="CH83" s="408">
        <f t="shared" si="263"/>
        <v>4197737.3601730717</v>
      </c>
      <c r="CI83" s="408">
        <f t="shared" si="263"/>
        <v>4789614.1332882792</v>
      </c>
      <c r="CJ83" s="408">
        <f t="shared" si="263"/>
        <v>5232176.2313610576</v>
      </c>
      <c r="CK83" s="408">
        <f t="shared" si="263"/>
        <v>5921640.0455833329</v>
      </c>
      <c r="CL83" s="408">
        <f t="shared" si="263"/>
        <v>6034945.244811655</v>
      </c>
      <c r="CM83" s="408">
        <f t="shared" si="263"/>
        <v>6627621.0949426275</v>
      </c>
      <c r="CN83" s="408">
        <f t="shared" si="263"/>
        <v>6743232.9245060198</v>
      </c>
      <c r="CP83" s="408">
        <f>+CP82+CP73+CP79</f>
        <v>13142.543378506924</v>
      </c>
      <c r="CQ83" s="408">
        <f t="shared" ref="CQ83:DA83" si="264">+CQ82+CQ73+CQ79</f>
        <v>29587.240889808472</v>
      </c>
      <c r="CR83" s="408">
        <f t="shared" si="264"/>
        <v>1024153.8054835371</v>
      </c>
      <c r="CS83" s="408">
        <f t="shared" si="264"/>
        <v>1794916.224716305</v>
      </c>
      <c r="CT83" s="408">
        <f t="shared" si="264"/>
        <v>2425317.43116997</v>
      </c>
      <c r="CU83" s="408">
        <f t="shared" si="264"/>
        <v>2918233.4797136467</v>
      </c>
      <c r="CV83" s="408">
        <f t="shared" si="264"/>
        <v>3662652.3722497318</v>
      </c>
      <c r="CW83" s="408">
        <f t="shared" si="264"/>
        <v>4390387.8485962693</v>
      </c>
      <c r="CX83" s="408">
        <f t="shared" si="264"/>
        <v>4942491.655394488</v>
      </c>
      <c r="CY83" s="408">
        <f t="shared" si="264"/>
        <v>5439060.8875549622</v>
      </c>
      <c r="CZ83" s="408">
        <f t="shared" si="264"/>
        <v>5909401.2860029154</v>
      </c>
      <c r="DA83" s="408">
        <f t="shared" si="264"/>
        <v>6909248.8534205062</v>
      </c>
      <c r="DC83" s="408">
        <f>+DC82+DC73+DC79</f>
        <v>1202235456902.6521</v>
      </c>
      <c r="DD83" s="408">
        <f t="shared" ref="DD83:DN83" si="265">+DD82+DD73+DD79</f>
        <v>1850562668240.0698</v>
      </c>
      <c r="DE83" s="408">
        <f t="shared" si="265"/>
        <v>2371180085492.9409</v>
      </c>
      <c r="DF83" s="408">
        <f t="shared" si="265"/>
        <v>3073102860847.1284</v>
      </c>
      <c r="DG83" s="408">
        <f t="shared" si="265"/>
        <v>3465603838253.4209</v>
      </c>
      <c r="DH83" s="408">
        <f t="shared" si="265"/>
        <v>4197737360173.0718</v>
      </c>
      <c r="DI83" s="408">
        <f t="shared" si="265"/>
        <v>4789614133288.2783</v>
      </c>
      <c r="DJ83" s="408">
        <f t="shared" si="265"/>
        <v>5232176231361.0586</v>
      </c>
      <c r="DK83" s="408">
        <f t="shared" si="265"/>
        <v>5921640045583.332</v>
      </c>
      <c r="DL83" s="408">
        <f t="shared" si="265"/>
        <v>6034945244811.6553</v>
      </c>
      <c r="DM83" s="408">
        <f t="shared" si="265"/>
        <v>6627621094942.626</v>
      </c>
      <c r="DN83" s="408">
        <f t="shared" si="265"/>
        <v>6743232924506.0186</v>
      </c>
      <c r="DP83" s="408">
        <f t="shared" ref="DP83:EA83" si="266">+DP82+DP73+DP79</f>
        <v>13142543378.506924</v>
      </c>
      <c r="DQ83" s="408">
        <f t="shared" si="266"/>
        <v>29587240889.808472</v>
      </c>
      <c r="DR83" s="408">
        <f t="shared" si="266"/>
        <v>1024153805483.5372</v>
      </c>
      <c r="DS83" s="408">
        <f t="shared" si="266"/>
        <v>1794916224716.3052</v>
      </c>
      <c r="DT83" s="408">
        <f t="shared" si="266"/>
        <v>2425317431169.9702</v>
      </c>
      <c r="DU83" s="408">
        <f t="shared" si="266"/>
        <v>2918233479713.6475</v>
      </c>
      <c r="DV83" s="408">
        <f t="shared" si="266"/>
        <v>3662652372249.7324</v>
      </c>
      <c r="DW83" s="408">
        <f t="shared" si="266"/>
        <v>4390387848596.269</v>
      </c>
      <c r="DX83" s="408">
        <f t="shared" si="266"/>
        <v>4942491655394.4863</v>
      </c>
      <c r="DY83" s="408">
        <f t="shared" si="266"/>
        <v>5439060887554.9619</v>
      </c>
      <c r="DZ83" s="408">
        <f t="shared" si="266"/>
        <v>5909401286002.916</v>
      </c>
      <c r="EA83" s="408">
        <f t="shared" si="266"/>
        <v>6909248853420.5078</v>
      </c>
      <c r="EC83" s="460">
        <v>1000000</v>
      </c>
      <c r="ED83" s="460">
        <v>1000000</v>
      </c>
      <c r="EE83" s="460">
        <v>1000000</v>
      </c>
      <c r="EF83" s="460">
        <v>1000000</v>
      </c>
      <c r="EG83" s="460">
        <v>1000000</v>
      </c>
      <c r="EH83" s="460">
        <v>1000000</v>
      </c>
      <c r="EI83" s="460">
        <v>1000000</v>
      </c>
      <c r="EJ83" s="460">
        <v>1000000</v>
      </c>
      <c r="EK83" s="460">
        <v>1000000</v>
      </c>
      <c r="EL83" s="460">
        <v>1000000</v>
      </c>
      <c r="EM83" s="460">
        <v>1000000</v>
      </c>
      <c r="EN83" s="460">
        <v>1000000</v>
      </c>
      <c r="EP83" s="460">
        <v>1000000</v>
      </c>
      <c r="EQ83" s="460">
        <v>1000000</v>
      </c>
      <c r="ER83" s="460">
        <v>1000000</v>
      </c>
      <c r="ES83" s="460">
        <v>1000000</v>
      </c>
      <c r="ET83" s="460">
        <v>1000000</v>
      </c>
      <c r="EU83" s="460">
        <v>1000000</v>
      </c>
      <c r="EV83" s="460">
        <v>1000000</v>
      </c>
      <c r="EW83" s="460">
        <v>1000000</v>
      </c>
      <c r="EX83" s="460">
        <v>1000000</v>
      </c>
      <c r="EY83" s="460">
        <v>1000000</v>
      </c>
      <c r="EZ83" s="460">
        <v>1000000</v>
      </c>
      <c r="FA83" s="460">
        <v>1000000</v>
      </c>
    </row>
    <row r="84" spans="1:157" ht="22.8">
      <c r="T84" s="139"/>
      <c r="U84" s="384"/>
      <c r="V84" s="140"/>
      <c r="W84" s="329"/>
      <c r="X84" s="329"/>
      <c r="Y84" s="329"/>
      <c r="Z84" s="329"/>
      <c r="AA84" s="329"/>
      <c r="AB84" s="329"/>
      <c r="AC84" s="329"/>
      <c r="AD84" s="427"/>
      <c r="AE84" s="329"/>
      <c r="AF84" s="329"/>
      <c r="AG84" s="329"/>
      <c r="AH84" s="427"/>
      <c r="AI84" s="209"/>
      <c r="AJ84" s="196"/>
      <c r="AK84" s="196"/>
      <c r="AL84" s="196"/>
      <c r="AM84" s="197"/>
      <c r="AN84" s="410"/>
      <c r="AO84" s="209"/>
      <c r="AP84" s="196"/>
      <c r="AQ84" s="196"/>
      <c r="AR84" s="196"/>
      <c r="AS84" s="197"/>
      <c r="AT84" s="410"/>
      <c r="AU84" s="209"/>
      <c r="AV84" s="410"/>
      <c r="AW84" s="347"/>
      <c r="AX84" s="337"/>
      <c r="AY84" s="347"/>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8"/>
      <c r="CD84" s="378"/>
      <c r="CE84" s="378"/>
      <c r="CF84" s="378"/>
      <c r="CG84" s="378"/>
      <c r="CH84" s="378"/>
      <c r="CI84" s="378"/>
      <c r="CJ84" s="378"/>
      <c r="CK84" s="378"/>
      <c r="CL84" s="378"/>
      <c r="CM84" s="378"/>
      <c r="CN84" s="378"/>
      <c r="CP84" s="378"/>
      <c r="CQ84" s="378"/>
      <c r="CR84" s="378"/>
      <c r="CS84" s="378"/>
      <c r="CT84" s="378"/>
      <c r="CU84" s="378"/>
      <c r="CV84" s="378"/>
      <c r="CW84" s="378"/>
      <c r="CX84" s="378"/>
      <c r="CY84" s="378"/>
      <c r="CZ84" s="378"/>
      <c r="DA84" s="378"/>
      <c r="DC84" s="378"/>
      <c r="DD84" s="378"/>
      <c r="DE84" s="378"/>
      <c r="DF84" s="378"/>
      <c r="DG84" s="378"/>
      <c r="DH84" s="378"/>
      <c r="DI84" s="378"/>
      <c r="DJ84" s="378"/>
      <c r="DK84" s="378"/>
      <c r="DL84" s="378"/>
      <c r="DM84" s="378"/>
      <c r="DN84" s="378"/>
      <c r="DP84" s="378"/>
      <c r="DQ84" s="378"/>
      <c r="DR84" s="378"/>
      <c r="DS84" s="378"/>
      <c r="DT84" s="378"/>
      <c r="DU84" s="378"/>
      <c r="DV84" s="378"/>
      <c r="DW84" s="378"/>
      <c r="DX84" s="378"/>
      <c r="DY84" s="378"/>
      <c r="DZ84" s="378"/>
      <c r="EA84" s="378"/>
      <c r="EC84" s="378"/>
      <c r="ED84" s="378"/>
      <c r="EE84" s="378"/>
      <c r="EF84" s="378"/>
      <c r="EG84" s="378"/>
      <c r="EH84" s="378"/>
      <c r="EI84" s="378"/>
      <c r="EJ84" s="378"/>
      <c r="EK84" s="378"/>
      <c r="EL84" s="378"/>
      <c r="EM84" s="378"/>
      <c r="EN84" s="378"/>
      <c r="EP84" s="378"/>
      <c r="EQ84" s="378"/>
      <c r="ER84" s="378"/>
      <c r="ES84" s="378"/>
      <c r="ET84" s="378"/>
      <c r="EU84" s="378"/>
      <c r="EV84" s="378"/>
      <c r="EW84" s="378"/>
      <c r="EX84" s="378"/>
      <c r="EY84" s="378"/>
      <c r="EZ84" s="378"/>
      <c r="FA84" s="378"/>
    </row>
    <row r="85" spans="1:157" ht="12.75" customHeight="1" thickBot="1">
      <c r="T85" s="605">
        <v>1</v>
      </c>
      <c r="U85" s="392"/>
      <c r="V85" s="225"/>
      <c r="W85" s="226"/>
      <c r="X85" s="605"/>
      <c r="Y85" s="226"/>
      <c r="Z85" s="605"/>
      <c r="AA85" s="226"/>
      <c r="AB85" s="605"/>
      <c r="AC85" s="226"/>
      <c r="AD85" s="412"/>
      <c r="AE85" s="226"/>
      <c r="AF85" s="226"/>
      <c r="AG85" s="605"/>
      <c r="AH85" s="412"/>
      <c r="AI85" s="227"/>
      <c r="AJ85" s="605"/>
      <c r="AK85" s="226"/>
      <c r="AL85" s="605"/>
      <c r="AM85" s="228"/>
      <c r="AN85" s="412"/>
      <c r="AO85" s="227"/>
      <c r="AP85" s="605"/>
      <c r="AQ85" s="226"/>
      <c r="AR85" s="605"/>
      <c r="AS85" s="228"/>
      <c r="AT85" s="412"/>
      <c r="AU85" s="227"/>
      <c r="AV85" s="412">
        <v>25</v>
      </c>
      <c r="AW85" s="226">
        <v>26</v>
      </c>
      <c r="AX85" s="605">
        <v>27</v>
      </c>
      <c r="AY85" s="226">
        <v>28</v>
      </c>
      <c r="AZ85" s="605">
        <v>31</v>
      </c>
      <c r="BA85" s="226">
        <v>32</v>
      </c>
      <c r="BC85" s="228"/>
      <c r="BD85" s="229"/>
      <c r="BE85" s="228"/>
      <c r="BF85" s="229"/>
      <c r="BG85" s="228"/>
      <c r="BH85" s="229"/>
      <c r="BI85" s="228"/>
      <c r="BJ85" s="229"/>
      <c r="BK85" s="228"/>
      <c r="BL85" s="229"/>
      <c r="BM85" s="228"/>
      <c r="BN85" s="229"/>
      <c r="BP85" s="229"/>
      <c r="BQ85" s="228"/>
      <c r="BR85" s="229"/>
      <c r="BS85" s="228"/>
      <c r="BT85" s="229"/>
      <c r="BU85" s="228"/>
      <c r="BV85" s="229"/>
      <c r="BW85" s="228"/>
      <c r="BX85" s="229"/>
      <c r="BY85" s="228"/>
      <c r="BZ85" s="229"/>
      <c r="CA85" s="228"/>
      <c r="CC85" s="412"/>
      <c r="CD85" s="463"/>
      <c r="CE85" s="412"/>
      <c r="CF85" s="463"/>
      <c r="CG85" s="412"/>
      <c r="CH85" s="463"/>
      <c r="CI85" s="412"/>
      <c r="CJ85" s="463"/>
      <c r="CK85" s="412"/>
      <c r="CL85" s="463"/>
      <c r="CM85" s="412"/>
      <c r="CN85" s="463"/>
      <c r="CP85" s="463"/>
      <c r="CQ85" s="412"/>
      <c r="CR85" s="463"/>
      <c r="CS85" s="412"/>
      <c r="CT85" s="463"/>
      <c r="CU85" s="412"/>
      <c r="CV85" s="463"/>
      <c r="CW85" s="412"/>
      <c r="CX85" s="463"/>
      <c r="CY85" s="412"/>
      <c r="CZ85" s="463"/>
      <c r="DA85" s="412"/>
      <c r="DC85" s="412"/>
      <c r="DD85" s="463"/>
      <c r="DE85" s="412"/>
      <c r="DF85" s="463"/>
      <c r="DG85" s="412"/>
      <c r="DH85" s="463"/>
      <c r="DI85" s="412"/>
      <c r="DJ85" s="463"/>
      <c r="DK85" s="412"/>
      <c r="DL85" s="463"/>
      <c r="DM85" s="412"/>
      <c r="DN85" s="463"/>
      <c r="DP85" s="463"/>
      <c r="DQ85" s="412"/>
      <c r="DR85" s="463"/>
      <c r="DS85" s="412"/>
      <c r="DT85" s="463"/>
      <c r="DU85" s="412"/>
      <c r="DV85" s="463"/>
      <c r="DW85" s="412"/>
      <c r="DX85" s="463"/>
      <c r="DY85" s="412"/>
      <c r="DZ85" s="463"/>
      <c r="EA85" s="412"/>
      <c r="EC85" s="412"/>
      <c r="ED85" s="463"/>
      <c r="EE85" s="412"/>
      <c r="EF85" s="463"/>
      <c r="EG85" s="412"/>
      <c r="EH85" s="463"/>
      <c r="EI85" s="412"/>
      <c r="EJ85" s="463"/>
      <c r="EK85" s="412"/>
      <c r="EL85" s="463"/>
      <c r="EM85" s="412"/>
      <c r="EN85" s="463"/>
      <c r="EP85" s="463"/>
      <c r="EQ85" s="412"/>
      <c r="ER85" s="463"/>
      <c r="ES85" s="412"/>
      <c r="ET85" s="463"/>
      <c r="EU85" s="412"/>
      <c r="EV85" s="463"/>
      <c r="EW85" s="412"/>
      <c r="EX85" s="463"/>
      <c r="EY85" s="412"/>
      <c r="EZ85" s="463"/>
      <c r="FA85" s="412"/>
    </row>
    <row r="86" spans="1:157" ht="69.75" customHeight="1">
      <c r="A86" s="179"/>
      <c r="B86" s="179"/>
      <c r="C86" s="179"/>
      <c r="D86" s="179"/>
      <c r="E86" s="179"/>
      <c r="F86" s="179"/>
      <c r="G86" s="179"/>
      <c r="H86" s="179"/>
      <c r="I86" s="179"/>
      <c r="J86" s="179"/>
      <c r="K86" s="179"/>
      <c r="L86" s="179"/>
      <c r="M86" s="179"/>
      <c r="N86" s="179"/>
      <c r="O86" s="179"/>
      <c r="P86" s="179"/>
      <c r="Q86" s="179"/>
      <c r="R86" s="179"/>
      <c r="S86" s="230"/>
      <c r="T86" s="153" t="s">
        <v>129</v>
      </c>
      <c r="U86" s="393" t="s">
        <v>220</v>
      </c>
      <c r="V86" s="153" t="s">
        <v>129</v>
      </c>
      <c r="W86" s="154" t="s">
        <v>130</v>
      </c>
      <c r="X86" s="154" t="s">
        <v>131</v>
      </c>
      <c r="Y86" s="154" t="s">
        <v>132</v>
      </c>
      <c r="Z86" s="154" t="s">
        <v>133</v>
      </c>
      <c r="AA86" s="154" t="s">
        <v>134</v>
      </c>
      <c r="AB86" s="154" t="s">
        <v>135</v>
      </c>
      <c r="AC86" s="153" t="s">
        <v>136</v>
      </c>
      <c r="AD86" s="404" t="s">
        <v>137</v>
      </c>
      <c r="AE86" s="153" t="s">
        <v>138</v>
      </c>
      <c r="AF86" s="153" t="s">
        <v>139</v>
      </c>
      <c r="AG86" s="153" t="s">
        <v>140</v>
      </c>
      <c r="AH86" s="404" t="s">
        <v>7</v>
      </c>
      <c r="AI86" s="155" t="s">
        <v>141</v>
      </c>
      <c r="AJ86" s="156" t="s">
        <v>142</v>
      </c>
      <c r="AK86" s="156" t="s">
        <v>143</v>
      </c>
      <c r="AL86" s="156" t="s">
        <v>144</v>
      </c>
      <c r="AM86" s="157" t="s">
        <v>145</v>
      </c>
      <c r="AN86" s="404" t="s">
        <v>146</v>
      </c>
      <c r="AO86" s="155" t="s">
        <v>147</v>
      </c>
      <c r="AP86" s="231"/>
      <c r="AQ86" s="232" t="s">
        <v>149</v>
      </c>
      <c r="AR86" s="233" t="s">
        <v>150</v>
      </c>
      <c r="AS86" s="234" t="s">
        <v>151</v>
      </c>
      <c r="AT86" s="404" t="s">
        <v>152</v>
      </c>
      <c r="AU86" s="155" t="s">
        <v>153</v>
      </c>
      <c r="AV86" s="404" t="s">
        <v>154</v>
      </c>
      <c r="AW86" s="338" t="s">
        <v>155</v>
      </c>
      <c r="AX86" s="338" t="s">
        <v>156</v>
      </c>
      <c r="AY86" s="338" t="s">
        <v>157</v>
      </c>
      <c r="AZ86" s="235" t="s">
        <v>158</v>
      </c>
      <c r="BA86" s="236" t="s">
        <v>159</v>
      </c>
      <c r="BC86" s="160" t="s">
        <v>160</v>
      </c>
      <c r="BD86" s="160" t="s">
        <v>161</v>
      </c>
      <c r="BE86" s="160" t="s">
        <v>162</v>
      </c>
      <c r="BF86" s="160" t="s">
        <v>163</v>
      </c>
      <c r="BG86" s="160" t="s">
        <v>164</v>
      </c>
      <c r="BH86" s="160" t="s">
        <v>165</v>
      </c>
      <c r="BI86" s="160" t="s">
        <v>166</v>
      </c>
      <c r="BJ86" s="160" t="s">
        <v>167</v>
      </c>
      <c r="BK86" s="160" t="s">
        <v>111</v>
      </c>
      <c r="BL86" s="160" t="s">
        <v>168</v>
      </c>
      <c r="BM86" s="160" t="s">
        <v>169</v>
      </c>
      <c r="BN86" s="160" t="s">
        <v>170</v>
      </c>
      <c r="BP86" s="160" t="s">
        <v>160</v>
      </c>
      <c r="BQ86" s="160" t="s">
        <v>161</v>
      </c>
      <c r="BR86" s="160" t="s">
        <v>162</v>
      </c>
      <c r="BS86" s="160" t="s">
        <v>163</v>
      </c>
      <c r="BT86" s="160" t="s">
        <v>164</v>
      </c>
      <c r="BU86" s="160" t="s">
        <v>165</v>
      </c>
      <c r="BV86" s="160" t="s">
        <v>166</v>
      </c>
      <c r="BW86" s="160" t="s">
        <v>167</v>
      </c>
      <c r="BX86" s="160" t="s">
        <v>111</v>
      </c>
      <c r="BY86" s="160" t="s">
        <v>168</v>
      </c>
      <c r="BZ86" s="160" t="s">
        <v>169</v>
      </c>
      <c r="CA86" s="160" t="s">
        <v>170</v>
      </c>
      <c r="CC86" s="459" t="s">
        <v>160</v>
      </c>
      <c r="CD86" s="459" t="s">
        <v>161</v>
      </c>
      <c r="CE86" s="459" t="s">
        <v>162</v>
      </c>
      <c r="CF86" s="459" t="s">
        <v>163</v>
      </c>
      <c r="CG86" s="459" t="s">
        <v>164</v>
      </c>
      <c r="CH86" s="459" t="s">
        <v>165</v>
      </c>
      <c r="CI86" s="459" t="s">
        <v>166</v>
      </c>
      <c r="CJ86" s="459" t="s">
        <v>167</v>
      </c>
      <c r="CK86" s="459" t="s">
        <v>111</v>
      </c>
      <c r="CL86" s="459" t="s">
        <v>168</v>
      </c>
      <c r="CM86" s="459" t="s">
        <v>169</v>
      </c>
      <c r="CN86" s="459" t="s">
        <v>170</v>
      </c>
      <c r="CP86" s="459" t="s">
        <v>160</v>
      </c>
      <c r="CQ86" s="459" t="s">
        <v>161</v>
      </c>
      <c r="CR86" s="459" t="s">
        <v>162</v>
      </c>
      <c r="CS86" s="459" t="s">
        <v>163</v>
      </c>
      <c r="CT86" s="459" t="s">
        <v>164</v>
      </c>
      <c r="CU86" s="459" t="s">
        <v>165</v>
      </c>
      <c r="CV86" s="459" t="s">
        <v>166</v>
      </c>
      <c r="CW86" s="459" t="s">
        <v>167</v>
      </c>
      <c r="CX86" s="459" t="s">
        <v>111</v>
      </c>
      <c r="CY86" s="459" t="s">
        <v>168</v>
      </c>
      <c r="CZ86" s="459" t="s">
        <v>169</v>
      </c>
      <c r="DA86" s="459" t="s">
        <v>170</v>
      </c>
      <c r="DC86" s="459" t="s">
        <v>160</v>
      </c>
      <c r="DD86" s="459" t="s">
        <v>161</v>
      </c>
      <c r="DE86" s="459" t="s">
        <v>162</v>
      </c>
      <c r="DF86" s="459" t="s">
        <v>163</v>
      </c>
      <c r="DG86" s="459" t="s">
        <v>164</v>
      </c>
      <c r="DH86" s="459" t="s">
        <v>165</v>
      </c>
      <c r="DI86" s="459" t="s">
        <v>166</v>
      </c>
      <c r="DJ86" s="459" t="s">
        <v>167</v>
      </c>
      <c r="DK86" s="459" t="s">
        <v>111</v>
      </c>
      <c r="DL86" s="459" t="s">
        <v>168</v>
      </c>
      <c r="DM86" s="459" t="s">
        <v>169</v>
      </c>
      <c r="DN86" s="459" t="s">
        <v>170</v>
      </c>
      <c r="DP86" s="459" t="s">
        <v>160</v>
      </c>
      <c r="DQ86" s="459" t="s">
        <v>161</v>
      </c>
      <c r="DR86" s="459" t="s">
        <v>162</v>
      </c>
      <c r="DS86" s="459" t="s">
        <v>163</v>
      </c>
      <c r="DT86" s="459" t="s">
        <v>164</v>
      </c>
      <c r="DU86" s="459" t="s">
        <v>165</v>
      </c>
      <c r="DV86" s="459" t="s">
        <v>166</v>
      </c>
      <c r="DW86" s="459" t="s">
        <v>167</v>
      </c>
      <c r="DX86" s="459" t="s">
        <v>111</v>
      </c>
      <c r="DY86" s="459" t="s">
        <v>168</v>
      </c>
      <c r="DZ86" s="459" t="s">
        <v>169</v>
      </c>
      <c r="EA86" s="459" t="s">
        <v>170</v>
      </c>
      <c r="EC86" s="459" t="s">
        <v>160</v>
      </c>
      <c r="ED86" s="459" t="s">
        <v>161</v>
      </c>
      <c r="EE86" s="459" t="s">
        <v>162</v>
      </c>
      <c r="EF86" s="459" t="s">
        <v>163</v>
      </c>
      <c r="EG86" s="459" t="s">
        <v>164</v>
      </c>
      <c r="EH86" s="459" t="s">
        <v>165</v>
      </c>
      <c r="EI86" s="459" t="s">
        <v>166</v>
      </c>
      <c r="EJ86" s="459" t="s">
        <v>167</v>
      </c>
      <c r="EK86" s="459" t="s">
        <v>111</v>
      </c>
      <c r="EL86" s="459" t="s">
        <v>168</v>
      </c>
      <c r="EM86" s="459" t="s">
        <v>169</v>
      </c>
      <c r="EN86" s="459" t="s">
        <v>170</v>
      </c>
      <c r="EP86" s="459" t="s">
        <v>160</v>
      </c>
      <c r="EQ86" s="459" t="s">
        <v>161</v>
      </c>
      <c r="ER86" s="459" t="s">
        <v>162</v>
      </c>
      <c r="ES86" s="459" t="s">
        <v>163</v>
      </c>
      <c r="ET86" s="459" t="s">
        <v>164</v>
      </c>
      <c r="EU86" s="459" t="s">
        <v>165</v>
      </c>
      <c r="EV86" s="459" t="s">
        <v>166</v>
      </c>
      <c r="EW86" s="459" t="s">
        <v>167</v>
      </c>
      <c r="EX86" s="459" t="s">
        <v>111</v>
      </c>
      <c r="EY86" s="459" t="s">
        <v>168</v>
      </c>
      <c r="EZ86" s="459" t="s">
        <v>169</v>
      </c>
      <c r="FA86" s="459" t="s">
        <v>170</v>
      </c>
    </row>
    <row r="87" spans="1:157" ht="59.1" customHeight="1">
      <c r="A87" s="568"/>
      <c r="B87" s="568" t="s">
        <v>190</v>
      </c>
      <c r="C87" s="561" t="s">
        <v>191</v>
      </c>
      <c r="D87" s="453" t="s">
        <v>221</v>
      </c>
      <c r="E87" s="237" t="s">
        <v>183</v>
      </c>
      <c r="F87" s="237" t="s">
        <v>171</v>
      </c>
      <c r="G87" s="237" t="s">
        <v>171</v>
      </c>
      <c r="H87" s="237" t="s">
        <v>171</v>
      </c>
      <c r="I87" s="237" t="s">
        <v>171</v>
      </c>
      <c r="J87" s="237" t="s">
        <v>171</v>
      </c>
      <c r="K87" s="237" t="s">
        <v>171</v>
      </c>
      <c r="L87" s="237" t="s">
        <v>171</v>
      </c>
      <c r="M87" s="237" t="s">
        <v>171</v>
      </c>
      <c r="N87" s="237" t="s">
        <v>171</v>
      </c>
      <c r="O87" s="237" t="s">
        <v>171</v>
      </c>
      <c r="P87" s="237"/>
      <c r="Q87" s="237"/>
      <c r="R87" s="237" t="s">
        <v>222</v>
      </c>
      <c r="S87" s="237"/>
      <c r="T87" s="449" t="s">
        <v>50</v>
      </c>
      <c r="U87" s="366">
        <v>202300000000282</v>
      </c>
      <c r="V87" s="594" t="s">
        <v>223</v>
      </c>
      <c r="W87" s="351">
        <f>+SUMIFS('[1]SIIF 30 de Noviembre de 2025'!$P$4:$P$749,'[1]SIIF 30 de Noviembre de 2025'!$A$4:$A$749,$B87,'[1]SIIF 30 de Noviembre de 2025'!$B$4:$B$749,$C87,'[1]SIIF 30 de Noviembre de 2025'!$C$4:$C$749,$D87)/1000000</f>
        <v>3722.16</v>
      </c>
      <c r="X87" s="351"/>
      <c r="Y87" s="351">
        <f>+SUMIFS('[1]SIIF 30 de Noviembre de 2025'!$R$4:$R$749,'[1]SIIF 30 de Noviembre de 2025'!$A$4:$A$749,$B87,'[1]SIIF 30 de Noviembre de 2025'!$B$4:$B$749,$C87,'[1]SIIF 30 de Noviembre de 2025'!$C$4:$C$749,$D87)/1000000</f>
        <v>0</v>
      </c>
      <c r="Z87" s="351"/>
      <c r="AA87" s="351">
        <f>+SUMIFS('[1]SIIF 30 de Noviembre de 2025'!$Q$4:$Q$749,'[1]SIIF 30 de Noviembre de 2025'!$A$4:$A$749,$B87,'[1]SIIF 30 de Noviembre de 2025'!$B$4:$B$749,$C87,'[1]SIIF 30 de Noviembre de 2025'!$C$4:$C$749,$D87)/1000000</f>
        <v>0</v>
      </c>
      <c r="AB87" s="351"/>
      <c r="AC87" s="351"/>
      <c r="AD87" s="413">
        <f>+SUMIFS('[1]SIIF 30 de Noviembre de 2025'!$S$4:$S$749,'[1]SIIF 30 de Noviembre de 2025'!$A$4:$A$749,$B87,'[1]SIIF 30 de Noviembre de 2025'!$B$4:$B$749,$C87,'[1]SIIF 30 de Noviembre de 2025'!$C$4:$C$749,$D87)/1000000</f>
        <v>3722.16</v>
      </c>
      <c r="AE87" s="351">
        <f>+SUMIFS('[1]SIIF 30 de Noviembre de 2025'!$T$4:$T$749,'[1]SIIF 30 de Noviembre de 2025'!$A$4:$A$749,$B87,'[1]SIIF 30 de Noviembre de 2025'!$B$4:$B$749,$C87,'[1]SIIF 30 de Noviembre de 2025'!$C$4:$C$749,$D87)/1000000</f>
        <v>0</v>
      </c>
      <c r="AF87" s="351">
        <f>+SUMIFS('[1]SIIF 30 de Noviembre de 2025'!$U$4:$U$749,'[1]SIIF 30 de Noviembre de 2025'!$A$4:$A$749,$B87,'[1]SIIF 30 de Noviembre de 2025'!$B$4:$B$749,$C87,'[1]SIIF 30 de Noviembre de 2025'!$C$4:$C$749,$D87)/1000000</f>
        <v>3548.5833309999998</v>
      </c>
      <c r="AG87" s="351">
        <f>+SUMIFS('[1]SIIF 30 de Noviembre de 2025'!$V$4:$V$749,'[1]SIIF 30 de Noviembre de 2025'!$A$4:$A$749,$B87,'[1]SIIF 30 de Noviembre de 2025'!$B$4:$B$749,$C87,'[1]SIIF 30 de Noviembre de 2025'!$C$4:$C$749,$D87)/1000000</f>
        <v>173.57666900000001</v>
      </c>
      <c r="AH87" s="414">
        <f>+SUMIFS('[1]SIIF 30 de Noviembre de 2025'!$W$4:$W$749,'[1]SIIF 30 de Noviembre de 2025'!$A$4:$A$749,$B87,'[1]SIIF 30 de Noviembre de 2025'!$B$4:$B$749,$C87,'[1]SIIF 30 de Noviembre de 2025'!$C$4:$C$749,$D87,'[1]SIIF 30 de Noviembre de 2025'!$D$4:$D$749,$E87,'[1]SIIF 30 de Noviembre de 2025'!$E$4:$E$749,$F87,'[1]SIIF 30 de Noviembre de 2025'!$F$4:$F$749,$G87,'[1]SIIF 30 de Noviembre de 2025'!$G$4:$G$749,$H87,'[1]SIIF 30 de Noviembre de 2025'!$H$4:$H$749,$I87,'[1]SIIF 30 de Noviembre de 2025'!$I$4:$I$749,$J87,'[1]SIIF 30 de Noviembre de 2025'!$J$4:$J$749,$K87,'[1]SIIF 30 de Noviembre de 2025'!$K$4:$K$749,$L87,'[1]SIIF 30 de Noviembre de 2025'!$L$4:$L$749,$M87,'[1]SIIF 30 de Noviembre de 2025'!$M$4:$M$749,$N87,'[1]SIIF 30 de Noviembre de 2025'!$N$4:$N$749,$O87)/1000000</f>
        <v>3462.4472489999998</v>
      </c>
      <c r="AI87" s="244">
        <f>+AH87/AD87</f>
        <v>0.9302252587207428</v>
      </c>
      <c r="AJ87" s="245"/>
      <c r="AK87" s="243">
        <f>INDEX(CC87:CN87,MATCH($W$1,$CC$86:$CN$86,0))</f>
        <v>3722.16</v>
      </c>
      <c r="AL87" s="243">
        <f>+AH87-AK87</f>
        <v>-259.71275100000003</v>
      </c>
      <c r="AM87" s="168">
        <f>INDEX(BC87:BN87,MATCH($W$1,$BC$86:$BN$86,0))</f>
        <v>1</v>
      </c>
      <c r="AN87" s="413">
        <f>+SUMIFS('[1]SIIF 30 de Noviembre de 2025'!$X$4:$X$749,'[1]SIIF 30 de Noviembre de 2025'!$A$4:$A$749,$B87,'[1]SIIF 30 de Noviembre de 2025'!$B$4:$B$749,$C87,'[1]SIIF 30 de Noviembre de 2025'!$C$4:$C$749,$D87,'[1]SIIF 30 de Noviembre de 2025'!$D$4:$D$749,$E87,'[1]SIIF 30 de Noviembre de 2025'!$E$4:$E$749,$F87,'[1]SIIF 30 de Noviembre de 2025'!$F$4:$F$749,$G87,'[1]SIIF 30 de Noviembre de 2025'!$G$4:$G$749,$H87,'[1]SIIF 30 de Noviembre de 2025'!$H$4:$H$749,$I87,'[1]SIIF 30 de Noviembre de 2025'!$I$4:$I$749,$J87,'[1]SIIF 30 de Noviembre de 2025'!$J$4:$J$749,$K87,'[1]SIIF 30 de Noviembre de 2025'!$K$4:$K$749,$L87,'[1]SIIF 30 de Noviembre de 2025'!$L$4:$L$749,$M87,'[1]SIIF 30 de Noviembre de 2025'!$M$4:$M$749,$N87,'[1]SIIF 30 de Noviembre de 2025'!$N$4:$N$749,$O87)/1000000</f>
        <v>2521.8609528299999</v>
      </c>
      <c r="AO87" s="244">
        <f>+AN87/AD87</f>
        <v>0.67752620866110003</v>
      </c>
      <c r="AP87" s="245"/>
      <c r="AQ87" s="243">
        <f>INDEX(CP87:DA87,MATCH($W$1,$CP$86:$DA$86,0))</f>
        <v>3068.7779877500002</v>
      </c>
      <c r="AR87" s="243">
        <f>+AN87-AQ87</f>
        <v>-546.91703492000033</v>
      </c>
      <c r="AS87" s="168">
        <f>INDEX(BP87:CA87,MATCH($W$1,$BP$86:$CA$86,0))</f>
        <v>0.82446159964912846</v>
      </c>
      <c r="AT87" s="413">
        <f>+SUMIFS('[1]SIIF 30 de Noviembre de 2025'!$Z$4:$Z$749,'[1]SIIF 30 de Noviembre de 2025'!$A$4:$A$749,$B87,'[1]SIIF 30 de Noviembre de 2025'!$B$4:$B$749,$C87,'[1]SIIF 30 de Noviembre de 2025'!$C$4:$C$749,$D87,'[1]SIIF 30 de Noviembre de 2025'!$D$4:$D$749,$E87,'[1]SIIF 30 de Noviembre de 2025'!$E$4:$E$749,$F87,'[1]SIIF 30 de Noviembre de 2025'!$F$4:$F$749,$G87,'[1]SIIF 30 de Noviembre de 2025'!$G$4:$G$749,$H87,'[1]SIIF 30 de Noviembre de 2025'!$H$4:$H$749,$I87,'[1]SIIF 30 de Noviembre de 2025'!$I$4:$I$749,$J87,'[1]SIIF 30 de Noviembre de 2025'!$J$4:$J$749,$K87,'[1]SIIF 30 de Noviembre de 2025'!$K$4:$K$749,$L87,'[1]SIIF 30 de Noviembre de 2025'!$L$4:$L$749,$M87,'[1]SIIF 30 de Noviembre de 2025'!$M$4:$M$749,$N87,'[1]SIIF 30 de Noviembre de 2025'!$N$4:$N$749,$O87)/1000000</f>
        <v>2501.8609528299999</v>
      </c>
      <c r="AU87" s="244">
        <f>+AT87/AD87</f>
        <v>0.67215298451168137</v>
      </c>
      <c r="AV87" s="413">
        <f>+AD87-AH87</f>
        <v>259.71275100000003</v>
      </c>
      <c r="AW87" s="353">
        <f>+AH87-AN87</f>
        <v>940.58629616999997</v>
      </c>
      <c r="AX87" s="353">
        <f>+AD87-AN87</f>
        <v>1200.29904717</v>
      </c>
      <c r="AY87" s="354">
        <f>+AG87-AH87</f>
        <v>-3288.8705799999998</v>
      </c>
      <c r="AZ87" s="188">
        <f>AD87*AS87</f>
        <v>3068.7779877499997</v>
      </c>
      <c r="BA87" s="247">
        <f>IF(AND(AZ87=0,AN87&gt;AZ87),1,IFERROR(AN87/AZ87,1))</f>
        <v>0.82178018836709832</v>
      </c>
      <c r="BB87" s="513"/>
      <c r="BC87" s="255">
        <v>0.90930088201474413</v>
      </c>
      <c r="BD87" s="249">
        <v>1</v>
      </c>
      <c r="BE87" s="249">
        <v>1</v>
      </c>
      <c r="BF87" s="249">
        <v>1</v>
      </c>
      <c r="BG87" s="249">
        <v>1</v>
      </c>
      <c r="BH87" s="249">
        <v>1</v>
      </c>
      <c r="BI87" s="249">
        <v>1</v>
      </c>
      <c r="BJ87" s="249">
        <v>1</v>
      </c>
      <c r="BK87" s="249">
        <v>1</v>
      </c>
      <c r="BL87" s="249">
        <v>1</v>
      </c>
      <c r="BM87" s="249">
        <v>1</v>
      </c>
      <c r="BN87" s="249">
        <v>1</v>
      </c>
      <c r="BP87" s="249">
        <v>0</v>
      </c>
      <c r="BQ87" s="249">
        <v>4.4855041964880604E-2</v>
      </c>
      <c r="BR87" s="249">
        <v>0.12064206562855977</v>
      </c>
      <c r="BS87" s="249">
        <v>0.19750373412212263</v>
      </c>
      <c r="BT87" s="249">
        <v>0.27436540261568554</v>
      </c>
      <c r="BU87" s="249">
        <v>0.37390185141154597</v>
      </c>
      <c r="BV87" s="249">
        <v>0.45017247062189697</v>
      </c>
      <c r="BW87" s="249">
        <v>0.55508214249253118</v>
      </c>
      <c r="BX87" s="249">
        <v>0.63731703513551274</v>
      </c>
      <c r="BY87" s="249">
        <v>0.74222670700614701</v>
      </c>
      <c r="BZ87" s="249">
        <v>0.82446159964912846</v>
      </c>
      <c r="CA87" s="249">
        <v>1</v>
      </c>
      <c r="CC87" s="464">
        <f>DC87/EC87</f>
        <v>3384.5633710000002</v>
      </c>
      <c r="CD87" s="464">
        <f t="shared" ref="CD87:CN87" si="267">DD87/ED87</f>
        <v>3722.16</v>
      </c>
      <c r="CE87" s="464">
        <f t="shared" si="267"/>
        <v>3722.16</v>
      </c>
      <c r="CF87" s="464">
        <f t="shared" si="267"/>
        <v>3722.16</v>
      </c>
      <c r="CG87" s="464">
        <f t="shared" si="267"/>
        <v>3722.16</v>
      </c>
      <c r="CH87" s="464">
        <f t="shared" si="267"/>
        <v>3722.16</v>
      </c>
      <c r="CI87" s="464">
        <f t="shared" si="267"/>
        <v>3722.16</v>
      </c>
      <c r="CJ87" s="464">
        <f t="shared" si="267"/>
        <v>3722.16</v>
      </c>
      <c r="CK87" s="464">
        <f t="shared" si="267"/>
        <v>3722.16</v>
      </c>
      <c r="CL87" s="464">
        <f t="shared" si="267"/>
        <v>3722.16</v>
      </c>
      <c r="CM87" s="464">
        <f t="shared" si="267"/>
        <v>3722.16</v>
      </c>
      <c r="CN87" s="464">
        <f t="shared" si="267"/>
        <v>3722.16</v>
      </c>
      <c r="CP87" s="465">
        <f>DP87/EP87</f>
        <v>0</v>
      </c>
      <c r="CQ87" s="465">
        <f t="shared" ref="CQ87:DA87" si="268">DQ87/EQ87</f>
        <v>166.95764299999999</v>
      </c>
      <c r="CR87" s="465">
        <f t="shared" si="268"/>
        <v>449.04907100000003</v>
      </c>
      <c r="CS87" s="465">
        <f t="shared" si="268"/>
        <v>735.14049899999998</v>
      </c>
      <c r="CT87" s="465">
        <f t="shared" si="268"/>
        <v>1021.231927</v>
      </c>
      <c r="CU87" s="465">
        <f t="shared" si="268"/>
        <v>1391.72251525</v>
      </c>
      <c r="CV87" s="465">
        <f t="shared" si="268"/>
        <v>1675.6139632500001</v>
      </c>
      <c r="CW87" s="465">
        <f t="shared" si="268"/>
        <v>2066.1045475000001</v>
      </c>
      <c r="CX87" s="465">
        <f t="shared" si="268"/>
        <v>2372.1959754999998</v>
      </c>
      <c r="CY87" s="465">
        <f t="shared" si="268"/>
        <v>2762.68655975</v>
      </c>
      <c r="CZ87" s="465">
        <f t="shared" si="268"/>
        <v>3068.7779877500002</v>
      </c>
      <c r="DA87" s="465">
        <f t="shared" si="268"/>
        <v>3722.16</v>
      </c>
      <c r="DC87" s="464">
        <v>3384563371</v>
      </c>
      <c r="DD87" s="464">
        <v>3722160000</v>
      </c>
      <c r="DE87" s="464">
        <v>3722160000</v>
      </c>
      <c r="DF87" s="464">
        <v>3722160000</v>
      </c>
      <c r="DG87" s="464">
        <v>3722160000</v>
      </c>
      <c r="DH87" s="464">
        <v>3722160000</v>
      </c>
      <c r="DI87" s="464">
        <v>3722160000</v>
      </c>
      <c r="DJ87" s="464">
        <v>3722160000</v>
      </c>
      <c r="DK87" s="464">
        <v>3722160000</v>
      </c>
      <c r="DL87" s="464">
        <v>3722160000</v>
      </c>
      <c r="DM87" s="464">
        <v>3722160000</v>
      </c>
      <c r="DN87" s="464">
        <v>3722160000</v>
      </c>
      <c r="DP87" s="465">
        <v>0</v>
      </c>
      <c r="DQ87" s="465">
        <v>166957643</v>
      </c>
      <c r="DR87" s="465">
        <v>449049071</v>
      </c>
      <c r="DS87" s="465">
        <v>735140499</v>
      </c>
      <c r="DT87" s="465">
        <v>1021231927</v>
      </c>
      <c r="DU87" s="465">
        <v>1391722515.25</v>
      </c>
      <c r="DV87" s="465">
        <v>1675613963.25</v>
      </c>
      <c r="DW87" s="465">
        <v>2066104547.5</v>
      </c>
      <c r="DX87" s="465">
        <v>2372195975.5</v>
      </c>
      <c r="DY87" s="465">
        <v>2762686559.75</v>
      </c>
      <c r="DZ87" s="465">
        <v>3068777987.75</v>
      </c>
      <c r="EA87" s="465">
        <v>3722160000</v>
      </c>
      <c r="EC87" s="464">
        <v>1000000</v>
      </c>
      <c r="ED87" s="464">
        <v>1000000</v>
      </c>
      <c r="EE87" s="464">
        <v>1000000</v>
      </c>
      <c r="EF87" s="464">
        <v>1000000</v>
      </c>
      <c r="EG87" s="464">
        <v>1000000</v>
      </c>
      <c r="EH87" s="464">
        <v>1000000</v>
      </c>
      <c r="EI87" s="464">
        <v>1000000</v>
      </c>
      <c r="EJ87" s="464">
        <v>1000000</v>
      </c>
      <c r="EK87" s="464">
        <v>1000000</v>
      </c>
      <c r="EL87" s="464">
        <v>1000000</v>
      </c>
      <c r="EM87" s="464">
        <v>1000000</v>
      </c>
      <c r="EN87" s="464">
        <v>1000000</v>
      </c>
      <c r="EP87" s="464">
        <v>1000000</v>
      </c>
      <c r="EQ87" s="464">
        <v>1000000</v>
      </c>
      <c r="ER87" s="464">
        <v>1000000</v>
      </c>
      <c r="ES87" s="464">
        <v>1000000</v>
      </c>
      <c r="ET87" s="464">
        <v>1000000</v>
      </c>
      <c r="EU87" s="464">
        <v>1000000</v>
      </c>
      <c r="EV87" s="464">
        <v>1000000</v>
      </c>
      <c r="EW87" s="464">
        <v>1000000</v>
      </c>
      <c r="EX87" s="464">
        <v>1000000</v>
      </c>
      <c r="EY87" s="464">
        <v>1000000</v>
      </c>
      <c r="EZ87" s="464">
        <v>1000000</v>
      </c>
      <c r="FA87" s="464">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0"/>
      <c r="T88" s="253" t="s">
        <v>129</v>
      </c>
      <c r="U88" s="393"/>
      <c r="V88" s="253" t="s">
        <v>129</v>
      </c>
      <c r="W88" s="154" t="s">
        <v>130</v>
      </c>
      <c r="X88" s="154" t="s">
        <v>131</v>
      </c>
      <c r="Y88" s="154" t="s">
        <v>132</v>
      </c>
      <c r="Z88" s="154" t="s">
        <v>133</v>
      </c>
      <c r="AA88" s="154" t="s">
        <v>134</v>
      </c>
      <c r="AB88" s="154" t="s">
        <v>135</v>
      </c>
      <c r="AC88" s="153" t="s">
        <v>136</v>
      </c>
      <c r="AD88" s="404" t="s">
        <v>137</v>
      </c>
      <c r="AE88" s="153" t="s">
        <v>138</v>
      </c>
      <c r="AF88" s="153" t="s">
        <v>139</v>
      </c>
      <c r="AG88" s="338" t="s">
        <v>140</v>
      </c>
      <c r="AH88" s="404" t="s">
        <v>7</v>
      </c>
      <c r="AI88" s="155" t="s">
        <v>141</v>
      </c>
      <c r="AJ88" s="156" t="s">
        <v>142</v>
      </c>
      <c r="AK88" s="156" t="s">
        <v>143</v>
      </c>
      <c r="AL88" s="156" t="s">
        <v>144</v>
      </c>
      <c r="AM88" s="157" t="s">
        <v>145</v>
      </c>
      <c r="AN88" s="404" t="s">
        <v>146</v>
      </c>
      <c r="AO88" s="155" t="s">
        <v>147</v>
      </c>
      <c r="AP88" s="156"/>
      <c r="AQ88" s="156" t="s">
        <v>149</v>
      </c>
      <c r="AR88" s="156" t="s">
        <v>150</v>
      </c>
      <c r="AS88" s="157" t="s">
        <v>151</v>
      </c>
      <c r="AT88" s="404" t="s">
        <v>152</v>
      </c>
      <c r="AU88" s="155" t="s">
        <v>153</v>
      </c>
      <c r="AV88" s="404" t="s">
        <v>154</v>
      </c>
      <c r="AW88" s="357" t="s">
        <v>155</v>
      </c>
      <c r="AX88" s="357" t="s">
        <v>156</v>
      </c>
      <c r="AY88" s="338" t="s">
        <v>157</v>
      </c>
      <c r="AZ88" s="235" t="s">
        <v>158</v>
      </c>
      <c r="BA88" s="236" t="s">
        <v>159</v>
      </c>
      <c r="BC88" s="160" t="s">
        <v>160</v>
      </c>
      <c r="BD88" s="160" t="s">
        <v>161</v>
      </c>
      <c r="BE88" s="160" t="s">
        <v>162</v>
      </c>
      <c r="BF88" s="160" t="s">
        <v>163</v>
      </c>
      <c r="BG88" s="160" t="s">
        <v>164</v>
      </c>
      <c r="BH88" s="160" t="s">
        <v>165</v>
      </c>
      <c r="BI88" s="160" t="s">
        <v>166</v>
      </c>
      <c r="BJ88" s="160" t="s">
        <v>167</v>
      </c>
      <c r="BK88" s="160" t="s">
        <v>111</v>
      </c>
      <c r="BL88" s="160" t="s">
        <v>168</v>
      </c>
      <c r="BM88" s="160" t="s">
        <v>169</v>
      </c>
      <c r="BN88" s="160" t="s">
        <v>170</v>
      </c>
      <c r="BP88" s="160" t="s">
        <v>160</v>
      </c>
      <c r="BQ88" s="160" t="s">
        <v>161</v>
      </c>
      <c r="BR88" s="160" t="s">
        <v>162</v>
      </c>
      <c r="BS88" s="160" t="s">
        <v>163</v>
      </c>
      <c r="BT88" s="160" t="s">
        <v>164</v>
      </c>
      <c r="BU88" s="160" t="s">
        <v>165</v>
      </c>
      <c r="BV88" s="160" t="s">
        <v>166</v>
      </c>
      <c r="BW88" s="160" t="s">
        <v>167</v>
      </c>
      <c r="BX88" s="160" t="s">
        <v>111</v>
      </c>
      <c r="BY88" s="160" t="s">
        <v>168</v>
      </c>
      <c r="BZ88" s="160" t="s">
        <v>169</v>
      </c>
      <c r="CA88" s="160" t="s">
        <v>170</v>
      </c>
      <c r="CC88" s="459" t="s">
        <v>160</v>
      </c>
      <c r="CD88" s="459" t="s">
        <v>161</v>
      </c>
      <c r="CE88" s="459" t="s">
        <v>162</v>
      </c>
      <c r="CF88" s="459" t="s">
        <v>163</v>
      </c>
      <c r="CG88" s="459" t="s">
        <v>164</v>
      </c>
      <c r="CH88" s="459" t="s">
        <v>165</v>
      </c>
      <c r="CI88" s="459" t="s">
        <v>166</v>
      </c>
      <c r="CJ88" s="459" t="s">
        <v>167</v>
      </c>
      <c r="CK88" s="459" t="s">
        <v>111</v>
      </c>
      <c r="CL88" s="459" t="s">
        <v>168</v>
      </c>
      <c r="CM88" s="459" t="s">
        <v>169</v>
      </c>
      <c r="CN88" s="459" t="s">
        <v>170</v>
      </c>
      <c r="CP88" s="459" t="s">
        <v>160</v>
      </c>
      <c r="CQ88" s="459" t="s">
        <v>161</v>
      </c>
      <c r="CR88" s="459" t="s">
        <v>162</v>
      </c>
      <c r="CS88" s="459" t="s">
        <v>163</v>
      </c>
      <c r="CT88" s="459" t="s">
        <v>164</v>
      </c>
      <c r="CU88" s="459" t="s">
        <v>165</v>
      </c>
      <c r="CV88" s="459" t="s">
        <v>166</v>
      </c>
      <c r="CW88" s="459" t="s">
        <v>167</v>
      </c>
      <c r="CX88" s="459" t="s">
        <v>111</v>
      </c>
      <c r="CY88" s="459" t="s">
        <v>168</v>
      </c>
      <c r="CZ88" s="459" t="s">
        <v>169</v>
      </c>
      <c r="DA88" s="459" t="s">
        <v>170</v>
      </c>
      <c r="DC88" s="459" t="s">
        <v>160</v>
      </c>
      <c r="DD88" s="459" t="s">
        <v>161</v>
      </c>
      <c r="DE88" s="459" t="s">
        <v>162</v>
      </c>
      <c r="DF88" s="459" t="s">
        <v>163</v>
      </c>
      <c r="DG88" s="459" t="s">
        <v>164</v>
      </c>
      <c r="DH88" s="459" t="s">
        <v>165</v>
      </c>
      <c r="DI88" s="459" t="s">
        <v>166</v>
      </c>
      <c r="DJ88" s="459" t="s">
        <v>167</v>
      </c>
      <c r="DK88" s="459" t="s">
        <v>111</v>
      </c>
      <c r="DL88" s="459" t="s">
        <v>168</v>
      </c>
      <c r="DM88" s="459" t="s">
        <v>169</v>
      </c>
      <c r="DN88" s="459" t="s">
        <v>170</v>
      </c>
      <c r="DP88" s="459" t="s">
        <v>160</v>
      </c>
      <c r="DQ88" s="459" t="s">
        <v>161</v>
      </c>
      <c r="DR88" s="459" t="s">
        <v>162</v>
      </c>
      <c r="DS88" s="459" t="s">
        <v>163</v>
      </c>
      <c r="DT88" s="459" t="s">
        <v>164</v>
      </c>
      <c r="DU88" s="459" t="s">
        <v>165</v>
      </c>
      <c r="DV88" s="459" t="s">
        <v>166</v>
      </c>
      <c r="DW88" s="459" t="s">
        <v>167</v>
      </c>
      <c r="DX88" s="459" t="s">
        <v>111</v>
      </c>
      <c r="DY88" s="459" t="s">
        <v>168</v>
      </c>
      <c r="DZ88" s="459" t="s">
        <v>169</v>
      </c>
      <c r="EA88" s="459" t="s">
        <v>170</v>
      </c>
      <c r="EC88" s="459" t="s">
        <v>160</v>
      </c>
      <c r="ED88" s="459" t="s">
        <v>161</v>
      </c>
      <c r="EE88" s="459" t="s">
        <v>162</v>
      </c>
      <c r="EF88" s="459" t="s">
        <v>163</v>
      </c>
      <c r="EG88" s="459" t="s">
        <v>164</v>
      </c>
      <c r="EH88" s="459" t="s">
        <v>165</v>
      </c>
      <c r="EI88" s="459" t="s">
        <v>166</v>
      </c>
      <c r="EJ88" s="459" t="s">
        <v>167</v>
      </c>
      <c r="EK88" s="459" t="s">
        <v>111</v>
      </c>
      <c r="EL88" s="459" t="s">
        <v>168</v>
      </c>
      <c r="EM88" s="459" t="s">
        <v>169</v>
      </c>
      <c r="EN88" s="459" t="s">
        <v>170</v>
      </c>
      <c r="EP88" s="459" t="s">
        <v>160</v>
      </c>
      <c r="EQ88" s="459" t="s">
        <v>161</v>
      </c>
      <c r="ER88" s="459" t="s">
        <v>162</v>
      </c>
      <c r="ES88" s="459" t="s">
        <v>163</v>
      </c>
      <c r="ET88" s="459" t="s">
        <v>164</v>
      </c>
      <c r="EU88" s="459" t="s">
        <v>165</v>
      </c>
      <c r="EV88" s="459" t="s">
        <v>166</v>
      </c>
      <c r="EW88" s="459" t="s">
        <v>167</v>
      </c>
      <c r="EX88" s="459" t="s">
        <v>111</v>
      </c>
      <c r="EY88" s="459" t="s">
        <v>168</v>
      </c>
      <c r="EZ88" s="459" t="s">
        <v>169</v>
      </c>
      <c r="FA88" s="459" t="s">
        <v>170</v>
      </c>
    </row>
    <row r="89" spans="1:157" ht="33.6" customHeight="1">
      <c r="A89" s="179"/>
      <c r="B89" s="179"/>
      <c r="C89" s="179"/>
      <c r="D89" s="254"/>
      <c r="E89" s="179"/>
      <c r="F89" s="179"/>
      <c r="G89" s="179"/>
      <c r="H89" s="179"/>
      <c r="I89" s="179"/>
      <c r="J89" s="179"/>
      <c r="K89" s="179"/>
      <c r="L89" s="179"/>
      <c r="M89" s="179"/>
      <c r="N89" s="179"/>
      <c r="O89" s="179"/>
      <c r="P89" s="179"/>
      <c r="Q89" s="179"/>
      <c r="R89" s="179"/>
      <c r="S89" s="230"/>
      <c r="T89" s="154" t="s">
        <v>224</v>
      </c>
      <c r="U89" s="394"/>
      <c r="V89" s="154" t="s">
        <v>224</v>
      </c>
      <c r="W89" s="344">
        <f t="shared" ref="W89:AH89" si="269">W87</f>
        <v>3722.16</v>
      </c>
      <c r="X89" s="344">
        <f t="shared" si="269"/>
        <v>0</v>
      </c>
      <c r="Y89" s="344">
        <f t="shared" si="269"/>
        <v>0</v>
      </c>
      <c r="Z89" s="344">
        <f t="shared" si="269"/>
        <v>0</v>
      </c>
      <c r="AA89" s="344">
        <f t="shared" si="269"/>
        <v>0</v>
      </c>
      <c r="AB89" s="344">
        <f t="shared" si="269"/>
        <v>0</v>
      </c>
      <c r="AC89" s="344">
        <f t="shared" si="269"/>
        <v>0</v>
      </c>
      <c r="AD89" s="344">
        <f t="shared" si="269"/>
        <v>3722.16</v>
      </c>
      <c r="AE89" s="344">
        <f t="shared" si="269"/>
        <v>0</v>
      </c>
      <c r="AF89" s="344">
        <f t="shared" si="269"/>
        <v>3548.5833309999998</v>
      </c>
      <c r="AG89" s="344">
        <f t="shared" si="269"/>
        <v>173.57666900000001</v>
      </c>
      <c r="AH89" s="344">
        <f t="shared" si="269"/>
        <v>3462.4472489999998</v>
      </c>
      <c r="AI89" s="165">
        <f>+AH89/AD89</f>
        <v>0.9302252587207428</v>
      </c>
      <c r="AJ89" s="256"/>
      <c r="AK89" s="183">
        <f>+SUM(AK87)</f>
        <v>3722.16</v>
      </c>
      <c r="AL89" s="183">
        <f>+SUM(AL87)</f>
        <v>-259.71275100000003</v>
      </c>
      <c r="AM89" s="168">
        <f>INDEX(BC89:BN89,MATCH($W$1,$BC$86:$BN$86,0))</f>
        <v>1</v>
      </c>
      <c r="AN89" s="344">
        <f>AN87</f>
        <v>2521.8609528299999</v>
      </c>
      <c r="AO89" s="181">
        <f>+AN89/AD89</f>
        <v>0.67752620866110003</v>
      </c>
      <c r="AP89" s="257"/>
      <c r="AQ89" s="183">
        <f>+SUM(AQ87)</f>
        <v>3068.7779877500002</v>
      </c>
      <c r="AR89" s="183">
        <f>+SUM(AR87)</f>
        <v>-546.91703492000033</v>
      </c>
      <c r="AS89" s="168">
        <f>INDEX(BP89:CA89,MATCH($W$1,$BP$86:$CA$86,0))</f>
        <v>0.82446159964912846</v>
      </c>
      <c r="AT89" s="344">
        <f>AT87</f>
        <v>2501.8609528299999</v>
      </c>
      <c r="AU89" s="181">
        <f>+AT89/AD89</f>
        <v>0.67215298451168137</v>
      </c>
      <c r="AV89" s="408">
        <f>+SUM(AV87)</f>
        <v>259.71275100000003</v>
      </c>
      <c r="AW89" s="344">
        <f>+SUM(AW87)</f>
        <v>940.58629616999997</v>
      </c>
      <c r="AX89" s="346">
        <f>+SUM(AX87)</f>
        <v>1200.29904717</v>
      </c>
      <c r="AY89" s="344">
        <f>+AG89-AH89</f>
        <v>-3288.8705799999998</v>
      </c>
      <c r="AZ89" s="250">
        <f>+SUM(AZ87)</f>
        <v>3068.7779877499997</v>
      </c>
      <c r="BA89" s="247">
        <f>IF(AND(AZ89=0,AN89&gt;AZ89),1,IFERROR(AN89/AZ89,1))</f>
        <v>0.82178018836709832</v>
      </c>
      <c r="BB89" s="513"/>
      <c r="BC89" s="258">
        <f t="shared" ref="BC89:BN89" si="270">BC87</f>
        <v>0.90930088201474413</v>
      </c>
      <c r="BD89" s="258">
        <f t="shared" si="270"/>
        <v>1</v>
      </c>
      <c r="BE89" s="258">
        <f t="shared" si="270"/>
        <v>1</v>
      </c>
      <c r="BF89" s="258">
        <f t="shared" si="270"/>
        <v>1</v>
      </c>
      <c r="BG89" s="258">
        <f t="shared" si="270"/>
        <v>1</v>
      </c>
      <c r="BH89" s="258">
        <f t="shared" si="270"/>
        <v>1</v>
      </c>
      <c r="BI89" s="258">
        <f t="shared" si="270"/>
        <v>1</v>
      </c>
      <c r="BJ89" s="258">
        <f t="shared" si="270"/>
        <v>1</v>
      </c>
      <c r="BK89" s="258">
        <f t="shared" si="270"/>
        <v>1</v>
      </c>
      <c r="BL89" s="258">
        <f t="shared" si="270"/>
        <v>1</v>
      </c>
      <c r="BM89" s="258">
        <f t="shared" si="270"/>
        <v>1</v>
      </c>
      <c r="BN89" s="258">
        <f t="shared" si="270"/>
        <v>1</v>
      </c>
      <c r="BO89" s="258"/>
      <c r="BP89" s="258">
        <f t="shared" ref="BP89:CA89" si="271">BP87</f>
        <v>0</v>
      </c>
      <c r="BQ89" s="258">
        <f t="shared" si="271"/>
        <v>4.4855041964880604E-2</v>
      </c>
      <c r="BR89" s="258">
        <f t="shared" si="271"/>
        <v>0.12064206562855977</v>
      </c>
      <c r="BS89" s="258">
        <f t="shared" si="271"/>
        <v>0.19750373412212263</v>
      </c>
      <c r="BT89" s="258">
        <f t="shared" si="271"/>
        <v>0.27436540261568554</v>
      </c>
      <c r="BU89" s="258">
        <f t="shared" si="271"/>
        <v>0.37390185141154597</v>
      </c>
      <c r="BV89" s="258">
        <f t="shared" si="271"/>
        <v>0.45017247062189697</v>
      </c>
      <c r="BW89" s="258">
        <f t="shared" si="271"/>
        <v>0.55508214249253118</v>
      </c>
      <c r="BX89" s="258">
        <f t="shared" si="271"/>
        <v>0.63731703513551274</v>
      </c>
      <c r="BY89" s="258">
        <f t="shared" si="271"/>
        <v>0.74222670700614701</v>
      </c>
      <c r="BZ89" s="258">
        <f t="shared" si="271"/>
        <v>0.82446159964912846</v>
      </c>
      <c r="CA89" s="258">
        <f t="shared" si="271"/>
        <v>1</v>
      </c>
      <c r="CC89" s="466">
        <f>CC87</f>
        <v>3384.5633710000002</v>
      </c>
      <c r="CD89" s="466">
        <f t="shared" ref="CD89:CN89" si="272">CD87</f>
        <v>3722.16</v>
      </c>
      <c r="CE89" s="466">
        <f t="shared" si="272"/>
        <v>3722.16</v>
      </c>
      <c r="CF89" s="466">
        <f t="shared" si="272"/>
        <v>3722.16</v>
      </c>
      <c r="CG89" s="466">
        <f t="shared" si="272"/>
        <v>3722.16</v>
      </c>
      <c r="CH89" s="466">
        <f t="shared" si="272"/>
        <v>3722.16</v>
      </c>
      <c r="CI89" s="466">
        <f t="shared" si="272"/>
        <v>3722.16</v>
      </c>
      <c r="CJ89" s="466">
        <f t="shared" si="272"/>
        <v>3722.16</v>
      </c>
      <c r="CK89" s="466">
        <f t="shared" si="272"/>
        <v>3722.16</v>
      </c>
      <c r="CL89" s="466">
        <f t="shared" si="272"/>
        <v>3722.16</v>
      </c>
      <c r="CM89" s="466">
        <f t="shared" si="272"/>
        <v>3722.16</v>
      </c>
      <c r="CN89" s="466">
        <f t="shared" si="272"/>
        <v>3722.16</v>
      </c>
      <c r="CP89" s="467">
        <f t="shared" ref="CP89:DA89" si="273">CP87</f>
        <v>0</v>
      </c>
      <c r="CQ89" s="467">
        <f t="shared" si="273"/>
        <v>166.95764299999999</v>
      </c>
      <c r="CR89" s="467">
        <f t="shared" si="273"/>
        <v>449.04907100000003</v>
      </c>
      <c r="CS89" s="467">
        <f t="shared" si="273"/>
        <v>735.14049899999998</v>
      </c>
      <c r="CT89" s="467">
        <f t="shared" si="273"/>
        <v>1021.231927</v>
      </c>
      <c r="CU89" s="467">
        <f t="shared" si="273"/>
        <v>1391.72251525</v>
      </c>
      <c r="CV89" s="467">
        <f t="shared" si="273"/>
        <v>1675.6139632500001</v>
      </c>
      <c r="CW89" s="467">
        <f t="shared" si="273"/>
        <v>2066.1045475000001</v>
      </c>
      <c r="CX89" s="467">
        <f t="shared" si="273"/>
        <v>2372.1959754999998</v>
      </c>
      <c r="CY89" s="467">
        <f t="shared" si="273"/>
        <v>2762.68655975</v>
      </c>
      <c r="CZ89" s="467">
        <f t="shared" si="273"/>
        <v>3068.7779877500002</v>
      </c>
      <c r="DA89" s="467">
        <f t="shared" si="273"/>
        <v>3722.16</v>
      </c>
      <c r="DC89" s="467">
        <f t="shared" ref="DC89:DN89" si="274">DC87</f>
        <v>3384563371</v>
      </c>
      <c r="DD89" s="467">
        <f t="shared" si="274"/>
        <v>3722160000</v>
      </c>
      <c r="DE89" s="467">
        <f t="shared" si="274"/>
        <v>3722160000</v>
      </c>
      <c r="DF89" s="467">
        <f t="shared" si="274"/>
        <v>3722160000</v>
      </c>
      <c r="DG89" s="467">
        <f t="shared" si="274"/>
        <v>3722160000</v>
      </c>
      <c r="DH89" s="467">
        <f t="shared" si="274"/>
        <v>3722160000</v>
      </c>
      <c r="DI89" s="467">
        <f t="shared" si="274"/>
        <v>3722160000</v>
      </c>
      <c r="DJ89" s="467">
        <f t="shared" si="274"/>
        <v>3722160000</v>
      </c>
      <c r="DK89" s="467">
        <f t="shared" si="274"/>
        <v>3722160000</v>
      </c>
      <c r="DL89" s="467">
        <f t="shared" si="274"/>
        <v>3722160000</v>
      </c>
      <c r="DM89" s="467">
        <f t="shared" si="274"/>
        <v>3722160000</v>
      </c>
      <c r="DN89" s="467">
        <f t="shared" si="274"/>
        <v>3722160000</v>
      </c>
      <c r="DP89" s="467">
        <f t="shared" ref="DP89:EA89" si="275">DP87</f>
        <v>0</v>
      </c>
      <c r="DQ89" s="467">
        <f t="shared" si="275"/>
        <v>166957643</v>
      </c>
      <c r="DR89" s="467">
        <f t="shared" si="275"/>
        <v>449049071</v>
      </c>
      <c r="DS89" s="467">
        <f t="shared" si="275"/>
        <v>735140499</v>
      </c>
      <c r="DT89" s="467">
        <f t="shared" si="275"/>
        <v>1021231927</v>
      </c>
      <c r="DU89" s="467">
        <f t="shared" si="275"/>
        <v>1391722515.25</v>
      </c>
      <c r="DV89" s="467">
        <f t="shared" si="275"/>
        <v>1675613963.25</v>
      </c>
      <c r="DW89" s="467">
        <f t="shared" si="275"/>
        <v>2066104547.5</v>
      </c>
      <c r="DX89" s="467">
        <f t="shared" si="275"/>
        <v>2372195975.5</v>
      </c>
      <c r="DY89" s="467">
        <f t="shared" si="275"/>
        <v>2762686559.75</v>
      </c>
      <c r="DZ89" s="467">
        <f t="shared" si="275"/>
        <v>3068777987.75</v>
      </c>
      <c r="EA89" s="467">
        <f t="shared" si="275"/>
        <v>3722160000</v>
      </c>
      <c r="EC89" s="466">
        <v>1000000</v>
      </c>
      <c r="ED89" s="467">
        <v>1000000</v>
      </c>
      <c r="EE89" s="467">
        <v>1000000</v>
      </c>
      <c r="EF89" s="467">
        <v>1000000</v>
      </c>
      <c r="EG89" s="467">
        <v>1000000</v>
      </c>
      <c r="EH89" s="467">
        <v>1000000</v>
      </c>
      <c r="EI89" s="467">
        <v>1000000</v>
      </c>
      <c r="EJ89" s="467">
        <v>1000000</v>
      </c>
      <c r="EK89" s="467">
        <v>1000000</v>
      </c>
      <c r="EL89" s="467">
        <v>1000000</v>
      </c>
      <c r="EM89" s="467">
        <v>1000000</v>
      </c>
      <c r="EN89" s="467">
        <v>1000000</v>
      </c>
      <c r="EP89" s="467">
        <v>1000000</v>
      </c>
      <c r="EQ89" s="467">
        <v>1000000</v>
      </c>
      <c r="ER89" s="467">
        <v>1000000</v>
      </c>
      <c r="ES89" s="467">
        <v>1000000</v>
      </c>
      <c r="ET89" s="467">
        <v>1000000</v>
      </c>
      <c r="EU89" s="467">
        <v>1000000</v>
      </c>
      <c r="EV89" s="467">
        <v>1000000</v>
      </c>
      <c r="EW89" s="467">
        <v>1000000</v>
      </c>
      <c r="EX89" s="467">
        <v>1000000</v>
      </c>
      <c r="EY89" s="467">
        <v>1000000</v>
      </c>
      <c r="EZ89" s="467">
        <v>1000000</v>
      </c>
      <c r="FA89" s="467">
        <v>1000000</v>
      </c>
    </row>
    <row r="90" spans="1:157" ht="59.1" customHeight="1">
      <c r="A90" s="569"/>
      <c r="B90" s="569" t="s">
        <v>190</v>
      </c>
      <c r="C90" s="561" t="s">
        <v>191</v>
      </c>
      <c r="D90" s="557" t="s">
        <v>225</v>
      </c>
      <c r="E90" s="559" t="s">
        <v>183</v>
      </c>
      <c r="F90" s="237" t="s">
        <v>171</v>
      </c>
      <c r="G90" s="237" t="s">
        <v>171</v>
      </c>
      <c r="H90" s="237" t="s">
        <v>171</v>
      </c>
      <c r="I90" s="237" t="s">
        <v>171</v>
      </c>
      <c r="J90" s="237" t="s">
        <v>171</v>
      </c>
      <c r="K90" s="237" t="s">
        <v>171</v>
      </c>
      <c r="L90" s="237" t="s">
        <v>171</v>
      </c>
      <c r="M90" s="237" t="s">
        <v>171</v>
      </c>
      <c r="N90" s="237" t="s">
        <v>171</v>
      </c>
      <c r="O90" s="237" t="s">
        <v>171</v>
      </c>
      <c r="P90" s="237"/>
      <c r="Q90" s="237"/>
      <c r="R90" s="237"/>
      <c r="S90" s="237"/>
      <c r="T90" s="449" t="s">
        <v>59</v>
      </c>
      <c r="U90" s="562">
        <v>202400000000190</v>
      </c>
      <c r="V90" s="570" t="s">
        <v>226</v>
      </c>
      <c r="W90" s="351">
        <f>+SUMIFS('[1]SIIF 30 de Noviembre de 2025'!$P$4:$P$749,'[1]SIIF 30 de Noviembre de 2025'!$A$4:$A$749,$B90,'[1]SIIF 30 de Noviembre de 2025'!$B$4:$B$749,$C90,'[1]SIIF 30 de Noviembre de 2025'!$C$4:$C$749,$D90)/1000000</f>
        <v>1485</v>
      </c>
      <c r="X90" s="351"/>
      <c r="Y90" s="351">
        <f>+SUMIFS('[1]SIIF 30 de Noviembre de 2025'!$R$4:$R$749,'[1]SIIF 30 de Noviembre de 2025'!$A$4:$A$749,$B90,'[1]SIIF 30 de Noviembre de 2025'!$B$4:$B$749,$C90,'[1]SIIF 30 de Noviembre de 2025'!$C$4:$C$749,$D90)/1000000</f>
        <v>0</v>
      </c>
      <c r="Z90" s="351"/>
      <c r="AA90" s="351">
        <f>+SUMIFS('[1]SIIF 30 de Noviembre de 2025'!$Q$4:$Q$749,'[1]SIIF 30 de Noviembre de 2025'!$A$4:$A$749,$B90,'[1]SIIF 30 de Noviembre de 2025'!$B$4:$B$749,$C90,'[1]SIIF 30 de Noviembre de 2025'!$C$4:$C$749,$D90)/1000000</f>
        <v>0</v>
      </c>
      <c r="AB90" s="351"/>
      <c r="AC90" s="351"/>
      <c r="AD90" s="413">
        <f>+SUMIFS('[1]SIIF 30 de Noviembre de 2025'!$S$4:$S$749,'[1]SIIF 30 de Noviembre de 2025'!$A$4:$A$749,$B90,'[1]SIIF 30 de Noviembre de 2025'!$B$4:$B$749,$C90,'[1]SIIF 30 de Noviembre de 2025'!$C$4:$C$749,$D90)/1000000</f>
        <v>1485</v>
      </c>
      <c r="AE90" s="351">
        <f>+SUMIFS('[1]SIIF 30 de Noviembre de 2025'!$T$4:$T$749,'[1]SIIF 30 de Noviembre de 2025'!$A$4:$A$749,$B90,'[1]SIIF 30 de Noviembre de 2025'!$B$4:$B$749,$C90,'[1]SIIF 30 de Noviembre de 2025'!$C$4:$C$749,$D90)/1000000</f>
        <v>0</v>
      </c>
      <c r="AF90" s="351">
        <f>+SUMIFS('[1]SIIF 30 de Noviembre de 2025'!$U$4:$U$749,'[1]SIIF 30 de Noviembre de 2025'!$A$4:$A$749,$B90,'[1]SIIF 30 de Noviembre de 2025'!$B$4:$B$749,$C90,'[1]SIIF 30 de Noviembre de 2025'!$C$4:$C$749,$D90)/1000000</f>
        <v>1449.728666</v>
      </c>
      <c r="AG90" s="351">
        <f>+SUMIFS('[1]SIIF 30 de Noviembre de 2025'!$V$4:$V$749,'[1]SIIF 30 de Noviembre de 2025'!$A$4:$A$749,$B90,'[1]SIIF 30 de Noviembre de 2025'!$B$4:$B$749,$C90,'[1]SIIF 30 de Noviembre de 2025'!$C$4:$C$749,$D90)/1000000</f>
        <v>35.271334000000003</v>
      </c>
      <c r="AH90" s="414">
        <f>+SUMIFS('[1]SIIF 30 de Noviembre de 2025'!$W$4:$W$749,'[1]SIIF 30 de Noviembre de 2025'!$A$4:$A$749,$B90,'[1]SIIF 30 de Noviembre de 2025'!$B$4:$B$749,$C90,'[1]SIIF 30 de Noviembre de 2025'!$C$4:$C$749,$D90,'[1]SIIF 30 de Noviembre de 2025'!$D$4:$D$749,$E90,'[1]SIIF 30 de Noviembre de 2025'!$E$4:$E$749,$F90,'[1]SIIF 30 de Noviembre de 2025'!$F$4:$F$749,$G90,'[1]SIIF 30 de Noviembre de 2025'!$G$4:$G$749,$H90,'[1]SIIF 30 de Noviembre de 2025'!$H$4:$H$749,$I90,'[1]SIIF 30 de Noviembre de 2025'!$I$4:$I$749,$J90,'[1]SIIF 30 de Noviembre de 2025'!$J$4:$J$749,$K90,'[1]SIIF 30 de Noviembre de 2025'!$K$4:$K$749,$L90,'[1]SIIF 30 de Noviembre de 2025'!$L$4:$L$749,$M90,'[1]SIIF 30 de Noviembre de 2025'!$M$4:$M$749,$N90,'[1]SIIF 30 de Noviembre de 2025'!$N$4:$N$749,$O90)/1000000</f>
        <v>1415.4655580000001</v>
      </c>
      <c r="AI90" s="244">
        <f>+AH90/AD90</f>
        <v>0.95317545993265995</v>
      </c>
      <c r="AJ90" s="245"/>
      <c r="AK90" s="243">
        <f>INDEX(CC90:CN90,MATCH($W$1,$CC$86:$CN$86,0))</f>
        <v>1485</v>
      </c>
      <c r="AL90" s="243">
        <f>+AH90-AK90</f>
        <v>-69.534441999999899</v>
      </c>
      <c r="AM90" s="168">
        <f>INDEX(BC90:BN90,MATCH($W$1,$BC$86:$BN$86,0))</f>
        <v>1</v>
      </c>
      <c r="AN90" s="413">
        <f>+SUMIFS('[1]SIIF 30 de Noviembre de 2025'!$X$4:$X$749,'[1]SIIF 30 de Noviembre de 2025'!$A$4:$A$749,$B90,'[1]SIIF 30 de Noviembre de 2025'!$B$4:$B$749,$C90,'[1]SIIF 30 de Noviembre de 2025'!$C$4:$C$749,$D90,'[1]SIIF 30 de Noviembre de 2025'!$D$4:$D$749,$E90,'[1]SIIF 30 de Noviembre de 2025'!$E$4:$E$749,$F90,'[1]SIIF 30 de Noviembre de 2025'!$F$4:$F$749,$G90,'[1]SIIF 30 de Noviembre de 2025'!$G$4:$G$749,$H90,'[1]SIIF 30 de Noviembre de 2025'!$H$4:$H$749,$I90,'[1]SIIF 30 de Noviembre de 2025'!$I$4:$I$749,$J90,'[1]SIIF 30 de Noviembre de 2025'!$J$4:$J$749,$K90,'[1]SIIF 30 de Noviembre de 2025'!$K$4:$K$749,$L90,'[1]SIIF 30 de Noviembre de 2025'!$L$4:$L$749,$M90,'[1]SIIF 30 de Noviembre de 2025'!$M$4:$M$749,$N90,'[1]SIIF 30 de Noviembre de 2025'!$N$4:$N$749,$O90)/1000000</f>
        <v>1166.2230910000001</v>
      </c>
      <c r="AO90" s="244">
        <f>+AN90/AD90</f>
        <v>0.78533541481481484</v>
      </c>
      <c r="AP90" s="245"/>
      <c r="AQ90" s="243">
        <f>INDEX(CP90:DA90,MATCH($W$1,$CP$86:$DA$86,0))</f>
        <v>1212.9945454545452</v>
      </c>
      <c r="AR90" s="243">
        <f>+AN90-AQ90</f>
        <v>-46.771454454545164</v>
      </c>
      <c r="AS90" s="168">
        <f>INDEX(BP90:CA90,MATCH($W$1,$BP$86:$CA$86,0))</f>
        <v>0.81683134374043453</v>
      </c>
      <c r="AT90" s="413">
        <f>+SUMIFS('[1]SIIF 30 de Noviembre de 2025'!$Z$4:$Z$749,'[1]SIIF 30 de Noviembre de 2025'!$A$4:$A$749,$B90,'[1]SIIF 30 de Noviembre de 2025'!$B$4:$B$749,$C90,'[1]SIIF 30 de Noviembre de 2025'!$C$4:$C$749,$D90,'[1]SIIF 30 de Noviembre de 2025'!$D$4:$D$749,$E90,'[1]SIIF 30 de Noviembre de 2025'!$E$4:$E$749,$F90,'[1]SIIF 30 de Noviembre de 2025'!$F$4:$F$749,$G90,'[1]SIIF 30 de Noviembre de 2025'!$G$4:$G$749,$H90,'[1]SIIF 30 de Noviembre de 2025'!$H$4:$H$749,$I90,'[1]SIIF 30 de Noviembre de 2025'!$I$4:$I$749,$J90,'[1]SIIF 30 de Noviembre de 2025'!$J$4:$J$749,$K90,'[1]SIIF 30 de Noviembre de 2025'!$K$4:$K$749,$L90,'[1]SIIF 30 de Noviembre de 2025'!$L$4:$L$749,$M90,'[1]SIIF 30 de Noviembre de 2025'!$M$4:$M$749,$N90,'[1]SIIF 30 de Noviembre de 2025'!$N$4:$N$749,$O90)/1000000</f>
        <v>1166.2230910000001</v>
      </c>
      <c r="AU90" s="244">
        <f>+AT90/AD90</f>
        <v>0.78533541481481484</v>
      </c>
      <c r="AV90" s="413">
        <f>+AD90-AH90</f>
        <v>69.534441999999899</v>
      </c>
      <c r="AW90" s="353">
        <f>+AH90-AN90</f>
        <v>249.24246700000003</v>
      </c>
      <c r="AX90" s="353">
        <f>+AD90-AN90</f>
        <v>318.77690899999993</v>
      </c>
      <c r="AY90" s="354">
        <f>+AG90-AH90</f>
        <v>-1380.1942240000001</v>
      </c>
      <c r="AZ90" s="188">
        <f>AD90*AS90</f>
        <v>1212.9945454545452</v>
      </c>
      <c r="BA90" s="247">
        <f>IF(AND(AZ90=0,AN90&gt;AZ90),1,IFERROR(AN90/AZ90,1))</f>
        <v>0.96144133159558565</v>
      </c>
      <c r="BB90" s="513"/>
      <c r="BC90" s="255">
        <v>0.38353535353535356</v>
      </c>
      <c r="BD90" s="249">
        <v>0.82020202020202015</v>
      </c>
      <c r="BE90" s="249">
        <v>1</v>
      </c>
      <c r="BF90" s="249">
        <v>1</v>
      </c>
      <c r="BG90" s="249">
        <v>1</v>
      </c>
      <c r="BH90" s="249">
        <v>1</v>
      </c>
      <c r="BI90" s="249">
        <v>1</v>
      </c>
      <c r="BJ90" s="249">
        <v>1</v>
      </c>
      <c r="BK90" s="249">
        <v>1</v>
      </c>
      <c r="BL90" s="249">
        <v>1</v>
      </c>
      <c r="BM90" s="249">
        <v>1</v>
      </c>
      <c r="BN90" s="249">
        <v>1</v>
      </c>
      <c r="BP90" s="249">
        <v>0</v>
      </c>
      <c r="BQ90" s="249">
        <v>1.7946127946127946E-2</v>
      </c>
      <c r="BR90" s="249">
        <v>9.0729109274563804E-2</v>
      </c>
      <c r="BS90" s="249">
        <v>0.18149188858279763</v>
      </c>
      <c r="BT90" s="249">
        <v>0.27225466789103148</v>
      </c>
      <c r="BU90" s="249">
        <v>0.36301744719926532</v>
      </c>
      <c r="BV90" s="249">
        <v>0.45378022650749916</v>
      </c>
      <c r="BW90" s="249">
        <v>0.54454300581573301</v>
      </c>
      <c r="BX90" s="249">
        <v>0.63530578512396685</v>
      </c>
      <c r="BY90" s="249">
        <v>0.72606856443220069</v>
      </c>
      <c r="BZ90" s="249">
        <v>0.81683134374043453</v>
      </c>
      <c r="CA90" s="249">
        <v>1</v>
      </c>
      <c r="CC90" s="464">
        <f>DC90/EC90</f>
        <v>569.54999999999995</v>
      </c>
      <c r="CD90" s="464">
        <f t="shared" ref="CD90:CN90" si="276">DD90/ED90</f>
        <v>1218</v>
      </c>
      <c r="CE90" s="464">
        <f t="shared" si="276"/>
        <v>1485</v>
      </c>
      <c r="CF90" s="464">
        <f t="shared" si="276"/>
        <v>1485</v>
      </c>
      <c r="CG90" s="464">
        <f t="shared" si="276"/>
        <v>1485</v>
      </c>
      <c r="CH90" s="464">
        <f t="shared" si="276"/>
        <v>1485</v>
      </c>
      <c r="CI90" s="464">
        <f t="shared" si="276"/>
        <v>1485</v>
      </c>
      <c r="CJ90" s="464">
        <f t="shared" si="276"/>
        <v>1485</v>
      </c>
      <c r="CK90" s="464">
        <f t="shared" si="276"/>
        <v>1485</v>
      </c>
      <c r="CL90" s="464">
        <f t="shared" si="276"/>
        <v>1485</v>
      </c>
      <c r="CM90" s="464">
        <f t="shared" si="276"/>
        <v>1485</v>
      </c>
      <c r="CN90" s="464">
        <f t="shared" si="276"/>
        <v>1485</v>
      </c>
      <c r="CP90" s="465">
        <f>DP90/EP90</f>
        <v>0</v>
      </c>
      <c r="CQ90" s="465">
        <f t="shared" ref="CQ90:DA90" si="277">DQ90/EQ90</f>
        <v>26.65</v>
      </c>
      <c r="CR90" s="465">
        <f t="shared" si="277"/>
        <v>134.73272727272726</v>
      </c>
      <c r="CS90" s="465">
        <f t="shared" si="277"/>
        <v>269.51545454545447</v>
      </c>
      <c r="CT90" s="465">
        <f t="shared" si="277"/>
        <v>404.29818181818177</v>
      </c>
      <c r="CU90" s="465">
        <f t="shared" si="277"/>
        <v>539.08090909090902</v>
      </c>
      <c r="CV90" s="465">
        <f t="shared" si="277"/>
        <v>673.86363636363626</v>
      </c>
      <c r="CW90" s="465">
        <f t="shared" si="277"/>
        <v>808.6463636363635</v>
      </c>
      <c r="CX90" s="465">
        <f t="shared" si="277"/>
        <v>943.42909090909075</v>
      </c>
      <c r="CY90" s="465">
        <f t="shared" si="277"/>
        <v>1078.211818181818</v>
      </c>
      <c r="CZ90" s="465">
        <f t="shared" si="277"/>
        <v>1212.9945454545452</v>
      </c>
      <c r="DA90" s="465">
        <f t="shared" si="277"/>
        <v>1485</v>
      </c>
      <c r="DC90" s="464">
        <v>569550000</v>
      </c>
      <c r="DD90" s="464">
        <v>1218000000</v>
      </c>
      <c r="DE90" s="464">
        <v>1485000000</v>
      </c>
      <c r="DF90" s="464">
        <v>1485000000</v>
      </c>
      <c r="DG90" s="464">
        <v>1485000000</v>
      </c>
      <c r="DH90" s="464">
        <v>1485000000</v>
      </c>
      <c r="DI90" s="464">
        <v>1485000000</v>
      </c>
      <c r="DJ90" s="464">
        <v>1485000000</v>
      </c>
      <c r="DK90" s="464">
        <v>1485000000</v>
      </c>
      <c r="DL90" s="464">
        <v>1485000000</v>
      </c>
      <c r="DM90" s="464">
        <v>1485000000</v>
      </c>
      <c r="DN90" s="464">
        <v>1485000000</v>
      </c>
      <c r="DP90" s="465">
        <v>0</v>
      </c>
      <c r="DQ90" s="465">
        <v>26650000</v>
      </c>
      <c r="DR90" s="465">
        <v>134732727.27272725</v>
      </c>
      <c r="DS90" s="465">
        <v>269515454.5454545</v>
      </c>
      <c r="DT90" s="465">
        <v>404298181.81818175</v>
      </c>
      <c r="DU90" s="465">
        <v>539080909.090909</v>
      </c>
      <c r="DV90" s="465">
        <v>673863636.36363626</v>
      </c>
      <c r="DW90" s="465">
        <v>808646363.63636351</v>
      </c>
      <c r="DX90" s="465">
        <v>943429090.90909076</v>
      </c>
      <c r="DY90" s="465">
        <v>1078211818.181818</v>
      </c>
      <c r="DZ90" s="465">
        <v>1212994545.4545453</v>
      </c>
      <c r="EA90" s="465">
        <v>1485000000</v>
      </c>
      <c r="EC90" s="464">
        <v>1000000</v>
      </c>
      <c r="ED90" s="464">
        <v>1000000</v>
      </c>
      <c r="EE90" s="464">
        <v>1000000</v>
      </c>
      <c r="EF90" s="464">
        <v>1000000</v>
      </c>
      <c r="EG90" s="464">
        <v>1000000</v>
      </c>
      <c r="EH90" s="464">
        <v>1000000</v>
      </c>
      <c r="EI90" s="464">
        <v>1000000</v>
      </c>
      <c r="EJ90" s="464">
        <v>1000000</v>
      </c>
      <c r="EK90" s="464">
        <v>1000000</v>
      </c>
      <c r="EL90" s="464">
        <v>1000000</v>
      </c>
      <c r="EM90" s="464">
        <v>1000000</v>
      </c>
      <c r="EN90" s="464">
        <v>1000000</v>
      </c>
      <c r="EP90" s="464">
        <v>1000000</v>
      </c>
      <c r="EQ90" s="464">
        <v>1000000</v>
      </c>
      <c r="ER90" s="464">
        <v>1000000</v>
      </c>
      <c r="ES90" s="464">
        <v>1000000</v>
      </c>
      <c r="ET90" s="464">
        <v>1000000</v>
      </c>
      <c r="EU90" s="464">
        <v>1000000</v>
      </c>
      <c r="EV90" s="464">
        <v>1000000</v>
      </c>
      <c r="EW90" s="464">
        <v>1000000</v>
      </c>
      <c r="EX90" s="464">
        <v>1000000</v>
      </c>
      <c r="EY90" s="464">
        <v>1000000</v>
      </c>
      <c r="EZ90" s="464">
        <v>1000000</v>
      </c>
      <c r="FA90" s="464">
        <v>1000000</v>
      </c>
    </row>
    <row r="91" spans="1:157" ht="34.5" customHeight="1">
      <c r="A91" s="179"/>
      <c r="B91" s="179"/>
      <c r="C91" s="179"/>
      <c r="D91" s="254"/>
      <c r="E91" s="179"/>
      <c r="F91" s="179"/>
      <c r="G91" s="179"/>
      <c r="H91" s="179"/>
      <c r="I91" s="179"/>
      <c r="J91" s="179"/>
      <c r="K91" s="179"/>
      <c r="L91" s="179"/>
      <c r="M91" s="179"/>
      <c r="N91" s="179"/>
      <c r="O91" s="179"/>
      <c r="P91" s="179"/>
      <c r="Q91" s="179"/>
      <c r="R91" s="179"/>
      <c r="S91" s="230"/>
      <c r="T91" s="154" t="s">
        <v>224</v>
      </c>
      <c r="U91" s="394"/>
      <c r="V91" s="154" t="s">
        <v>227</v>
      </c>
      <c r="W91" s="344">
        <f>+SUM(W90)</f>
        <v>1485</v>
      </c>
      <c r="X91" s="344">
        <f>+SUM(X90)</f>
        <v>0</v>
      </c>
      <c r="Y91" s="344">
        <f>+SUM(Y90)</f>
        <v>0</v>
      </c>
      <c r="Z91" s="344"/>
      <c r="AA91" s="344">
        <f t="shared" ref="AA91:AH91" si="278">+SUM(AA90)</f>
        <v>0</v>
      </c>
      <c r="AB91" s="344">
        <f t="shared" si="278"/>
        <v>0</v>
      </c>
      <c r="AC91" s="344">
        <f t="shared" si="278"/>
        <v>0</v>
      </c>
      <c r="AD91" s="408">
        <f t="shared" si="278"/>
        <v>1485</v>
      </c>
      <c r="AE91" s="344">
        <f t="shared" si="278"/>
        <v>0</v>
      </c>
      <c r="AF91" s="344">
        <f t="shared" si="278"/>
        <v>1449.728666</v>
      </c>
      <c r="AG91" s="344">
        <f t="shared" si="278"/>
        <v>35.271334000000003</v>
      </c>
      <c r="AH91" s="408">
        <f t="shared" si="278"/>
        <v>1415.4655580000001</v>
      </c>
      <c r="AI91" s="165">
        <f>+AH91/AD91</f>
        <v>0.95317545993265995</v>
      </c>
      <c r="AJ91" s="256"/>
      <c r="AK91" s="183">
        <f>+SUM(AK90)</f>
        <v>1485</v>
      </c>
      <c r="AL91" s="183">
        <f>+SUM(AL90)</f>
        <v>-69.534441999999899</v>
      </c>
      <c r="AM91" s="168">
        <f>INDEX(BC91:BN91,MATCH($W$1,$BC$86:$BN$86,0))</f>
        <v>1</v>
      </c>
      <c r="AN91" s="408">
        <f>+SUM(AN90)</f>
        <v>1166.2230910000001</v>
      </c>
      <c r="AO91" s="181">
        <f>+AN91/AD91</f>
        <v>0.78533541481481484</v>
      </c>
      <c r="AP91" s="257"/>
      <c r="AQ91" s="183">
        <f>+SUM(AQ90)</f>
        <v>1212.9945454545452</v>
      </c>
      <c r="AR91" s="183">
        <f>+SUM(AR90)</f>
        <v>-46.771454454545164</v>
      </c>
      <c r="AS91" s="168">
        <f>INDEX(BP91:CA91,MATCH($W$1,$BP$86:$CA$86,0))</f>
        <v>0.81683134374043453</v>
      </c>
      <c r="AT91" s="408">
        <f>+SUM(AT90)</f>
        <v>1166.2230910000001</v>
      </c>
      <c r="AU91" s="181">
        <f>+AT91/AD91</f>
        <v>0.78533541481481484</v>
      </c>
      <c r="AV91" s="408">
        <f>+SUM(AV90)</f>
        <v>69.534441999999899</v>
      </c>
      <c r="AW91" s="344">
        <f>+SUM(AW90)</f>
        <v>249.24246700000003</v>
      </c>
      <c r="AX91" s="346">
        <f>+SUM(AX90)</f>
        <v>318.77690899999993</v>
      </c>
      <c r="AY91" s="344">
        <f>+AG91-AH91</f>
        <v>-1380.1942240000001</v>
      </c>
      <c r="AZ91" s="250">
        <f>+SUM(AZ90)</f>
        <v>1212.9945454545452</v>
      </c>
      <c r="BA91" s="247">
        <f>IF(AND(AZ91=0,AN91&gt;AZ91),1,IFERROR(AN91/AZ91,1))</f>
        <v>0.96144133159558565</v>
      </c>
      <c r="BB91" s="513"/>
      <c r="BC91" s="258">
        <f t="shared" ref="BC91:BN91" si="279">BC90</f>
        <v>0.38353535353535356</v>
      </c>
      <c r="BD91" s="258">
        <f t="shared" si="279"/>
        <v>0.82020202020202015</v>
      </c>
      <c r="BE91" s="258">
        <f t="shared" si="279"/>
        <v>1</v>
      </c>
      <c r="BF91" s="258">
        <f t="shared" si="279"/>
        <v>1</v>
      </c>
      <c r="BG91" s="258">
        <f t="shared" si="279"/>
        <v>1</v>
      </c>
      <c r="BH91" s="258">
        <f t="shared" si="279"/>
        <v>1</v>
      </c>
      <c r="BI91" s="258">
        <f t="shared" si="279"/>
        <v>1</v>
      </c>
      <c r="BJ91" s="258">
        <f t="shared" si="279"/>
        <v>1</v>
      </c>
      <c r="BK91" s="258">
        <f t="shared" si="279"/>
        <v>1</v>
      </c>
      <c r="BL91" s="258">
        <f t="shared" si="279"/>
        <v>1</v>
      </c>
      <c r="BM91" s="258">
        <f t="shared" si="279"/>
        <v>1</v>
      </c>
      <c r="BN91" s="258">
        <f t="shared" si="279"/>
        <v>1</v>
      </c>
      <c r="BP91" s="259">
        <f t="shared" ref="BP91:CA91" si="280">BP90</f>
        <v>0</v>
      </c>
      <c r="BQ91" s="259">
        <f t="shared" si="280"/>
        <v>1.7946127946127946E-2</v>
      </c>
      <c r="BR91" s="259">
        <f t="shared" si="280"/>
        <v>9.0729109274563804E-2</v>
      </c>
      <c r="BS91" s="259">
        <f t="shared" si="280"/>
        <v>0.18149188858279763</v>
      </c>
      <c r="BT91" s="259">
        <f t="shared" si="280"/>
        <v>0.27225466789103148</v>
      </c>
      <c r="BU91" s="259">
        <f t="shared" si="280"/>
        <v>0.36301744719926532</v>
      </c>
      <c r="BV91" s="259">
        <f t="shared" si="280"/>
        <v>0.45378022650749916</v>
      </c>
      <c r="BW91" s="259">
        <f t="shared" si="280"/>
        <v>0.54454300581573301</v>
      </c>
      <c r="BX91" s="259">
        <f t="shared" si="280"/>
        <v>0.63530578512396685</v>
      </c>
      <c r="BY91" s="259">
        <f t="shared" si="280"/>
        <v>0.72606856443220069</v>
      </c>
      <c r="BZ91" s="259">
        <f t="shared" si="280"/>
        <v>0.81683134374043453</v>
      </c>
      <c r="CA91" s="259">
        <f t="shared" si="280"/>
        <v>1</v>
      </c>
      <c r="CC91" s="466">
        <f>CC90</f>
        <v>569.54999999999995</v>
      </c>
      <c r="CD91" s="466">
        <f t="shared" ref="CD91:CN91" si="281">CD90</f>
        <v>1218</v>
      </c>
      <c r="CE91" s="466">
        <f t="shared" si="281"/>
        <v>1485</v>
      </c>
      <c r="CF91" s="466">
        <f t="shared" si="281"/>
        <v>1485</v>
      </c>
      <c r="CG91" s="466">
        <f t="shared" si="281"/>
        <v>1485</v>
      </c>
      <c r="CH91" s="466">
        <f t="shared" si="281"/>
        <v>1485</v>
      </c>
      <c r="CI91" s="466">
        <f t="shared" si="281"/>
        <v>1485</v>
      </c>
      <c r="CJ91" s="466">
        <f t="shared" si="281"/>
        <v>1485</v>
      </c>
      <c r="CK91" s="466">
        <f t="shared" si="281"/>
        <v>1485</v>
      </c>
      <c r="CL91" s="466">
        <f t="shared" si="281"/>
        <v>1485</v>
      </c>
      <c r="CM91" s="466">
        <f t="shared" si="281"/>
        <v>1485</v>
      </c>
      <c r="CN91" s="466">
        <f t="shared" si="281"/>
        <v>1485</v>
      </c>
      <c r="CP91" s="467">
        <f t="shared" ref="CP91:DA91" si="282">CP90</f>
        <v>0</v>
      </c>
      <c r="CQ91" s="467">
        <f t="shared" si="282"/>
        <v>26.65</v>
      </c>
      <c r="CR91" s="467">
        <f t="shared" si="282"/>
        <v>134.73272727272726</v>
      </c>
      <c r="CS91" s="467">
        <f t="shared" si="282"/>
        <v>269.51545454545447</v>
      </c>
      <c r="CT91" s="467">
        <f t="shared" si="282"/>
        <v>404.29818181818177</v>
      </c>
      <c r="CU91" s="467">
        <f t="shared" si="282"/>
        <v>539.08090909090902</v>
      </c>
      <c r="CV91" s="467">
        <f t="shared" si="282"/>
        <v>673.86363636363626</v>
      </c>
      <c r="CW91" s="467">
        <f t="shared" si="282"/>
        <v>808.6463636363635</v>
      </c>
      <c r="CX91" s="467">
        <f t="shared" si="282"/>
        <v>943.42909090909075</v>
      </c>
      <c r="CY91" s="467">
        <f t="shared" si="282"/>
        <v>1078.211818181818</v>
      </c>
      <c r="CZ91" s="467">
        <f t="shared" si="282"/>
        <v>1212.9945454545452</v>
      </c>
      <c r="DA91" s="467">
        <f t="shared" si="282"/>
        <v>1485</v>
      </c>
      <c r="DC91" s="467">
        <f t="shared" ref="DC91:DN91" si="283">DC90</f>
        <v>569550000</v>
      </c>
      <c r="DD91" s="467">
        <f t="shared" si="283"/>
        <v>1218000000</v>
      </c>
      <c r="DE91" s="467">
        <f t="shared" si="283"/>
        <v>1485000000</v>
      </c>
      <c r="DF91" s="467">
        <f t="shared" si="283"/>
        <v>1485000000</v>
      </c>
      <c r="DG91" s="467">
        <f t="shared" si="283"/>
        <v>1485000000</v>
      </c>
      <c r="DH91" s="467">
        <f t="shared" si="283"/>
        <v>1485000000</v>
      </c>
      <c r="DI91" s="467">
        <f t="shared" si="283"/>
        <v>1485000000</v>
      </c>
      <c r="DJ91" s="467">
        <f t="shared" si="283"/>
        <v>1485000000</v>
      </c>
      <c r="DK91" s="467">
        <f t="shared" si="283"/>
        <v>1485000000</v>
      </c>
      <c r="DL91" s="467">
        <f t="shared" si="283"/>
        <v>1485000000</v>
      </c>
      <c r="DM91" s="467">
        <f t="shared" si="283"/>
        <v>1485000000</v>
      </c>
      <c r="DN91" s="467">
        <f t="shared" si="283"/>
        <v>1485000000</v>
      </c>
      <c r="DP91" s="467">
        <f t="shared" ref="DP91:EA91" si="284">DP90</f>
        <v>0</v>
      </c>
      <c r="DQ91" s="467">
        <f t="shared" si="284"/>
        <v>26650000</v>
      </c>
      <c r="DR91" s="467">
        <f t="shared" si="284"/>
        <v>134732727.27272725</v>
      </c>
      <c r="DS91" s="467">
        <f t="shared" si="284"/>
        <v>269515454.5454545</v>
      </c>
      <c r="DT91" s="467">
        <f t="shared" si="284"/>
        <v>404298181.81818175</v>
      </c>
      <c r="DU91" s="467">
        <f t="shared" si="284"/>
        <v>539080909.090909</v>
      </c>
      <c r="DV91" s="467">
        <f t="shared" si="284"/>
        <v>673863636.36363626</v>
      </c>
      <c r="DW91" s="467">
        <f t="shared" si="284"/>
        <v>808646363.63636351</v>
      </c>
      <c r="DX91" s="467">
        <f t="shared" si="284"/>
        <v>943429090.90909076</v>
      </c>
      <c r="DY91" s="467">
        <f t="shared" si="284"/>
        <v>1078211818.181818</v>
      </c>
      <c r="DZ91" s="467">
        <f t="shared" si="284"/>
        <v>1212994545.4545453</v>
      </c>
      <c r="EA91" s="467">
        <f t="shared" si="284"/>
        <v>1485000000</v>
      </c>
      <c r="EC91" s="466">
        <v>1000000</v>
      </c>
      <c r="ED91" s="467">
        <v>1000000</v>
      </c>
      <c r="EE91" s="467">
        <v>1000000</v>
      </c>
      <c r="EF91" s="467">
        <v>1000000</v>
      </c>
      <c r="EG91" s="467">
        <v>1000000</v>
      </c>
      <c r="EH91" s="467">
        <v>1000000</v>
      </c>
      <c r="EI91" s="467">
        <v>1000000</v>
      </c>
      <c r="EJ91" s="467">
        <v>1000000</v>
      </c>
      <c r="EK91" s="467">
        <v>1000000</v>
      </c>
      <c r="EL91" s="467">
        <v>1000000</v>
      </c>
      <c r="EM91" s="467">
        <v>1000000</v>
      </c>
      <c r="EN91" s="467">
        <v>1000000</v>
      </c>
      <c r="EP91" s="467">
        <v>1000000</v>
      </c>
      <c r="EQ91" s="467">
        <v>1000000</v>
      </c>
      <c r="ER91" s="467">
        <v>1000000</v>
      </c>
      <c r="ES91" s="467">
        <v>1000000</v>
      </c>
      <c r="ET91" s="467">
        <v>1000000</v>
      </c>
      <c r="EU91" s="467">
        <v>1000000</v>
      </c>
      <c r="EV91" s="467">
        <v>1000000</v>
      </c>
      <c r="EW91" s="467">
        <v>1000000</v>
      </c>
      <c r="EX91" s="467">
        <v>1000000</v>
      </c>
      <c r="EY91" s="467">
        <v>1000000</v>
      </c>
      <c r="EZ91" s="467">
        <v>1000000</v>
      </c>
      <c r="FA91" s="467">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0"/>
      <c r="T92" s="253" t="s">
        <v>129</v>
      </c>
      <c r="U92" s="393"/>
      <c r="V92" s="253" t="s">
        <v>129</v>
      </c>
      <c r="W92" s="154" t="s">
        <v>130</v>
      </c>
      <c r="X92" s="154" t="s">
        <v>131</v>
      </c>
      <c r="Y92" s="154" t="s">
        <v>132</v>
      </c>
      <c r="Z92" s="154" t="s">
        <v>133</v>
      </c>
      <c r="AA92" s="154" t="s">
        <v>134</v>
      </c>
      <c r="AB92" s="154" t="s">
        <v>135</v>
      </c>
      <c r="AC92" s="153" t="s">
        <v>136</v>
      </c>
      <c r="AD92" s="404" t="s">
        <v>137</v>
      </c>
      <c r="AE92" s="153" t="s">
        <v>138</v>
      </c>
      <c r="AF92" s="153" t="s">
        <v>139</v>
      </c>
      <c r="AG92" s="338" t="s">
        <v>140</v>
      </c>
      <c r="AH92" s="404" t="s">
        <v>7</v>
      </c>
      <c r="AI92" s="155" t="s">
        <v>141</v>
      </c>
      <c r="AJ92" s="156" t="s">
        <v>142</v>
      </c>
      <c r="AK92" s="156" t="s">
        <v>143</v>
      </c>
      <c r="AL92" s="156" t="s">
        <v>144</v>
      </c>
      <c r="AM92" s="157" t="s">
        <v>145</v>
      </c>
      <c r="AN92" s="404" t="s">
        <v>146</v>
      </c>
      <c r="AO92" s="155" t="s">
        <v>147</v>
      </c>
      <c r="AP92" s="156"/>
      <c r="AQ92" s="156" t="s">
        <v>149</v>
      </c>
      <c r="AR92" s="156" t="s">
        <v>150</v>
      </c>
      <c r="AS92" s="157" t="s">
        <v>151</v>
      </c>
      <c r="AT92" s="404" t="s">
        <v>152</v>
      </c>
      <c r="AU92" s="155" t="s">
        <v>153</v>
      </c>
      <c r="AV92" s="404" t="s">
        <v>154</v>
      </c>
      <c r="AW92" s="357" t="s">
        <v>155</v>
      </c>
      <c r="AX92" s="357" t="s">
        <v>156</v>
      </c>
      <c r="AY92" s="338" t="s">
        <v>157</v>
      </c>
      <c r="AZ92" s="235" t="s">
        <v>158</v>
      </c>
      <c r="BA92" s="236" t="s">
        <v>159</v>
      </c>
      <c r="BC92" s="160" t="s">
        <v>160</v>
      </c>
      <c r="BD92" s="160" t="s">
        <v>161</v>
      </c>
      <c r="BE92" s="160" t="s">
        <v>162</v>
      </c>
      <c r="BF92" s="160" t="s">
        <v>163</v>
      </c>
      <c r="BG92" s="160" t="s">
        <v>164</v>
      </c>
      <c r="BH92" s="160" t="s">
        <v>165</v>
      </c>
      <c r="BI92" s="160" t="s">
        <v>166</v>
      </c>
      <c r="BJ92" s="160" t="s">
        <v>167</v>
      </c>
      <c r="BK92" s="160" t="s">
        <v>111</v>
      </c>
      <c r="BL92" s="160" t="s">
        <v>168</v>
      </c>
      <c r="BM92" s="160" t="s">
        <v>169</v>
      </c>
      <c r="BN92" s="160" t="s">
        <v>170</v>
      </c>
      <c r="BP92" s="160" t="s">
        <v>160</v>
      </c>
      <c r="BQ92" s="160" t="s">
        <v>161</v>
      </c>
      <c r="BR92" s="160" t="s">
        <v>162</v>
      </c>
      <c r="BS92" s="160" t="s">
        <v>163</v>
      </c>
      <c r="BT92" s="160" t="s">
        <v>164</v>
      </c>
      <c r="BU92" s="160" t="s">
        <v>165</v>
      </c>
      <c r="BV92" s="160" t="s">
        <v>166</v>
      </c>
      <c r="BW92" s="160" t="s">
        <v>167</v>
      </c>
      <c r="BX92" s="160" t="s">
        <v>111</v>
      </c>
      <c r="BY92" s="160" t="s">
        <v>168</v>
      </c>
      <c r="BZ92" s="160" t="s">
        <v>169</v>
      </c>
      <c r="CA92" s="160" t="s">
        <v>170</v>
      </c>
      <c r="CC92" s="459" t="s">
        <v>160</v>
      </c>
      <c r="CD92" s="459" t="s">
        <v>161</v>
      </c>
      <c r="CE92" s="459" t="s">
        <v>162</v>
      </c>
      <c r="CF92" s="459" t="s">
        <v>163</v>
      </c>
      <c r="CG92" s="459" t="s">
        <v>164</v>
      </c>
      <c r="CH92" s="459" t="s">
        <v>165</v>
      </c>
      <c r="CI92" s="459" t="s">
        <v>166</v>
      </c>
      <c r="CJ92" s="459" t="s">
        <v>167</v>
      </c>
      <c r="CK92" s="459" t="s">
        <v>111</v>
      </c>
      <c r="CL92" s="459" t="s">
        <v>168</v>
      </c>
      <c r="CM92" s="459" t="s">
        <v>169</v>
      </c>
      <c r="CN92" s="459" t="s">
        <v>170</v>
      </c>
      <c r="CP92" s="459" t="s">
        <v>160</v>
      </c>
      <c r="CQ92" s="459" t="s">
        <v>161</v>
      </c>
      <c r="CR92" s="459" t="s">
        <v>162</v>
      </c>
      <c r="CS92" s="459" t="s">
        <v>163</v>
      </c>
      <c r="CT92" s="459" t="s">
        <v>164</v>
      </c>
      <c r="CU92" s="459" t="s">
        <v>165</v>
      </c>
      <c r="CV92" s="459" t="s">
        <v>166</v>
      </c>
      <c r="CW92" s="459" t="s">
        <v>167</v>
      </c>
      <c r="CX92" s="459" t="s">
        <v>111</v>
      </c>
      <c r="CY92" s="459" t="s">
        <v>168</v>
      </c>
      <c r="CZ92" s="459" t="s">
        <v>169</v>
      </c>
      <c r="DA92" s="459" t="s">
        <v>170</v>
      </c>
      <c r="DC92" s="459" t="s">
        <v>160</v>
      </c>
      <c r="DD92" s="459" t="s">
        <v>161</v>
      </c>
      <c r="DE92" s="459" t="s">
        <v>162</v>
      </c>
      <c r="DF92" s="459" t="s">
        <v>163</v>
      </c>
      <c r="DG92" s="459" t="s">
        <v>164</v>
      </c>
      <c r="DH92" s="459" t="s">
        <v>165</v>
      </c>
      <c r="DI92" s="459" t="s">
        <v>166</v>
      </c>
      <c r="DJ92" s="459" t="s">
        <v>167</v>
      </c>
      <c r="DK92" s="459" t="s">
        <v>111</v>
      </c>
      <c r="DL92" s="459" t="s">
        <v>168</v>
      </c>
      <c r="DM92" s="459" t="s">
        <v>169</v>
      </c>
      <c r="DN92" s="459" t="s">
        <v>170</v>
      </c>
      <c r="DP92" s="459" t="s">
        <v>160</v>
      </c>
      <c r="DQ92" s="459" t="s">
        <v>161</v>
      </c>
      <c r="DR92" s="459" t="s">
        <v>162</v>
      </c>
      <c r="DS92" s="459" t="s">
        <v>163</v>
      </c>
      <c r="DT92" s="459" t="s">
        <v>164</v>
      </c>
      <c r="DU92" s="459" t="s">
        <v>165</v>
      </c>
      <c r="DV92" s="459" t="s">
        <v>166</v>
      </c>
      <c r="DW92" s="459" t="s">
        <v>167</v>
      </c>
      <c r="DX92" s="459" t="s">
        <v>111</v>
      </c>
      <c r="DY92" s="459" t="s">
        <v>168</v>
      </c>
      <c r="DZ92" s="459" t="s">
        <v>169</v>
      </c>
      <c r="EA92" s="459" t="s">
        <v>170</v>
      </c>
      <c r="EC92" s="459" t="s">
        <v>160</v>
      </c>
      <c r="ED92" s="459" t="s">
        <v>161</v>
      </c>
      <c r="EE92" s="459" t="s">
        <v>162</v>
      </c>
      <c r="EF92" s="459" t="s">
        <v>163</v>
      </c>
      <c r="EG92" s="459" t="s">
        <v>164</v>
      </c>
      <c r="EH92" s="459" t="s">
        <v>165</v>
      </c>
      <c r="EI92" s="459" t="s">
        <v>166</v>
      </c>
      <c r="EJ92" s="459" t="s">
        <v>167</v>
      </c>
      <c r="EK92" s="459" t="s">
        <v>111</v>
      </c>
      <c r="EL92" s="459" t="s">
        <v>168</v>
      </c>
      <c r="EM92" s="459" t="s">
        <v>169</v>
      </c>
      <c r="EN92" s="459" t="s">
        <v>170</v>
      </c>
      <c r="EP92" s="459" t="s">
        <v>160</v>
      </c>
      <c r="EQ92" s="459" t="s">
        <v>161</v>
      </c>
      <c r="ER92" s="459" t="s">
        <v>162</v>
      </c>
      <c r="ES92" s="459" t="s">
        <v>163</v>
      </c>
      <c r="ET92" s="459" t="s">
        <v>164</v>
      </c>
      <c r="EU92" s="459" t="s">
        <v>165</v>
      </c>
      <c r="EV92" s="459" t="s">
        <v>166</v>
      </c>
      <c r="EW92" s="459" t="s">
        <v>167</v>
      </c>
      <c r="EX92" s="459" t="s">
        <v>111</v>
      </c>
      <c r="EY92" s="459" t="s">
        <v>168</v>
      </c>
      <c r="EZ92" s="459" t="s">
        <v>169</v>
      </c>
      <c r="FA92" s="459" t="s">
        <v>170</v>
      </c>
    </row>
    <row r="93" spans="1:157" ht="42.75" customHeight="1">
      <c r="A93" s="571"/>
      <c r="B93" s="571" t="s">
        <v>190</v>
      </c>
      <c r="C93" s="221" t="s">
        <v>191</v>
      </c>
      <c r="D93" s="453" t="s">
        <v>228</v>
      </c>
      <c r="E93" s="237" t="s">
        <v>183</v>
      </c>
      <c r="F93" s="237" t="s">
        <v>171</v>
      </c>
      <c r="G93" s="237" t="s">
        <v>171</v>
      </c>
      <c r="H93" s="237" t="s">
        <v>171</v>
      </c>
      <c r="I93" s="237" t="s">
        <v>171</v>
      </c>
      <c r="J93" s="237" t="s">
        <v>171</v>
      </c>
      <c r="K93" s="237" t="s">
        <v>171</v>
      </c>
      <c r="L93" s="237" t="s">
        <v>171</v>
      </c>
      <c r="M93" s="237" t="s">
        <v>171</v>
      </c>
      <c r="N93" s="237" t="s">
        <v>171</v>
      </c>
      <c r="O93" s="237" t="s">
        <v>171</v>
      </c>
      <c r="P93" s="237"/>
      <c r="Q93" s="237"/>
      <c r="R93" s="237" t="s">
        <v>222</v>
      </c>
      <c r="S93" s="238"/>
      <c r="T93" s="445" t="s">
        <v>51</v>
      </c>
      <c r="U93" s="366">
        <v>202300000000310</v>
      </c>
      <c r="V93" s="595" t="s">
        <v>229</v>
      </c>
      <c r="W93" s="350">
        <f>+SUMIFS('[1]SIIF 30 de Noviembre de 2025'!$P$4:$P$749,'[1]SIIF 30 de Noviembre de 2025'!$A$4:$A$749,$B93,'[1]SIIF 30 de Noviembre de 2025'!$B$4:$B$749,$C93,'[1]SIIF 30 de Noviembre de 2025'!$C$4:$C$749,$D93)/1000000</f>
        <v>4717.05</v>
      </c>
      <c r="X93" s="351"/>
      <c r="Y93" s="351">
        <f>+SUMIFS('[1]SIIF 30 de Noviembre de 2025'!$R$4:$R$749,'[1]SIIF 30 de Noviembre de 2025'!$A$4:$A$749,$B93,'[1]SIIF 30 de Noviembre de 2025'!$B$4:$B$749,$C93,'[1]SIIF 30 de Noviembre de 2025'!$C$4:$C$749,$D93)/1000000</f>
        <v>0</v>
      </c>
      <c r="Z93" s="351"/>
      <c r="AA93" s="351">
        <f>+SUMIFS('[1]SIIF 30 de Noviembre de 2025'!$Q$4:$Q$749,'[1]SIIF 30 de Noviembre de 2025'!$A$4:$A$749,$B93,'[1]SIIF 30 de Noviembre de 2025'!$B$4:$B$749,$C93,'[1]SIIF 30 de Noviembre de 2025'!$C$4:$C$749,$D93)/1000000</f>
        <v>0</v>
      </c>
      <c r="AB93" s="351"/>
      <c r="AC93" s="351"/>
      <c r="AD93" s="413">
        <f>+SUMIFS('[1]SIIF 30 de Noviembre de 2025'!$S$4:$S$749,'[1]SIIF 30 de Noviembre de 2025'!$A$4:$A$749,$B93,'[1]SIIF 30 de Noviembre de 2025'!$B$4:$B$749,$C93,'[1]SIIF 30 de Noviembre de 2025'!$C$4:$C$749,$D93)/1000000</f>
        <v>4717.05</v>
      </c>
      <c r="AE93" s="351">
        <f>+SUMIFS('[1]SIIF 30 de Noviembre de 2025'!$T$4:$T$749,'[1]SIIF 30 de Noviembre de 2025'!$A$4:$A$749,$B93,'[1]SIIF 30 de Noviembre de 2025'!$B$4:$B$749,$C93,'[1]SIIF 30 de Noviembre de 2025'!$C$4:$C$749,$D93)/1000000</f>
        <v>0</v>
      </c>
      <c r="AF93" s="351">
        <f>+SUMIFS('[1]SIIF 30 de Noviembre de 2025'!$U$4:$U$749,'[1]SIIF 30 de Noviembre de 2025'!$A$4:$A$749,$B93,'[1]SIIF 30 de Noviembre de 2025'!$B$4:$B$749,$C93,'[1]SIIF 30 de Noviembre de 2025'!$C$4:$C$749,$D93)/1000000</f>
        <v>4634.4907566499996</v>
      </c>
      <c r="AG93" s="351">
        <f>+SUMIFS('[1]SIIF 30 de Noviembre de 2025'!$V$4:$V$749,'[1]SIIF 30 de Noviembre de 2025'!$A$4:$A$749,$B93,'[1]SIIF 30 de Noviembre de 2025'!$B$4:$B$749,$C93,'[1]SIIF 30 de Noviembre de 2025'!$C$4:$C$749,$D93)/1000000</f>
        <v>82.559243349999988</v>
      </c>
      <c r="AH93" s="414">
        <f>+SUMIFS('[1]SIIF 30 de Noviembre de 2025'!$W$4:$W$749,'[1]SIIF 30 de Noviembre de 2025'!$A$4:$A$749,$B93,'[1]SIIF 30 de Noviembre de 2025'!$B$4:$B$749,$C93,'[1]SIIF 30 de Noviembre de 2025'!$C$4:$C$749,$D93,'[1]SIIF 30 de Noviembre de 2025'!$D$4:$D$749,$E93,'[1]SIIF 30 de Noviembre de 2025'!$E$4:$E$749,$F93,'[1]SIIF 30 de Noviembre de 2025'!$F$4:$F$749,$G93,'[1]SIIF 30 de Noviembre de 2025'!$G$4:$G$749,$H93,'[1]SIIF 30 de Noviembre de 2025'!$H$4:$H$749,$I93,'[1]SIIF 30 de Noviembre de 2025'!$I$4:$I$749,$J93,'[1]SIIF 30 de Noviembre de 2025'!$J$4:$J$749,$K93,'[1]SIIF 30 de Noviembre de 2025'!$K$4:$K$749,$L93,'[1]SIIF 30 de Noviembre de 2025'!$L$4:$L$749,$M93,'[1]SIIF 30 de Noviembre de 2025'!$M$4:$M$749,$N93,'[1]SIIF 30 de Noviembre de 2025'!$N$4:$N$749,$O93)/1000000</f>
        <v>4349.0616223199995</v>
      </c>
      <c r="AI93" s="241">
        <f>+AH93/AD93</f>
        <v>0.92198760291283732</v>
      </c>
      <c r="AJ93" s="242"/>
      <c r="AK93" s="243">
        <f>INDEX(CC93:CN93,MATCH($W$1,$CC$86:$CN$86,0))</f>
        <v>4717.0499999999993</v>
      </c>
      <c r="AL93" s="243">
        <f>+AH93-AK93</f>
        <v>-367.98837767999976</v>
      </c>
      <c r="AM93" s="168">
        <f>INDEX(BC93:BN93,MATCH($W$1,$BC$86:$BN$86,0))</f>
        <v>1</v>
      </c>
      <c r="AN93" s="414">
        <f>+SUMIFS('[1]SIIF 30 de Noviembre de 2025'!$X$4:$X$749,'[1]SIIF 30 de Noviembre de 2025'!$A$4:$A$749,$B93,'[1]SIIF 30 de Noviembre de 2025'!$B$4:$B$749,$C93,'[1]SIIF 30 de Noviembre de 2025'!$C$4:$C$749,$D93,'[1]SIIF 30 de Noviembre de 2025'!$D$4:$D$749,$E93,'[1]SIIF 30 de Noviembre de 2025'!$E$4:$E$749,$F93,'[1]SIIF 30 de Noviembre de 2025'!$F$4:$F$749,$G93,'[1]SIIF 30 de Noviembre de 2025'!$G$4:$G$749,$H93,'[1]SIIF 30 de Noviembre de 2025'!$H$4:$H$749,$I93,'[1]SIIF 30 de Noviembre de 2025'!$I$4:$I$749,$J93,'[1]SIIF 30 de Noviembre de 2025'!$J$4:$J$749,$K93,'[1]SIIF 30 de Noviembre de 2025'!$K$4:$K$749,$L93,'[1]SIIF 30 de Noviembre de 2025'!$L$4:$L$749,$M93,'[1]SIIF 30 de Noviembre de 2025'!$M$4:$M$749,$N93,'[1]SIIF 30 de Noviembre de 2025'!$N$4:$N$749,$O93)/1000000</f>
        <v>3177.7473719899999</v>
      </c>
      <c r="AO93" s="244">
        <f>+AN93/AD93</f>
        <v>0.67367260724181421</v>
      </c>
      <c r="AP93" s="245"/>
      <c r="AQ93" s="243">
        <f>INDEX(CP93:DA93,MATCH($W$1,$CP$86:$DA$86,0))</f>
        <v>4306.8970884866148</v>
      </c>
      <c r="AR93" s="243">
        <f>+AN93-AQ93</f>
        <v>-1129.1497164966149</v>
      </c>
      <c r="AS93" s="168">
        <f>INDEX(BP93:CA93,MATCH($W$1,$BP$86:$CA$86,0))</f>
        <v>0.91304885224639942</v>
      </c>
      <c r="AT93" s="414">
        <f>+SUMIFS('[1]SIIF 30 de Noviembre de 2025'!$Z$4:$Z$749,'[1]SIIF 30 de Noviembre de 2025'!$A$4:$A$749,$B93,'[1]SIIF 30 de Noviembre de 2025'!$B$4:$B$749,$C93,'[1]SIIF 30 de Noviembre de 2025'!$C$4:$C$749,$D93,'[1]SIIF 30 de Noviembre de 2025'!$D$4:$D$749,$E93,'[1]SIIF 30 de Noviembre de 2025'!$E$4:$E$749,$F93,'[1]SIIF 30 de Noviembre de 2025'!$F$4:$F$749,$G93,'[1]SIIF 30 de Noviembre de 2025'!$G$4:$G$749,$H93,'[1]SIIF 30 de Noviembre de 2025'!$H$4:$H$749,$I93,'[1]SIIF 30 de Noviembre de 2025'!$I$4:$I$749,$J93,'[1]SIIF 30 de Noviembre de 2025'!$J$4:$J$749,$K93,'[1]SIIF 30 de Noviembre de 2025'!$K$4:$K$749,$L93,'[1]SIIF 30 de Noviembre de 2025'!$L$4:$L$749,$M93,'[1]SIIF 30 de Noviembre de 2025'!$M$4:$M$749,$N93,'[1]SIIF 30 de Noviembre de 2025'!$N$4:$N$749,$O93)/1000000</f>
        <v>3177.7473719899999</v>
      </c>
      <c r="AU93" s="244">
        <f>+AT93/AD93</f>
        <v>0.67367260724181421</v>
      </c>
      <c r="AV93" s="413">
        <f>+AD93-AH93</f>
        <v>367.98837768000067</v>
      </c>
      <c r="AW93" s="352">
        <f>+AH93-AN93</f>
        <v>1171.3142503299996</v>
      </c>
      <c r="AX93" s="353">
        <f>+AD93-AN93</f>
        <v>1539.3026280100003</v>
      </c>
      <c r="AY93" s="351">
        <f>+AG93-AH93</f>
        <v>-4266.5023789699999</v>
      </c>
      <c r="AZ93" s="188">
        <f>AD93*AS93</f>
        <v>4306.8970884888786</v>
      </c>
      <c r="BA93" s="247">
        <f>IF(AND(AZ93=0,AN93&gt;AZ93),1,IFERROR(AN93/AZ93,1))</f>
        <v>0.73782756046881703</v>
      </c>
      <c r="BC93" s="248">
        <v>0.98265865311299772</v>
      </c>
      <c r="BD93" s="249">
        <v>0.99220204718344451</v>
      </c>
      <c r="BE93" s="249">
        <v>0.99220204718344451</v>
      </c>
      <c r="BF93" s="249">
        <v>0.99220204718344451</v>
      </c>
      <c r="BG93" s="249">
        <v>0.99220204718344451</v>
      </c>
      <c r="BH93" s="249">
        <v>1</v>
      </c>
      <c r="BI93" s="249">
        <v>1</v>
      </c>
      <c r="BJ93" s="249">
        <v>1</v>
      </c>
      <c r="BK93" s="249">
        <v>1</v>
      </c>
      <c r="BL93" s="249">
        <v>1</v>
      </c>
      <c r="BM93" s="249">
        <v>1</v>
      </c>
      <c r="BN93" s="249">
        <v>1</v>
      </c>
      <c r="BP93" s="249">
        <v>3.973983920207505E-2</v>
      </c>
      <c r="BQ93" s="249">
        <v>0.12641407079563927</v>
      </c>
      <c r="BR93" s="249">
        <v>0.21308830238920354</v>
      </c>
      <c r="BS93" s="249">
        <v>0.29976253398276781</v>
      </c>
      <c r="BT93" s="249">
        <v>0.38643676557633205</v>
      </c>
      <c r="BU93" s="249">
        <v>0.47352141573918888</v>
      </c>
      <c r="BV93" s="249">
        <v>0.56142690304063103</v>
      </c>
      <c r="BW93" s="249">
        <v>0.64933239034207313</v>
      </c>
      <c r="BX93" s="249">
        <v>0.73723787764351523</v>
      </c>
      <c r="BY93" s="249">
        <v>0.82514336494495732</v>
      </c>
      <c r="BZ93" s="249">
        <v>0.91304885224639942</v>
      </c>
      <c r="CA93" s="249">
        <v>1.0000000000000004</v>
      </c>
      <c r="CC93" s="464">
        <f>DC93/EC93</f>
        <v>4635.2499996666656</v>
      </c>
      <c r="CD93" s="464">
        <f t="shared" ref="CD93:CN95" si="285">DD93/ED93</f>
        <v>4680.2666666666664</v>
      </c>
      <c r="CE93" s="464">
        <f t="shared" si="285"/>
        <v>4680.2666666666664</v>
      </c>
      <c r="CF93" s="464">
        <f t="shared" si="285"/>
        <v>4680.2666666666664</v>
      </c>
      <c r="CG93" s="464">
        <f t="shared" si="285"/>
        <v>4680.2666666666664</v>
      </c>
      <c r="CH93" s="464">
        <f t="shared" si="285"/>
        <v>4717.0499999999993</v>
      </c>
      <c r="CI93" s="464">
        <f t="shared" si="285"/>
        <v>4717.0499999999993</v>
      </c>
      <c r="CJ93" s="464">
        <f t="shared" si="285"/>
        <v>4717.0499999999993</v>
      </c>
      <c r="CK93" s="464">
        <f t="shared" si="285"/>
        <v>4717.0499999999993</v>
      </c>
      <c r="CL93" s="464">
        <f t="shared" si="285"/>
        <v>4717.0499999999993</v>
      </c>
      <c r="CM93" s="464">
        <f t="shared" si="285"/>
        <v>4717.0499999999993</v>
      </c>
      <c r="CN93" s="464">
        <f t="shared" si="285"/>
        <v>4717.0499999999993</v>
      </c>
      <c r="CP93" s="465">
        <f t="shared" ref="CP93:DA95" si="286">DP93/EP93</f>
        <v>187.45480850804961</v>
      </c>
      <c r="CQ93" s="465">
        <f t="shared" si="286"/>
        <v>596.30149264625697</v>
      </c>
      <c r="CR93" s="465">
        <f t="shared" si="286"/>
        <v>1005.1481767844643</v>
      </c>
      <c r="CS93" s="465">
        <f t="shared" si="286"/>
        <v>1413.9948609226717</v>
      </c>
      <c r="CT93" s="465">
        <f t="shared" si="286"/>
        <v>1822.8415450608793</v>
      </c>
      <c r="CU93" s="465">
        <f t="shared" si="286"/>
        <v>2233.6241941113672</v>
      </c>
      <c r="CV93" s="465">
        <f t="shared" si="286"/>
        <v>2648.2787729864167</v>
      </c>
      <c r="CW93" s="465">
        <f t="shared" si="286"/>
        <v>3062.9333518614662</v>
      </c>
      <c r="CX93" s="465">
        <f t="shared" si="286"/>
        <v>3477.5879307365158</v>
      </c>
      <c r="CY93" s="465">
        <f t="shared" si="286"/>
        <v>3892.2425096115658</v>
      </c>
      <c r="CZ93" s="465">
        <f t="shared" si="286"/>
        <v>4306.8970884866148</v>
      </c>
      <c r="DA93" s="465">
        <f t="shared" si="286"/>
        <v>4717.0499999975236</v>
      </c>
      <c r="DC93" s="468">
        <v>4635249999.666666</v>
      </c>
      <c r="DD93" s="465">
        <v>4680266666.666666</v>
      </c>
      <c r="DE93" s="465">
        <v>4680266666.666666</v>
      </c>
      <c r="DF93" s="465">
        <v>4680266666.666666</v>
      </c>
      <c r="DG93" s="465">
        <v>4680266666.666666</v>
      </c>
      <c r="DH93" s="465">
        <v>4717049999.999999</v>
      </c>
      <c r="DI93" s="465">
        <v>4717049999.999999</v>
      </c>
      <c r="DJ93" s="465">
        <v>4717049999.999999</v>
      </c>
      <c r="DK93" s="465">
        <v>4717049999.999999</v>
      </c>
      <c r="DL93" s="465">
        <v>4717049999.999999</v>
      </c>
      <c r="DM93" s="465">
        <v>4717049999.999999</v>
      </c>
      <c r="DN93" s="465">
        <v>4717049999.999999</v>
      </c>
      <c r="DP93" s="465">
        <v>187454808.50804961</v>
      </c>
      <c r="DQ93" s="465">
        <v>596301492.64625692</v>
      </c>
      <c r="DR93" s="465">
        <v>1005148176.7844644</v>
      </c>
      <c r="DS93" s="465">
        <v>1413994860.9226718</v>
      </c>
      <c r="DT93" s="465">
        <v>1822841545.0608792</v>
      </c>
      <c r="DU93" s="465">
        <v>2233624194.1113672</v>
      </c>
      <c r="DV93" s="465">
        <v>2648278772.9864168</v>
      </c>
      <c r="DW93" s="465">
        <v>3062933351.8614664</v>
      </c>
      <c r="DX93" s="465">
        <v>3477587930.736516</v>
      </c>
      <c r="DY93" s="465">
        <v>3892242509.6115656</v>
      </c>
      <c r="DZ93" s="465">
        <v>4306897088.4866152</v>
      </c>
      <c r="EA93" s="465">
        <v>4717049999.9975233</v>
      </c>
      <c r="EC93" s="468">
        <v>1000000</v>
      </c>
      <c r="ED93" s="465">
        <v>1000000</v>
      </c>
      <c r="EE93" s="465">
        <v>1000000</v>
      </c>
      <c r="EF93" s="465">
        <v>1000000</v>
      </c>
      <c r="EG93" s="465">
        <v>1000000</v>
      </c>
      <c r="EH93" s="465">
        <v>1000000</v>
      </c>
      <c r="EI93" s="465">
        <v>1000000</v>
      </c>
      <c r="EJ93" s="465">
        <v>1000000</v>
      </c>
      <c r="EK93" s="465">
        <v>1000000</v>
      </c>
      <c r="EL93" s="465">
        <v>1000000</v>
      </c>
      <c r="EM93" s="465">
        <v>1000000</v>
      </c>
      <c r="EN93" s="465">
        <v>1000000</v>
      </c>
      <c r="EP93" s="465">
        <v>1000000</v>
      </c>
      <c r="EQ93" s="465">
        <v>1000000</v>
      </c>
      <c r="ER93" s="465">
        <v>1000000</v>
      </c>
      <c r="ES93" s="465">
        <v>1000000</v>
      </c>
      <c r="ET93" s="465">
        <v>1000000</v>
      </c>
      <c r="EU93" s="465">
        <v>1000000</v>
      </c>
      <c r="EV93" s="465">
        <v>1000000</v>
      </c>
      <c r="EW93" s="465">
        <v>1000000</v>
      </c>
      <c r="EX93" s="465">
        <v>1000000</v>
      </c>
      <c r="EY93" s="465">
        <v>1000000</v>
      </c>
      <c r="EZ93" s="465">
        <v>1000000</v>
      </c>
      <c r="FA93" s="465">
        <v>1000000</v>
      </c>
    </row>
    <row r="94" spans="1:157" ht="46.5" customHeight="1">
      <c r="A94" s="571"/>
      <c r="B94" s="571" t="s">
        <v>190</v>
      </c>
      <c r="C94" s="221" t="s">
        <v>191</v>
      </c>
      <c r="D94" s="453" t="s">
        <v>230</v>
      </c>
      <c r="E94" s="237" t="s">
        <v>183</v>
      </c>
      <c r="F94" s="237" t="s">
        <v>171</v>
      </c>
      <c r="G94" s="237" t="s">
        <v>171</v>
      </c>
      <c r="H94" s="237" t="s">
        <v>171</v>
      </c>
      <c r="I94" s="237" t="s">
        <v>171</v>
      </c>
      <c r="J94" s="237" t="s">
        <v>171</v>
      </c>
      <c r="K94" s="237" t="s">
        <v>171</v>
      </c>
      <c r="L94" s="237" t="s">
        <v>171</v>
      </c>
      <c r="M94" s="237" t="s">
        <v>171</v>
      </c>
      <c r="N94" s="237" t="s">
        <v>171</v>
      </c>
      <c r="O94" s="237" t="s">
        <v>171</v>
      </c>
      <c r="P94" s="237"/>
      <c r="Q94" s="237"/>
      <c r="R94" s="179" t="s">
        <v>231</v>
      </c>
      <c r="S94" s="230"/>
      <c r="T94" s="447" t="s">
        <v>52</v>
      </c>
      <c r="U94" s="240">
        <v>2022011000075</v>
      </c>
      <c r="V94" s="595" t="s">
        <v>232</v>
      </c>
      <c r="W94" s="350">
        <f>+SUMIFS('[1]SIIF 30 de Noviembre de 2025'!$P$4:$P$749,'[1]SIIF 30 de Noviembre de 2025'!$A$4:$A$749,$B94,'[1]SIIF 30 de Noviembre de 2025'!$B$4:$B$749,$C94,'[1]SIIF 30 de Noviembre de 2025'!$C$4:$C$749,$D94)/1000000</f>
        <v>1324.5084999999999</v>
      </c>
      <c r="X94" s="351">
        <v>0</v>
      </c>
      <c r="Y94" s="351">
        <f>+SUMIFS('[1]SIIF 30 de Noviembre de 2025'!$R$4:$R$749,'[1]SIIF 30 de Noviembre de 2025'!$A$4:$A$749,$B94,'[1]SIIF 30 de Noviembre de 2025'!$B$4:$B$749,$C94,'[1]SIIF 30 de Noviembre de 2025'!$C$4:$C$749,$D94)/1000000</f>
        <v>0</v>
      </c>
      <c r="Z94" s="351"/>
      <c r="AA94" s="351">
        <f>+SUMIFS('[1]SIIF 30 de Noviembre de 2025'!$Q$4:$Q$749,'[1]SIIF 30 de Noviembre de 2025'!$A$4:$A$749,$B94,'[1]SIIF 30 de Noviembre de 2025'!$B$4:$B$749,$C94,'[1]SIIF 30 de Noviembre de 2025'!$C$4:$C$749,$D94)/1000000</f>
        <v>0</v>
      </c>
      <c r="AB94" s="351">
        <v>0</v>
      </c>
      <c r="AC94" s="351">
        <f>+AA94+AB94</f>
        <v>0</v>
      </c>
      <c r="AD94" s="413">
        <f>+SUMIFS('[1]SIIF 30 de Noviembre de 2025'!$S$4:$S$749,'[1]SIIF 30 de Noviembre de 2025'!$A$4:$A$749,$B94,'[1]SIIF 30 de Noviembre de 2025'!$B$4:$B$749,$C94,'[1]SIIF 30 de Noviembre de 2025'!$C$4:$C$749,$D94)/1000000</f>
        <v>1324.5084999999999</v>
      </c>
      <c r="AE94" s="351">
        <f>+SUMIFS('[1]SIIF 30 de Noviembre de 2025'!$T$4:$T$749,'[1]SIIF 30 de Noviembre de 2025'!$A$4:$A$749,$B94,'[1]SIIF 30 de Noviembre de 2025'!$B$4:$B$749,$C94,'[1]SIIF 30 de Noviembre de 2025'!$C$4:$C$749,$D94)/1000000</f>
        <v>0</v>
      </c>
      <c r="AF94" s="351">
        <f>+SUMIFS('[1]SIIF 30 de Noviembre de 2025'!$U$4:$U$749,'[1]SIIF 30 de Noviembre de 2025'!$A$4:$A$749,$B94,'[1]SIIF 30 de Noviembre de 2025'!$B$4:$B$749,$C94,'[1]SIIF 30 de Noviembre de 2025'!$C$4:$C$749,$D94)/1000000</f>
        <v>1164.4718319999999</v>
      </c>
      <c r="AG94" s="351">
        <f>+SUMIFS('[1]SIIF 30 de Noviembre de 2025'!$V$4:$V$749,'[1]SIIF 30 de Noviembre de 2025'!$A$4:$A$749,$B94,'[1]SIIF 30 de Noviembre de 2025'!$B$4:$B$749,$C94,'[1]SIIF 30 de Noviembre de 2025'!$C$4:$C$749,$D94)/1000000</f>
        <v>160.03666799999999</v>
      </c>
      <c r="AH94" s="414">
        <f>+SUMIFS('[1]SIIF 30 de Noviembre de 2025'!$W$4:$W$749,'[1]SIIF 30 de Noviembre de 2025'!$A$4:$A$749,$B94,'[1]SIIF 30 de Noviembre de 2025'!$B$4:$B$749,$C94,'[1]SIIF 30 de Noviembre de 2025'!$C$4:$C$749,$D94,'[1]SIIF 30 de Noviembre de 2025'!$D$4:$D$749,$E94,'[1]SIIF 30 de Noviembre de 2025'!$E$4:$E$749,$F94,'[1]SIIF 30 de Noviembre de 2025'!$F$4:$F$749,$G94,'[1]SIIF 30 de Noviembre de 2025'!$G$4:$G$749,$H94,'[1]SIIF 30 de Noviembre de 2025'!$H$4:$H$749,$I94,'[1]SIIF 30 de Noviembre de 2025'!$I$4:$I$749,$J94,'[1]SIIF 30 de Noviembre de 2025'!$J$4:$J$749,$K94,'[1]SIIF 30 de Noviembre de 2025'!$K$4:$K$749,$L94,'[1]SIIF 30 de Noviembre de 2025'!$L$4:$L$749,$M94,'[1]SIIF 30 de Noviembre de 2025'!$M$4:$M$749,$N94,'[1]SIIF 30 de Noviembre de 2025'!$N$4:$N$749,$O94)/1000000</f>
        <v>1087.7371869999999</v>
      </c>
      <c r="AI94" s="244">
        <f>+AH94/AD94</f>
        <v>0.82123835898372866</v>
      </c>
      <c r="AJ94" s="245">
        <f>+AH94/AG94</f>
        <v>6.7967997621645058</v>
      </c>
      <c r="AK94" s="243">
        <f>INDEX(CC94:CN94,MATCH($W$1,$CC$86:$CN$86,0))</f>
        <v>1324.5084999999999</v>
      </c>
      <c r="AL94" s="243">
        <f>+AH94-AK94</f>
        <v>-236.77131299999996</v>
      </c>
      <c r="AM94" s="168">
        <f>INDEX(BC94:BN94,MATCH($W$1,$BC$86:$BN$86,0))</f>
        <v>1</v>
      </c>
      <c r="AN94" s="414">
        <f>+SUMIFS('[1]SIIF 30 de Noviembre de 2025'!$X$4:$X$749,'[1]SIIF 30 de Noviembre de 2025'!$A$4:$A$749,$B94,'[1]SIIF 30 de Noviembre de 2025'!$B$4:$B$749,$C94,'[1]SIIF 30 de Noviembre de 2025'!$C$4:$C$749,$D94,'[1]SIIF 30 de Noviembre de 2025'!$D$4:$D$749,$E94,'[1]SIIF 30 de Noviembre de 2025'!$E$4:$E$749,$F94,'[1]SIIF 30 de Noviembre de 2025'!$F$4:$F$749,$G94,'[1]SIIF 30 de Noviembre de 2025'!$G$4:$G$749,$H94,'[1]SIIF 30 de Noviembre de 2025'!$H$4:$H$749,$I94,'[1]SIIF 30 de Noviembre de 2025'!$I$4:$I$749,$J94,'[1]SIIF 30 de Noviembre de 2025'!$J$4:$J$749,$K94,'[1]SIIF 30 de Noviembre de 2025'!$K$4:$K$749,$L94,'[1]SIIF 30 de Noviembre de 2025'!$L$4:$L$749,$M94,'[1]SIIF 30 de Noviembre de 2025'!$M$4:$M$749,$N94,'[1]SIIF 30 de Noviembre de 2025'!$N$4:$N$749,$O94)/1000000</f>
        <v>827.68370400000003</v>
      </c>
      <c r="AO94" s="244">
        <f>+AN94/AD94</f>
        <v>0.62489874847915294</v>
      </c>
      <c r="AP94" s="245">
        <f>+AN94/AG94</f>
        <v>5.1718378940506318</v>
      </c>
      <c r="AQ94" s="243">
        <f>INDEX(CP94:DA94,MATCH($W$1,$CP$86:$DA$86,0))</f>
        <v>1283.1995455000001</v>
      </c>
      <c r="AR94" s="243">
        <f>+AN94-AQ94</f>
        <v>-455.51584150000008</v>
      </c>
      <c r="AS94" s="168">
        <f>INDEX(BP94:CA94,MATCH($W$1,$BP$86:$CA$86,0))</f>
        <v>0.96881186149545995</v>
      </c>
      <c r="AT94" s="414">
        <f>+SUMIFS('[1]SIIF 30 de Noviembre de 2025'!$Z$4:$Z$749,'[1]SIIF 30 de Noviembre de 2025'!$A$4:$A$749,$B94,'[1]SIIF 30 de Noviembre de 2025'!$B$4:$B$749,$C94,'[1]SIIF 30 de Noviembre de 2025'!$C$4:$C$749,$D94,'[1]SIIF 30 de Noviembre de 2025'!$D$4:$D$749,$E94,'[1]SIIF 30 de Noviembre de 2025'!$E$4:$E$749,$F94,'[1]SIIF 30 de Noviembre de 2025'!$F$4:$F$749,$G94,'[1]SIIF 30 de Noviembre de 2025'!$G$4:$G$749,$H94,'[1]SIIF 30 de Noviembre de 2025'!$H$4:$H$749,$I94,'[1]SIIF 30 de Noviembre de 2025'!$I$4:$I$749,$J94,'[1]SIIF 30 de Noviembre de 2025'!$J$4:$J$749,$K94,'[1]SIIF 30 de Noviembre de 2025'!$K$4:$K$749,$L94,'[1]SIIF 30 de Noviembre de 2025'!$L$4:$L$749,$M94,'[1]SIIF 30 de Noviembre de 2025'!$M$4:$M$749,$N94,'[1]SIIF 30 de Noviembre de 2025'!$N$4:$N$749,$O94)/1000000</f>
        <v>827.68370400000003</v>
      </c>
      <c r="AU94" s="244">
        <f>+AT94/AD94</f>
        <v>0.62489874847915294</v>
      </c>
      <c r="AV94" s="413">
        <f>+AD94-AH94</f>
        <v>236.77131299999996</v>
      </c>
      <c r="AW94" s="353">
        <f>+AH94-AN94</f>
        <v>260.05348299999991</v>
      </c>
      <c r="AX94" s="358">
        <f>+AD94-AN94</f>
        <v>496.82479599999988</v>
      </c>
      <c r="AY94" s="363">
        <f>+AG94-AH94</f>
        <v>-927.70051899999999</v>
      </c>
      <c r="AZ94" s="188">
        <f>AD94*AS94</f>
        <v>1283.1995454515593</v>
      </c>
      <c r="BA94" s="247">
        <f>IF(AND(AZ94=0,AN94&gt;AZ94),1,IFERROR(AN94/AZ94,1))</f>
        <v>0.64501558384572</v>
      </c>
      <c r="BC94" s="255">
        <v>0.76557341836613357</v>
      </c>
      <c r="BD94" s="249">
        <v>0.8267281787923596</v>
      </c>
      <c r="BE94" s="249">
        <v>1</v>
      </c>
      <c r="BF94" s="249">
        <v>1</v>
      </c>
      <c r="BG94" s="249">
        <v>1</v>
      </c>
      <c r="BH94" s="249">
        <v>1</v>
      </c>
      <c r="BI94" s="249">
        <v>1</v>
      </c>
      <c r="BJ94" s="249">
        <v>1</v>
      </c>
      <c r="BK94" s="249">
        <v>1</v>
      </c>
      <c r="BL94" s="249">
        <v>1</v>
      </c>
      <c r="BM94" s="249">
        <v>1</v>
      </c>
      <c r="BN94" s="249">
        <v>1</v>
      </c>
      <c r="BP94" s="249">
        <v>5.6495055951212896E-2</v>
      </c>
      <c r="BQ94" s="249">
        <v>0.13466528767435648</v>
      </c>
      <c r="BR94" s="249">
        <v>0.23812792031356467</v>
      </c>
      <c r="BS94" s="249">
        <v>0.33932556182596113</v>
      </c>
      <c r="BT94" s="249">
        <v>0.43825821221154576</v>
      </c>
      <c r="BU94" s="249">
        <v>0.53719086259713045</v>
      </c>
      <c r="BV94" s="249">
        <v>0.63612351298271519</v>
      </c>
      <c r="BW94" s="249">
        <v>0.73505616336829982</v>
      </c>
      <c r="BX94" s="249">
        <v>0.82039886699301401</v>
      </c>
      <c r="BY94" s="249">
        <v>0.89819160019502231</v>
      </c>
      <c r="BZ94" s="249">
        <v>0.96881186149545995</v>
      </c>
      <c r="CA94" s="249">
        <v>1</v>
      </c>
      <c r="CC94" s="464">
        <f t="shared" ref="CC94:CC95" si="287">DC94/EC94</f>
        <v>1014.0085</v>
      </c>
      <c r="CD94" s="464">
        <f t="shared" si="285"/>
        <v>1095.0084999999999</v>
      </c>
      <c r="CE94" s="464">
        <f t="shared" si="285"/>
        <v>1324.5084999999999</v>
      </c>
      <c r="CF94" s="464">
        <f t="shared" si="285"/>
        <v>1324.5084999999999</v>
      </c>
      <c r="CG94" s="464">
        <f t="shared" si="285"/>
        <v>1324.5084999999999</v>
      </c>
      <c r="CH94" s="464">
        <f t="shared" si="285"/>
        <v>1324.5084999999999</v>
      </c>
      <c r="CI94" s="464">
        <f t="shared" si="285"/>
        <v>1324.5084999999999</v>
      </c>
      <c r="CJ94" s="464">
        <f t="shared" si="285"/>
        <v>1324.5084999999999</v>
      </c>
      <c r="CK94" s="464">
        <f t="shared" si="285"/>
        <v>1324.5084999999999</v>
      </c>
      <c r="CL94" s="464">
        <f t="shared" si="285"/>
        <v>1324.5084999999999</v>
      </c>
      <c r="CM94" s="464">
        <f t="shared" si="285"/>
        <v>1324.5084999999999</v>
      </c>
      <c r="CN94" s="464">
        <f t="shared" si="285"/>
        <v>1324.5084999999999</v>
      </c>
      <c r="CP94" s="465">
        <f t="shared" si="286"/>
        <v>74.828181818181818</v>
      </c>
      <c r="CQ94" s="465">
        <f t="shared" si="286"/>
        <v>178.36531818636362</v>
      </c>
      <c r="CR94" s="465">
        <f t="shared" si="286"/>
        <v>315.40245455454544</v>
      </c>
      <c r="CS94" s="465">
        <f t="shared" si="286"/>
        <v>449.43959092272729</v>
      </c>
      <c r="CT94" s="465">
        <f t="shared" si="286"/>
        <v>580.47672729090903</v>
      </c>
      <c r="CU94" s="465">
        <f t="shared" si="286"/>
        <v>711.51386365909093</v>
      </c>
      <c r="CV94" s="465">
        <f t="shared" si="286"/>
        <v>842.55100002727272</v>
      </c>
      <c r="CW94" s="465">
        <f t="shared" si="286"/>
        <v>973.58813639545451</v>
      </c>
      <c r="CX94" s="465">
        <f t="shared" si="286"/>
        <v>1086.6252727636363</v>
      </c>
      <c r="CY94" s="465">
        <f t="shared" si="286"/>
        <v>1189.6624091318183</v>
      </c>
      <c r="CZ94" s="465">
        <f t="shared" si="286"/>
        <v>1283.1995455000001</v>
      </c>
      <c r="DA94" s="465">
        <f t="shared" si="286"/>
        <v>1324.5085000499998</v>
      </c>
      <c r="DC94" s="464">
        <v>1014008500</v>
      </c>
      <c r="DD94" s="465">
        <v>1095008500</v>
      </c>
      <c r="DE94" s="465">
        <v>1324508500</v>
      </c>
      <c r="DF94" s="465">
        <v>1324508500</v>
      </c>
      <c r="DG94" s="465">
        <v>1324508500</v>
      </c>
      <c r="DH94" s="465">
        <v>1324508500</v>
      </c>
      <c r="DI94" s="465">
        <v>1324508500</v>
      </c>
      <c r="DJ94" s="465">
        <v>1324508500</v>
      </c>
      <c r="DK94" s="465">
        <v>1324508500</v>
      </c>
      <c r="DL94" s="465">
        <v>1324508500</v>
      </c>
      <c r="DM94" s="465">
        <v>1324508500</v>
      </c>
      <c r="DN94" s="465">
        <v>1324508500</v>
      </c>
      <c r="DP94" s="465">
        <v>74828181.818181813</v>
      </c>
      <c r="DQ94" s="465">
        <v>178365318.18636364</v>
      </c>
      <c r="DR94" s="465">
        <v>315402454.55454546</v>
      </c>
      <c r="DS94" s="465">
        <v>449439590.92272729</v>
      </c>
      <c r="DT94" s="465">
        <v>580476727.29090905</v>
      </c>
      <c r="DU94" s="465">
        <v>711513863.65909088</v>
      </c>
      <c r="DV94" s="465">
        <v>842551000.0272727</v>
      </c>
      <c r="DW94" s="465">
        <v>973588136.39545453</v>
      </c>
      <c r="DX94" s="465">
        <v>1086625272.7636364</v>
      </c>
      <c r="DY94" s="465">
        <v>1189662409.1318183</v>
      </c>
      <c r="DZ94" s="465">
        <v>1283199545.5</v>
      </c>
      <c r="EA94" s="465">
        <v>1324508500.05</v>
      </c>
      <c r="EC94" s="464">
        <v>1000000</v>
      </c>
      <c r="ED94" s="465">
        <v>1000000</v>
      </c>
      <c r="EE94" s="465">
        <v>1000000</v>
      </c>
      <c r="EF94" s="465">
        <v>1000000</v>
      </c>
      <c r="EG94" s="465">
        <v>1000000</v>
      </c>
      <c r="EH94" s="465">
        <v>1000000</v>
      </c>
      <c r="EI94" s="465">
        <v>1000000</v>
      </c>
      <c r="EJ94" s="465">
        <v>1000000</v>
      </c>
      <c r="EK94" s="465">
        <v>1000000</v>
      </c>
      <c r="EL94" s="465">
        <v>1000000</v>
      </c>
      <c r="EM94" s="465">
        <v>1000000</v>
      </c>
      <c r="EN94" s="465">
        <v>1000000</v>
      </c>
      <c r="EP94" s="465">
        <v>1000000</v>
      </c>
      <c r="EQ94" s="465">
        <v>1000000</v>
      </c>
      <c r="ER94" s="465">
        <v>1000000</v>
      </c>
      <c r="ES94" s="465">
        <v>1000000</v>
      </c>
      <c r="ET94" s="465">
        <v>1000000</v>
      </c>
      <c r="EU94" s="465">
        <v>1000000</v>
      </c>
      <c r="EV94" s="465">
        <v>1000000</v>
      </c>
      <c r="EW94" s="465">
        <v>1000000</v>
      </c>
      <c r="EX94" s="465">
        <v>1000000</v>
      </c>
      <c r="EY94" s="465">
        <v>1000000</v>
      </c>
      <c r="EZ94" s="465">
        <v>1000000</v>
      </c>
      <c r="FA94" s="465">
        <v>1000000</v>
      </c>
    </row>
    <row r="95" spans="1:157" ht="44.25" customHeight="1">
      <c r="A95" s="571"/>
      <c r="B95" s="571" t="s">
        <v>190</v>
      </c>
      <c r="C95" s="221" t="s">
        <v>191</v>
      </c>
      <c r="D95" s="453" t="s">
        <v>233</v>
      </c>
      <c r="E95" s="237" t="s">
        <v>183</v>
      </c>
      <c r="F95" s="237" t="s">
        <v>171</v>
      </c>
      <c r="G95" s="237" t="s">
        <v>171</v>
      </c>
      <c r="H95" s="237" t="s">
        <v>171</v>
      </c>
      <c r="I95" s="237" t="s">
        <v>171</v>
      </c>
      <c r="J95" s="237" t="s">
        <v>171</v>
      </c>
      <c r="K95" s="237" t="s">
        <v>171</v>
      </c>
      <c r="L95" s="237" t="s">
        <v>171</v>
      </c>
      <c r="M95" s="237" t="s">
        <v>171</v>
      </c>
      <c r="N95" s="237" t="s">
        <v>171</v>
      </c>
      <c r="O95" s="237" t="s">
        <v>171</v>
      </c>
      <c r="P95" s="237"/>
      <c r="Q95" s="237"/>
      <c r="R95" s="237" t="s">
        <v>222</v>
      </c>
      <c r="S95" s="238"/>
      <c r="T95" s="448" t="s">
        <v>53</v>
      </c>
      <c r="U95" s="366">
        <v>202300000000335</v>
      </c>
      <c r="V95" s="595" t="s">
        <v>234</v>
      </c>
      <c r="W95" s="350">
        <f>+SUMIFS('[1]SIIF 30 de Noviembre de 2025'!$P$4:$P$749,'[1]SIIF 30 de Noviembre de 2025'!$A$4:$A$749,$B95,'[1]SIIF 30 de Noviembre de 2025'!$B$4:$B$749,$C95,'[1]SIIF 30 de Noviembre de 2025'!$C$4:$C$749,$D95)/1000000</f>
        <v>1693.84</v>
      </c>
      <c r="X95" s="351"/>
      <c r="Y95" s="351">
        <f>+SUMIFS('[1]SIIF 30 de Noviembre de 2025'!$R$4:$R$749,'[1]SIIF 30 de Noviembre de 2025'!$A$4:$A$749,$B95,'[1]SIIF 30 de Noviembre de 2025'!$B$4:$B$749,$C95,'[1]SIIF 30 de Noviembre de 2025'!$C$4:$C$749,$D95)/1000000</f>
        <v>0</v>
      </c>
      <c r="Z95" s="351"/>
      <c r="AA95" s="351">
        <f>+SUMIFS('[1]SIIF 30 de Noviembre de 2025'!$Q$4:$Q$749,'[1]SIIF 30 de Noviembre de 2025'!$A$4:$A$749,$B95,'[1]SIIF 30 de Noviembre de 2025'!$B$4:$B$749,$C95,'[1]SIIF 30 de Noviembre de 2025'!$C$4:$C$749,$D95)/1000000</f>
        <v>0</v>
      </c>
      <c r="AB95" s="351"/>
      <c r="AC95" s="351">
        <f>+AA95+AB95</f>
        <v>0</v>
      </c>
      <c r="AD95" s="413">
        <f>+SUMIFS('[1]SIIF 30 de Noviembre de 2025'!$S$4:$S$749,'[1]SIIF 30 de Noviembre de 2025'!$A$4:$A$749,$B95,'[1]SIIF 30 de Noviembre de 2025'!$B$4:$B$749,$C95,'[1]SIIF 30 de Noviembre de 2025'!$C$4:$C$749,$D95)/1000000</f>
        <v>1693.84</v>
      </c>
      <c r="AE95" s="351">
        <f>+SUMIFS('[1]SIIF 30 de Noviembre de 2025'!$T$4:$T$749,'[1]SIIF 30 de Noviembre de 2025'!$A$4:$A$749,$B95,'[1]SIIF 30 de Noviembre de 2025'!$B$4:$B$749,$C95,'[1]SIIF 30 de Noviembre de 2025'!$C$4:$C$749,$D95)/1000000</f>
        <v>0</v>
      </c>
      <c r="AF95" s="351">
        <f>+SUMIFS('[1]SIIF 30 de Noviembre de 2025'!$U$4:$U$749,'[1]SIIF 30 de Noviembre de 2025'!$A$4:$A$749,$B95,'[1]SIIF 30 de Noviembre de 2025'!$B$4:$B$749,$C95,'[1]SIIF 30 de Noviembre de 2025'!$C$4:$C$749,$D95)/1000000</f>
        <v>1633.54</v>
      </c>
      <c r="AG95" s="351">
        <f>+SUMIFS('[1]SIIF 30 de Noviembre de 2025'!$V$4:$V$749,'[1]SIIF 30 de Noviembre de 2025'!$A$4:$A$749,$B95,'[1]SIIF 30 de Noviembre de 2025'!$B$4:$B$749,$C95,'[1]SIIF 30 de Noviembre de 2025'!$C$4:$C$749,$D95)/1000000</f>
        <v>60.3</v>
      </c>
      <c r="AH95" s="414">
        <f>+SUMIFS('[1]SIIF 30 de Noviembre de 2025'!$W$4:$W$749,'[1]SIIF 30 de Noviembre de 2025'!$A$4:$A$749,$B95,'[1]SIIF 30 de Noviembre de 2025'!$B$4:$B$749,$C95,'[1]SIIF 30 de Noviembre de 2025'!$C$4:$C$749,$D95,'[1]SIIF 30 de Noviembre de 2025'!$D$4:$D$749,$E95,'[1]SIIF 30 de Noviembre de 2025'!$E$4:$E$749,$F95,'[1]SIIF 30 de Noviembre de 2025'!$F$4:$F$749,$G95,'[1]SIIF 30 de Noviembre de 2025'!$G$4:$G$749,$H95,'[1]SIIF 30 de Noviembre de 2025'!$H$4:$H$749,$I95,'[1]SIIF 30 de Noviembre de 2025'!$I$4:$I$749,$J95,'[1]SIIF 30 de Noviembre de 2025'!$J$4:$J$749,$K95,'[1]SIIF 30 de Noviembre de 2025'!$K$4:$K$749,$L95,'[1]SIIF 30 de Noviembre de 2025'!$L$4:$L$749,$M95,'[1]SIIF 30 de Noviembre de 2025'!$M$4:$M$749,$N95,'[1]SIIF 30 de Noviembre de 2025'!$N$4:$N$749,$O95)/1000000</f>
        <v>1538.651206</v>
      </c>
      <c r="AI95" s="241">
        <f>+AH95/AD95</f>
        <v>0.90838048812166439</v>
      </c>
      <c r="AJ95" s="242"/>
      <c r="AK95" s="243">
        <f>INDEX(CC95:CN95,MATCH($W$1,$CC$86:$CN$86,0))</f>
        <v>1653.84</v>
      </c>
      <c r="AL95" s="243">
        <f>+AH95-AK95</f>
        <v>-115.18879399999992</v>
      </c>
      <c r="AM95" s="168">
        <f>INDEX(BC95:BN95,MATCH($W$1,$BC$86:$BN$86,0))</f>
        <v>0.97638501865583527</v>
      </c>
      <c r="AN95" s="414">
        <f>+SUMIFS('[1]SIIF 30 de Noviembre de 2025'!$X$4:$X$749,'[1]SIIF 30 de Noviembre de 2025'!$A$4:$A$749,$B95,'[1]SIIF 30 de Noviembre de 2025'!$B$4:$B$749,$C95,'[1]SIIF 30 de Noviembre de 2025'!$C$4:$C$749,$D95,'[1]SIIF 30 de Noviembre de 2025'!$D$4:$D$749,$E95,'[1]SIIF 30 de Noviembre de 2025'!$E$4:$E$749,$F95,'[1]SIIF 30 de Noviembre de 2025'!$F$4:$F$749,$G95,'[1]SIIF 30 de Noviembre de 2025'!$G$4:$G$749,$H95,'[1]SIIF 30 de Noviembre de 2025'!$H$4:$H$749,$I95,'[1]SIIF 30 de Noviembre de 2025'!$I$4:$I$749,$J95,'[1]SIIF 30 de Noviembre de 2025'!$J$4:$J$749,$K95,'[1]SIIF 30 de Noviembre de 2025'!$K$4:$K$749,$L95,'[1]SIIF 30 de Noviembre de 2025'!$L$4:$L$749,$M95,'[1]SIIF 30 de Noviembre de 2025'!$M$4:$M$749,$N95,'[1]SIIF 30 de Noviembre de 2025'!$N$4:$N$749,$O95)/1000000</f>
        <v>1266.0680010000001</v>
      </c>
      <c r="AO95" s="244">
        <f>+AN95/AD95</f>
        <v>0.74745430560147363</v>
      </c>
      <c r="AP95" s="245"/>
      <c r="AQ95" s="243">
        <f>INDEX(CP95:DA95,MATCH($W$1,$CP$86:$DA$86,0))</f>
        <v>1236.4378181818181</v>
      </c>
      <c r="AR95" s="243">
        <f>+AN95-AQ95</f>
        <v>29.630182818181993</v>
      </c>
      <c r="AS95" s="168">
        <f>INDEX(BP95:CA95,MATCH($W$1,$BP$86:$CA$86,0))</f>
        <v>0.72996140023958467</v>
      </c>
      <c r="AT95" s="414">
        <f>+SUMIFS('[1]SIIF 30 de Noviembre de 2025'!$Z$4:$Z$749,'[1]SIIF 30 de Noviembre de 2025'!$A$4:$A$749,$B95,'[1]SIIF 30 de Noviembre de 2025'!$B$4:$B$749,$C95,'[1]SIIF 30 de Noviembre de 2025'!$C$4:$C$749,$D95,'[1]SIIF 30 de Noviembre de 2025'!$D$4:$D$749,$E95,'[1]SIIF 30 de Noviembre de 2025'!$E$4:$E$749,$F95,'[1]SIIF 30 de Noviembre de 2025'!$F$4:$F$749,$G95,'[1]SIIF 30 de Noviembre de 2025'!$G$4:$G$749,$H95,'[1]SIIF 30 de Noviembre de 2025'!$H$4:$H$749,$I95,'[1]SIIF 30 de Noviembre de 2025'!$I$4:$I$749,$J95,'[1]SIIF 30 de Noviembre de 2025'!$J$4:$J$749,$K95,'[1]SIIF 30 de Noviembre de 2025'!$K$4:$K$749,$L95,'[1]SIIF 30 de Noviembre de 2025'!$L$4:$L$749,$M95,'[1]SIIF 30 de Noviembre de 2025'!$M$4:$M$749,$N95,'[1]SIIF 30 de Noviembre de 2025'!$N$4:$N$749,$O95)/1000000</f>
        <v>1266.0680010000001</v>
      </c>
      <c r="AU95" s="244">
        <f>+AT95/AD95</f>
        <v>0.74745430560147363</v>
      </c>
      <c r="AV95" s="413">
        <f>+AD95-AH95</f>
        <v>155.18879399999992</v>
      </c>
      <c r="AW95" s="353">
        <f>+AH95-AN95</f>
        <v>272.58320499999991</v>
      </c>
      <c r="AX95" s="353">
        <f>+AD95-AN95</f>
        <v>427.77199899999982</v>
      </c>
      <c r="AY95" s="354">
        <f>+AG95-AH95</f>
        <v>-1478.351206</v>
      </c>
      <c r="AZ95" s="188">
        <f>AD95*AS95</f>
        <v>1236.4378181818181</v>
      </c>
      <c r="BA95" s="247">
        <f>IF(AND(AZ95=0,AN95&gt;AZ95),1,IFERROR(AN95/AZ95,1))</f>
        <v>1.0239641511950461</v>
      </c>
      <c r="BC95" s="255">
        <v>0</v>
      </c>
      <c r="BD95" s="249">
        <v>0.33523355216549378</v>
      </c>
      <c r="BE95" s="249">
        <v>0.84099560761347003</v>
      </c>
      <c r="BF95" s="249">
        <v>0.84099560761347003</v>
      </c>
      <c r="BG95" s="249">
        <v>0.84099560761347003</v>
      </c>
      <c r="BH95" s="249">
        <v>0.88232182496575828</v>
      </c>
      <c r="BI95" s="249">
        <v>0.88232182496575828</v>
      </c>
      <c r="BJ95" s="249">
        <v>0.88232182496575828</v>
      </c>
      <c r="BK95" s="249">
        <v>0.88232182496575828</v>
      </c>
      <c r="BL95" s="249">
        <v>0.95277003731167054</v>
      </c>
      <c r="BM95" s="249">
        <v>0.97638501865583527</v>
      </c>
      <c r="BN95" s="249">
        <v>1</v>
      </c>
      <c r="BP95" s="249">
        <v>0</v>
      </c>
      <c r="BQ95" s="249">
        <v>0</v>
      </c>
      <c r="BR95" s="249">
        <v>3.0475777469590348E-2</v>
      </c>
      <c r="BS95" s="249">
        <v>0.11093738595037421</v>
      </c>
      <c r="BT95" s="249">
        <v>0.19139899443115807</v>
      </c>
      <c r="BU95" s="249">
        <v>0.27186060291194192</v>
      </c>
      <c r="BV95" s="249">
        <v>0.35232221139272574</v>
      </c>
      <c r="BW95" s="249">
        <v>0.43278381987350961</v>
      </c>
      <c r="BX95" s="249">
        <v>0.51914917369033464</v>
      </c>
      <c r="BY95" s="249">
        <v>0.6111254470745332</v>
      </c>
      <c r="BZ95" s="249">
        <v>0.72996140023958467</v>
      </c>
      <c r="CA95" s="249">
        <v>1</v>
      </c>
      <c r="CC95" s="464">
        <f t="shared" si="287"/>
        <v>0</v>
      </c>
      <c r="CD95" s="464">
        <f t="shared" si="285"/>
        <v>567.83199999999999</v>
      </c>
      <c r="CE95" s="464">
        <f t="shared" si="285"/>
        <v>1424.5119999999999</v>
      </c>
      <c r="CF95" s="464">
        <f t="shared" si="285"/>
        <v>1424.5119999999999</v>
      </c>
      <c r="CG95" s="464">
        <f t="shared" si="285"/>
        <v>1424.5119999999999</v>
      </c>
      <c r="CH95" s="464">
        <f t="shared" si="285"/>
        <v>1494.5119999999999</v>
      </c>
      <c r="CI95" s="464">
        <f t="shared" si="285"/>
        <v>1494.5119999999999</v>
      </c>
      <c r="CJ95" s="464">
        <f t="shared" si="285"/>
        <v>1494.5119999999999</v>
      </c>
      <c r="CK95" s="464">
        <f t="shared" si="285"/>
        <v>1494.5119999999999</v>
      </c>
      <c r="CL95" s="464">
        <f t="shared" si="285"/>
        <v>1613.84</v>
      </c>
      <c r="CM95" s="464">
        <f t="shared" si="285"/>
        <v>1653.84</v>
      </c>
      <c r="CN95" s="464">
        <f t="shared" si="285"/>
        <v>1693.84</v>
      </c>
      <c r="CP95" s="465">
        <f t="shared" si="286"/>
        <v>0</v>
      </c>
      <c r="CQ95" s="465">
        <f t="shared" si="286"/>
        <v>0</v>
      </c>
      <c r="CR95" s="465">
        <f t="shared" si="286"/>
        <v>51.62109090909091</v>
      </c>
      <c r="CS95" s="465">
        <f t="shared" si="286"/>
        <v>187.91018181818183</v>
      </c>
      <c r="CT95" s="465">
        <f t="shared" si="286"/>
        <v>324.19927272727273</v>
      </c>
      <c r="CU95" s="465">
        <f t="shared" si="286"/>
        <v>460.4883636363636</v>
      </c>
      <c r="CV95" s="465">
        <f t="shared" si="286"/>
        <v>596.77745454545448</v>
      </c>
      <c r="CW95" s="465">
        <f t="shared" si="286"/>
        <v>733.06654545454535</v>
      </c>
      <c r="CX95" s="465">
        <f t="shared" si="286"/>
        <v>879.35563636363622</v>
      </c>
      <c r="CY95" s="465">
        <f t="shared" si="286"/>
        <v>1035.1487272727272</v>
      </c>
      <c r="CZ95" s="465">
        <f t="shared" si="286"/>
        <v>1236.4378181818181</v>
      </c>
      <c r="DA95" s="465">
        <f t="shared" si="286"/>
        <v>1693.8399999999997</v>
      </c>
      <c r="DC95" s="464">
        <v>0</v>
      </c>
      <c r="DD95" s="465">
        <v>567832000</v>
      </c>
      <c r="DE95" s="465">
        <v>1424512000</v>
      </c>
      <c r="DF95" s="465">
        <v>1424512000</v>
      </c>
      <c r="DG95" s="465">
        <v>1424512000</v>
      </c>
      <c r="DH95" s="465">
        <v>1494512000</v>
      </c>
      <c r="DI95" s="465">
        <v>1494512000</v>
      </c>
      <c r="DJ95" s="465">
        <v>1494512000</v>
      </c>
      <c r="DK95" s="465">
        <v>1494512000</v>
      </c>
      <c r="DL95" s="465">
        <v>1613840000</v>
      </c>
      <c r="DM95" s="465">
        <v>1653840000</v>
      </c>
      <c r="DN95" s="465">
        <v>1693840000</v>
      </c>
      <c r="DP95" s="465">
        <v>0</v>
      </c>
      <c r="DQ95" s="465">
        <v>0</v>
      </c>
      <c r="DR95" s="465">
        <v>51621090.909090906</v>
      </c>
      <c r="DS95" s="465">
        <v>187910181.81818181</v>
      </c>
      <c r="DT95" s="465">
        <v>324199272.72727275</v>
      </c>
      <c r="DU95" s="465">
        <v>460488363.63636363</v>
      </c>
      <c r="DV95" s="465">
        <v>596777454.5454545</v>
      </c>
      <c r="DW95" s="465">
        <v>733066545.45454538</v>
      </c>
      <c r="DX95" s="465">
        <v>879355636.36363626</v>
      </c>
      <c r="DY95" s="465">
        <v>1035148727.2727271</v>
      </c>
      <c r="DZ95" s="465">
        <v>1236437818.181818</v>
      </c>
      <c r="EA95" s="465">
        <v>1693839999.9999998</v>
      </c>
      <c r="EC95" s="464">
        <v>1000000</v>
      </c>
      <c r="ED95" s="465">
        <v>1000000</v>
      </c>
      <c r="EE95" s="465">
        <v>1000000</v>
      </c>
      <c r="EF95" s="465">
        <v>1000000</v>
      </c>
      <c r="EG95" s="465">
        <v>1000000</v>
      </c>
      <c r="EH95" s="465">
        <v>1000000</v>
      </c>
      <c r="EI95" s="465">
        <v>1000000</v>
      </c>
      <c r="EJ95" s="465">
        <v>1000000</v>
      </c>
      <c r="EK95" s="465">
        <v>1000000</v>
      </c>
      <c r="EL95" s="465">
        <v>1000000</v>
      </c>
      <c r="EM95" s="465">
        <v>1000000</v>
      </c>
      <c r="EN95" s="465">
        <v>1000000</v>
      </c>
      <c r="EP95" s="465">
        <v>1000000</v>
      </c>
      <c r="EQ95" s="465">
        <v>1000000</v>
      </c>
      <c r="ER95" s="465">
        <v>1000000</v>
      </c>
      <c r="ES95" s="465">
        <v>1000000</v>
      </c>
      <c r="ET95" s="465">
        <v>1000000</v>
      </c>
      <c r="EU95" s="465">
        <v>1000000</v>
      </c>
      <c r="EV95" s="465">
        <v>1000000</v>
      </c>
      <c r="EW95" s="465">
        <v>1000000</v>
      </c>
      <c r="EX95" s="465">
        <v>1000000</v>
      </c>
      <c r="EY95" s="465">
        <v>1000000</v>
      </c>
      <c r="EZ95" s="465">
        <v>1000000</v>
      </c>
      <c r="FA95" s="465">
        <v>1000000</v>
      </c>
    </row>
    <row r="96" spans="1:157" ht="34.5" customHeight="1">
      <c r="A96" s="179"/>
      <c r="B96" s="179"/>
      <c r="C96" s="179"/>
      <c r="D96" s="254"/>
      <c r="E96" s="179"/>
      <c r="F96" s="179"/>
      <c r="G96" s="179"/>
      <c r="H96" s="179"/>
      <c r="I96" s="179"/>
      <c r="J96" s="179"/>
      <c r="K96" s="179"/>
      <c r="L96" s="179"/>
      <c r="M96" s="179"/>
      <c r="N96" s="179"/>
      <c r="O96" s="179"/>
      <c r="P96" s="179"/>
      <c r="Q96" s="179"/>
      <c r="R96" s="179"/>
      <c r="S96" s="230"/>
      <c r="T96" s="154" t="s">
        <v>235</v>
      </c>
      <c r="U96" s="394"/>
      <c r="V96" s="154" t="s">
        <v>235</v>
      </c>
      <c r="W96" s="344">
        <f>SUM(W93:W95)</f>
        <v>7735.3985000000002</v>
      </c>
      <c r="X96" s="344">
        <f t="shared" ref="X96:Y96" si="288">SUM(X93:X95)</f>
        <v>0</v>
      </c>
      <c r="Y96" s="344">
        <f t="shared" si="288"/>
        <v>0</v>
      </c>
      <c r="Z96" s="344"/>
      <c r="AA96" s="344">
        <f t="shared" ref="AA96:AK96" si="289">SUM(AA93:AA95)</f>
        <v>0</v>
      </c>
      <c r="AB96" s="344">
        <f t="shared" si="289"/>
        <v>0</v>
      </c>
      <c r="AC96" s="344">
        <f t="shared" si="289"/>
        <v>0</v>
      </c>
      <c r="AD96" s="408">
        <f>SUM(AD93:AD95)</f>
        <v>7735.3985000000002</v>
      </c>
      <c r="AE96" s="344">
        <f>SUM(AE93:AE95)</f>
        <v>0</v>
      </c>
      <c r="AF96" s="344">
        <f>SUM(AF93:AF95)</f>
        <v>7432.5025886499998</v>
      </c>
      <c r="AG96" s="344">
        <f t="shared" ref="AG96" si="290">SUM(AG93:AG95)</f>
        <v>302.89591135000001</v>
      </c>
      <c r="AH96" s="408">
        <f>SUM(AH93:AH95)</f>
        <v>6975.4500153199988</v>
      </c>
      <c r="AI96" s="165">
        <f>+AH96/AD96</f>
        <v>0.90175703492457415</v>
      </c>
      <c r="AJ96" s="256"/>
      <c r="AK96" s="183">
        <f t="shared" si="289"/>
        <v>7695.3984999999993</v>
      </c>
      <c r="AL96" s="183">
        <f>SUM(AL93:AL95)</f>
        <v>-719.94848467999964</v>
      </c>
      <c r="AM96" s="168">
        <f>INDEX(BC96:BN96,MATCH($W$1,$BC$86:$BN$86,0))</f>
        <v>0.99482896711785429</v>
      </c>
      <c r="AN96" s="408">
        <f>+SUM(AN93:AN95)</f>
        <v>5271.4990769899996</v>
      </c>
      <c r="AO96" s="181">
        <f>+AN96/AD96</f>
        <v>0.68147737663289087</v>
      </c>
      <c r="AP96" s="257"/>
      <c r="AQ96" s="183">
        <f>SUM(AQ93:AQ95)</f>
        <v>6826.5344521684337</v>
      </c>
      <c r="AR96" s="183">
        <f>SUM(AR93:AR95)</f>
        <v>-1555.035375178433</v>
      </c>
      <c r="AS96" s="168">
        <f>INDEX(BP96:CA96,MATCH($W$1,$BP$86:$CA$86,0))</f>
        <v>0.8825058530815747</v>
      </c>
      <c r="AT96" s="408">
        <f>+SUM(AT93:AT95)</f>
        <v>5271.4990769899996</v>
      </c>
      <c r="AU96" s="181">
        <f>+AT96/AD96</f>
        <v>0.68147737663289087</v>
      </c>
      <c r="AV96" s="408">
        <f>SUM(AV93:AV95)</f>
        <v>759.94848468000055</v>
      </c>
      <c r="AW96" s="344">
        <f>SUM(AW93:AW95)</f>
        <v>1703.9509383299994</v>
      </c>
      <c r="AX96" s="346">
        <f>SUM(AX93:AX95)</f>
        <v>2463.8994230099997</v>
      </c>
      <c r="AY96" s="344">
        <f>+AG96-AH96</f>
        <v>-6672.5541039699983</v>
      </c>
      <c r="AZ96" s="250">
        <f>SUM(AZ93:AZ95)</f>
        <v>6826.534452122256</v>
      </c>
      <c r="BA96" s="247">
        <f>IF(AND(AZ96=0,AN96&gt;AZ96),1,IFERROR(AN96/AZ96,1))</f>
        <v>0.7722072032246432</v>
      </c>
      <c r="BC96" s="258">
        <f>CC96/$AD$96</f>
        <v>0.73031253653792572</v>
      </c>
      <c r="BD96" s="258">
        <f>CD96/$AD$96</f>
        <v>0.82001039334517367</v>
      </c>
      <c r="BE96" s="258">
        <f t="shared" ref="BE96:BN96" si="291">CE96/$AD$96</f>
        <v>0.96042720574339713</v>
      </c>
      <c r="BF96" s="258">
        <f t="shared" si="291"/>
        <v>0.96042720574339713</v>
      </c>
      <c r="BG96" s="258">
        <f t="shared" si="291"/>
        <v>0.96042720574339713</v>
      </c>
      <c r="BH96" s="258">
        <f t="shared" si="291"/>
        <v>0.97423170894169175</v>
      </c>
      <c r="BI96" s="258">
        <f t="shared" si="291"/>
        <v>0.97423170894169175</v>
      </c>
      <c r="BJ96" s="258">
        <f t="shared" si="291"/>
        <v>0.97423170894169175</v>
      </c>
      <c r="BK96" s="258">
        <f t="shared" si="291"/>
        <v>0.97423170894169175</v>
      </c>
      <c r="BL96" s="258">
        <f t="shared" si="291"/>
        <v>0.98965793423570858</v>
      </c>
      <c r="BM96" s="258">
        <f t="shared" si="291"/>
        <v>0.99482896711785429</v>
      </c>
      <c r="BN96" s="258">
        <f t="shared" si="291"/>
        <v>0.99999999999999989</v>
      </c>
      <c r="BP96" s="259">
        <f>CP96/$AD$96</f>
        <v>3.3906849185110687E-2</v>
      </c>
      <c r="BQ96" s="259">
        <f t="shared" ref="BQ96:CA96" si="292">CQ96/$AD$96</f>
        <v>0.10014568878805928</v>
      </c>
      <c r="BR96" s="259">
        <f t="shared" si="292"/>
        <v>0.17738862739238329</v>
      </c>
      <c r="BS96" s="259">
        <f t="shared" si="292"/>
        <v>0.26518926383218405</v>
      </c>
      <c r="BT96" s="259">
        <f t="shared" si="292"/>
        <v>0.3526020728058239</v>
      </c>
      <c r="BU96" s="259">
        <f t="shared" si="292"/>
        <v>0.44026515523496579</v>
      </c>
      <c r="BV96" s="259">
        <f t="shared" si="292"/>
        <v>0.52842878457511189</v>
      </c>
      <c r="BW96" s="259">
        <f t="shared" si="292"/>
        <v>0.61659241391525799</v>
      </c>
      <c r="BX96" s="259">
        <f t="shared" si="292"/>
        <v>0.70372183667897503</v>
      </c>
      <c r="BY96" s="259">
        <f t="shared" si="292"/>
        <v>0.79078713863495342</v>
      </c>
      <c r="BZ96" s="259">
        <f t="shared" si="292"/>
        <v>0.8825058530815747</v>
      </c>
      <c r="CA96" s="259">
        <f t="shared" si="292"/>
        <v>1.0000000000061438</v>
      </c>
      <c r="CC96" s="466">
        <f>SUM(CC93:CC95)</f>
        <v>5649.2584996666656</v>
      </c>
      <c r="CD96" s="466">
        <f t="shared" ref="CD96:CN96" si="293">SUM(CD93:CD95)</f>
        <v>6343.1071666666667</v>
      </c>
      <c r="CE96" s="466">
        <f t="shared" si="293"/>
        <v>7429.2871666666661</v>
      </c>
      <c r="CF96" s="466">
        <f t="shared" si="293"/>
        <v>7429.2871666666661</v>
      </c>
      <c r="CG96" s="466">
        <f t="shared" si="293"/>
        <v>7429.2871666666661</v>
      </c>
      <c r="CH96" s="466">
        <f t="shared" si="293"/>
        <v>7536.0704999999989</v>
      </c>
      <c r="CI96" s="466">
        <f t="shared" si="293"/>
        <v>7536.0704999999989</v>
      </c>
      <c r="CJ96" s="466">
        <f t="shared" si="293"/>
        <v>7536.0704999999989</v>
      </c>
      <c r="CK96" s="466">
        <f t="shared" si="293"/>
        <v>7536.0704999999989</v>
      </c>
      <c r="CL96" s="466">
        <f t="shared" si="293"/>
        <v>7655.3984999999993</v>
      </c>
      <c r="CM96" s="466">
        <f t="shared" si="293"/>
        <v>7695.3984999999993</v>
      </c>
      <c r="CN96" s="466">
        <f t="shared" si="293"/>
        <v>7735.3984999999993</v>
      </c>
      <c r="CP96" s="467">
        <f>SUM(CP93:CP95)</f>
        <v>262.28299032623141</v>
      </c>
      <c r="CQ96" s="467">
        <f t="shared" ref="CQ96:DA96" si="294">SUM(CQ93:CQ95)</f>
        <v>774.66681083262063</v>
      </c>
      <c r="CR96" s="467">
        <f t="shared" si="294"/>
        <v>1372.1717222481007</v>
      </c>
      <c r="CS96" s="467">
        <f t="shared" si="294"/>
        <v>2051.3446336635807</v>
      </c>
      <c r="CT96" s="467">
        <f t="shared" si="294"/>
        <v>2727.5175450790612</v>
      </c>
      <c r="CU96" s="467">
        <f t="shared" si="294"/>
        <v>3405.6264214068215</v>
      </c>
      <c r="CV96" s="467">
        <f t="shared" si="294"/>
        <v>4087.6072275591437</v>
      </c>
      <c r="CW96" s="467">
        <f t="shared" si="294"/>
        <v>4769.5880337114659</v>
      </c>
      <c r="CX96" s="467">
        <f t="shared" si="294"/>
        <v>5443.5688398637885</v>
      </c>
      <c r="CY96" s="467">
        <f t="shared" si="294"/>
        <v>6117.0536460161111</v>
      </c>
      <c r="CZ96" s="467">
        <f t="shared" si="294"/>
        <v>6826.5344521684337</v>
      </c>
      <c r="DA96" s="467">
        <f t="shared" si="294"/>
        <v>7735.3985000475241</v>
      </c>
      <c r="DC96" s="467">
        <f>SUM(DC93:DC95)</f>
        <v>5649258499.666666</v>
      </c>
      <c r="DD96" s="467">
        <f t="shared" ref="DD96:EA96" si="295">SUM(DD93:DD95)</f>
        <v>6343107166.666666</v>
      </c>
      <c r="DE96" s="467">
        <f t="shared" si="295"/>
        <v>7429287166.666666</v>
      </c>
      <c r="DF96" s="467">
        <f t="shared" si="295"/>
        <v>7429287166.666666</v>
      </c>
      <c r="DG96" s="467">
        <f t="shared" si="295"/>
        <v>7429287166.666666</v>
      </c>
      <c r="DH96" s="467">
        <f t="shared" si="295"/>
        <v>7536070499.999999</v>
      </c>
      <c r="DI96" s="467">
        <f t="shared" si="295"/>
        <v>7536070499.999999</v>
      </c>
      <c r="DJ96" s="467">
        <f t="shared" si="295"/>
        <v>7536070499.999999</v>
      </c>
      <c r="DK96" s="467">
        <f t="shared" si="295"/>
        <v>7536070499.999999</v>
      </c>
      <c r="DL96" s="467">
        <f t="shared" si="295"/>
        <v>7655398499.999999</v>
      </c>
      <c r="DM96" s="467">
        <f t="shared" si="295"/>
        <v>7695398499.999999</v>
      </c>
      <c r="DN96" s="467">
        <f t="shared" si="295"/>
        <v>7735398499.999999</v>
      </c>
      <c r="DP96" s="467">
        <f t="shared" si="295"/>
        <v>262282990.32623142</v>
      </c>
      <c r="DQ96" s="467">
        <f t="shared" si="295"/>
        <v>774666810.83262062</v>
      </c>
      <c r="DR96" s="467">
        <f t="shared" si="295"/>
        <v>1372171722.2481008</v>
      </c>
      <c r="DS96" s="467">
        <f t="shared" si="295"/>
        <v>2051344633.6635809</v>
      </c>
      <c r="DT96" s="467">
        <f t="shared" si="295"/>
        <v>2727517545.0790615</v>
      </c>
      <c r="DU96" s="467">
        <f t="shared" si="295"/>
        <v>3405626421.4068217</v>
      </c>
      <c r="DV96" s="467">
        <f t="shared" si="295"/>
        <v>4087607227.559144</v>
      </c>
      <c r="DW96" s="467">
        <f t="shared" si="295"/>
        <v>4769588033.7114658</v>
      </c>
      <c r="DX96" s="467">
        <f t="shared" si="295"/>
        <v>5443568839.8637886</v>
      </c>
      <c r="DY96" s="467">
        <f t="shared" si="295"/>
        <v>6117053646.0161104</v>
      </c>
      <c r="DZ96" s="467">
        <f t="shared" si="295"/>
        <v>6826534452.1684332</v>
      </c>
      <c r="EA96" s="467">
        <f t="shared" si="295"/>
        <v>7735398500.0475235</v>
      </c>
      <c r="EC96" s="466">
        <v>1000000</v>
      </c>
      <c r="ED96" s="467">
        <v>1000000</v>
      </c>
      <c r="EE96" s="467">
        <v>1000000</v>
      </c>
      <c r="EF96" s="467">
        <v>1000000</v>
      </c>
      <c r="EG96" s="467">
        <v>1000000</v>
      </c>
      <c r="EH96" s="467">
        <v>1000000</v>
      </c>
      <c r="EI96" s="467">
        <v>1000000</v>
      </c>
      <c r="EJ96" s="467">
        <v>1000000</v>
      </c>
      <c r="EK96" s="467">
        <v>1000000</v>
      </c>
      <c r="EL96" s="467">
        <v>1000000</v>
      </c>
      <c r="EM96" s="467">
        <v>1000000</v>
      </c>
      <c r="EN96" s="467">
        <v>1000000</v>
      </c>
      <c r="EP96" s="467">
        <v>1000000</v>
      </c>
      <c r="EQ96" s="467">
        <v>1000000</v>
      </c>
      <c r="ER96" s="467">
        <v>1000000</v>
      </c>
      <c r="ES96" s="467">
        <v>1000000</v>
      </c>
      <c r="ET96" s="467">
        <v>1000000</v>
      </c>
      <c r="EU96" s="467">
        <v>1000000</v>
      </c>
      <c r="EV96" s="467">
        <v>1000000</v>
      </c>
      <c r="EW96" s="467">
        <v>1000000</v>
      </c>
      <c r="EX96" s="467">
        <v>1000000</v>
      </c>
      <c r="EY96" s="467">
        <v>1000000</v>
      </c>
      <c r="EZ96" s="467">
        <v>1000000</v>
      </c>
      <c r="FA96" s="467">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0"/>
      <c r="T97" s="253" t="s">
        <v>129</v>
      </c>
      <c r="U97" s="393"/>
      <c r="V97" s="253" t="s">
        <v>129</v>
      </c>
      <c r="W97" s="154" t="s">
        <v>130</v>
      </c>
      <c r="X97" s="154" t="s">
        <v>131</v>
      </c>
      <c r="Y97" s="154" t="s">
        <v>132</v>
      </c>
      <c r="Z97" s="154" t="s">
        <v>133</v>
      </c>
      <c r="AA97" s="154" t="s">
        <v>134</v>
      </c>
      <c r="AB97" s="154" t="s">
        <v>135</v>
      </c>
      <c r="AC97" s="153" t="s">
        <v>136</v>
      </c>
      <c r="AD97" s="404" t="s">
        <v>137</v>
      </c>
      <c r="AE97" s="153" t="s">
        <v>138</v>
      </c>
      <c r="AF97" s="153" t="s">
        <v>139</v>
      </c>
      <c r="AG97" s="153" t="s">
        <v>140</v>
      </c>
      <c r="AH97" s="404" t="s">
        <v>7</v>
      </c>
      <c r="AI97" s="155" t="s">
        <v>141</v>
      </c>
      <c r="AJ97" s="156" t="s">
        <v>142</v>
      </c>
      <c r="AK97" s="156" t="s">
        <v>143</v>
      </c>
      <c r="AL97" s="156" t="s">
        <v>144</v>
      </c>
      <c r="AM97" s="157" t="s">
        <v>145</v>
      </c>
      <c r="AN97" s="404" t="s">
        <v>146</v>
      </c>
      <c r="AO97" s="155" t="s">
        <v>147</v>
      </c>
      <c r="AP97" s="156"/>
      <c r="AQ97" s="235" t="s">
        <v>149</v>
      </c>
      <c r="AR97" s="235" t="s">
        <v>150</v>
      </c>
      <c r="AS97" s="262" t="s">
        <v>151</v>
      </c>
      <c r="AT97" s="404" t="s">
        <v>152</v>
      </c>
      <c r="AU97" s="155" t="s">
        <v>153</v>
      </c>
      <c r="AV97" s="404" t="s">
        <v>154</v>
      </c>
      <c r="AW97" s="357" t="s">
        <v>155</v>
      </c>
      <c r="AX97" s="357" t="s">
        <v>156</v>
      </c>
      <c r="AY97" s="338" t="s">
        <v>157</v>
      </c>
      <c r="AZ97" s="235" t="s">
        <v>158</v>
      </c>
      <c r="BA97" s="236" t="s">
        <v>159</v>
      </c>
      <c r="BC97" s="160" t="s">
        <v>160</v>
      </c>
      <c r="BD97" s="160" t="s">
        <v>161</v>
      </c>
      <c r="BE97" s="160" t="s">
        <v>162</v>
      </c>
      <c r="BF97" s="160" t="s">
        <v>163</v>
      </c>
      <c r="BG97" s="160" t="s">
        <v>164</v>
      </c>
      <c r="BH97" s="160" t="s">
        <v>165</v>
      </c>
      <c r="BI97" s="160" t="s">
        <v>166</v>
      </c>
      <c r="BJ97" s="160" t="s">
        <v>167</v>
      </c>
      <c r="BK97" s="160" t="s">
        <v>111</v>
      </c>
      <c r="BL97" s="160" t="s">
        <v>168</v>
      </c>
      <c r="BM97" s="160" t="s">
        <v>169</v>
      </c>
      <c r="BN97" s="160" t="s">
        <v>170</v>
      </c>
      <c r="BP97" s="160" t="s">
        <v>160</v>
      </c>
      <c r="BQ97" s="160" t="s">
        <v>161</v>
      </c>
      <c r="BR97" s="160" t="s">
        <v>162</v>
      </c>
      <c r="BS97" s="160" t="s">
        <v>163</v>
      </c>
      <c r="BT97" s="160" t="s">
        <v>164</v>
      </c>
      <c r="BU97" s="160" t="s">
        <v>165</v>
      </c>
      <c r="BV97" s="160" t="s">
        <v>166</v>
      </c>
      <c r="BW97" s="160" t="s">
        <v>167</v>
      </c>
      <c r="BX97" s="160" t="s">
        <v>111</v>
      </c>
      <c r="BY97" s="160" t="s">
        <v>168</v>
      </c>
      <c r="BZ97" s="160" t="s">
        <v>169</v>
      </c>
      <c r="CA97" s="160" t="s">
        <v>170</v>
      </c>
      <c r="CC97" s="459" t="s">
        <v>160</v>
      </c>
      <c r="CD97" s="459" t="s">
        <v>161</v>
      </c>
      <c r="CE97" s="459" t="s">
        <v>162</v>
      </c>
      <c r="CF97" s="459" t="s">
        <v>163</v>
      </c>
      <c r="CG97" s="459" t="s">
        <v>164</v>
      </c>
      <c r="CH97" s="459" t="s">
        <v>165</v>
      </c>
      <c r="CI97" s="459" t="s">
        <v>166</v>
      </c>
      <c r="CJ97" s="459" t="s">
        <v>167</v>
      </c>
      <c r="CK97" s="459" t="s">
        <v>111</v>
      </c>
      <c r="CL97" s="459" t="s">
        <v>168</v>
      </c>
      <c r="CM97" s="459" t="s">
        <v>169</v>
      </c>
      <c r="CN97" s="459" t="s">
        <v>170</v>
      </c>
      <c r="CP97" s="459" t="s">
        <v>160</v>
      </c>
      <c r="CQ97" s="459" t="s">
        <v>161</v>
      </c>
      <c r="CR97" s="459" t="s">
        <v>162</v>
      </c>
      <c r="CS97" s="459" t="s">
        <v>163</v>
      </c>
      <c r="CT97" s="459" t="s">
        <v>164</v>
      </c>
      <c r="CU97" s="459" t="s">
        <v>165</v>
      </c>
      <c r="CV97" s="459" t="s">
        <v>166</v>
      </c>
      <c r="CW97" s="459" t="s">
        <v>167</v>
      </c>
      <c r="CX97" s="459" t="s">
        <v>111</v>
      </c>
      <c r="CY97" s="459" t="s">
        <v>168</v>
      </c>
      <c r="CZ97" s="459" t="s">
        <v>169</v>
      </c>
      <c r="DA97" s="459" t="s">
        <v>170</v>
      </c>
      <c r="DC97" s="459" t="s">
        <v>160</v>
      </c>
      <c r="DD97" s="459" t="s">
        <v>161</v>
      </c>
      <c r="DE97" s="459" t="s">
        <v>162</v>
      </c>
      <c r="DF97" s="459" t="s">
        <v>163</v>
      </c>
      <c r="DG97" s="459" t="s">
        <v>164</v>
      </c>
      <c r="DH97" s="459" t="s">
        <v>165</v>
      </c>
      <c r="DI97" s="459" t="s">
        <v>166</v>
      </c>
      <c r="DJ97" s="459" t="s">
        <v>167</v>
      </c>
      <c r="DK97" s="459" t="s">
        <v>111</v>
      </c>
      <c r="DL97" s="459" t="s">
        <v>168</v>
      </c>
      <c r="DM97" s="459" t="s">
        <v>169</v>
      </c>
      <c r="DN97" s="459" t="s">
        <v>170</v>
      </c>
      <c r="DP97" s="459" t="s">
        <v>160</v>
      </c>
      <c r="DQ97" s="459" t="s">
        <v>161</v>
      </c>
      <c r="DR97" s="459" t="s">
        <v>162</v>
      </c>
      <c r="DS97" s="459" t="s">
        <v>163</v>
      </c>
      <c r="DT97" s="459" t="s">
        <v>164</v>
      </c>
      <c r="DU97" s="459" t="s">
        <v>165</v>
      </c>
      <c r="DV97" s="459" t="s">
        <v>166</v>
      </c>
      <c r="DW97" s="459" t="s">
        <v>167</v>
      </c>
      <c r="DX97" s="459" t="s">
        <v>111</v>
      </c>
      <c r="DY97" s="459" t="s">
        <v>168</v>
      </c>
      <c r="DZ97" s="459" t="s">
        <v>169</v>
      </c>
      <c r="EA97" s="459" t="s">
        <v>170</v>
      </c>
      <c r="EC97" s="459" t="s">
        <v>160</v>
      </c>
      <c r="ED97" s="459" t="s">
        <v>161</v>
      </c>
      <c r="EE97" s="459" t="s">
        <v>162</v>
      </c>
      <c r="EF97" s="459" t="s">
        <v>163</v>
      </c>
      <c r="EG97" s="459" t="s">
        <v>164</v>
      </c>
      <c r="EH97" s="459" t="s">
        <v>165</v>
      </c>
      <c r="EI97" s="459" t="s">
        <v>166</v>
      </c>
      <c r="EJ97" s="459" t="s">
        <v>167</v>
      </c>
      <c r="EK97" s="459" t="s">
        <v>111</v>
      </c>
      <c r="EL97" s="459" t="s">
        <v>168</v>
      </c>
      <c r="EM97" s="459" t="s">
        <v>169</v>
      </c>
      <c r="EN97" s="459" t="s">
        <v>170</v>
      </c>
      <c r="EP97" s="459" t="s">
        <v>160</v>
      </c>
      <c r="EQ97" s="459" t="s">
        <v>161</v>
      </c>
      <c r="ER97" s="459" t="s">
        <v>162</v>
      </c>
      <c r="ES97" s="459" t="s">
        <v>163</v>
      </c>
      <c r="ET97" s="459" t="s">
        <v>164</v>
      </c>
      <c r="EU97" s="459" t="s">
        <v>165</v>
      </c>
      <c r="EV97" s="459" t="s">
        <v>166</v>
      </c>
      <c r="EW97" s="459" t="s">
        <v>167</v>
      </c>
      <c r="EX97" s="459" t="s">
        <v>111</v>
      </c>
      <c r="EY97" s="459" t="s">
        <v>168</v>
      </c>
      <c r="EZ97" s="459" t="s">
        <v>169</v>
      </c>
      <c r="FA97" s="459" t="s">
        <v>170</v>
      </c>
    </row>
    <row r="98" spans="1:157" ht="47.25" customHeight="1">
      <c r="A98" s="571"/>
      <c r="B98" s="571" t="s">
        <v>190</v>
      </c>
      <c r="C98" s="221" t="s">
        <v>191</v>
      </c>
      <c r="D98" s="453" t="s">
        <v>236</v>
      </c>
      <c r="E98" s="237" t="s">
        <v>183</v>
      </c>
      <c r="F98" s="237" t="s">
        <v>171</v>
      </c>
      <c r="G98" s="237" t="s">
        <v>171</v>
      </c>
      <c r="H98" s="237" t="s">
        <v>171</v>
      </c>
      <c r="I98" s="237" t="s">
        <v>171</v>
      </c>
      <c r="J98" s="237" t="s">
        <v>171</v>
      </c>
      <c r="K98" s="237" t="s">
        <v>171</v>
      </c>
      <c r="L98" s="237" t="s">
        <v>171</v>
      </c>
      <c r="M98" s="237" t="s">
        <v>171</v>
      </c>
      <c r="N98" s="237" t="s">
        <v>171</v>
      </c>
      <c r="O98" s="237" t="s">
        <v>171</v>
      </c>
      <c r="P98" s="237"/>
      <c r="Q98" s="237"/>
      <c r="R98" s="237" t="s">
        <v>237</v>
      </c>
      <c r="S98" s="238"/>
      <c r="T98" s="449" t="s">
        <v>47</v>
      </c>
      <c r="U98" s="263">
        <v>202300000000296</v>
      </c>
      <c r="V98" s="595" t="s">
        <v>238</v>
      </c>
      <c r="W98" s="351">
        <f>+SUMIFS('[1]SIIF 30 de Noviembre de 2025'!$P$4:$P$749,'[1]SIIF 30 de Noviembre de 2025'!$A$4:$A$749,$B98,'[1]SIIF 30 de Noviembre de 2025'!$B$4:$B$749,$C98,'[1]SIIF 30 de Noviembre de 2025'!$C$4:$C$749,$D98)/1000000</f>
        <v>2976</v>
      </c>
      <c r="X98" s="351"/>
      <c r="Y98" s="351">
        <f>+SUMIFS('[1]SIIF 30 de Noviembre de 2025'!$R$4:$R$749,'[1]SIIF 30 de Noviembre de 2025'!$A$4:$A$749,$B98,'[1]SIIF 30 de Noviembre de 2025'!$B$4:$B$749,$C98,'[1]SIIF 30 de Noviembre de 2025'!$C$4:$C$749,$D98)/1000000</f>
        <v>0</v>
      </c>
      <c r="Z98" s="351"/>
      <c r="AA98" s="351">
        <f>+SUMIFS('[1]SIIF 30 de Noviembre de 2025'!$Q$4:$Q$749,'[1]SIIF 30 de Noviembre de 2025'!$A$4:$A$749,$B98,'[1]SIIF 30 de Noviembre de 2025'!$B$4:$B$749,$C98,'[1]SIIF 30 de Noviembre de 2025'!$C$4:$C$749,$D98)/1000000</f>
        <v>0</v>
      </c>
      <c r="AB98" s="351"/>
      <c r="AC98" s="351">
        <f>+AA98+AB98</f>
        <v>0</v>
      </c>
      <c r="AD98" s="413">
        <f>+SUMIFS('[1]SIIF 30 de Noviembre de 2025'!$S$4:$S$749,'[1]SIIF 30 de Noviembre de 2025'!$A$4:$A$749,$B98,'[1]SIIF 30 de Noviembre de 2025'!$B$4:$B$749,$C98,'[1]SIIF 30 de Noviembre de 2025'!$C$4:$C$749,$D98)/1000000</f>
        <v>2976</v>
      </c>
      <c r="AE98" s="351">
        <f>+SUMIFS('[1]SIIF 30 de Noviembre de 2025'!$T$4:$T$749,'[1]SIIF 30 de Noviembre de 2025'!$A$4:$A$749,$B98,'[1]SIIF 30 de Noviembre de 2025'!$B$4:$B$749,$C98,'[1]SIIF 30 de Noviembre de 2025'!$C$4:$C$749,$D98)/1000000</f>
        <v>0</v>
      </c>
      <c r="AF98" s="351">
        <f>+SUMIFS('[1]SIIF 30 de Noviembre de 2025'!$U$4:$U$749,'[1]SIIF 30 de Noviembre de 2025'!$A$4:$A$749,$B98,'[1]SIIF 30 de Noviembre de 2025'!$B$4:$B$749,$C98,'[1]SIIF 30 de Noviembre de 2025'!$C$4:$C$749,$D98)/1000000</f>
        <v>2889.1538310000001</v>
      </c>
      <c r="AG98" s="351">
        <f>+SUMIFS('[1]SIIF 30 de Noviembre de 2025'!$V$4:$V$749,'[1]SIIF 30 de Noviembre de 2025'!$A$4:$A$749,$B98,'[1]SIIF 30 de Noviembre de 2025'!$B$4:$B$749,$C98,'[1]SIIF 30 de Noviembre de 2025'!$C$4:$C$749,$D98)/1000000</f>
        <v>86.846169000000003</v>
      </c>
      <c r="AH98" s="414">
        <f>+SUMIFS('[1]SIIF 30 de Noviembre de 2025'!$W$4:$W$749,'[1]SIIF 30 de Noviembre de 2025'!$A$4:$A$749,$B98,'[1]SIIF 30 de Noviembre de 2025'!$B$4:$B$749,$C98,'[1]SIIF 30 de Noviembre de 2025'!$C$4:$C$749,$D98,'[1]SIIF 30 de Noviembre de 2025'!$D$4:$D$749,$E98,'[1]SIIF 30 de Noviembre de 2025'!$E$4:$E$749,$F98,'[1]SIIF 30 de Noviembre de 2025'!$F$4:$F$749,$G98,'[1]SIIF 30 de Noviembre de 2025'!$G$4:$G$749,$H98,'[1]SIIF 30 de Noviembre de 2025'!$H$4:$H$749,$I98,'[1]SIIF 30 de Noviembre de 2025'!$I$4:$I$749,$J98,'[1]SIIF 30 de Noviembre de 2025'!$J$4:$J$749,$K98,'[1]SIIF 30 de Noviembre de 2025'!$K$4:$K$749,$L98,'[1]SIIF 30 de Noviembre de 2025'!$L$4:$L$749,$M98,'[1]SIIF 30 de Noviembre de 2025'!$M$4:$M$749,$N98,'[1]SIIF 30 de Noviembre de 2025'!$N$4:$N$749,$O98)/1000000</f>
        <v>2810.5803639999999</v>
      </c>
      <c r="AI98" s="244">
        <f>+AH98/AD98</f>
        <v>0.94441544489247309</v>
      </c>
      <c r="AJ98" s="245"/>
      <c r="AK98" s="243">
        <f>INDEX(CC98:CN98,MATCH($W$1,$CC$86:$CN$86,0))</f>
        <v>2976</v>
      </c>
      <c r="AL98" s="243">
        <f>+AH98-AK98</f>
        <v>-165.41963600000008</v>
      </c>
      <c r="AM98" s="168">
        <f>INDEX(BC98:BN98,MATCH($W$1,$BC$86:$BN$86,0))</f>
        <v>1</v>
      </c>
      <c r="AN98" s="413">
        <f>+SUMIFS('[1]SIIF 30 de Noviembre de 2025'!$X$4:$X$749,'[1]SIIF 30 de Noviembre de 2025'!$A$4:$A$749,$B98,'[1]SIIF 30 de Noviembre de 2025'!$B$4:$B$749,$C98,'[1]SIIF 30 de Noviembre de 2025'!$C$4:$C$749,$D98,'[1]SIIF 30 de Noviembre de 2025'!$D$4:$D$749,$E98,'[1]SIIF 30 de Noviembre de 2025'!$E$4:$E$749,$F98,'[1]SIIF 30 de Noviembre de 2025'!$F$4:$F$749,$G98,'[1]SIIF 30 de Noviembre de 2025'!$G$4:$G$749,$H98,'[1]SIIF 30 de Noviembre de 2025'!$H$4:$H$749,$I98,'[1]SIIF 30 de Noviembre de 2025'!$I$4:$I$749,$J98,'[1]SIIF 30 de Noviembre de 2025'!$J$4:$J$749,$K98,'[1]SIIF 30 de Noviembre de 2025'!$K$4:$K$749,$L98,'[1]SIIF 30 de Noviembre de 2025'!$L$4:$L$749,$M98,'[1]SIIF 30 de Noviembre de 2025'!$M$4:$M$749,$N98,'[1]SIIF 30 de Noviembre de 2025'!$N$4:$N$749,$O98)/1000000</f>
        <v>2204.1962090000002</v>
      </c>
      <c r="AO98" s="244">
        <f>+AN98/AD98</f>
        <v>0.74065732829301079</v>
      </c>
      <c r="AP98" s="245"/>
      <c r="AQ98" s="243">
        <f>INDEX(CP98:DA98,MATCH($W$1,$CP$86:$DA$86,0))</f>
        <v>2976</v>
      </c>
      <c r="AR98" s="243">
        <f>+AN98-AQ98</f>
        <v>-771.80379099999982</v>
      </c>
      <c r="AS98" s="168">
        <f>INDEX(BP98:CA98,MATCH($W$1,$BP$86:$CA$86,0))</f>
        <v>1</v>
      </c>
      <c r="AT98" s="413">
        <f>+SUMIFS('[1]SIIF 30 de Noviembre de 2025'!$Z$4:$Z$749,'[1]SIIF 30 de Noviembre de 2025'!$A$4:$A$749,$B98,'[1]SIIF 30 de Noviembre de 2025'!$B$4:$B$749,$C98,'[1]SIIF 30 de Noviembre de 2025'!$C$4:$C$749,$D98,'[1]SIIF 30 de Noviembre de 2025'!$D$4:$D$749,$E98,'[1]SIIF 30 de Noviembre de 2025'!$E$4:$E$749,$F98,'[1]SIIF 30 de Noviembre de 2025'!$F$4:$F$749,$G98,'[1]SIIF 30 de Noviembre de 2025'!$G$4:$G$749,$H98,'[1]SIIF 30 de Noviembre de 2025'!$H$4:$H$749,$I98,'[1]SIIF 30 de Noviembre de 2025'!$I$4:$I$749,$J98,'[1]SIIF 30 de Noviembre de 2025'!$J$4:$J$749,$K98,'[1]SIIF 30 de Noviembre de 2025'!$K$4:$K$749,$L98,'[1]SIIF 30 de Noviembre de 2025'!$L$4:$L$749,$M98,'[1]SIIF 30 de Noviembre de 2025'!$M$4:$M$749,$N98,'[1]SIIF 30 de Noviembre de 2025'!$N$4:$N$749,$O98)/1000000</f>
        <v>2204.1962090000002</v>
      </c>
      <c r="AU98" s="244">
        <f>+AT98/AD98</f>
        <v>0.74065732829301079</v>
      </c>
      <c r="AV98" s="413">
        <f>+AD98-AH98</f>
        <v>165.41963600000008</v>
      </c>
      <c r="AW98" s="353">
        <f>+AH98-AN98</f>
        <v>606.38415499999974</v>
      </c>
      <c r="AX98" s="353">
        <f>+AD98-AN98</f>
        <v>771.80379099999982</v>
      </c>
      <c r="AY98" s="354">
        <f>+AG98-AH98</f>
        <v>-2723.734195</v>
      </c>
      <c r="AZ98" s="188">
        <f>AD98*AS98</f>
        <v>2976</v>
      </c>
      <c r="BA98" s="247">
        <f>IF(AND(AZ98=0,AN98&gt;AZ98),1,IFERROR(AN98/AZ98,1))</f>
        <v>0.74065732829301079</v>
      </c>
      <c r="BC98" s="255">
        <v>0.36678931451612901</v>
      </c>
      <c r="BD98" s="249">
        <v>0.87735215053763438</v>
      </c>
      <c r="BE98" s="249">
        <v>1</v>
      </c>
      <c r="BF98" s="249">
        <v>1</v>
      </c>
      <c r="BG98" s="249">
        <v>1</v>
      </c>
      <c r="BH98" s="249">
        <v>1</v>
      </c>
      <c r="BI98" s="249">
        <v>1</v>
      </c>
      <c r="BJ98" s="249">
        <v>1</v>
      </c>
      <c r="BK98" s="249">
        <v>1</v>
      </c>
      <c r="BL98" s="249">
        <v>1</v>
      </c>
      <c r="BM98" s="249">
        <v>1</v>
      </c>
      <c r="BN98" s="249">
        <v>1</v>
      </c>
      <c r="BP98" s="249">
        <v>2.2926747311827957E-2</v>
      </c>
      <c r="BQ98" s="249">
        <v>0.1012231182795699</v>
      </c>
      <c r="BR98" s="249">
        <v>0.2</v>
      </c>
      <c r="BS98" s="249">
        <v>0.2982728494623656</v>
      </c>
      <c r="BT98" s="249">
        <v>0.3995698924731183</v>
      </c>
      <c r="BU98" s="249">
        <v>0.49504536290322582</v>
      </c>
      <c r="BV98" s="249">
        <v>0.58570732526881719</v>
      </c>
      <c r="BW98" s="249">
        <v>0.67330645161290326</v>
      </c>
      <c r="BX98" s="249">
        <v>0.75792002688172044</v>
      </c>
      <c r="BY98" s="249">
        <v>0.84085349462365588</v>
      </c>
      <c r="BZ98" s="249">
        <v>1</v>
      </c>
      <c r="CA98" s="249">
        <v>1</v>
      </c>
      <c r="CC98" s="464">
        <f t="shared" ref="CC98:CN99" si="296">DC98/EC98</f>
        <v>1091.5650000000001</v>
      </c>
      <c r="CD98" s="464">
        <f t="shared" si="296"/>
        <v>2611</v>
      </c>
      <c r="CE98" s="464">
        <f t="shared" si="296"/>
        <v>2976</v>
      </c>
      <c r="CF98" s="464">
        <f t="shared" si="296"/>
        <v>2976</v>
      </c>
      <c r="CG98" s="464">
        <f t="shared" si="296"/>
        <v>2976</v>
      </c>
      <c r="CH98" s="464">
        <f t="shared" si="296"/>
        <v>2976</v>
      </c>
      <c r="CI98" s="464">
        <f t="shared" si="296"/>
        <v>2976</v>
      </c>
      <c r="CJ98" s="464">
        <f t="shared" si="296"/>
        <v>2976</v>
      </c>
      <c r="CK98" s="464">
        <f t="shared" si="296"/>
        <v>2976</v>
      </c>
      <c r="CL98" s="464">
        <f t="shared" si="296"/>
        <v>2976</v>
      </c>
      <c r="CM98" s="464">
        <f t="shared" si="296"/>
        <v>2976</v>
      </c>
      <c r="CN98" s="464">
        <f t="shared" si="296"/>
        <v>2976</v>
      </c>
      <c r="CP98" s="465">
        <f t="shared" ref="CP98:DA99" si="297">DP98/EP98</f>
        <v>68.23</v>
      </c>
      <c r="CQ98" s="465">
        <f t="shared" si="297"/>
        <v>301.24</v>
      </c>
      <c r="CR98" s="465">
        <f t="shared" si="297"/>
        <v>595.20000000000005</v>
      </c>
      <c r="CS98" s="465">
        <f t="shared" si="297"/>
        <v>887.66</v>
      </c>
      <c r="CT98" s="465">
        <f t="shared" si="297"/>
        <v>1189.1199999999999</v>
      </c>
      <c r="CU98" s="465">
        <f t="shared" si="297"/>
        <v>1473.2550000000001</v>
      </c>
      <c r="CV98" s="465">
        <f t="shared" si="297"/>
        <v>1743.0650000000001</v>
      </c>
      <c r="CW98" s="465">
        <f t="shared" si="297"/>
        <v>2003.76</v>
      </c>
      <c r="CX98" s="465">
        <f t="shared" si="297"/>
        <v>2255.5700000000002</v>
      </c>
      <c r="CY98" s="465">
        <f t="shared" si="297"/>
        <v>2502.38</v>
      </c>
      <c r="CZ98" s="465">
        <f t="shared" si="297"/>
        <v>2976</v>
      </c>
      <c r="DA98" s="465">
        <f t="shared" si="297"/>
        <v>2976</v>
      </c>
      <c r="DC98" s="464">
        <v>1091565000</v>
      </c>
      <c r="DD98" s="465">
        <v>2611000000</v>
      </c>
      <c r="DE98" s="465">
        <v>2976000000</v>
      </c>
      <c r="DF98" s="465">
        <v>2976000000</v>
      </c>
      <c r="DG98" s="465">
        <v>2976000000</v>
      </c>
      <c r="DH98" s="465">
        <v>2976000000</v>
      </c>
      <c r="DI98" s="465">
        <v>2976000000</v>
      </c>
      <c r="DJ98" s="465">
        <v>2976000000</v>
      </c>
      <c r="DK98" s="465">
        <v>2976000000</v>
      </c>
      <c r="DL98" s="465">
        <v>2976000000</v>
      </c>
      <c r="DM98" s="465">
        <v>2976000000</v>
      </c>
      <c r="DN98" s="465">
        <v>2976000000</v>
      </c>
      <c r="DP98" s="465">
        <v>68230000</v>
      </c>
      <c r="DQ98" s="465">
        <v>301240000</v>
      </c>
      <c r="DR98" s="465">
        <v>595200000</v>
      </c>
      <c r="DS98" s="465">
        <v>887660000</v>
      </c>
      <c r="DT98" s="465">
        <v>1189120000</v>
      </c>
      <c r="DU98" s="465">
        <v>1473255000</v>
      </c>
      <c r="DV98" s="465">
        <v>1743065000</v>
      </c>
      <c r="DW98" s="465">
        <v>2003760000</v>
      </c>
      <c r="DX98" s="465">
        <v>2255570000</v>
      </c>
      <c r="DY98" s="465">
        <v>2502380000</v>
      </c>
      <c r="DZ98" s="465">
        <v>2976000000</v>
      </c>
      <c r="EA98" s="465">
        <v>2976000000</v>
      </c>
      <c r="EC98" s="464">
        <v>1000000</v>
      </c>
      <c r="ED98" s="465">
        <v>1000000</v>
      </c>
      <c r="EE98" s="465">
        <v>1000000</v>
      </c>
      <c r="EF98" s="465">
        <v>1000000</v>
      </c>
      <c r="EG98" s="465">
        <v>1000000</v>
      </c>
      <c r="EH98" s="465">
        <v>1000000</v>
      </c>
      <c r="EI98" s="465">
        <v>1000000</v>
      </c>
      <c r="EJ98" s="465">
        <v>1000000</v>
      </c>
      <c r="EK98" s="465">
        <v>1000000</v>
      </c>
      <c r="EL98" s="465">
        <v>1000000</v>
      </c>
      <c r="EM98" s="465">
        <v>1000000</v>
      </c>
      <c r="EN98" s="465">
        <v>1000000</v>
      </c>
      <c r="EP98" s="465">
        <v>1000000</v>
      </c>
      <c r="EQ98" s="465">
        <v>1000000</v>
      </c>
      <c r="ER98" s="465">
        <v>1000000</v>
      </c>
      <c r="ES98" s="465">
        <v>1000000</v>
      </c>
      <c r="ET98" s="465">
        <v>1000000</v>
      </c>
      <c r="EU98" s="465">
        <v>1000000</v>
      </c>
      <c r="EV98" s="465">
        <v>1000000</v>
      </c>
      <c r="EW98" s="465">
        <v>1000000</v>
      </c>
      <c r="EX98" s="465">
        <v>1000000</v>
      </c>
      <c r="EY98" s="465">
        <v>1000000</v>
      </c>
      <c r="EZ98" s="465">
        <v>1000000</v>
      </c>
      <c r="FA98" s="465">
        <v>1000000</v>
      </c>
    </row>
    <row r="99" spans="1:157" ht="47.25" customHeight="1">
      <c r="A99" s="571"/>
      <c r="B99" s="571" t="s">
        <v>190</v>
      </c>
      <c r="C99" s="221" t="s">
        <v>191</v>
      </c>
      <c r="D99" s="453" t="s">
        <v>239</v>
      </c>
      <c r="E99" s="237" t="s">
        <v>183</v>
      </c>
      <c r="F99" s="237" t="s">
        <v>171</v>
      </c>
      <c r="G99" s="237" t="s">
        <v>171</v>
      </c>
      <c r="H99" s="237" t="s">
        <v>171</v>
      </c>
      <c r="I99" s="237" t="s">
        <v>171</v>
      </c>
      <c r="J99" s="237" t="s">
        <v>171</v>
      </c>
      <c r="K99" s="237" t="s">
        <v>171</v>
      </c>
      <c r="L99" s="237" t="s">
        <v>171</v>
      </c>
      <c r="M99" s="237" t="s">
        <v>171</v>
      </c>
      <c r="N99" s="237" t="s">
        <v>171</v>
      </c>
      <c r="O99" s="237" t="s">
        <v>171</v>
      </c>
      <c r="P99" s="237"/>
      <c r="Q99" s="237"/>
      <c r="R99" s="237" t="s">
        <v>222</v>
      </c>
      <c r="S99" s="238"/>
      <c r="T99" s="449" t="s">
        <v>48</v>
      </c>
      <c r="U99" s="263">
        <v>2022011000051</v>
      </c>
      <c r="V99" s="595" t="s">
        <v>240</v>
      </c>
      <c r="W99" s="354">
        <f>+SUMIFS('[1]SIIF 30 de Noviembre de 2025'!$P$4:$P$749,'[1]SIIF 30 de Noviembre de 2025'!$A$4:$A$749,$B99,'[1]SIIF 30 de Noviembre de 2025'!$B$4:$B$749,$C99,'[1]SIIF 30 de Noviembre de 2025'!$C$4:$C$749,$D99)/1000000</f>
        <v>1945.7760000000001</v>
      </c>
      <c r="X99" s="351"/>
      <c r="Y99" s="351">
        <f>+SUMIFS('[1]SIIF 30 de Noviembre de 2025'!$R$4:$R$749,'[1]SIIF 30 de Noviembre de 2025'!$A$4:$A$749,$B99,'[1]SIIF 30 de Noviembre de 2025'!$B$4:$B$749,$C99,'[1]SIIF 30 de Noviembre de 2025'!$C$4:$C$749,$D99)/1000000</f>
        <v>0</v>
      </c>
      <c r="Z99" s="351"/>
      <c r="AA99" s="351">
        <f>+SUMIFS('[1]SIIF 30 de Noviembre de 2025'!$Q$4:$Q$749,'[1]SIIF 30 de Noviembre de 2025'!$A$4:$A$749,$B99,'[1]SIIF 30 de Noviembre de 2025'!$B$4:$B$749,$C99,'[1]SIIF 30 de Noviembre de 2025'!$C$4:$C$749,$D99)/1000000</f>
        <v>0</v>
      </c>
      <c r="AB99" s="351"/>
      <c r="AC99" s="351">
        <f>+AA99+AB99</f>
        <v>0</v>
      </c>
      <c r="AD99" s="413">
        <f>+SUMIFS('[1]SIIF 30 de Noviembre de 2025'!$S$4:$S$749,'[1]SIIF 30 de Noviembre de 2025'!$A$4:$A$749,$B99,'[1]SIIF 30 de Noviembre de 2025'!$B$4:$B$749,$C99,'[1]SIIF 30 de Noviembre de 2025'!$C$4:$C$749,$D99)/1000000</f>
        <v>1945.7760000000001</v>
      </c>
      <c r="AE99" s="354">
        <f>+SUMIFS('[1]SIIF 30 de Noviembre de 2025'!$T$4:$T$749,'[1]SIIF 30 de Noviembre de 2025'!$A$4:$A$749,$B99,'[1]SIIF 30 de Noviembre de 2025'!$B$4:$B$749,$C99,'[1]SIIF 30 de Noviembre de 2025'!$C$4:$C$749,$D99)/1000000</f>
        <v>0</v>
      </c>
      <c r="AF99" s="354">
        <f>+SUMIFS('[1]SIIF 30 de Noviembre de 2025'!$U$4:$U$749,'[1]SIIF 30 de Noviembre de 2025'!$A$4:$A$749,$B99,'[1]SIIF 30 de Noviembre de 2025'!$B$4:$B$749,$C99,'[1]SIIF 30 de Noviembre de 2025'!$C$4:$C$749,$D99)/1000000</f>
        <v>1937.0619999999999</v>
      </c>
      <c r="AG99" s="351">
        <f>+SUMIFS('[1]SIIF 30 de Noviembre de 2025'!$V$4:$V$749,'[1]SIIF 30 de Noviembre de 2025'!$A$4:$A$749,$B99,'[1]SIIF 30 de Noviembre de 2025'!$B$4:$B$749,$C99,'[1]SIIF 30 de Noviembre de 2025'!$C$4:$C$749,$D99)/1000000</f>
        <v>8.7140000000000004</v>
      </c>
      <c r="AH99" s="414">
        <f>+SUMIFS('[1]SIIF 30 de Noviembre de 2025'!$W$4:$W$749,'[1]SIIF 30 de Noviembre de 2025'!$A$4:$A$749,$B99,'[1]SIIF 30 de Noviembre de 2025'!$B$4:$B$749,$C99,'[1]SIIF 30 de Noviembre de 2025'!$C$4:$C$749,$D99,'[1]SIIF 30 de Noviembre de 2025'!$D$4:$D$749,$E99,'[1]SIIF 30 de Noviembre de 2025'!$E$4:$E$749,$F99,'[1]SIIF 30 de Noviembre de 2025'!$F$4:$F$749,$G99,'[1]SIIF 30 de Noviembre de 2025'!$G$4:$G$749,$H99,'[1]SIIF 30 de Noviembre de 2025'!$H$4:$H$749,$I99,'[1]SIIF 30 de Noviembre de 2025'!$I$4:$I$749,$J99,'[1]SIIF 30 de Noviembre de 2025'!$J$4:$J$749,$K99,'[1]SIIF 30 de Noviembre de 2025'!$K$4:$K$749,$L99,'[1]SIIF 30 de Noviembre de 2025'!$L$4:$L$749,$M99,'[1]SIIF 30 de Noviembre de 2025'!$M$4:$M$749,$N99,'[1]SIIF 30 de Noviembre de 2025'!$N$4:$N$749,$O99)/1000000</f>
        <v>1886.7534390000001</v>
      </c>
      <c r="AI99" s="244">
        <f>+AH99/AD99</f>
        <v>0.96966631256629743</v>
      </c>
      <c r="AJ99" s="264"/>
      <c r="AK99" s="243">
        <f>INDEX(CC99:CN99,MATCH($W$1,$CC$86:$CN$86,0))</f>
        <v>1945.7760000000001</v>
      </c>
      <c r="AL99" s="243">
        <f>+AH99-AK99</f>
        <v>-59.022560999999996</v>
      </c>
      <c r="AM99" s="168">
        <f>INDEX(BC99:BN99,MATCH($W$1,$BC$86:$BN$86,0))</f>
        <v>1</v>
      </c>
      <c r="AN99" s="416">
        <f>+SUMIFS('[1]SIIF 30 de Noviembre de 2025'!$X$4:$X$749,'[1]SIIF 30 de Noviembre de 2025'!$A$4:$A$749,$B99,'[1]SIIF 30 de Noviembre de 2025'!$B$4:$B$749,$C99,'[1]SIIF 30 de Noviembre de 2025'!$C$4:$C$749,$D99,'[1]SIIF 30 de Noviembre de 2025'!$D$4:$D$749,$E99,'[1]SIIF 30 de Noviembre de 2025'!$E$4:$E$749,$F99,'[1]SIIF 30 de Noviembre de 2025'!$F$4:$F$749,$G99,'[1]SIIF 30 de Noviembre de 2025'!$G$4:$G$749,$H99,'[1]SIIF 30 de Noviembre de 2025'!$H$4:$H$749,$I99,'[1]SIIF 30 de Noviembre de 2025'!$I$4:$I$749,$J99,'[1]SIIF 30 de Noviembre de 2025'!$J$4:$J$749,$K99,'[1]SIIF 30 de Noviembre de 2025'!$K$4:$K$749,$L99,'[1]SIIF 30 de Noviembre de 2025'!$L$4:$L$749,$M99,'[1]SIIF 30 de Noviembre de 2025'!$M$4:$M$749,$N99,'[1]SIIF 30 de Noviembre de 2025'!$N$4:$N$749,$O99)/1000000</f>
        <v>1548.6934927499999</v>
      </c>
      <c r="AO99" s="265">
        <f>+AN99/AD99</f>
        <v>0.7959258890797295</v>
      </c>
      <c r="AP99" s="264"/>
      <c r="AQ99" s="243">
        <f>INDEX(CP99:DA99,MATCH($W$1,$CP$86:$DA$86,0))</f>
        <v>1611.423</v>
      </c>
      <c r="AR99" s="243">
        <f>+AN99-AQ99</f>
        <v>-62.729507250000097</v>
      </c>
      <c r="AS99" s="168">
        <f>INDEX(BP99:CA99,MATCH($W$1,$BP$86:$CA$86,0))</f>
        <v>0.82816470138392084</v>
      </c>
      <c r="AT99" s="416">
        <f>+SUMIFS('[1]SIIF 30 de Noviembre de 2025'!$Z$4:$Z$749,'[1]SIIF 30 de Noviembre de 2025'!$A$4:$A$749,$B99,'[1]SIIF 30 de Noviembre de 2025'!$B$4:$B$749,$C99,'[1]SIIF 30 de Noviembre de 2025'!$C$4:$C$749,$D99,'[1]SIIF 30 de Noviembre de 2025'!$D$4:$D$749,$E99,'[1]SIIF 30 de Noviembre de 2025'!$E$4:$E$749,$F99,'[1]SIIF 30 de Noviembre de 2025'!$F$4:$F$749,$G99,'[1]SIIF 30 de Noviembre de 2025'!$G$4:$G$749,$H99,'[1]SIIF 30 de Noviembre de 2025'!$H$4:$H$749,$I99,'[1]SIIF 30 de Noviembre de 2025'!$I$4:$I$749,$J99,'[1]SIIF 30 de Noviembre de 2025'!$J$4:$J$749,$K99,'[1]SIIF 30 de Noviembre de 2025'!$K$4:$K$749,$L99,'[1]SIIF 30 de Noviembre de 2025'!$L$4:$L$749,$M99,'[1]SIIF 30 de Noviembre de 2025'!$M$4:$M$749,$N99,'[1]SIIF 30 de Noviembre de 2025'!$N$4:$N$749,$O99)/1000000</f>
        <v>1548.6934927499999</v>
      </c>
      <c r="AU99" s="265">
        <f>+AT99/AD99</f>
        <v>0.7959258890797295</v>
      </c>
      <c r="AV99" s="416">
        <f>+AD99-AH99</f>
        <v>59.022560999999996</v>
      </c>
      <c r="AW99" s="353">
        <f>+AH99-AN99</f>
        <v>338.05994625000017</v>
      </c>
      <c r="AX99" s="358">
        <f>+AD99-AN99</f>
        <v>397.08250725000016</v>
      </c>
      <c r="AY99" s="354">
        <f>+AG99-AH99</f>
        <v>-1878.0394390000001</v>
      </c>
      <c r="AZ99" s="188">
        <f>AD99*AS99</f>
        <v>1611.423</v>
      </c>
      <c r="BA99" s="247">
        <f>IF(AND(AZ99=0,AN99&gt;AZ99),1,IFERROR(AN99/AZ99,1))</f>
        <v>0.96107197970365321</v>
      </c>
      <c r="BC99" s="255">
        <v>0.14361879270789649</v>
      </c>
      <c r="BD99" s="249">
        <v>0.84371273980149819</v>
      </c>
      <c r="BE99" s="249">
        <v>0.84371273980149819</v>
      </c>
      <c r="BF99" s="249">
        <v>0.91540650105664778</v>
      </c>
      <c r="BG99" s="249">
        <v>0.91540650105664778</v>
      </c>
      <c r="BH99" s="249">
        <v>0.96916397365369911</v>
      </c>
      <c r="BI99" s="249">
        <v>1</v>
      </c>
      <c r="BJ99" s="249">
        <v>1</v>
      </c>
      <c r="BK99" s="249">
        <v>1</v>
      </c>
      <c r="BL99" s="249">
        <v>1</v>
      </c>
      <c r="BM99" s="249">
        <v>1</v>
      </c>
      <c r="BN99" s="249">
        <v>1</v>
      </c>
      <c r="BP99" s="249">
        <v>0</v>
      </c>
      <c r="BQ99" s="249">
        <v>8.3000304248793278E-3</v>
      </c>
      <c r="BR99" s="249">
        <v>7.0859646742482171E-2</v>
      </c>
      <c r="BS99" s="249">
        <v>0.14471141590810041</v>
      </c>
      <c r="BT99" s="249">
        <v>0.22961276118114315</v>
      </c>
      <c r="BU99" s="249">
        <v>0.32068131172344605</v>
      </c>
      <c r="BV99" s="249">
        <v>0.42116769864568171</v>
      </c>
      <c r="BW99" s="249">
        <v>0.52241213788226393</v>
      </c>
      <c r="BX99" s="249">
        <v>0.62942753944955632</v>
      </c>
      <c r="BY99" s="249">
        <v>0.73367849125490292</v>
      </c>
      <c r="BZ99" s="249">
        <v>0.82816470138392084</v>
      </c>
      <c r="CA99" s="249">
        <v>1</v>
      </c>
      <c r="CC99" s="464">
        <f t="shared" si="296"/>
        <v>279.45</v>
      </c>
      <c r="CD99" s="464">
        <f t="shared" si="296"/>
        <v>1641.6759999999999</v>
      </c>
      <c r="CE99" s="464">
        <f t="shared" si="296"/>
        <v>1641.6759999999999</v>
      </c>
      <c r="CF99" s="464">
        <f t="shared" si="296"/>
        <v>1781.1759999999999</v>
      </c>
      <c r="CG99" s="464">
        <f t="shared" si="296"/>
        <v>1781.1759999999999</v>
      </c>
      <c r="CH99" s="464">
        <f t="shared" si="296"/>
        <v>1885.7760000000001</v>
      </c>
      <c r="CI99" s="464">
        <f t="shared" si="296"/>
        <v>1945.7760000000001</v>
      </c>
      <c r="CJ99" s="464">
        <f t="shared" si="296"/>
        <v>1945.7760000000001</v>
      </c>
      <c r="CK99" s="464">
        <f t="shared" si="296"/>
        <v>1945.7760000000001</v>
      </c>
      <c r="CL99" s="464">
        <f t="shared" si="296"/>
        <v>1945.7760000000001</v>
      </c>
      <c r="CM99" s="464">
        <f t="shared" si="296"/>
        <v>1945.7760000000001</v>
      </c>
      <c r="CN99" s="464">
        <f t="shared" si="296"/>
        <v>1945.7760000000001</v>
      </c>
      <c r="CP99" s="465">
        <f t="shared" si="297"/>
        <v>0</v>
      </c>
      <c r="CQ99" s="465">
        <f t="shared" si="297"/>
        <v>16.149999999999999</v>
      </c>
      <c r="CR99" s="465">
        <f t="shared" si="297"/>
        <v>137.87700000000001</v>
      </c>
      <c r="CS99" s="465">
        <f t="shared" si="297"/>
        <v>281.57600000000002</v>
      </c>
      <c r="CT99" s="465">
        <f t="shared" si="297"/>
        <v>446.77499999999998</v>
      </c>
      <c r="CU99" s="465">
        <f t="shared" si="297"/>
        <v>623.97400000000005</v>
      </c>
      <c r="CV99" s="465">
        <f t="shared" si="297"/>
        <v>819.49800000000005</v>
      </c>
      <c r="CW99" s="465">
        <f t="shared" si="297"/>
        <v>1016.497</v>
      </c>
      <c r="CX99" s="465">
        <f t="shared" si="297"/>
        <v>1224.7249999999999</v>
      </c>
      <c r="CY99" s="465">
        <f t="shared" si="297"/>
        <v>1427.5740000000001</v>
      </c>
      <c r="CZ99" s="465">
        <f t="shared" si="297"/>
        <v>1611.423</v>
      </c>
      <c r="DA99" s="465">
        <f t="shared" si="297"/>
        <v>1945.7760000000001</v>
      </c>
      <c r="DC99" s="464">
        <v>279450000</v>
      </c>
      <c r="DD99" s="465">
        <v>1641676000</v>
      </c>
      <c r="DE99" s="465">
        <v>1641676000</v>
      </c>
      <c r="DF99" s="465">
        <v>1781176000</v>
      </c>
      <c r="DG99" s="465">
        <v>1781176000</v>
      </c>
      <c r="DH99" s="465">
        <v>1885776000</v>
      </c>
      <c r="DI99" s="465">
        <v>1945776000</v>
      </c>
      <c r="DJ99" s="465">
        <v>1945776000</v>
      </c>
      <c r="DK99" s="465">
        <v>1945776000</v>
      </c>
      <c r="DL99" s="465">
        <v>1945776000</v>
      </c>
      <c r="DM99" s="465">
        <v>1945776000</v>
      </c>
      <c r="DN99" s="465">
        <v>1945776000</v>
      </c>
      <c r="DP99" s="465">
        <v>0</v>
      </c>
      <c r="DQ99" s="465">
        <v>16150000</v>
      </c>
      <c r="DR99" s="465">
        <v>137877000</v>
      </c>
      <c r="DS99" s="465">
        <v>281576000</v>
      </c>
      <c r="DT99" s="465">
        <v>446775000</v>
      </c>
      <c r="DU99" s="465">
        <v>623974000</v>
      </c>
      <c r="DV99" s="465">
        <v>819498000</v>
      </c>
      <c r="DW99" s="465">
        <v>1016497000</v>
      </c>
      <c r="DX99" s="465">
        <v>1224725000</v>
      </c>
      <c r="DY99" s="465">
        <v>1427574000</v>
      </c>
      <c r="DZ99" s="465">
        <v>1611423000</v>
      </c>
      <c r="EA99" s="465">
        <v>1945776000</v>
      </c>
      <c r="EC99" s="464">
        <v>1000000</v>
      </c>
      <c r="ED99" s="465">
        <v>1000000</v>
      </c>
      <c r="EE99" s="465">
        <v>1000000</v>
      </c>
      <c r="EF99" s="465">
        <v>1000000</v>
      </c>
      <c r="EG99" s="465">
        <v>1000000</v>
      </c>
      <c r="EH99" s="465">
        <v>1000000</v>
      </c>
      <c r="EI99" s="465">
        <v>1000000</v>
      </c>
      <c r="EJ99" s="465">
        <v>1000000</v>
      </c>
      <c r="EK99" s="465">
        <v>1000000</v>
      </c>
      <c r="EL99" s="465">
        <v>1000000</v>
      </c>
      <c r="EM99" s="465">
        <v>1000000</v>
      </c>
      <c r="EN99" s="465">
        <v>1000000</v>
      </c>
      <c r="EP99" s="465">
        <v>1000000</v>
      </c>
      <c r="EQ99" s="465">
        <v>1000000</v>
      </c>
      <c r="ER99" s="465">
        <v>1000000</v>
      </c>
      <c r="ES99" s="465">
        <v>1000000</v>
      </c>
      <c r="ET99" s="465">
        <v>1000000</v>
      </c>
      <c r="EU99" s="465">
        <v>1000000</v>
      </c>
      <c r="EV99" s="465">
        <v>1000000</v>
      </c>
      <c r="EW99" s="465">
        <v>1000000</v>
      </c>
      <c r="EX99" s="465">
        <v>1000000</v>
      </c>
      <c r="EY99" s="465">
        <v>1000000</v>
      </c>
      <c r="EZ99" s="465">
        <v>1000000</v>
      </c>
      <c r="FA99" s="465">
        <v>1000000</v>
      </c>
    </row>
    <row r="100" spans="1:157" ht="34.5" customHeight="1">
      <c r="A100" s="179"/>
      <c r="B100" s="179"/>
      <c r="C100" s="179"/>
      <c r="D100" s="254"/>
      <c r="E100" s="179"/>
      <c r="F100" s="179"/>
      <c r="G100" s="179"/>
      <c r="H100" s="179"/>
      <c r="I100" s="179"/>
      <c r="J100" s="179"/>
      <c r="K100" s="179"/>
      <c r="L100" s="179"/>
      <c r="M100" s="179"/>
      <c r="N100" s="179"/>
      <c r="O100" s="179"/>
      <c r="P100" s="179"/>
      <c r="Q100" s="179"/>
      <c r="R100" s="179"/>
      <c r="S100" s="230"/>
      <c r="T100" s="154" t="s">
        <v>241</v>
      </c>
      <c r="U100" s="394"/>
      <c r="V100" s="154" t="s">
        <v>241</v>
      </c>
      <c r="W100" s="344">
        <f>+SUM(W98+W99)</f>
        <v>4921.7759999999998</v>
      </c>
      <c r="X100" s="344">
        <f t="shared" ref="X100:Y100" si="298">+SUM(X98+X99)</f>
        <v>0</v>
      </c>
      <c r="Y100" s="344">
        <f t="shared" si="298"/>
        <v>0</v>
      </c>
      <c r="Z100" s="344">
        <f t="shared" ref="Z100:AC100" si="299">+SUM(Z98+Z99)</f>
        <v>0</v>
      </c>
      <c r="AA100" s="344">
        <f t="shared" si="299"/>
        <v>0</v>
      </c>
      <c r="AB100" s="344">
        <f t="shared" si="299"/>
        <v>0</v>
      </c>
      <c r="AC100" s="344">
        <f t="shared" si="299"/>
        <v>0</v>
      </c>
      <c r="AD100" s="408">
        <f>+SUM(AD98+AD99)</f>
        <v>4921.7759999999998</v>
      </c>
      <c r="AE100" s="344">
        <f>+SUM(AE98+AE99)</f>
        <v>0</v>
      </c>
      <c r="AF100" s="344">
        <f>+SUM(AF98+AF99)</f>
        <v>4826.2158309999995</v>
      </c>
      <c r="AG100" s="344">
        <f>+SUM(AG98+AG99)</f>
        <v>95.560169000000002</v>
      </c>
      <c r="AH100" s="408">
        <f>+SUM(AH98+AH99)</f>
        <v>4697.3338029999995</v>
      </c>
      <c r="AI100" s="165">
        <f>+AH100/AD100</f>
        <v>0.9543981284398152</v>
      </c>
      <c r="AJ100" s="266"/>
      <c r="AK100" s="267">
        <f>+SUM(AK98:AK99)</f>
        <v>4921.7759999999998</v>
      </c>
      <c r="AL100" s="183">
        <f>+SUM(AL98:AL99)</f>
        <v>-224.44219700000008</v>
      </c>
      <c r="AM100" s="168">
        <f>INDEX(BC100:BN100,MATCH($W$1,$BC$86:$BN$86,0))</f>
        <v>1</v>
      </c>
      <c r="AN100" s="408">
        <f>+SUM(AN98+AN99)</f>
        <v>3752.8897017500003</v>
      </c>
      <c r="AO100" s="181">
        <f>+AN100/AD100</f>
        <v>0.76250721319905668</v>
      </c>
      <c r="AP100" s="268"/>
      <c r="AQ100" s="267">
        <f>+SUM(AQ98:AQ99)</f>
        <v>4587.4229999999998</v>
      </c>
      <c r="AR100" s="183">
        <f>+SUM(AR98:AR99)</f>
        <v>-834.53329824999992</v>
      </c>
      <c r="AS100" s="168">
        <f>INDEX(BP100:CA100,MATCH($W$1,$BP$86:$CA$86,0))</f>
        <v>0.93206659547285364</v>
      </c>
      <c r="AT100" s="408">
        <f>+SUM(AT98+AT99)</f>
        <v>3752.8897017500003</v>
      </c>
      <c r="AU100" s="181">
        <f>+AT100/AD100</f>
        <v>0.76250721319905668</v>
      </c>
      <c r="AV100" s="408">
        <f>+SUM(AV98+AV99)</f>
        <v>224.44219700000008</v>
      </c>
      <c r="AW100" s="344">
        <f>+SUM(AW98)</f>
        <v>606.38415499999974</v>
      </c>
      <c r="AX100" s="346">
        <f>+SUM(AX98:AX99)</f>
        <v>1168.88629825</v>
      </c>
      <c r="AY100" s="344">
        <f>+AG100-AH100</f>
        <v>-4601.7736339999992</v>
      </c>
      <c r="AZ100" s="250">
        <f>+SUM(AZ98)</f>
        <v>2976</v>
      </c>
      <c r="BA100" s="247">
        <f>IF(AND(AZ100=0,AN100&gt;AZ100),1,IFERROR(AN100/AZ100,1))</f>
        <v>1.2610516470934141</v>
      </c>
      <c r="BC100" s="258">
        <f>CC100/$AD$100</f>
        <v>0.27856103162760765</v>
      </c>
      <c r="BD100" s="258">
        <f t="shared" ref="BD100:BN100" si="300">CD100/$AD$100</f>
        <v>0.86405313854185961</v>
      </c>
      <c r="BE100" s="258">
        <f t="shared" si="300"/>
        <v>0.93821336038048042</v>
      </c>
      <c r="BF100" s="258">
        <f t="shared" si="300"/>
        <v>0.9665567876311314</v>
      </c>
      <c r="BG100" s="258">
        <f t="shared" si="300"/>
        <v>0.9665567876311314</v>
      </c>
      <c r="BH100" s="258">
        <f t="shared" si="300"/>
        <v>0.98780927860187051</v>
      </c>
      <c r="BI100" s="258">
        <f t="shared" si="300"/>
        <v>1</v>
      </c>
      <c r="BJ100" s="258">
        <f t="shared" si="300"/>
        <v>1</v>
      </c>
      <c r="BK100" s="258">
        <f t="shared" si="300"/>
        <v>1</v>
      </c>
      <c r="BL100" s="258">
        <f t="shared" si="300"/>
        <v>1</v>
      </c>
      <c r="BM100" s="258">
        <f t="shared" si="300"/>
        <v>1</v>
      </c>
      <c r="BN100" s="258">
        <f t="shared" si="300"/>
        <v>1</v>
      </c>
      <c r="BP100" s="258">
        <f>CP100/$AD$100</f>
        <v>1.386288201657288E-2</v>
      </c>
      <c r="BQ100" s="258">
        <f t="shared" ref="BQ100:CA100" si="301">CQ100/$AD$100</f>
        <v>6.4486884409205136E-2</v>
      </c>
      <c r="BR100" s="258">
        <f t="shared" si="301"/>
        <v>0.1489456245062758</v>
      </c>
      <c r="BS100" s="258">
        <f t="shared" si="301"/>
        <v>0.23756383874438819</v>
      </c>
      <c r="BT100" s="258">
        <f t="shared" si="301"/>
        <v>0.33237900302654977</v>
      </c>
      <c r="BU100" s="258">
        <f t="shared" si="301"/>
        <v>0.42611224078462739</v>
      </c>
      <c r="BV100" s="258">
        <f t="shared" si="301"/>
        <v>0.52065819330258023</v>
      </c>
      <c r="BW100" s="258">
        <f t="shared" si="301"/>
        <v>0.61365186062917132</v>
      </c>
      <c r="BX100" s="258">
        <f t="shared" si="301"/>
        <v>0.70712177880504923</v>
      </c>
      <c r="BY100" s="258">
        <f t="shared" si="301"/>
        <v>0.7984829053577408</v>
      </c>
      <c r="BZ100" s="258">
        <f>CZ100/$AD$100</f>
        <v>0.93206659547285364</v>
      </c>
      <c r="CA100" s="258">
        <f t="shared" si="301"/>
        <v>1</v>
      </c>
      <c r="CC100" s="466">
        <f>SUM(CC98:CC99)</f>
        <v>1371.0150000000001</v>
      </c>
      <c r="CD100" s="466">
        <f t="shared" ref="CD100:CN100" si="302">SUM(CD98:CD99)</f>
        <v>4252.6759999999995</v>
      </c>
      <c r="CE100" s="466">
        <f t="shared" si="302"/>
        <v>4617.6759999999995</v>
      </c>
      <c r="CF100" s="466">
        <f t="shared" si="302"/>
        <v>4757.1759999999995</v>
      </c>
      <c r="CG100" s="466">
        <f t="shared" si="302"/>
        <v>4757.1759999999995</v>
      </c>
      <c r="CH100" s="466">
        <f t="shared" si="302"/>
        <v>4861.7759999999998</v>
      </c>
      <c r="CI100" s="466">
        <f t="shared" si="302"/>
        <v>4921.7759999999998</v>
      </c>
      <c r="CJ100" s="466">
        <f t="shared" si="302"/>
        <v>4921.7759999999998</v>
      </c>
      <c r="CK100" s="466">
        <f t="shared" si="302"/>
        <v>4921.7759999999998</v>
      </c>
      <c r="CL100" s="466">
        <f t="shared" si="302"/>
        <v>4921.7759999999998</v>
      </c>
      <c r="CM100" s="466">
        <f t="shared" si="302"/>
        <v>4921.7759999999998</v>
      </c>
      <c r="CN100" s="466">
        <f t="shared" si="302"/>
        <v>4921.7759999999998</v>
      </c>
      <c r="CP100" s="467">
        <f>SUM(CP98:CP99)</f>
        <v>68.23</v>
      </c>
      <c r="CQ100" s="467">
        <f t="shared" ref="CQ100:DA100" si="303">SUM(CQ98:CQ99)</f>
        <v>317.39</v>
      </c>
      <c r="CR100" s="467">
        <f t="shared" si="303"/>
        <v>733.077</v>
      </c>
      <c r="CS100" s="467">
        <f t="shared" si="303"/>
        <v>1169.2359999999999</v>
      </c>
      <c r="CT100" s="467">
        <f t="shared" si="303"/>
        <v>1635.895</v>
      </c>
      <c r="CU100" s="467">
        <f t="shared" si="303"/>
        <v>2097.2290000000003</v>
      </c>
      <c r="CV100" s="467">
        <f t="shared" si="303"/>
        <v>2562.5630000000001</v>
      </c>
      <c r="CW100" s="467">
        <f t="shared" si="303"/>
        <v>3020.2570000000001</v>
      </c>
      <c r="CX100" s="467">
        <f t="shared" si="303"/>
        <v>3480.2950000000001</v>
      </c>
      <c r="CY100" s="467">
        <f t="shared" si="303"/>
        <v>3929.9540000000002</v>
      </c>
      <c r="CZ100" s="467">
        <f t="shared" si="303"/>
        <v>4587.4229999999998</v>
      </c>
      <c r="DA100" s="467">
        <f t="shared" si="303"/>
        <v>4921.7759999999998</v>
      </c>
      <c r="DC100" s="467">
        <f>SUM(DC98:DC99)</f>
        <v>1371015000</v>
      </c>
      <c r="DD100" s="467">
        <f t="shared" ref="DD100:EA100" si="304">SUM(DD98:DD99)</f>
        <v>4252676000</v>
      </c>
      <c r="DE100" s="467">
        <f t="shared" si="304"/>
        <v>4617676000</v>
      </c>
      <c r="DF100" s="467">
        <f t="shared" si="304"/>
        <v>4757176000</v>
      </c>
      <c r="DG100" s="467">
        <f t="shared" si="304"/>
        <v>4757176000</v>
      </c>
      <c r="DH100" s="467">
        <f t="shared" si="304"/>
        <v>4861776000</v>
      </c>
      <c r="DI100" s="467">
        <f t="shared" si="304"/>
        <v>4921776000</v>
      </c>
      <c r="DJ100" s="467">
        <f t="shared" si="304"/>
        <v>4921776000</v>
      </c>
      <c r="DK100" s="467">
        <f t="shared" si="304"/>
        <v>4921776000</v>
      </c>
      <c r="DL100" s="467">
        <f t="shared" si="304"/>
        <v>4921776000</v>
      </c>
      <c r="DM100" s="467">
        <f t="shared" si="304"/>
        <v>4921776000</v>
      </c>
      <c r="DN100" s="467">
        <f t="shared" si="304"/>
        <v>4921776000</v>
      </c>
      <c r="DP100" s="467">
        <f t="shared" si="304"/>
        <v>68230000</v>
      </c>
      <c r="DQ100" s="467">
        <f t="shared" si="304"/>
        <v>317390000</v>
      </c>
      <c r="DR100" s="467">
        <f t="shared" si="304"/>
        <v>733077000</v>
      </c>
      <c r="DS100" s="467">
        <f t="shared" si="304"/>
        <v>1169236000</v>
      </c>
      <c r="DT100" s="467">
        <f t="shared" si="304"/>
        <v>1635895000</v>
      </c>
      <c r="DU100" s="467">
        <f t="shared" si="304"/>
        <v>2097229000</v>
      </c>
      <c r="DV100" s="467">
        <f t="shared" si="304"/>
        <v>2562563000</v>
      </c>
      <c r="DW100" s="467">
        <f t="shared" si="304"/>
        <v>3020257000</v>
      </c>
      <c r="DX100" s="467">
        <f t="shared" si="304"/>
        <v>3480295000</v>
      </c>
      <c r="DY100" s="467">
        <f t="shared" si="304"/>
        <v>3929954000</v>
      </c>
      <c r="DZ100" s="467">
        <f t="shared" si="304"/>
        <v>4587423000</v>
      </c>
      <c r="EA100" s="467">
        <f t="shared" si="304"/>
        <v>4921776000</v>
      </c>
      <c r="EC100" s="466">
        <v>1000000</v>
      </c>
      <c r="ED100" s="467">
        <v>1000000</v>
      </c>
      <c r="EE100" s="467">
        <v>1000000</v>
      </c>
      <c r="EF100" s="467">
        <v>1000000</v>
      </c>
      <c r="EG100" s="467">
        <v>1000000</v>
      </c>
      <c r="EH100" s="467">
        <v>1000000</v>
      </c>
      <c r="EI100" s="467">
        <v>1000000</v>
      </c>
      <c r="EJ100" s="467">
        <v>1000000</v>
      </c>
      <c r="EK100" s="467">
        <v>1000000</v>
      </c>
      <c r="EL100" s="467">
        <v>1000000</v>
      </c>
      <c r="EM100" s="467">
        <v>1000000</v>
      </c>
      <c r="EN100" s="467">
        <v>1000000</v>
      </c>
      <c r="EP100" s="467">
        <v>1000000</v>
      </c>
      <c r="EQ100" s="467">
        <v>1000000</v>
      </c>
      <c r="ER100" s="467">
        <v>1000000</v>
      </c>
      <c r="ES100" s="467">
        <v>1000000</v>
      </c>
      <c r="ET100" s="467">
        <v>1000000</v>
      </c>
      <c r="EU100" s="467">
        <v>1000000</v>
      </c>
      <c r="EV100" s="467">
        <v>1000000</v>
      </c>
      <c r="EW100" s="467">
        <v>1000000</v>
      </c>
      <c r="EX100" s="467">
        <v>1000000</v>
      </c>
      <c r="EY100" s="467">
        <v>1000000</v>
      </c>
      <c r="EZ100" s="467">
        <v>1000000</v>
      </c>
      <c r="FA100" s="467">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0"/>
      <c r="T101" s="253" t="s">
        <v>129</v>
      </c>
      <c r="U101" s="393"/>
      <c r="V101" s="253" t="s">
        <v>129</v>
      </c>
      <c r="W101" s="154" t="s">
        <v>130</v>
      </c>
      <c r="X101" s="154" t="s">
        <v>131</v>
      </c>
      <c r="Y101" s="154" t="s">
        <v>132</v>
      </c>
      <c r="Z101" s="154" t="s">
        <v>133</v>
      </c>
      <c r="AA101" s="154" t="s">
        <v>134</v>
      </c>
      <c r="AB101" s="154" t="s">
        <v>135</v>
      </c>
      <c r="AC101" s="153" t="s">
        <v>136</v>
      </c>
      <c r="AD101" s="404" t="s">
        <v>137</v>
      </c>
      <c r="AE101" s="153" t="s">
        <v>138</v>
      </c>
      <c r="AF101" s="153" t="s">
        <v>139</v>
      </c>
      <c r="AG101" s="153" t="s">
        <v>140</v>
      </c>
      <c r="AH101" s="404" t="s">
        <v>7</v>
      </c>
      <c r="AI101" s="155" t="s">
        <v>141</v>
      </c>
      <c r="AJ101" s="156" t="s">
        <v>142</v>
      </c>
      <c r="AK101" s="156" t="s">
        <v>143</v>
      </c>
      <c r="AL101" s="156" t="s">
        <v>144</v>
      </c>
      <c r="AM101" s="157" t="s">
        <v>145</v>
      </c>
      <c r="AN101" s="404" t="s">
        <v>146</v>
      </c>
      <c r="AO101" s="155" t="s">
        <v>147</v>
      </c>
      <c r="AP101" s="231"/>
      <c r="AQ101" s="269" t="s">
        <v>149</v>
      </c>
      <c r="AR101" s="235" t="s">
        <v>150</v>
      </c>
      <c r="AS101" s="270" t="s">
        <v>151</v>
      </c>
      <c r="AT101" s="404" t="s">
        <v>152</v>
      </c>
      <c r="AU101" s="155" t="s">
        <v>153</v>
      </c>
      <c r="AV101" s="417" t="s">
        <v>154</v>
      </c>
      <c r="AW101" s="357" t="s">
        <v>155</v>
      </c>
      <c r="AX101" s="357" t="s">
        <v>156</v>
      </c>
      <c r="AY101" s="338" t="s">
        <v>157</v>
      </c>
      <c r="AZ101" s="235" t="s">
        <v>158</v>
      </c>
      <c r="BA101" s="236" t="s">
        <v>159</v>
      </c>
      <c r="BC101" s="160" t="s">
        <v>160</v>
      </c>
      <c r="BD101" s="160" t="s">
        <v>161</v>
      </c>
      <c r="BE101" s="160" t="s">
        <v>162</v>
      </c>
      <c r="BF101" s="160" t="s">
        <v>163</v>
      </c>
      <c r="BG101" s="160" t="s">
        <v>164</v>
      </c>
      <c r="BH101" s="160" t="s">
        <v>165</v>
      </c>
      <c r="BI101" s="160" t="s">
        <v>166</v>
      </c>
      <c r="BJ101" s="160" t="s">
        <v>167</v>
      </c>
      <c r="BK101" s="160" t="s">
        <v>111</v>
      </c>
      <c r="BL101" s="160" t="s">
        <v>168</v>
      </c>
      <c r="BM101" s="160" t="s">
        <v>169</v>
      </c>
      <c r="BN101" s="160" t="s">
        <v>170</v>
      </c>
      <c r="BP101" s="160" t="s">
        <v>160</v>
      </c>
      <c r="BQ101" s="160" t="s">
        <v>161</v>
      </c>
      <c r="BR101" s="160" t="s">
        <v>162</v>
      </c>
      <c r="BS101" s="160" t="s">
        <v>163</v>
      </c>
      <c r="BT101" s="160" t="s">
        <v>164</v>
      </c>
      <c r="BU101" s="160" t="s">
        <v>165</v>
      </c>
      <c r="BV101" s="160" t="s">
        <v>166</v>
      </c>
      <c r="BW101" s="160" t="s">
        <v>167</v>
      </c>
      <c r="BX101" s="160" t="s">
        <v>111</v>
      </c>
      <c r="BY101" s="160" t="s">
        <v>168</v>
      </c>
      <c r="BZ101" s="160" t="s">
        <v>169</v>
      </c>
      <c r="CA101" s="160" t="s">
        <v>170</v>
      </c>
      <c r="CC101" s="459" t="s">
        <v>160</v>
      </c>
      <c r="CD101" s="459" t="s">
        <v>161</v>
      </c>
      <c r="CE101" s="459" t="s">
        <v>162</v>
      </c>
      <c r="CF101" s="459" t="s">
        <v>163</v>
      </c>
      <c r="CG101" s="459" t="s">
        <v>164</v>
      </c>
      <c r="CH101" s="459" t="s">
        <v>165</v>
      </c>
      <c r="CI101" s="459" t="s">
        <v>166</v>
      </c>
      <c r="CJ101" s="459" t="s">
        <v>167</v>
      </c>
      <c r="CK101" s="459" t="s">
        <v>111</v>
      </c>
      <c r="CL101" s="459" t="s">
        <v>168</v>
      </c>
      <c r="CM101" s="459" t="s">
        <v>169</v>
      </c>
      <c r="CN101" s="459" t="s">
        <v>170</v>
      </c>
      <c r="CP101" s="459" t="s">
        <v>160</v>
      </c>
      <c r="CQ101" s="459" t="s">
        <v>161</v>
      </c>
      <c r="CR101" s="459" t="s">
        <v>162</v>
      </c>
      <c r="CS101" s="459" t="s">
        <v>163</v>
      </c>
      <c r="CT101" s="459" t="s">
        <v>164</v>
      </c>
      <c r="CU101" s="459" t="s">
        <v>165</v>
      </c>
      <c r="CV101" s="459" t="s">
        <v>166</v>
      </c>
      <c r="CW101" s="459" t="s">
        <v>167</v>
      </c>
      <c r="CX101" s="459" t="s">
        <v>111</v>
      </c>
      <c r="CY101" s="459" t="s">
        <v>168</v>
      </c>
      <c r="CZ101" s="459" t="s">
        <v>169</v>
      </c>
      <c r="DA101" s="459" t="s">
        <v>170</v>
      </c>
      <c r="DC101" s="459" t="s">
        <v>160</v>
      </c>
      <c r="DD101" s="459" t="s">
        <v>161</v>
      </c>
      <c r="DE101" s="459" t="s">
        <v>162</v>
      </c>
      <c r="DF101" s="459" t="s">
        <v>163</v>
      </c>
      <c r="DG101" s="459" t="s">
        <v>164</v>
      </c>
      <c r="DH101" s="459" t="s">
        <v>165</v>
      </c>
      <c r="DI101" s="459" t="s">
        <v>166</v>
      </c>
      <c r="DJ101" s="459" t="s">
        <v>167</v>
      </c>
      <c r="DK101" s="459" t="s">
        <v>111</v>
      </c>
      <c r="DL101" s="459" t="s">
        <v>168</v>
      </c>
      <c r="DM101" s="459" t="s">
        <v>169</v>
      </c>
      <c r="DN101" s="459" t="s">
        <v>170</v>
      </c>
      <c r="DP101" s="459" t="s">
        <v>160</v>
      </c>
      <c r="DQ101" s="459" t="s">
        <v>161</v>
      </c>
      <c r="DR101" s="459" t="s">
        <v>162</v>
      </c>
      <c r="DS101" s="459" t="s">
        <v>163</v>
      </c>
      <c r="DT101" s="459" t="s">
        <v>164</v>
      </c>
      <c r="DU101" s="459" t="s">
        <v>165</v>
      </c>
      <c r="DV101" s="459" t="s">
        <v>166</v>
      </c>
      <c r="DW101" s="459" t="s">
        <v>167</v>
      </c>
      <c r="DX101" s="459" t="s">
        <v>111</v>
      </c>
      <c r="DY101" s="459" t="s">
        <v>168</v>
      </c>
      <c r="DZ101" s="459" t="s">
        <v>169</v>
      </c>
      <c r="EA101" s="459" t="s">
        <v>170</v>
      </c>
      <c r="EC101" s="459" t="s">
        <v>160</v>
      </c>
      <c r="ED101" s="459" t="s">
        <v>161</v>
      </c>
      <c r="EE101" s="459" t="s">
        <v>162</v>
      </c>
      <c r="EF101" s="459" t="s">
        <v>163</v>
      </c>
      <c r="EG101" s="459" t="s">
        <v>164</v>
      </c>
      <c r="EH101" s="459" t="s">
        <v>165</v>
      </c>
      <c r="EI101" s="459" t="s">
        <v>166</v>
      </c>
      <c r="EJ101" s="459" t="s">
        <v>167</v>
      </c>
      <c r="EK101" s="459" t="s">
        <v>111</v>
      </c>
      <c r="EL101" s="459" t="s">
        <v>168</v>
      </c>
      <c r="EM101" s="459" t="s">
        <v>169</v>
      </c>
      <c r="EN101" s="459" t="s">
        <v>170</v>
      </c>
      <c r="EP101" s="459" t="s">
        <v>160</v>
      </c>
      <c r="EQ101" s="459" t="s">
        <v>161</v>
      </c>
      <c r="ER101" s="459" t="s">
        <v>162</v>
      </c>
      <c r="ES101" s="459" t="s">
        <v>163</v>
      </c>
      <c r="ET101" s="459" t="s">
        <v>164</v>
      </c>
      <c r="EU101" s="459" t="s">
        <v>165</v>
      </c>
      <c r="EV101" s="459" t="s">
        <v>166</v>
      </c>
      <c r="EW101" s="459" t="s">
        <v>167</v>
      </c>
      <c r="EX101" s="459" t="s">
        <v>111</v>
      </c>
      <c r="EY101" s="459" t="s">
        <v>168</v>
      </c>
      <c r="EZ101" s="459" t="s">
        <v>169</v>
      </c>
      <c r="FA101" s="459" t="s">
        <v>170</v>
      </c>
    </row>
    <row r="102" spans="1:157" ht="48.75" customHeight="1">
      <c r="A102" s="559"/>
      <c r="B102" s="559" t="s">
        <v>190</v>
      </c>
      <c r="C102" s="221" t="s">
        <v>191</v>
      </c>
      <c r="D102" s="453" t="s">
        <v>242</v>
      </c>
      <c r="E102" s="179" t="s">
        <v>183</v>
      </c>
      <c r="F102" s="179" t="s">
        <v>171</v>
      </c>
      <c r="G102" s="179" t="s">
        <v>171</v>
      </c>
      <c r="H102" s="179" t="s">
        <v>171</v>
      </c>
      <c r="I102" s="179" t="s">
        <v>171</v>
      </c>
      <c r="J102" s="179" t="s">
        <v>171</v>
      </c>
      <c r="K102" s="179" t="s">
        <v>171</v>
      </c>
      <c r="L102" s="179" t="s">
        <v>171</v>
      </c>
      <c r="M102" s="179" t="s">
        <v>171</v>
      </c>
      <c r="N102" s="179" t="s">
        <v>171</v>
      </c>
      <c r="O102" s="179" t="s">
        <v>171</v>
      </c>
      <c r="P102" s="179"/>
      <c r="Q102" s="179"/>
      <c r="R102" s="179" t="s">
        <v>243</v>
      </c>
      <c r="S102" s="230"/>
      <c r="T102" s="450" t="s">
        <v>44</v>
      </c>
      <c r="U102" s="263">
        <v>2021011000088</v>
      </c>
      <c r="V102" s="595" t="s">
        <v>244</v>
      </c>
      <c r="W102" s="351">
        <f>+SUMIFS('[1]SIIF 30 de Noviembre de 2025'!$P$4:$P$749,'[1]SIIF 30 de Noviembre de 2025'!$A$4:$A$749,$B102,'[1]SIIF 30 de Noviembre de 2025'!$B$4:$B$749,$C102,'[1]SIIF 30 de Noviembre de 2025'!$C$4:$C$749,$D102)/1000000</f>
        <v>9194.8723260000006</v>
      </c>
      <c r="X102" s="351"/>
      <c r="Y102" s="351">
        <f>+SUMIFS('[1]SIIF 30 de Noviembre de 2025'!$R$4:$R$749,'[1]SIIF 30 de Noviembre de 2025'!$A$4:$A$749,$B102,'[1]SIIF 30 de Noviembre de 2025'!$B$4:$B$749,$C102,'[1]SIIF 30 de Noviembre de 2025'!$C$4:$C$749,$D102)/1000000</f>
        <v>0</v>
      </c>
      <c r="Z102" s="351"/>
      <c r="AA102" s="351">
        <f>+SUMIFS('[1]SIIF 30 de Noviembre de 2025'!$Q$4:$Q$749,'[1]SIIF 30 de Noviembre de 2025'!$A$4:$A$749,$B102,'[1]SIIF 30 de Noviembre de 2025'!$B$4:$B$749,$C102,'[1]SIIF 30 de Noviembre de 2025'!$C$4:$C$749,$D102)/1000000</f>
        <v>0</v>
      </c>
      <c r="AB102" s="351"/>
      <c r="AC102" s="351">
        <f>+AA102+AB102</f>
        <v>0</v>
      </c>
      <c r="AD102" s="413">
        <f>+SUMIFS('[1]SIIF 30 de Noviembre de 2025'!$S$4:$S$749,'[1]SIIF 30 de Noviembre de 2025'!$A$4:$A$749,$B102,'[1]SIIF 30 de Noviembre de 2025'!$B$4:$B$749,$C102,'[1]SIIF 30 de Noviembre de 2025'!$C$4:$C$749,$D102)/1000000</f>
        <v>9194.8723260000006</v>
      </c>
      <c r="AE102" s="351">
        <f>+SUMIFS('[1]SIIF 30 de Noviembre de 2025'!$T$4:$T$749,'[1]SIIF 30 de Noviembre de 2025'!$A$4:$A$749,$B102,'[1]SIIF 30 de Noviembre de 2025'!$B$4:$B$749,$C102,'[1]SIIF 30 de Noviembre de 2025'!$C$4:$C$749,$D102)/1000000</f>
        <v>0</v>
      </c>
      <c r="AF102" s="351">
        <f>+SUMIFS('[1]SIIF 30 de Noviembre de 2025'!$U$4:$U$749,'[1]SIIF 30 de Noviembre de 2025'!$A$4:$A$749,$B102,'[1]SIIF 30 de Noviembre de 2025'!$B$4:$B$749,$C102,'[1]SIIF 30 de Noviembre de 2025'!$C$4:$C$749,$D102)/1000000</f>
        <v>9183.2156589999995</v>
      </c>
      <c r="AG102" s="351">
        <f>+SUMIFS('[1]SIIF 30 de Noviembre de 2025'!$V$4:$V$749,'[1]SIIF 30 de Noviembre de 2025'!$A$4:$A$749,$B102,'[1]SIIF 30 de Noviembre de 2025'!$B$4:$B$749,$C102,'[1]SIIF 30 de Noviembre de 2025'!$C$4:$C$749,$D102)/1000000</f>
        <v>11.656667000000001</v>
      </c>
      <c r="AH102" s="414">
        <f>+SUMIFS('[1]SIIF 30 de Noviembre de 2025'!$W$4:$W$749,'[1]SIIF 30 de Noviembre de 2025'!$A$4:$A$749,$B102,'[1]SIIF 30 de Noviembre de 2025'!$B$4:$B$749,$C102,'[1]SIIF 30 de Noviembre de 2025'!$C$4:$C$749,$D102,'[1]SIIF 30 de Noviembre de 2025'!$D$4:$D$749,$E102,'[1]SIIF 30 de Noviembre de 2025'!$E$4:$E$749,$F102,'[1]SIIF 30 de Noviembre de 2025'!$F$4:$F$749,$G102,'[1]SIIF 30 de Noviembre de 2025'!$G$4:$G$749,$H102,'[1]SIIF 30 de Noviembre de 2025'!$H$4:$H$749,$I102,'[1]SIIF 30 de Noviembre de 2025'!$I$4:$I$749,$J102,'[1]SIIF 30 de Noviembre de 2025'!$J$4:$J$749,$K102,'[1]SIIF 30 de Noviembre de 2025'!$K$4:$K$749,$L102,'[1]SIIF 30 de Noviembre de 2025'!$L$4:$L$749,$M102,'[1]SIIF 30 de Noviembre de 2025'!$M$4:$M$749,$N102,'[1]SIIF 30 de Noviembre de 2025'!$N$4:$N$749,$O102)/1000000</f>
        <v>7499.9456970000001</v>
      </c>
      <c r="AI102" s="244">
        <f>+AH102/AD102</f>
        <v>0.8156661050956282</v>
      </c>
      <c r="AJ102" s="245"/>
      <c r="AK102" s="243">
        <f>INDEX(CC102:CN102,MATCH($W$1,$CC$86:$CN$86,0))</f>
        <v>9171.8833360000008</v>
      </c>
      <c r="AL102" s="243">
        <f>+AH102-AK102</f>
        <v>-1671.9376390000007</v>
      </c>
      <c r="AM102" s="168">
        <f t="shared" ref="AM102:AM109" si="305">INDEX(BC102:BN102,MATCH($W$1,$BC$86:$BN$86,0))</f>
        <v>0.99749980323979104</v>
      </c>
      <c r="AN102" s="413">
        <f>+SUMIFS('[1]SIIF 30 de Noviembre de 2025'!$X$4:$X$749,'[1]SIIF 30 de Noviembre de 2025'!$A$4:$A$749,$B102,'[1]SIIF 30 de Noviembre de 2025'!$B$4:$B$749,$C102,'[1]SIIF 30 de Noviembre de 2025'!$C$4:$C$749,$D102,'[1]SIIF 30 de Noviembre de 2025'!$D$4:$D$749,$E102,'[1]SIIF 30 de Noviembre de 2025'!$E$4:$E$749,$F102,'[1]SIIF 30 de Noviembre de 2025'!$F$4:$F$749,$G102,'[1]SIIF 30 de Noviembre de 2025'!$G$4:$G$749,$H102,'[1]SIIF 30 de Noviembre de 2025'!$H$4:$H$749,$I102,'[1]SIIF 30 de Noviembre de 2025'!$I$4:$I$749,$J102,'[1]SIIF 30 de Noviembre de 2025'!$J$4:$J$749,$K102,'[1]SIIF 30 de Noviembre de 2025'!$K$4:$K$749,$L102,'[1]SIIF 30 de Noviembre de 2025'!$L$4:$L$749,$M102,'[1]SIIF 30 de Noviembre de 2025'!$M$4:$M$749,$N102,'[1]SIIF 30 de Noviembre de 2025'!$N$4:$N$749,$O102)/1000000</f>
        <v>3261.0587569999998</v>
      </c>
      <c r="AO102" s="244">
        <f>+AN102/AD102</f>
        <v>0.35466058052582466</v>
      </c>
      <c r="AP102" s="245"/>
      <c r="AQ102" s="243">
        <f>INDEX(CP102:DA102,MATCH($W$1,$CP$86:$DA$86,0))</f>
        <v>7449.8358500000004</v>
      </c>
      <c r="AR102" s="243">
        <f>+AN102-AQ102</f>
        <v>-4188.7770930000006</v>
      </c>
      <c r="AS102" s="168">
        <f t="shared" ref="AS102:AS109" si="306">INDEX(BP102:CA102,MATCH($W$1,$BP$86:$CA$86,0))</f>
        <v>0.81021634513992924</v>
      </c>
      <c r="AT102" s="413">
        <f>+SUMIFS('[1]SIIF 30 de Noviembre de 2025'!$Z$4:$Z$749,'[1]SIIF 30 de Noviembre de 2025'!$A$4:$A$749,$B102,'[1]SIIF 30 de Noviembre de 2025'!$B$4:$B$749,$C102,'[1]SIIF 30 de Noviembre de 2025'!$C$4:$C$749,$D102,'[1]SIIF 30 de Noviembre de 2025'!$D$4:$D$749,$E102,'[1]SIIF 30 de Noviembre de 2025'!$E$4:$E$749,$F102,'[1]SIIF 30 de Noviembre de 2025'!$F$4:$F$749,$G102,'[1]SIIF 30 de Noviembre de 2025'!$G$4:$G$749,$H102,'[1]SIIF 30 de Noviembre de 2025'!$H$4:$H$749,$I102,'[1]SIIF 30 de Noviembre de 2025'!$I$4:$I$749,$J102,'[1]SIIF 30 de Noviembre de 2025'!$J$4:$J$749,$K102,'[1]SIIF 30 de Noviembre de 2025'!$K$4:$K$749,$L102,'[1]SIIF 30 de Noviembre de 2025'!$L$4:$L$749,$M102,'[1]SIIF 30 de Noviembre de 2025'!$M$4:$M$749,$N102,'[1]SIIF 30 de Noviembre de 2025'!$N$4:$N$749,$O102)/1000000</f>
        <v>3260.6780779999999</v>
      </c>
      <c r="AU102" s="244">
        <f>+AT102/AD102</f>
        <v>0.35461917929843367</v>
      </c>
      <c r="AV102" s="418">
        <f>+AD102-AH102</f>
        <v>1694.9266290000005</v>
      </c>
      <c r="AW102" s="352">
        <f>+AH102-AN102</f>
        <v>4238.8869400000003</v>
      </c>
      <c r="AX102" s="352">
        <f>+AD102-AN102</f>
        <v>5933.8135690000008</v>
      </c>
      <c r="AY102" s="351">
        <f>+AG102-AH102</f>
        <v>-7488.2890299999999</v>
      </c>
      <c r="AZ102" s="188">
        <f>AD102*AS102</f>
        <v>7449.8358500000004</v>
      </c>
      <c r="BA102" s="247">
        <f>IF(AND(AZ102=0,AN102&gt;AZ102),1,IFERROR(AN102/AZ102,1))</f>
        <v>0.43773565252447805</v>
      </c>
      <c r="BC102" s="255">
        <v>0.27243771432438701</v>
      </c>
      <c r="BD102" s="249">
        <v>0.41445744953131175</v>
      </c>
      <c r="BE102" s="249">
        <v>0.53517690714262567</v>
      </c>
      <c r="BF102" s="249">
        <v>0.75540835008218465</v>
      </c>
      <c r="BG102" s="249">
        <v>0.98270895077570219</v>
      </c>
      <c r="BH102" s="249">
        <v>0.9852103449424231</v>
      </c>
      <c r="BI102" s="249">
        <v>0.98792925164538059</v>
      </c>
      <c r="BJ102" s="249">
        <v>0.99032188954398326</v>
      </c>
      <c r="BK102" s="249">
        <v>0.99304079624694075</v>
      </c>
      <c r="BL102" s="249">
        <v>0.99554219041366165</v>
      </c>
      <c r="BM102" s="249">
        <v>0.99749980323979104</v>
      </c>
      <c r="BN102" s="249">
        <v>1</v>
      </c>
      <c r="BP102" s="249">
        <v>0</v>
      </c>
      <c r="BQ102" s="249">
        <v>6.1991072827431446E-3</v>
      </c>
      <c r="BR102" s="249">
        <v>3.450836387393684E-2</v>
      </c>
      <c r="BS102" s="249">
        <v>7.4802561211767288E-2</v>
      </c>
      <c r="BT102" s="249">
        <v>0.16221736105920129</v>
      </c>
      <c r="BU102" s="249">
        <v>0.2682003443404854</v>
      </c>
      <c r="BV102" s="249">
        <v>0.37630407485007639</v>
      </c>
      <c r="BW102" s="249">
        <v>0.44504464372265828</v>
      </c>
      <c r="BX102" s="249">
        <v>0.59453013425126267</v>
      </c>
      <c r="BY102" s="249">
        <v>0.75081289175477339</v>
      </c>
      <c r="BZ102" s="249">
        <v>0.81021634513992924</v>
      </c>
      <c r="CA102" s="249">
        <v>1</v>
      </c>
      <c r="CC102" s="464">
        <f t="shared" ref="CC102:CN104" si="307">DC102/EC102</f>
        <v>2505.0300000000002</v>
      </c>
      <c r="CD102" s="464">
        <f t="shared" si="307"/>
        <v>3810.8833330000002</v>
      </c>
      <c r="CE102" s="464">
        <f t="shared" si="307"/>
        <v>4920.8833329999998</v>
      </c>
      <c r="CF102" s="464">
        <f t="shared" si="307"/>
        <v>6945.8833329999998</v>
      </c>
      <c r="CG102" s="464">
        <f t="shared" si="307"/>
        <v>9035.8833360000008</v>
      </c>
      <c r="CH102" s="464">
        <f t="shared" si="307"/>
        <v>9058.8833360000008</v>
      </c>
      <c r="CI102" s="464">
        <f t="shared" si="307"/>
        <v>9083.8833360000008</v>
      </c>
      <c r="CJ102" s="464">
        <f t="shared" si="307"/>
        <v>9105.8833360000008</v>
      </c>
      <c r="CK102" s="464">
        <f t="shared" si="307"/>
        <v>9130.8833360000008</v>
      </c>
      <c r="CL102" s="464">
        <f t="shared" si="307"/>
        <v>9153.8833360000008</v>
      </c>
      <c r="CM102" s="464">
        <f t="shared" si="307"/>
        <v>9171.8833360000008</v>
      </c>
      <c r="CN102" s="464">
        <f t="shared" si="307"/>
        <v>9194.8723260000006</v>
      </c>
      <c r="CP102" s="465">
        <f t="shared" ref="CP102:DA104" si="308">DP102/EP102</f>
        <v>0</v>
      </c>
      <c r="CQ102" s="465">
        <f t="shared" si="308"/>
        <v>57</v>
      </c>
      <c r="CR102" s="465">
        <f t="shared" si="308"/>
        <v>317.3</v>
      </c>
      <c r="CS102" s="465">
        <f t="shared" si="308"/>
        <v>687.8</v>
      </c>
      <c r="CT102" s="465">
        <f t="shared" si="308"/>
        <v>1491.5679239999999</v>
      </c>
      <c r="CU102" s="465">
        <f t="shared" si="308"/>
        <v>2466.0679239999999</v>
      </c>
      <c r="CV102" s="465">
        <f t="shared" si="308"/>
        <v>3460.0679239999999</v>
      </c>
      <c r="CW102" s="465">
        <f t="shared" si="308"/>
        <v>4092.1286783999999</v>
      </c>
      <c r="CX102" s="465">
        <f t="shared" si="308"/>
        <v>5466.6286783999994</v>
      </c>
      <c r="CY102" s="465">
        <f t="shared" si="308"/>
        <v>6903.6286803999992</v>
      </c>
      <c r="CZ102" s="465">
        <f t="shared" si="308"/>
        <v>7449.8358500000004</v>
      </c>
      <c r="DA102" s="465">
        <f t="shared" si="308"/>
        <v>9194.8723260000006</v>
      </c>
      <c r="DC102" s="464">
        <v>2505030000</v>
      </c>
      <c r="DD102" s="465">
        <v>3810883333</v>
      </c>
      <c r="DE102" s="465">
        <v>4920883333</v>
      </c>
      <c r="DF102" s="465">
        <v>6945883333</v>
      </c>
      <c r="DG102" s="465">
        <v>9035883336</v>
      </c>
      <c r="DH102" s="465">
        <v>9058883336</v>
      </c>
      <c r="DI102" s="465">
        <v>9083883336</v>
      </c>
      <c r="DJ102" s="465">
        <v>9105883336</v>
      </c>
      <c r="DK102" s="465">
        <v>9130883336</v>
      </c>
      <c r="DL102" s="465">
        <v>9153883336</v>
      </c>
      <c r="DM102" s="465">
        <v>9171883336</v>
      </c>
      <c r="DN102" s="465">
        <v>9194872326</v>
      </c>
      <c r="DP102" s="465">
        <v>0</v>
      </c>
      <c r="DQ102" s="465">
        <v>57000000</v>
      </c>
      <c r="DR102" s="465">
        <v>317300000</v>
      </c>
      <c r="DS102" s="465">
        <v>687800000</v>
      </c>
      <c r="DT102" s="465">
        <v>1491567924</v>
      </c>
      <c r="DU102" s="465">
        <v>2466067924</v>
      </c>
      <c r="DV102" s="465">
        <v>3460067924</v>
      </c>
      <c r="DW102" s="465">
        <v>4092128678.4000001</v>
      </c>
      <c r="DX102" s="465">
        <v>5466628678.3999996</v>
      </c>
      <c r="DY102" s="465">
        <v>6903628680.3999996</v>
      </c>
      <c r="DZ102" s="465">
        <v>7449835850</v>
      </c>
      <c r="EA102" s="465">
        <v>9194872326</v>
      </c>
      <c r="EC102" s="464">
        <v>1000000</v>
      </c>
      <c r="ED102" s="465">
        <v>1000000</v>
      </c>
      <c r="EE102" s="465">
        <v>1000000</v>
      </c>
      <c r="EF102" s="465">
        <v>1000000</v>
      </c>
      <c r="EG102" s="465">
        <v>1000000</v>
      </c>
      <c r="EH102" s="465">
        <v>1000000</v>
      </c>
      <c r="EI102" s="465">
        <v>1000000</v>
      </c>
      <c r="EJ102" s="465">
        <v>1000000</v>
      </c>
      <c r="EK102" s="465">
        <v>1000000</v>
      </c>
      <c r="EL102" s="465">
        <v>1000000</v>
      </c>
      <c r="EM102" s="465">
        <v>1000000</v>
      </c>
      <c r="EN102" s="465">
        <v>1000000</v>
      </c>
      <c r="EP102" s="465">
        <v>1000000</v>
      </c>
      <c r="EQ102" s="465">
        <v>1000000</v>
      </c>
      <c r="ER102" s="465">
        <v>1000000</v>
      </c>
      <c r="ES102" s="465">
        <v>1000000</v>
      </c>
      <c r="ET102" s="465">
        <v>1000000</v>
      </c>
      <c r="EU102" s="465">
        <v>1000000</v>
      </c>
      <c r="EV102" s="465">
        <v>1000000</v>
      </c>
      <c r="EW102" s="465">
        <v>1000000</v>
      </c>
      <c r="EX102" s="465">
        <v>1000000</v>
      </c>
      <c r="EY102" s="465">
        <v>1000000</v>
      </c>
      <c r="EZ102" s="465">
        <v>1000000</v>
      </c>
      <c r="FA102" s="465">
        <v>1000000</v>
      </c>
    </row>
    <row r="103" spans="1:157" ht="48.75" customHeight="1">
      <c r="A103" s="559"/>
      <c r="B103" s="559" t="s">
        <v>190</v>
      </c>
      <c r="C103" s="221" t="s">
        <v>191</v>
      </c>
      <c r="D103" s="453" t="s">
        <v>245</v>
      </c>
      <c r="E103" s="179" t="s">
        <v>183</v>
      </c>
      <c r="F103" s="179" t="s">
        <v>171</v>
      </c>
      <c r="G103" s="179" t="s">
        <v>171</v>
      </c>
      <c r="H103" s="179" t="s">
        <v>171</v>
      </c>
      <c r="I103" s="179" t="s">
        <v>171</v>
      </c>
      <c r="J103" s="179" t="s">
        <v>171</v>
      </c>
      <c r="K103" s="179" t="s">
        <v>171</v>
      </c>
      <c r="L103" s="179" t="s">
        <v>171</v>
      </c>
      <c r="M103" s="179" t="s">
        <v>171</v>
      </c>
      <c r="N103" s="179" t="s">
        <v>171</v>
      </c>
      <c r="O103" s="179" t="s">
        <v>171</v>
      </c>
      <c r="P103" s="179"/>
      <c r="Q103" s="179"/>
      <c r="R103" s="179" t="s">
        <v>243</v>
      </c>
      <c r="S103" s="230"/>
      <c r="T103" s="450" t="s">
        <v>45</v>
      </c>
      <c r="U103" s="263">
        <v>202300000000302</v>
      </c>
      <c r="V103" s="595" t="s">
        <v>246</v>
      </c>
      <c r="W103" s="351">
        <f>+SUMIFS('[1]SIIF 30 de Noviembre de 2025'!$P$4:$P$749,'[1]SIIF 30 de Noviembre de 2025'!$A$4:$A$749,$B103,'[1]SIIF 30 de Noviembre de 2025'!$B$4:$B$749,$C103,'[1]SIIF 30 de Noviembre de 2025'!$C$4:$C$749,$D103)/1000000</f>
        <v>13944.593554999999</v>
      </c>
      <c r="X103" s="351"/>
      <c r="Y103" s="351">
        <f>+SUMIFS('[1]SIIF 30 de Noviembre de 2025'!$R$4:$R$749,'[1]SIIF 30 de Noviembre de 2025'!$A$4:$A$749,$B103,'[1]SIIF 30 de Noviembre de 2025'!$B$4:$B$749,$C103,'[1]SIIF 30 de Noviembre de 2025'!$C$4:$C$749,$D103)/1000000</f>
        <v>0</v>
      </c>
      <c r="Z103" s="351"/>
      <c r="AA103" s="351">
        <f>+SUMIFS('[1]SIIF 30 de Noviembre de 2025'!$Q$4:$Q$749,'[1]SIIF 30 de Noviembre de 2025'!$A$4:$A$749,$B103,'[1]SIIF 30 de Noviembre de 2025'!$B$4:$B$749,$C103,'[1]SIIF 30 de Noviembre de 2025'!$C$4:$C$749,$D103)/1000000</f>
        <v>0</v>
      </c>
      <c r="AB103" s="351"/>
      <c r="AC103" s="351">
        <f>+AA103+AB103</f>
        <v>0</v>
      </c>
      <c r="AD103" s="413">
        <f>+SUMIFS('[1]SIIF 30 de Noviembre de 2025'!$S$4:$S$749,'[1]SIIF 30 de Noviembre de 2025'!$A$4:$A$749,$B103,'[1]SIIF 30 de Noviembre de 2025'!$B$4:$B$749,$C103,'[1]SIIF 30 de Noviembre de 2025'!$C$4:$C$749,$D103)/1000000</f>
        <v>13944.593554999999</v>
      </c>
      <c r="AE103" s="351">
        <f>+SUMIFS('[1]SIIF 30 de Noviembre de 2025'!$T$4:$T$749,'[1]SIIF 30 de Noviembre de 2025'!$A$4:$A$749,$B103,'[1]SIIF 30 de Noviembre de 2025'!$B$4:$B$749,$C103,'[1]SIIF 30 de Noviembre de 2025'!$C$4:$C$749,$D103)/1000000</f>
        <v>0</v>
      </c>
      <c r="AF103" s="351">
        <f>+SUMIFS('[1]SIIF 30 de Noviembre de 2025'!$U$4:$U$749,'[1]SIIF 30 de Noviembre de 2025'!$A$4:$A$749,$B103,'[1]SIIF 30 de Noviembre de 2025'!$B$4:$B$749,$C103,'[1]SIIF 30 de Noviembre de 2025'!$C$4:$C$749,$D103)/1000000</f>
        <v>12897.961888</v>
      </c>
      <c r="AG103" s="351">
        <f>+SUMIFS('[1]SIIF 30 de Noviembre de 2025'!$V$4:$V$749,'[1]SIIF 30 de Noviembre de 2025'!$A$4:$A$749,$B103,'[1]SIIF 30 de Noviembre de 2025'!$B$4:$B$749,$C103,'[1]SIIF 30 de Noviembre de 2025'!$C$4:$C$749,$D103)/1000000</f>
        <v>1046.6316670000001</v>
      </c>
      <c r="AH103" s="414">
        <f>+SUMIFS('[1]SIIF 30 de Noviembre de 2025'!$W$4:$W$749,'[1]SIIF 30 de Noviembre de 2025'!$A$4:$A$749,$B103,'[1]SIIF 30 de Noviembre de 2025'!$B$4:$B$749,$C103,'[1]SIIF 30 de Noviembre de 2025'!$C$4:$C$749,$D103,'[1]SIIF 30 de Noviembre de 2025'!$D$4:$D$749,$E103,'[1]SIIF 30 de Noviembre de 2025'!$E$4:$E$749,$F103,'[1]SIIF 30 de Noviembre de 2025'!$F$4:$F$749,$G103,'[1]SIIF 30 de Noviembre de 2025'!$G$4:$G$749,$H103,'[1]SIIF 30 de Noviembre de 2025'!$H$4:$H$749,$I103,'[1]SIIF 30 de Noviembre de 2025'!$I$4:$I$749,$J103,'[1]SIIF 30 de Noviembre de 2025'!$J$4:$J$749,$K103,'[1]SIIF 30 de Noviembre de 2025'!$K$4:$K$749,$L103,'[1]SIIF 30 de Noviembre de 2025'!$L$4:$L$749,$M103,'[1]SIIF 30 de Noviembre de 2025'!$M$4:$M$749,$N103,'[1]SIIF 30 de Noviembre de 2025'!$N$4:$N$749,$O103)/1000000</f>
        <v>10787.195933999999</v>
      </c>
      <c r="AI103" s="244">
        <f>+AH103/AD103</f>
        <v>0.77357550017168641</v>
      </c>
      <c r="AJ103" s="245"/>
      <c r="AK103" s="243">
        <f>INDEX(CC103:CN103,MATCH($W$1,$CC$86:$CN$86,0))</f>
        <v>13915.593554999999</v>
      </c>
      <c r="AL103" s="243">
        <f>+AH103-AK103</f>
        <v>-3128.3976210000001</v>
      </c>
      <c r="AM103" s="168">
        <f t="shared" si="305"/>
        <v>0.99792034096328308</v>
      </c>
      <c r="AN103" s="413">
        <f>+SUMIFS('[1]SIIF 30 de Noviembre de 2025'!$X$4:$X$749,'[1]SIIF 30 de Noviembre de 2025'!$A$4:$A$749,$B103,'[1]SIIF 30 de Noviembre de 2025'!$B$4:$B$749,$C103,'[1]SIIF 30 de Noviembre de 2025'!$C$4:$C$749,$D103,'[1]SIIF 30 de Noviembre de 2025'!$D$4:$D$749,$E103,'[1]SIIF 30 de Noviembre de 2025'!$E$4:$E$749,$F103,'[1]SIIF 30 de Noviembre de 2025'!$F$4:$F$749,$G103,'[1]SIIF 30 de Noviembre de 2025'!$G$4:$G$749,$H103,'[1]SIIF 30 de Noviembre de 2025'!$H$4:$H$749,$I103,'[1]SIIF 30 de Noviembre de 2025'!$I$4:$I$749,$J103,'[1]SIIF 30 de Noviembre de 2025'!$J$4:$J$749,$K103,'[1]SIIF 30 de Noviembre de 2025'!$K$4:$K$749,$L103,'[1]SIIF 30 de Noviembre de 2025'!$L$4:$L$749,$M103,'[1]SIIF 30 de Noviembre de 2025'!$M$4:$M$749,$N103,'[1]SIIF 30 de Noviembre de 2025'!$N$4:$N$749,$O103)/1000000</f>
        <v>4966.2057649999997</v>
      </c>
      <c r="AO103" s="244">
        <f>+AN103/AD103</f>
        <v>0.35613843784061444</v>
      </c>
      <c r="AP103" s="245"/>
      <c r="AQ103" s="243">
        <f>INDEX(CP103:DA103,MATCH($W$1,$CP$86:$DA$86,0))</f>
        <v>11842.401221</v>
      </c>
      <c r="AR103" s="243">
        <f>+AN103-AQ103</f>
        <v>-6876.1954560000004</v>
      </c>
      <c r="AS103" s="168">
        <f t="shared" si="306"/>
        <v>0.84924678329930714</v>
      </c>
      <c r="AT103" s="413">
        <f>+SUMIFS('[1]SIIF 30 de Noviembre de 2025'!$Z$4:$Z$749,'[1]SIIF 30 de Noviembre de 2025'!$A$4:$A$749,$B103,'[1]SIIF 30 de Noviembre de 2025'!$B$4:$B$749,$C103,'[1]SIIF 30 de Noviembre de 2025'!$C$4:$C$749,$D103,'[1]SIIF 30 de Noviembre de 2025'!$D$4:$D$749,$E103,'[1]SIIF 30 de Noviembre de 2025'!$E$4:$E$749,$F103,'[1]SIIF 30 de Noviembre de 2025'!$F$4:$F$749,$G103,'[1]SIIF 30 de Noviembre de 2025'!$G$4:$G$749,$H103,'[1]SIIF 30 de Noviembre de 2025'!$H$4:$H$749,$I103,'[1]SIIF 30 de Noviembre de 2025'!$I$4:$I$749,$J103,'[1]SIIF 30 de Noviembre de 2025'!$J$4:$J$749,$K103,'[1]SIIF 30 de Noviembre de 2025'!$K$4:$K$749,$L103,'[1]SIIF 30 de Noviembre de 2025'!$L$4:$L$749,$M103,'[1]SIIF 30 de Noviembre de 2025'!$M$4:$M$749,$N103,'[1]SIIF 30 de Noviembre de 2025'!$N$4:$N$749,$O103)/1000000</f>
        <v>4959.2057649999997</v>
      </c>
      <c r="AU103" s="244">
        <f>+AT103/AD103</f>
        <v>0.35563645117657933</v>
      </c>
      <c r="AV103" s="418">
        <f>+AD103-AH103</f>
        <v>3157.3976210000001</v>
      </c>
      <c r="AW103" s="352">
        <f>+AH103-AN103</f>
        <v>5820.9901689999997</v>
      </c>
      <c r="AX103" s="352">
        <f>+AD103-AN103</f>
        <v>8978.3877900000007</v>
      </c>
      <c r="AY103" s="351">
        <f>+AG103-AH103</f>
        <v>-9740.5642669999997</v>
      </c>
      <c r="AZ103" s="188">
        <f>AD103*AS103</f>
        <v>11842.401221</v>
      </c>
      <c r="BA103" s="247">
        <f>IF(AND(AZ103=0,AN103&gt;AZ103),1,IFERROR(AN103/AZ103,1))</f>
        <v>0.41935800622879432</v>
      </c>
      <c r="BC103" s="255">
        <v>0.22018258580932873</v>
      </c>
      <c r="BD103" s="249">
        <v>0.39120262949822493</v>
      </c>
      <c r="BE103" s="249">
        <v>0.46816102557963729</v>
      </c>
      <c r="BF103" s="249">
        <v>0.60907585341235138</v>
      </c>
      <c r="BG103" s="249">
        <v>0.81974722618582629</v>
      </c>
      <c r="BH103" s="249">
        <v>0.9875220457796986</v>
      </c>
      <c r="BI103" s="249">
        <v>0.98960170481641552</v>
      </c>
      <c r="BJ103" s="249">
        <v>0.99168136385313244</v>
      </c>
      <c r="BK103" s="249">
        <v>0.99376102288984924</v>
      </c>
      <c r="BL103" s="249">
        <v>0.99584068192656616</v>
      </c>
      <c r="BM103" s="249">
        <v>0.99792034096328308</v>
      </c>
      <c r="BN103" s="249">
        <v>1</v>
      </c>
      <c r="BP103" s="249">
        <v>0</v>
      </c>
      <c r="BQ103" s="249">
        <v>8.6231746752406507E-3</v>
      </c>
      <c r="BR103" s="249">
        <v>3.9472287007077271E-2</v>
      </c>
      <c r="BS103" s="249">
        <v>7.6461532908407528E-2</v>
      </c>
      <c r="BT103" s="249">
        <v>0.18894957308061891</v>
      </c>
      <c r="BU103" s="249">
        <v>0.22959615039134784</v>
      </c>
      <c r="BV103" s="249">
        <v>0.37930173286431079</v>
      </c>
      <c r="BW103" s="249">
        <v>0.48570856316363964</v>
      </c>
      <c r="BX103" s="249">
        <v>0.5395502185004345</v>
      </c>
      <c r="BY103" s="249">
        <v>0.7638980386904507</v>
      </c>
      <c r="BZ103" s="249">
        <v>0.84924678329930714</v>
      </c>
      <c r="CA103" s="249">
        <v>1</v>
      </c>
      <c r="CC103" s="464">
        <f t="shared" si="307"/>
        <v>3070.356667</v>
      </c>
      <c r="CD103" s="464">
        <f t="shared" si="307"/>
        <v>5455.161666</v>
      </c>
      <c r="CE103" s="464">
        <f t="shared" si="307"/>
        <v>6528.3152200000004</v>
      </c>
      <c r="CF103" s="464">
        <f t="shared" si="307"/>
        <v>8493.3152200000004</v>
      </c>
      <c r="CG103" s="464">
        <f t="shared" si="307"/>
        <v>11431.041886999999</v>
      </c>
      <c r="CH103" s="464">
        <f t="shared" si="307"/>
        <v>13770.593554999999</v>
      </c>
      <c r="CI103" s="464">
        <f t="shared" si="307"/>
        <v>13799.593554999999</v>
      </c>
      <c r="CJ103" s="464">
        <f t="shared" si="307"/>
        <v>13828.593554999999</v>
      </c>
      <c r="CK103" s="464">
        <f t="shared" si="307"/>
        <v>13857.593554999999</v>
      </c>
      <c r="CL103" s="464">
        <f t="shared" si="307"/>
        <v>13886.593554999999</v>
      </c>
      <c r="CM103" s="464">
        <f t="shared" si="307"/>
        <v>13915.593554999999</v>
      </c>
      <c r="CN103" s="464">
        <f t="shared" si="307"/>
        <v>13944.593554999999</v>
      </c>
      <c r="CP103" s="465">
        <f t="shared" si="308"/>
        <v>0</v>
      </c>
      <c r="CQ103" s="465">
        <f t="shared" si="308"/>
        <v>120.246666</v>
      </c>
      <c r="CR103" s="465">
        <f t="shared" si="308"/>
        <v>550.42499899999996</v>
      </c>
      <c r="CS103" s="465">
        <f t="shared" si="308"/>
        <v>1066.224999</v>
      </c>
      <c r="CT103" s="465">
        <f t="shared" si="308"/>
        <v>2634.8249989999999</v>
      </c>
      <c r="CU103" s="465">
        <f t="shared" si="308"/>
        <v>3201.6249990000001</v>
      </c>
      <c r="CV103" s="465">
        <f t="shared" si="308"/>
        <v>5289.2084994999996</v>
      </c>
      <c r="CW103" s="465">
        <f t="shared" si="308"/>
        <v>6773.0084994999997</v>
      </c>
      <c r="CX103" s="465">
        <f t="shared" si="308"/>
        <v>7523.8084994999999</v>
      </c>
      <c r="CY103" s="465">
        <f t="shared" si="308"/>
        <v>10652.247667</v>
      </c>
      <c r="CZ103" s="465">
        <f t="shared" si="308"/>
        <v>11842.401221</v>
      </c>
      <c r="DA103" s="465">
        <f t="shared" si="308"/>
        <v>13944.593554999999</v>
      </c>
      <c r="DC103" s="464">
        <v>3070356667</v>
      </c>
      <c r="DD103" s="465">
        <v>5455161666</v>
      </c>
      <c r="DE103" s="465">
        <v>6528315220</v>
      </c>
      <c r="DF103" s="465">
        <v>8493315220</v>
      </c>
      <c r="DG103" s="465">
        <v>11431041887</v>
      </c>
      <c r="DH103" s="465">
        <v>13770593555</v>
      </c>
      <c r="DI103" s="465">
        <v>13799593555</v>
      </c>
      <c r="DJ103" s="465">
        <v>13828593555</v>
      </c>
      <c r="DK103" s="465">
        <v>13857593555</v>
      </c>
      <c r="DL103" s="465">
        <v>13886593555</v>
      </c>
      <c r="DM103" s="465">
        <v>13915593555</v>
      </c>
      <c r="DN103" s="465">
        <v>13944593555</v>
      </c>
      <c r="DP103" s="465">
        <v>0</v>
      </c>
      <c r="DQ103" s="465">
        <v>120246666</v>
      </c>
      <c r="DR103" s="465">
        <v>550424999</v>
      </c>
      <c r="DS103" s="465">
        <v>1066224999</v>
      </c>
      <c r="DT103" s="465">
        <v>2634824999</v>
      </c>
      <c r="DU103" s="465">
        <v>3201624999</v>
      </c>
      <c r="DV103" s="465">
        <v>5289208499.5</v>
      </c>
      <c r="DW103" s="465">
        <v>6773008499.5</v>
      </c>
      <c r="DX103" s="465">
        <v>7523808499.5</v>
      </c>
      <c r="DY103" s="465">
        <v>10652247667</v>
      </c>
      <c r="DZ103" s="465">
        <v>11842401221</v>
      </c>
      <c r="EA103" s="465">
        <v>13944593555</v>
      </c>
      <c r="EC103" s="464">
        <v>1000000</v>
      </c>
      <c r="ED103" s="465">
        <v>1000000</v>
      </c>
      <c r="EE103" s="465">
        <v>1000000</v>
      </c>
      <c r="EF103" s="465">
        <v>1000000</v>
      </c>
      <c r="EG103" s="465">
        <v>1000000</v>
      </c>
      <c r="EH103" s="465">
        <v>1000000</v>
      </c>
      <c r="EI103" s="465">
        <v>1000000</v>
      </c>
      <c r="EJ103" s="465">
        <v>1000000</v>
      </c>
      <c r="EK103" s="465">
        <v>1000000</v>
      </c>
      <c r="EL103" s="465">
        <v>1000000</v>
      </c>
      <c r="EM103" s="465">
        <v>1000000</v>
      </c>
      <c r="EN103" s="465">
        <v>1000000</v>
      </c>
      <c r="EP103" s="465">
        <v>1000000</v>
      </c>
      <c r="EQ103" s="465">
        <v>1000000</v>
      </c>
      <c r="ER103" s="465">
        <v>1000000</v>
      </c>
      <c r="ES103" s="465">
        <v>1000000</v>
      </c>
      <c r="ET103" s="465">
        <v>1000000</v>
      </c>
      <c r="EU103" s="465">
        <v>1000000</v>
      </c>
      <c r="EV103" s="465">
        <v>1000000</v>
      </c>
      <c r="EW103" s="465">
        <v>1000000</v>
      </c>
      <c r="EX103" s="465">
        <v>1000000</v>
      </c>
      <c r="EY103" s="465">
        <v>1000000</v>
      </c>
      <c r="EZ103" s="465">
        <v>1000000</v>
      </c>
      <c r="FA103" s="465">
        <v>1000000</v>
      </c>
    </row>
    <row r="104" spans="1:157" ht="48.75" customHeight="1">
      <c r="A104" s="559"/>
      <c r="B104" s="559" t="s">
        <v>190</v>
      </c>
      <c r="C104" s="221" t="s">
        <v>191</v>
      </c>
      <c r="D104" s="453" t="s">
        <v>247</v>
      </c>
      <c r="E104" s="179" t="s">
        <v>183</v>
      </c>
      <c r="F104" s="179" t="s">
        <v>171</v>
      </c>
      <c r="G104" s="179" t="s">
        <v>171</v>
      </c>
      <c r="H104" s="179" t="s">
        <v>171</v>
      </c>
      <c r="I104" s="179" t="s">
        <v>171</v>
      </c>
      <c r="J104" s="179" t="s">
        <v>171</v>
      </c>
      <c r="K104" s="179" t="s">
        <v>171</v>
      </c>
      <c r="L104" s="179" t="s">
        <v>171</v>
      </c>
      <c r="M104" s="179" t="s">
        <v>171</v>
      </c>
      <c r="N104" s="179" t="s">
        <v>171</v>
      </c>
      <c r="O104" s="179" t="s">
        <v>171</v>
      </c>
      <c r="P104" s="179"/>
      <c r="Q104" s="179"/>
      <c r="R104" s="179" t="s">
        <v>243</v>
      </c>
      <c r="S104" s="230"/>
      <c r="T104" s="451" t="s">
        <v>46</v>
      </c>
      <c r="U104" s="263">
        <v>2022011000071</v>
      </c>
      <c r="V104" s="595" t="s">
        <v>248</v>
      </c>
      <c r="W104" s="359">
        <f>+SUMIFS('[1]SIIF 30 de Noviembre de 2025'!$P$4:$P$749,'[1]SIIF 30 de Noviembre de 2025'!$A$4:$A$749,$B104,'[1]SIIF 30 de Noviembre de 2025'!$B$4:$B$749,$C104,'[1]SIIF 30 de Noviembre de 2025'!$C$4:$C$749,$D104)/1000000</f>
        <v>2983.7168649999999</v>
      </c>
      <c r="X104" s="351"/>
      <c r="Y104" s="351">
        <f>+SUMIFS('[1]SIIF 30 de Noviembre de 2025'!$R$4:$R$749,'[1]SIIF 30 de Noviembre de 2025'!$A$4:$A$749,$B104,'[1]SIIF 30 de Noviembre de 2025'!$B$4:$B$749,$C104,'[1]SIIF 30 de Noviembre de 2025'!$C$4:$C$749,$D104)/1000000</f>
        <v>0</v>
      </c>
      <c r="Z104" s="351"/>
      <c r="AA104" s="351">
        <f>+SUMIFS('[1]SIIF 30 de Noviembre de 2025'!$Q$4:$Q$749,'[1]SIIF 30 de Noviembre de 2025'!$A$4:$A$749,$B104,'[1]SIIF 30 de Noviembre de 2025'!$B$4:$B$749,$C104,'[1]SIIF 30 de Noviembre de 2025'!$C$4:$C$749,$D104)/1000000</f>
        <v>0</v>
      </c>
      <c r="AB104" s="351"/>
      <c r="AC104" s="351">
        <f>+AA104+AB104</f>
        <v>0</v>
      </c>
      <c r="AD104" s="413">
        <f>+SUMIFS('[1]SIIF 30 de Noviembre de 2025'!$S$4:$S$749,'[1]SIIF 30 de Noviembre de 2025'!$A$4:$A$749,$B104,'[1]SIIF 30 de Noviembre de 2025'!$B$4:$B$749,$C104,'[1]SIIF 30 de Noviembre de 2025'!$C$4:$C$749,$D104)/1000000</f>
        <v>2983.7168649999999</v>
      </c>
      <c r="AE104" s="359">
        <f>+SUMIFS('[1]SIIF 30 de Noviembre de 2025'!$T$4:$T$749,'[1]SIIF 30 de Noviembre de 2025'!$A$4:$A$749,$B104,'[1]SIIF 30 de Noviembre de 2025'!$B$4:$B$749,$C104,'[1]SIIF 30 de Noviembre de 2025'!$C$4:$C$749,$D104)/1000000</f>
        <v>0</v>
      </c>
      <c r="AF104" s="359">
        <f>+SUMIFS('[1]SIIF 30 de Noviembre de 2025'!$U$4:$U$749,'[1]SIIF 30 de Noviembre de 2025'!$A$4:$A$749,$B104,'[1]SIIF 30 de Noviembre de 2025'!$B$4:$B$749,$C104,'[1]SIIF 30 de Noviembre de 2025'!$C$4:$C$749,$D104)/1000000</f>
        <v>2979.9701989999999</v>
      </c>
      <c r="AG104" s="351">
        <f>+SUMIFS('[1]SIIF 30 de Noviembre de 2025'!$V$4:$V$749,'[1]SIIF 30 de Noviembre de 2025'!$A$4:$A$749,$B104,'[1]SIIF 30 de Noviembre de 2025'!$B$4:$B$749,$C104,'[1]SIIF 30 de Noviembre de 2025'!$C$4:$C$749,$D104)/1000000</f>
        <v>3.7466659999999998</v>
      </c>
      <c r="AH104" s="414">
        <f>+SUMIFS('[1]SIIF 30 de Noviembre de 2025'!$W$4:$W$749,'[1]SIIF 30 de Noviembre de 2025'!$A$4:$A$749,$B104,'[1]SIIF 30 de Noviembre de 2025'!$B$4:$B$749,$C104,'[1]SIIF 30 de Noviembre de 2025'!$C$4:$C$749,$D104,'[1]SIIF 30 de Noviembre de 2025'!$D$4:$D$749,$E104,'[1]SIIF 30 de Noviembre de 2025'!$E$4:$E$749,$F104,'[1]SIIF 30 de Noviembre de 2025'!$F$4:$F$749,$G104,'[1]SIIF 30 de Noviembre de 2025'!$G$4:$G$749,$H104,'[1]SIIF 30 de Noviembre de 2025'!$H$4:$H$749,$I104,'[1]SIIF 30 de Noviembre de 2025'!$I$4:$I$749,$J104,'[1]SIIF 30 de Noviembre de 2025'!$J$4:$J$749,$K104,'[1]SIIF 30 de Noviembre de 2025'!$K$4:$K$749,$L104,'[1]SIIF 30 de Noviembre de 2025'!$L$4:$L$749,$M104,'[1]SIIF 30 de Noviembre de 2025'!$M$4:$M$749,$N104,'[1]SIIF 30 de Noviembre de 2025'!$N$4:$N$749,$O104)/1000000</f>
        <v>2781.512663</v>
      </c>
      <c r="AI104" s="271">
        <f>+AH104/AD104</f>
        <v>0.93223076747933997</v>
      </c>
      <c r="AJ104" s="272"/>
      <c r="AK104" s="243">
        <f>INDEX(CC104:CN104,MATCH($W$1,$CC$86:$CN$86,0))</f>
        <v>2974.7168649999999</v>
      </c>
      <c r="AL104" s="243">
        <f>+AH104-AK104</f>
        <v>-193.2042019999999</v>
      </c>
      <c r="AM104" s="168">
        <f t="shared" si="305"/>
        <v>0.99698362800251827</v>
      </c>
      <c r="AN104" s="418">
        <f>+SUMIFS('[1]SIIF 30 de Noviembre de 2025'!$X$4:$X$749,'[1]SIIF 30 de Noviembre de 2025'!$A$4:$A$749,$B104,'[1]SIIF 30 de Noviembre de 2025'!$B$4:$B$749,$C104,'[1]SIIF 30 de Noviembre de 2025'!$C$4:$C$749,$D104,'[1]SIIF 30 de Noviembre de 2025'!$D$4:$D$749,$E104,'[1]SIIF 30 de Noviembre de 2025'!$E$4:$E$749,$F104,'[1]SIIF 30 de Noviembre de 2025'!$F$4:$F$749,$G104,'[1]SIIF 30 de Noviembre de 2025'!$G$4:$G$749,$H104,'[1]SIIF 30 de Noviembre de 2025'!$H$4:$H$749,$I104,'[1]SIIF 30 de Noviembre de 2025'!$I$4:$I$749,$J104,'[1]SIIF 30 de Noviembre de 2025'!$J$4:$J$749,$K104,'[1]SIIF 30 de Noviembre de 2025'!$K$4:$K$749,$L104,'[1]SIIF 30 de Noviembre de 2025'!$L$4:$L$749,$M104,'[1]SIIF 30 de Noviembre de 2025'!$M$4:$M$749,$N104,'[1]SIIF 30 de Noviembre de 2025'!$N$4:$N$749,$O104)/1000000</f>
        <v>1902.538145</v>
      </c>
      <c r="AO104" s="271">
        <f>+AN104/AD104</f>
        <v>0.63764030941320571</v>
      </c>
      <c r="AP104" s="272"/>
      <c r="AQ104" s="243">
        <f>INDEX(CP104:DA104,MATCH($W$1,$CP$86:$DA$86,0))</f>
        <v>2572.7340124000002</v>
      </c>
      <c r="AR104" s="243">
        <f>+AN104-AQ104</f>
        <v>-670.19586740000022</v>
      </c>
      <c r="AS104" s="168">
        <f t="shared" si="306"/>
        <v>0.8622580924413551</v>
      </c>
      <c r="AT104" s="418">
        <f>+SUMIFS('[1]SIIF 30 de Noviembre de 2025'!$Z$4:$Z$749,'[1]SIIF 30 de Noviembre de 2025'!$A$4:$A$749,$B104,'[1]SIIF 30 de Noviembre de 2025'!$B$4:$B$749,$C104,'[1]SIIF 30 de Noviembre de 2025'!$C$4:$C$749,$D104,'[1]SIIF 30 de Noviembre de 2025'!$D$4:$D$749,$E104,'[1]SIIF 30 de Noviembre de 2025'!$E$4:$E$749,$F104,'[1]SIIF 30 de Noviembre de 2025'!$F$4:$F$749,$G104,'[1]SIIF 30 de Noviembre de 2025'!$G$4:$G$749,$H104,'[1]SIIF 30 de Noviembre de 2025'!$H$4:$H$749,$I104,'[1]SIIF 30 de Noviembre de 2025'!$I$4:$I$749,$J104,'[1]SIIF 30 de Noviembre de 2025'!$J$4:$J$749,$K104,'[1]SIIF 30 de Noviembre de 2025'!$K$4:$K$749,$L104,'[1]SIIF 30 de Noviembre de 2025'!$L$4:$L$749,$M104,'[1]SIIF 30 de Noviembre de 2025'!$M$4:$M$749,$N104,'[1]SIIF 30 de Noviembre de 2025'!$N$4:$N$749,$O104)/1000000</f>
        <v>1902.538145</v>
      </c>
      <c r="AU104" s="271">
        <f>+AT104/AD104</f>
        <v>0.63764030941320571</v>
      </c>
      <c r="AV104" s="418">
        <f>+AD104-AH104</f>
        <v>202.2042019999999</v>
      </c>
      <c r="AW104" s="360">
        <f>+AH104-AN104</f>
        <v>878.97451799999999</v>
      </c>
      <c r="AX104" s="360">
        <f>+AD104-AN104</f>
        <v>1081.1787199999999</v>
      </c>
      <c r="AY104" s="359">
        <f>+AG104-AH104</f>
        <v>-2777.765997</v>
      </c>
      <c r="AZ104" s="188">
        <f>AD104*AS104</f>
        <v>2572.7340124000002</v>
      </c>
      <c r="BA104" s="247">
        <f>IF(AND(AZ104=0,AN104&gt;AZ104),1,IFERROR(AN104/AZ104,1))</f>
        <v>0.73950052194676685</v>
      </c>
      <c r="BC104" s="255">
        <v>0.34224203508666362</v>
      </c>
      <c r="BD104" s="249">
        <v>0.56420456134667452</v>
      </c>
      <c r="BE104" s="249">
        <v>0.56588032356749773</v>
      </c>
      <c r="BF104" s="249">
        <v>0.78760439992351616</v>
      </c>
      <c r="BG104" s="249">
        <v>0.96950112758101803</v>
      </c>
      <c r="BH104" s="249">
        <v>0.97519871913181677</v>
      </c>
      <c r="BI104" s="249">
        <v>0.98089631068261562</v>
      </c>
      <c r="BJ104" s="249">
        <v>0.98491814001259126</v>
      </c>
      <c r="BK104" s="249">
        <v>0.988939969342567</v>
      </c>
      <c r="BL104" s="249">
        <v>0.99296179867254264</v>
      </c>
      <c r="BM104" s="249">
        <v>0.99698362800251827</v>
      </c>
      <c r="BN104" s="249">
        <v>1</v>
      </c>
      <c r="BP104" s="249">
        <v>0</v>
      </c>
      <c r="BQ104" s="249">
        <v>8.4458415929488679E-3</v>
      </c>
      <c r="BR104" s="249">
        <v>4.6787280870230964E-2</v>
      </c>
      <c r="BS104" s="249">
        <v>9.9272153626413215E-2</v>
      </c>
      <c r="BT104" s="249">
        <v>0.21338102360459726</v>
      </c>
      <c r="BU104" s="249">
        <v>0.32157443296818983</v>
      </c>
      <c r="BV104" s="249">
        <v>0.38478418393764047</v>
      </c>
      <c r="BW104" s="249">
        <v>0.50056881613664772</v>
      </c>
      <c r="BX104" s="249">
        <v>0.63325276421628574</v>
      </c>
      <c r="BY104" s="249">
        <v>0.74736163419446977</v>
      </c>
      <c r="BZ104" s="249">
        <v>0.8622580924413551</v>
      </c>
      <c r="CA104" s="249">
        <v>1</v>
      </c>
      <c r="CC104" s="464">
        <f t="shared" si="307"/>
        <v>1021.153332</v>
      </c>
      <c r="CD104" s="464">
        <f t="shared" si="307"/>
        <v>1683.426665</v>
      </c>
      <c r="CE104" s="464">
        <f t="shared" si="307"/>
        <v>1688.426665</v>
      </c>
      <c r="CF104" s="464">
        <f t="shared" si="307"/>
        <v>2349.988531</v>
      </c>
      <c r="CG104" s="464">
        <f t="shared" si="307"/>
        <v>2892.7168649999999</v>
      </c>
      <c r="CH104" s="464">
        <f t="shared" si="307"/>
        <v>2909.7168649999999</v>
      </c>
      <c r="CI104" s="464">
        <f t="shared" si="307"/>
        <v>2926.7168649999999</v>
      </c>
      <c r="CJ104" s="464">
        <f t="shared" si="307"/>
        <v>2938.7168649999999</v>
      </c>
      <c r="CK104" s="464">
        <f t="shared" si="307"/>
        <v>2950.7168649999999</v>
      </c>
      <c r="CL104" s="464">
        <f t="shared" si="307"/>
        <v>2962.7168649999999</v>
      </c>
      <c r="CM104" s="464">
        <f t="shared" si="307"/>
        <v>2974.7168649999999</v>
      </c>
      <c r="CN104" s="464">
        <f t="shared" si="307"/>
        <v>2983.7168649999999</v>
      </c>
      <c r="CP104" s="465">
        <f t="shared" si="308"/>
        <v>0</v>
      </c>
      <c r="CQ104" s="465">
        <f t="shared" si="308"/>
        <v>25.2</v>
      </c>
      <c r="CR104" s="465">
        <f t="shared" si="308"/>
        <v>139.599999</v>
      </c>
      <c r="CS104" s="465">
        <f t="shared" si="308"/>
        <v>296.19999899999999</v>
      </c>
      <c r="CT104" s="465">
        <f t="shared" si="308"/>
        <v>636.66855879999991</v>
      </c>
      <c r="CU104" s="465">
        <f t="shared" si="308"/>
        <v>959.48705900000004</v>
      </c>
      <c r="CV104" s="465">
        <f t="shared" si="308"/>
        <v>1148.087059</v>
      </c>
      <c r="CW104" s="465">
        <f t="shared" si="308"/>
        <v>1493.5556188</v>
      </c>
      <c r="CX104" s="465">
        <f t="shared" si="308"/>
        <v>1889.4469524000001</v>
      </c>
      <c r="CY104" s="465">
        <f t="shared" si="308"/>
        <v>2229.9155122000002</v>
      </c>
      <c r="CZ104" s="465">
        <f t="shared" si="308"/>
        <v>2572.7340124000002</v>
      </c>
      <c r="DA104" s="465">
        <f t="shared" si="308"/>
        <v>2983.7168649999999</v>
      </c>
      <c r="DC104" s="464">
        <v>1021153332</v>
      </c>
      <c r="DD104" s="465">
        <v>1683426665</v>
      </c>
      <c r="DE104" s="465">
        <v>1688426665</v>
      </c>
      <c r="DF104" s="465">
        <v>2349988531</v>
      </c>
      <c r="DG104" s="465">
        <v>2892716865</v>
      </c>
      <c r="DH104" s="465">
        <v>2909716865</v>
      </c>
      <c r="DI104" s="465">
        <v>2926716865</v>
      </c>
      <c r="DJ104" s="465">
        <v>2938716865</v>
      </c>
      <c r="DK104" s="465">
        <v>2950716865</v>
      </c>
      <c r="DL104" s="465">
        <v>2962716865</v>
      </c>
      <c r="DM104" s="465">
        <v>2974716865</v>
      </c>
      <c r="DN104" s="465">
        <v>2983716865</v>
      </c>
      <c r="DP104" s="465">
        <v>0</v>
      </c>
      <c r="DQ104" s="465">
        <v>25200000</v>
      </c>
      <c r="DR104" s="465">
        <v>139599999</v>
      </c>
      <c r="DS104" s="465">
        <v>296199999</v>
      </c>
      <c r="DT104" s="465">
        <v>636668558.79999995</v>
      </c>
      <c r="DU104" s="465">
        <v>959487059</v>
      </c>
      <c r="DV104" s="465">
        <v>1148087059</v>
      </c>
      <c r="DW104" s="465">
        <v>1493555618.8</v>
      </c>
      <c r="DX104" s="465">
        <v>1889446952.4000001</v>
      </c>
      <c r="DY104" s="465">
        <v>2229915512.2000003</v>
      </c>
      <c r="DZ104" s="465">
        <v>2572734012.4000001</v>
      </c>
      <c r="EA104" s="465">
        <v>2983716865</v>
      </c>
      <c r="EC104" s="464">
        <v>1000000</v>
      </c>
      <c r="ED104" s="465">
        <v>1000000</v>
      </c>
      <c r="EE104" s="465">
        <v>1000000</v>
      </c>
      <c r="EF104" s="465">
        <v>1000000</v>
      </c>
      <c r="EG104" s="465">
        <v>1000000</v>
      </c>
      <c r="EH104" s="465">
        <v>1000000</v>
      </c>
      <c r="EI104" s="465">
        <v>1000000</v>
      </c>
      <c r="EJ104" s="465">
        <v>1000000</v>
      </c>
      <c r="EK104" s="465">
        <v>1000000</v>
      </c>
      <c r="EL104" s="465">
        <v>1000000</v>
      </c>
      <c r="EM104" s="465">
        <v>1000000</v>
      </c>
      <c r="EN104" s="465">
        <v>1000000</v>
      </c>
      <c r="EP104" s="465">
        <v>1000000</v>
      </c>
      <c r="EQ104" s="465">
        <v>1000000</v>
      </c>
      <c r="ER104" s="465">
        <v>1000000</v>
      </c>
      <c r="ES104" s="465">
        <v>1000000</v>
      </c>
      <c r="ET104" s="465">
        <v>1000000</v>
      </c>
      <c r="EU104" s="465">
        <v>1000000</v>
      </c>
      <c r="EV104" s="465">
        <v>1000000</v>
      </c>
      <c r="EW104" s="465">
        <v>1000000</v>
      </c>
      <c r="EX104" s="465">
        <v>1000000</v>
      </c>
      <c r="EY104" s="465">
        <v>1000000</v>
      </c>
      <c r="EZ104" s="465">
        <v>1000000</v>
      </c>
      <c r="FA104" s="465">
        <v>1000000</v>
      </c>
    </row>
    <row r="105" spans="1:157" ht="34.5" customHeight="1">
      <c r="A105" s="179"/>
      <c r="B105" s="179"/>
      <c r="C105" s="179"/>
      <c r="D105" s="254"/>
      <c r="E105" s="179"/>
      <c r="F105" s="179"/>
      <c r="G105" s="179"/>
      <c r="H105" s="179"/>
      <c r="I105" s="179"/>
      <c r="J105" s="179"/>
      <c r="K105" s="179"/>
      <c r="L105" s="179"/>
      <c r="M105" s="179"/>
      <c r="N105" s="179"/>
      <c r="O105" s="179"/>
      <c r="P105" s="179"/>
      <c r="Q105" s="179"/>
      <c r="R105" s="179"/>
      <c r="S105" s="230"/>
      <c r="T105" s="154" t="s">
        <v>249</v>
      </c>
      <c r="U105" s="394"/>
      <c r="V105" s="154" t="s">
        <v>249</v>
      </c>
      <c r="W105" s="344">
        <f>+SUM(W102:W104)</f>
        <v>26123.182745999999</v>
      </c>
      <c r="X105" s="344">
        <f t="shared" ref="X105:Y105" si="309">+SUM(X102:X104)</f>
        <v>0</v>
      </c>
      <c r="Y105" s="344">
        <f t="shared" si="309"/>
        <v>0</v>
      </c>
      <c r="Z105" s="344">
        <f t="shared" ref="Z105:AG105" si="310">+SUM(Z102:Z104)</f>
        <v>0</v>
      </c>
      <c r="AA105" s="344">
        <f t="shared" si="310"/>
        <v>0</v>
      </c>
      <c r="AB105" s="344">
        <f t="shared" si="310"/>
        <v>0</v>
      </c>
      <c r="AC105" s="344">
        <f t="shared" si="310"/>
        <v>0</v>
      </c>
      <c r="AD105" s="408">
        <f>+SUM(AD102:AD104)</f>
        <v>26123.182745999999</v>
      </c>
      <c r="AE105" s="344">
        <f t="shared" si="310"/>
        <v>0</v>
      </c>
      <c r="AF105" s="344">
        <f t="shared" si="310"/>
        <v>25061.147745999999</v>
      </c>
      <c r="AG105" s="344">
        <f t="shared" si="310"/>
        <v>1062.0350000000001</v>
      </c>
      <c r="AH105" s="408">
        <f>+SUM(AH102:AH104)</f>
        <v>21068.654294</v>
      </c>
      <c r="AI105" s="165">
        <f>+AH105/AD105</f>
        <v>0.80651176768366972</v>
      </c>
      <c r="AJ105" s="266"/>
      <c r="AK105" s="267">
        <f>+SUM(AK102:AK104)</f>
        <v>26062.193755999997</v>
      </c>
      <c r="AL105" s="183">
        <f>+SUM(AL102:AL104)</f>
        <v>-4993.5394620000006</v>
      </c>
      <c r="AM105" s="168">
        <f t="shared" si="305"/>
        <v>0.99766533080624176</v>
      </c>
      <c r="AN105" s="408">
        <f>+SUM(AN102:AN104)</f>
        <v>10129.802667</v>
      </c>
      <c r="AO105" s="181">
        <f>+AN105/AD105</f>
        <v>0.38777061606519148</v>
      </c>
      <c r="AP105" s="268"/>
      <c r="AQ105" s="267">
        <f>+SUM(AQ102:AQ104)</f>
        <v>21864.9710834</v>
      </c>
      <c r="AR105" s="183">
        <f>+SUM(AR102:AR104)</f>
        <v>-11735.168416400002</v>
      </c>
      <c r="AS105" s="168">
        <f t="shared" si="306"/>
        <v>0.8369949135217063</v>
      </c>
      <c r="AT105" s="408">
        <f>+SUM(AT102:AT104)</f>
        <v>10122.421988</v>
      </c>
      <c r="AU105" s="181">
        <f>+AT105/AD105</f>
        <v>0.38748808238345128</v>
      </c>
      <c r="AV105" s="408">
        <f>+SUM(AV102:AV104)</f>
        <v>5054.5284520000005</v>
      </c>
      <c r="AW105" s="344">
        <f>+SUM(AW102:AW104)</f>
        <v>10938.851627</v>
      </c>
      <c r="AX105" s="344">
        <f>+SUM(AX102:AX104)</f>
        <v>15993.380079000002</v>
      </c>
      <c r="AY105" s="344">
        <f>+SUM(AY102:AY104)</f>
        <v>-20006.619294</v>
      </c>
      <c r="AZ105" s="344">
        <f>+SUM(AZ102:AZ104)</f>
        <v>21864.9710834</v>
      </c>
      <c r="BA105" s="247">
        <f>IF(AND(AZ105=0,AN105&gt;AZ105),1,IFERROR(AN105/AZ105,1))</f>
        <v>0.4632890950718247</v>
      </c>
      <c r="BC105" s="258">
        <f>CC105/$AD$105</f>
        <v>0.25251670376995189</v>
      </c>
      <c r="BD105" s="258">
        <f t="shared" ref="BD105:CA105" si="311">CD105/$AD$105</f>
        <v>0.41914768849046896</v>
      </c>
      <c r="BE105" s="258">
        <f t="shared" si="311"/>
        <v>0.50291058887193385</v>
      </c>
      <c r="BF105" s="258">
        <f t="shared" si="311"/>
        <v>0.68097318986615041</v>
      </c>
      <c r="BG105" s="258">
        <f t="shared" si="311"/>
        <v>0.89421118074048012</v>
      </c>
      <c r="BH105" s="258">
        <f t="shared" si="311"/>
        <v>0.98530083436870652</v>
      </c>
      <c r="BI105" s="258">
        <f t="shared" si="311"/>
        <v>0.98801872677448055</v>
      </c>
      <c r="BJ105" s="258">
        <f t="shared" si="311"/>
        <v>0.99043037778242082</v>
      </c>
      <c r="BK105" s="258">
        <f t="shared" si="311"/>
        <v>0.99295686931454885</v>
      </c>
      <c r="BL105" s="258">
        <f t="shared" si="311"/>
        <v>0.9954068004972183</v>
      </c>
      <c r="BM105" s="258">
        <f t="shared" si="311"/>
        <v>0.99766533080624176</v>
      </c>
      <c r="BN105" s="258">
        <f t="shared" si="311"/>
        <v>1</v>
      </c>
      <c r="BP105" s="258">
        <f t="shared" si="311"/>
        <v>0</v>
      </c>
      <c r="BQ105" s="258">
        <f t="shared" si="311"/>
        <v>7.7496937478262976E-3</v>
      </c>
      <c r="BR105" s="258">
        <f t="shared" si="311"/>
        <v>3.8560576932542508E-2</v>
      </c>
      <c r="BS105" s="258">
        <f t="shared" si="311"/>
        <v>7.8482971157637069E-2</v>
      </c>
      <c r="BT105" s="258">
        <f t="shared" si="311"/>
        <v>0.18233082576928047</v>
      </c>
      <c r="BU105" s="258">
        <f t="shared" si="311"/>
        <v>0.253689607672892</v>
      </c>
      <c r="BV105" s="258">
        <f t="shared" si="311"/>
        <v>0.37887280346861602</v>
      </c>
      <c r="BW105" s="258">
        <f t="shared" si="311"/>
        <v>0.47309291968232214</v>
      </c>
      <c r="BX105" s="258">
        <f t="shared" si="311"/>
        <v>0.56960456445830354</v>
      </c>
      <c r="BY105" s="258">
        <f t="shared" si="311"/>
        <v>0.75740356954129628</v>
      </c>
      <c r="BZ105" s="258">
        <f t="shared" si="311"/>
        <v>0.8369949135217063</v>
      </c>
      <c r="CA105" s="258">
        <f t="shared" si="311"/>
        <v>1</v>
      </c>
      <c r="CC105" s="466">
        <f>SUM(CC102:CC104)</f>
        <v>6596.5399990000005</v>
      </c>
      <c r="CD105" s="466">
        <f>SUM(CD102:CD104)</f>
        <v>10949.471664000001</v>
      </c>
      <c r="CE105" s="466">
        <f>SUM(CE102:CE104)</f>
        <v>13137.625218000001</v>
      </c>
      <c r="CF105" s="466">
        <f t="shared" ref="CF105:CN105" si="312">SUM(CF102:CF104)</f>
        <v>17789.187084000001</v>
      </c>
      <c r="CG105" s="466">
        <f t="shared" si="312"/>
        <v>23359.642087999997</v>
      </c>
      <c r="CH105" s="466">
        <f t="shared" si="312"/>
        <v>25739.193755999997</v>
      </c>
      <c r="CI105" s="466">
        <f t="shared" si="312"/>
        <v>25810.193755999997</v>
      </c>
      <c r="CJ105" s="466">
        <f t="shared" si="312"/>
        <v>25873.193755999997</v>
      </c>
      <c r="CK105" s="466">
        <f t="shared" si="312"/>
        <v>25939.193755999997</v>
      </c>
      <c r="CL105" s="466">
        <f t="shared" si="312"/>
        <v>26003.193755999997</v>
      </c>
      <c r="CM105" s="466">
        <f t="shared" si="312"/>
        <v>26062.193755999997</v>
      </c>
      <c r="CN105" s="466">
        <f t="shared" si="312"/>
        <v>26123.182745999999</v>
      </c>
      <c r="CP105" s="467">
        <f>SUM(CP102:CP104)</f>
        <v>0</v>
      </c>
      <c r="CQ105" s="467">
        <f t="shared" ref="CQ105:EA105" si="313">SUM(CQ102:CQ104)</f>
        <v>202.44666599999999</v>
      </c>
      <c r="CR105" s="467">
        <f t="shared" si="313"/>
        <v>1007.3249980000001</v>
      </c>
      <c r="CS105" s="467">
        <f t="shared" si="313"/>
        <v>2050.2249980000001</v>
      </c>
      <c r="CT105" s="467">
        <f t="shared" si="313"/>
        <v>4763.0614817999995</v>
      </c>
      <c r="CU105" s="467">
        <f t="shared" si="313"/>
        <v>6627.1799820000006</v>
      </c>
      <c r="CV105" s="467">
        <f t="shared" si="313"/>
        <v>9897.363482499999</v>
      </c>
      <c r="CW105" s="467">
        <f t="shared" si="313"/>
        <v>12358.692796700001</v>
      </c>
      <c r="CX105" s="467">
        <f t="shared" si="313"/>
        <v>14879.884130299999</v>
      </c>
      <c r="CY105" s="467">
        <f t="shared" si="313"/>
        <v>19785.791859600002</v>
      </c>
      <c r="CZ105" s="467">
        <f t="shared" si="313"/>
        <v>21864.9710834</v>
      </c>
      <c r="DA105" s="467">
        <f t="shared" si="313"/>
        <v>26123.182745999999</v>
      </c>
      <c r="DC105" s="467">
        <f t="shared" si="313"/>
        <v>6596539999</v>
      </c>
      <c r="DD105" s="467">
        <f t="shared" si="313"/>
        <v>10949471664</v>
      </c>
      <c r="DE105" s="467">
        <f t="shared" si="313"/>
        <v>13137625218</v>
      </c>
      <c r="DF105" s="467">
        <f t="shared" si="313"/>
        <v>17789187084</v>
      </c>
      <c r="DG105" s="467">
        <f t="shared" si="313"/>
        <v>23359642088</v>
      </c>
      <c r="DH105" s="467">
        <f t="shared" si="313"/>
        <v>25739193756</v>
      </c>
      <c r="DI105" s="467">
        <f t="shared" si="313"/>
        <v>25810193756</v>
      </c>
      <c r="DJ105" s="467">
        <f t="shared" si="313"/>
        <v>25873193756</v>
      </c>
      <c r="DK105" s="467">
        <f t="shared" si="313"/>
        <v>25939193756</v>
      </c>
      <c r="DL105" s="467">
        <f t="shared" si="313"/>
        <v>26003193756</v>
      </c>
      <c r="DM105" s="467">
        <f t="shared" si="313"/>
        <v>26062193756</v>
      </c>
      <c r="DN105" s="467">
        <f t="shared" si="313"/>
        <v>26123182746</v>
      </c>
      <c r="DP105" s="467">
        <f t="shared" si="313"/>
        <v>0</v>
      </c>
      <c r="DQ105" s="467">
        <f t="shared" si="313"/>
        <v>202446666</v>
      </c>
      <c r="DR105" s="467">
        <f t="shared" si="313"/>
        <v>1007324998</v>
      </c>
      <c r="DS105" s="467">
        <f t="shared" si="313"/>
        <v>2050224998</v>
      </c>
      <c r="DT105" s="467">
        <f t="shared" si="313"/>
        <v>4763061481.8000002</v>
      </c>
      <c r="DU105" s="467">
        <f t="shared" si="313"/>
        <v>6627179982</v>
      </c>
      <c r="DV105" s="467">
        <f t="shared" si="313"/>
        <v>9897363482.5</v>
      </c>
      <c r="DW105" s="467">
        <f t="shared" si="313"/>
        <v>12358692796.699999</v>
      </c>
      <c r="DX105" s="467">
        <f t="shared" si="313"/>
        <v>14879884130.299999</v>
      </c>
      <c r="DY105" s="467">
        <f t="shared" si="313"/>
        <v>19785791859.600002</v>
      </c>
      <c r="DZ105" s="467">
        <f t="shared" si="313"/>
        <v>21864971083.400002</v>
      </c>
      <c r="EA105" s="467">
        <f t="shared" si="313"/>
        <v>26123182746</v>
      </c>
      <c r="EC105" s="466">
        <v>1000000</v>
      </c>
      <c r="ED105" s="466">
        <v>1000000</v>
      </c>
      <c r="EE105" s="466">
        <v>1000000</v>
      </c>
      <c r="EF105" s="466">
        <v>1000000</v>
      </c>
      <c r="EG105" s="466">
        <v>1000000</v>
      </c>
      <c r="EH105" s="466">
        <v>1000000</v>
      </c>
      <c r="EI105" s="466">
        <v>1000000</v>
      </c>
      <c r="EJ105" s="466">
        <v>1000000</v>
      </c>
      <c r="EK105" s="466">
        <v>1000000</v>
      </c>
      <c r="EL105" s="466">
        <v>1000000</v>
      </c>
      <c r="EM105" s="466">
        <v>1000000</v>
      </c>
      <c r="EN105" s="466">
        <v>1000000</v>
      </c>
      <c r="EP105" s="467">
        <v>1000000</v>
      </c>
      <c r="EQ105" s="467">
        <v>1000000</v>
      </c>
      <c r="ER105" s="467">
        <v>1000000</v>
      </c>
      <c r="ES105" s="467">
        <v>1000000</v>
      </c>
      <c r="ET105" s="467">
        <v>1000000</v>
      </c>
      <c r="EU105" s="467">
        <v>1000000</v>
      </c>
      <c r="EV105" s="467">
        <v>1000000</v>
      </c>
      <c r="EW105" s="467">
        <v>1000000</v>
      </c>
      <c r="EX105" s="467">
        <v>1000000</v>
      </c>
      <c r="EY105" s="467">
        <v>1000000</v>
      </c>
      <c r="EZ105" s="467">
        <v>1000000</v>
      </c>
      <c r="FA105" s="467">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0"/>
      <c r="T106" s="273" t="s">
        <v>129</v>
      </c>
      <c r="U106" s="395"/>
      <c r="V106" s="273" t="s">
        <v>129</v>
      </c>
      <c r="W106" s="154" t="s">
        <v>250</v>
      </c>
      <c r="X106" s="154" t="s">
        <v>131</v>
      </c>
      <c r="Y106" s="154" t="s">
        <v>132</v>
      </c>
      <c r="Z106" s="154" t="s">
        <v>133</v>
      </c>
      <c r="AA106" s="154" t="s">
        <v>134</v>
      </c>
      <c r="AB106" s="154" t="s">
        <v>135</v>
      </c>
      <c r="AC106" s="153" t="s">
        <v>136</v>
      </c>
      <c r="AD106" s="404" t="s">
        <v>251</v>
      </c>
      <c r="AE106" s="153" t="s">
        <v>252</v>
      </c>
      <c r="AF106" s="153"/>
      <c r="AG106" s="153" t="s">
        <v>140</v>
      </c>
      <c r="AH106" s="404" t="s">
        <v>7</v>
      </c>
      <c r="AI106" s="155" t="s">
        <v>141</v>
      </c>
      <c r="AJ106" s="156" t="s">
        <v>142</v>
      </c>
      <c r="AK106" s="156" t="s">
        <v>143</v>
      </c>
      <c r="AL106" s="156" t="s">
        <v>144</v>
      </c>
      <c r="AM106" s="168">
        <f t="shared" si="305"/>
        <v>0</v>
      </c>
      <c r="AN106" s="404" t="s">
        <v>146</v>
      </c>
      <c r="AO106" s="155" t="s">
        <v>147</v>
      </c>
      <c r="AP106" s="235" t="s">
        <v>253</v>
      </c>
      <c r="AQ106" s="235" t="s">
        <v>149</v>
      </c>
      <c r="AR106" s="235" t="s">
        <v>150</v>
      </c>
      <c r="AS106" s="168">
        <f t="shared" si="306"/>
        <v>0</v>
      </c>
      <c r="AT106" s="404" t="s">
        <v>152</v>
      </c>
      <c r="AU106" s="155" t="s">
        <v>153</v>
      </c>
      <c r="AV106" s="419" t="s">
        <v>154</v>
      </c>
      <c r="AW106" s="361" t="s">
        <v>155</v>
      </c>
      <c r="AX106" s="361" t="s">
        <v>156</v>
      </c>
      <c r="AY106" s="362" t="s">
        <v>254</v>
      </c>
      <c r="AZ106" s="235" t="s">
        <v>158</v>
      </c>
      <c r="BA106" s="236" t="s">
        <v>159</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59"/>
      <c r="CD106" s="469"/>
      <c r="CE106" s="469"/>
      <c r="CF106" s="469"/>
      <c r="CG106" s="469"/>
      <c r="CH106" s="469"/>
      <c r="CI106" s="469"/>
      <c r="CJ106" s="469"/>
      <c r="CK106" s="469"/>
      <c r="CL106" s="469"/>
      <c r="CM106" s="469"/>
      <c r="CN106" s="469"/>
      <c r="CP106" s="469"/>
      <c r="CQ106" s="469"/>
      <c r="CR106" s="469"/>
      <c r="CS106" s="469"/>
      <c r="CT106" s="469"/>
      <c r="CU106" s="469"/>
      <c r="CV106" s="469"/>
      <c r="CW106" s="469"/>
      <c r="CX106" s="469"/>
      <c r="CY106" s="469"/>
      <c r="CZ106" s="469"/>
      <c r="DA106" s="469"/>
      <c r="DC106" s="469"/>
      <c r="DD106" s="469"/>
      <c r="DE106" s="469"/>
      <c r="DF106" s="469"/>
      <c r="DG106" s="469"/>
      <c r="DH106" s="469"/>
      <c r="DI106" s="469"/>
      <c r="DJ106" s="469"/>
      <c r="DK106" s="469"/>
      <c r="DL106" s="469"/>
      <c r="DM106" s="469"/>
      <c r="DN106" s="469"/>
      <c r="DP106" s="469"/>
      <c r="DQ106" s="469"/>
      <c r="DR106" s="469"/>
      <c r="DS106" s="469"/>
      <c r="DT106" s="469"/>
      <c r="DU106" s="469"/>
      <c r="DV106" s="469"/>
      <c r="DW106" s="469"/>
      <c r="DX106" s="469"/>
      <c r="DY106" s="469"/>
      <c r="DZ106" s="469"/>
      <c r="EA106" s="469"/>
      <c r="EC106" s="459">
        <v>1000000</v>
      </c>
      <c r="ED106" s="469">
        <v>1000000</v>
      </c>
      <c r="EE106" s="469">
        <v>1000000</v>
      </c>
      <c r="EF106" s="469">
        <v>1000000</v>
      </c>
      <c r="EG106" s="469">
        <v>1000000</v>
      </c>
      <c r="EH106" s="469">
        <v>1000000</v>
      </c>
      <c r="EI106" s="469">
        <v>1000000</v>
      </c>
      <c r="EJ106" s="469">
        <v>1000000</v>
      </c>
      <c r="EK106" s="469">
        <v>1000000</v>
      </c>
      <c r="EL106" s="469">
        <v>1000000</v>
      </c>
      <c r="EM106" s="469">
        <v>1000000</v>
      </c>
      <c r="EN106" s="469">
        <v>1000000</v>
      </c>
      <c r="EP106" s="469">
        <v>1000000</v>
      </c>
      <c r="EQ106" s="469">
        <v>1000000</v>
      </c>
      <c r="ER106" s="469">
        <v>1000000</v>
      </c>
      <c r="ES106" s="469">
        <v>1000000</v>
      </c>
      <c r="ET106" s="469">
        <v>1000000</v>
      </c>
      <c r="EU106" s="469">
        <v>1000000</v>
      </c>
      <c r="EV106" s="469">
        <v>1000000</v>
      </c>
      <c r="EW106" s="469">
        <v>1000000</v>
      </c>
      <c r="EX106" s="469">
        <v>1000000</v>
      </c>
      <c r="EY106" s="469">
        <v>1000000</v>
      </c>
      <c r="EZ106" s="469">
        <v>1000000</v>
      </c>
      <c r="FA106" s="469">
        <v>1000000</v>
      </c>
    </row>
    <row r="107" spans="1:157" ht="46.5" hidden="1" customHeight="1">
      <c r="A107" s="179"/>
      <c r="B107" s="237"/>
      <c r="C107" s="221"/>
      <c r="D107" s="254"/>
      <c r="E107" s="237"/>
      <c r="F107" s="237"/>
      <c r="G107" s="237"/>
      <c r="H107" s="237"/>
      <c r="I107" s="237"/>
      <c r="J107" s="237"/>
      <c r="K107" s="237"/>
      <c r="L107" s="237"/>
      <c r="M107" s="237"/>
      <c r="N107" s="237"/>
      <c r="O107" s="237"/>
      <c r="P107" s="237"/>
      <c r="Q107" s="237"/>
      <c r="R107" s="179"/>
      <c r="S107" s="230"/>
      <c r="T107" s="239"/>
      <c r="U107" s="240"/>
      <c r="V107" s="239"/>
      <c r="W107" s="350"/>
      <c r="X107" s="351"/>
      <c r="Y107" s="351"/>
      <c r="Z107" s="351"/>
      <c r="AA107" s="351"/>
      <c r="AB107" s="351"/>
      <c r="AC107" s="351"/>
      <c r="AD107" s="413"/>
      <c r="AE107" s="351"/>
      <c r="AF107" s="351"/>
      <c r="AG107" s="351"/>
      <c r="AH107" s="414"/>
      <c r="AI107" s="244"/>
      <c r="AJ107" s="245"/>
      <c r="AK107" s="243"/>
      <c r="AL107" s="246"/>
      <c r="AM107" s="168">
        <f t="shared" si="305"/>
        <v>0</v>
      </c>
      <c r="AN107" s="414"/>
      <c r="AO107" s="244"/>
      <c r="AP107" s="245"/>
      <c r="AQ107" s="243"/>
      <c r="AR107" s="246"/>
      <c r="AS107" s="168">
        <f t="shared" si="306"/>
        <v>0</v>
      </c>
      <c r="AT107" s="414"/>
      <c r="AU107" s="244"/>
      <c r="AV107" s="413"/>
      <c r="AW107" s="353"/>
      <c r="AX107" s="358"/>
      <c r="AY107" s="363"/>
      <c r="AZ107" s="188"/>
      <c r="BA107" s="247"/>
      <c r="BC107" s="255"/>
      <c r="BD107" s="249"/>
      <c r="BE107" s="249"/>
      <c r="BF107" s="249"/>
      <c r="BG107" s="249"/>
      <c r="BH107" s="249"/>
      <c r="BI107" s="249"/>
      <c r="BJ107" s="249"/>
      <c r="BK107" s="249"/>
      <c r="BL107" s="249"/>
      <c r="BM107" s="249"/>
      <c r="BN107" s="249"/>
      <c r="BP107" s="249"/>
      <c r="BQ107" s="249"/>
      <c r="BR107" s="249"/>
      <c r="BS107" s="249"/>
      <c r="BT107" s="249"/>
      <c r="BU107" s="249"/>
      <c r="BV107" s="249"/>
      <c r="BW107" s="249"/>
      <c r="BX107" s="249"/>
      <c r="BY107" s="249"/>
      <c r="BZ107" s="249"/>
      <c r="CA107" s="249"/>
      <c r="CC107" s="464"/>
      <c r="CD107" s="465"/>
      <c r="CE107" s="465"/>
      <c r="CF107" s="465"/>
      <c r="CG107" s="465"/>
      <c r="CH107" s="465"/>
      <c r="CI107" s="465"/>
      <c r="CJ107" s="465"/>
      <c r="CK107" s="465"/>
      <c r="CL107" s="465"/>
      <c r="CM107" s="465"/>
      <c r="CN107" s="465"/>
      <c r="CP107" s="465"/>
      <c r="CQ107" s="465"/>
      <c r="CR107" s="465"/>
      <c r="CS107" s="465"/>
      <c r="CT107" s="465"/>
      <c r="CU107" s="465"/>
      <c r="CV107" s="465"/>
      <c r="CW107" s="465"/>
      <c r="CX107" s="465"/>
      <c r="CY107" s="465"/>
      <c r="CZ107" s="465"/>
      <c r="DA107" s="465"/>
      <c r="DC107" s="465"/>
      <c r="DD107" s="465"/>
      <c r="DE107" s="465"/>
      <c r="DF107" s="465"/>
      <c r="DG107" s="465"/>
      <c r="DH107" s="465"/>
      <c r="DI107" s="465"/>
      <c r="DJ107" s="465"/>
      <c r="DK107" s="465"/>
      <c r="DL107" s="465"/>
      <c r="DM107" s="465"/>
      <c r="DN107" s="465"/>
      <c r="DP107" s="465"/>
      <c r="DQ107" s="465"/>
      <c r="DR107" s="465"/>
      <c r="DS107" s="465"/>
      <c r="DT107" s="465"/>
      <c r="DU107" s="465"/>
      <c r="DV107" s="465"/>
      <c r="DW107" s="465"/>
      <c r="DX107" s="465"/>
      <c r="DY107" s="465"/>
      <c r="DZ107" s="465"/>
      <c r="EA107" s="465"/>
      <c r="EC107" s="464">
        <v>1000000</v>
      </c>
      <c r="ED107" s="465">
        <v>1000000</v>
      </c>
      <c r="EE107" s="465">
        <v>1000000</v>
      </c>
      <c r="EF107" s="465">
        <v>1000000</v>
      </c>
      <c r="EG107" s="465">
        <v>1000000</v>
      </c>
      <c r="EH107" s="465">
        <v>1000000</v>
      </c>
      <c r="EI107" s="465">
        <v>1000000</v>
      </c>
      <c r="EJ107" s="465">
        <v>1000000</v>
      </c>
      <c r="EK107" s="465">
        <v>1000000</v>
      </c>
      <c r="EL107" s="465">
        <v>1000000</v>
      </c>
      <c r="EM107" s="465">
        <v>1000000</v>
      </c>
      <c r="EN107" s="465">
        <v>1000000</v>
      </c>
      <c r="EP107" s="465">
        <v>1000000</v>
      </c>
      <c r="EQ107" s="465">
        <v>1000000</v>
      </c>
      <c r="ER107" s="465">
        <v>1000000</v>
      </c>
      <c r="ES107" s="465">
        <v>1000000</v>
      </c>
      <c r="ET107" s="465">
        <v>1000000</v>
      </c>
      <c r="EU107" s="465">
        <v>1000000</v>
      </c>
      <c r="EV107" s="465">
        <v>1000000</v>
      </c>
      <c r="EW107" s="465">
        <v>1000000</v>
      </c>
      <c r="EX107" s="465">
        <v>1000000</v>
      </c>
      <c r="EY107" s="465">
        <v>1000000</v>
      </c>
      <c r="EZ107" s="465">
        <v>1000000</v>
      </c>
      <c r="FA107" s="465">
        <v>1000000</v>
      </c>
    </row>
    <row r="108" spans="1:157" ht="34.5" hidden="1" customHeight="1">
      <c r="A108" s="179"/>
      <c r="B108" s="179"/>
      <c r="C108" s="179"/>
      <c r="D108" s="254"/>
      <c r="E108" s="179"/>
      <c r="F108" s="179"/>
      <c r="G108" s="179"/>
      <c r="H108" s="179"/>
      <c r="I108" s="179"/>
      <c r="J108" s="179"/>
      <c r="K108" s="179"/>
      <c r="L108" s="179"/>
      <c r="M108" s="179"/>
      <c r="N108" s="179"/>
      <c r="O108" s="179"/>
      <c r="P108" s="179"/>
      <c r="Q108" s="179"/>
      <c r="R108" s="179"/>
      <c r="S108" s="230"/>
      <c r="T108" s="154" t="s">
        <v>255</v>
      </c>
      <c r="U108" s="394"/>
      <c r="V108" s="154" t="s">
        <v>255</v>
      </c>
      <c r="W108" s="344">
        <f>SUM(W107)</f>
        <v>0</v>
      </c>
      <c r="X108" s="344">
        <f>SUM(X107)</f>
        <v>0</v>
      </c>
      <c r="Y108" s="344">
        <f>SUM(Y107)</f>
        <v>0</v>
      </c>
      <c r="Z108" s="344"/>
      <c r="AA108" s="344">
        <f>SUM(AA107)</f>
        <v>0</v>
      </c>
      <c r="AB108" s="344">
        <f>SUM(AB149:AB149)</f>
        <v>0</v>
      </c>
      <c r="AC108" s="344">
        <f>SUM(AC149:AC149)</f>
        <v>0</v>
      </c>
      <c r="AD108" s="408">
        <f>SUM(AD107)</f>
        <v>0</v>
      </c>
      <c r="AE108" s="344">
        <f>AE107</f>
        <v>0</v>
      </c>
      <c r="AF108" s="344"/>
      <c r="AG108" s="344">
        <f>AG107</f>
        <v>0</v>
      </c>
      <c r="AH108" s="408">
        <f>SUM(AH107)</f>
        <v>0</v>
      </c>
      <c r="AI108" s="165" t="e">
        <f>+AH108/AD108</f>
        <v>#DIV/0!</v>
      </c>
      <c r="AJ108" s="256" t="e">
        <f>+AH108/AG108</f>
        <v>#DIV/0!</v>
      </c>
      <c r="AK108" s="183">
        <f>SUM(AK149:AK149)</f>
        <v>50864.168611083333</v>
      </c>
      <c r="AL108" s="183">
        <f>SUM(AL149:AL149)</f>
        <v>-26269.804089083333</v>
      </c>
      <c r="AM108" s="168">
        <f t="shared" si="305"/>
        <v>0</v>
      </c>
      <c r="AN108" s="408">
        <f>SUM(AN107)</f>
        <v>0</v>
      </c>
      <c r="AO108" s="181" t="e">
        <f>+AN108/AD108</f>
        <v>#DIV/0!</v>
      </c>
      <c r="AP108" s="257" t="e">
        <f>+AN108/AG108</f>
        <v>#DIV/0!</v>
      </c>
      <c r="AQ108" s="183">
        <f>SUM(AQ149:AQ149)</f>
        <v>45058.247388916665</v>
      </c>
      <c r="AR108" s="183">
        <f>SUM(AR149:AR149)</f>
        <v>-36409.072854916667</v>
      </c>
      <c r="AS108" s="168">
        <f t="shared" si="306"/>
        <v>0</v>
      </c>
      <c r="AT108" s="408">
        <f>SUM(AT107)</f>
        <v>0</v>
      </c>
      <c r="AU108" s="181" t="e">
        <f>+AT108/AD108</f>
        <v>#DIV/0!</v>
      </c>
      <c r="AV108" s="408">
        <f>SUM(AV107)</f>
        <v>0</v>
      </c>
      <c r="AW108" s="344">
        <f>SUM(AW107)</f>
        <v>0</v>
      </c>
      <c r="AX108" s="346">
        <f>SUM(AX107)</f>
        <v>0</v>
      </c>
      <c r="AY108" s="344">
        <f>+AG108-AH108</f>
        <v>0</v>
      </c>
      <c r="AZ108" s="250" t="e">
        <f>SUM(AZ149:AZ149)</f>
        <v>#REF!</v>
      </c>
      <c r="BA108" s="247" t="e">
        <f>IF(AND(AZ108=0,AN108&gt;AZ108),1,IFERROR(AN108/AZ108,1))</f>
        <v>#REF!</v>
      </c>
      <c r="BC108" s="251"/>
      <c r="BD108" s="252"/>
      <c r="BE108" s="252"/>
      <c r="BF108" s="252"/>
      <c r="BG108" s="252"/>
      <c r="BH108" s="252"/>
      <c r="BI108" s="252"/>
      <c r="BJ108" s="252"/>
      <c r="BK108" s="252"/>
      <c r="BL108" s="252"/>
      <c r="BM108" s="252"/>
      <c r="BN108" s="252"/>
      <c r="BP108" s="274"/>
      <c r="BQ108" s="274"/>
      <c r="BR108" s="274"/>
      <c r="BS108" s="274"/>
      <c r="BT108" s="274"/>
      <c r="BU108" s="274"/>
      <c r="BV108" s="274"/>
      <c r="BW108" s="274"/>
      <c r="BX108" s="274"/>
      <c r="BY108" s="274"/>
      <c r="BZ108" s="274"/>
      <c r="CA108" s="274"/>
      <c r="CC108" s="466"/>
      <c r="CD108" s="467"/>
      <c r="CE108" s="467"/>
      <c r="CF108" s="467"/>
      <c r="CG108" s="467"/>
      <c r="CH108" s="467"/>
      <c r="CI108" s="467"/>
      <c r="CJ108" s="467"/>
      <c r="CK108" s="467"/>
      <c r="CL108" s="467"/>
      <c r="CM108" s="467"/>
      <c r="CN108" s="467"/>
      <c r="CP108" s="470"/>
      <c r="CQ108" s="470"/>
      <c r="CR108" s="470"/>
      <c r="CS108" s="470"/>
      <c r="CT108" s="470"/>
      <c r="CU108" s="470"/>
      <c r="CV108" s="470"/>
      <c r="CW108" s="470"/>
      <c r="CX108" s="470"/>
      <c r="CY108" s="470"/>
      <c r="CZ108" s="470"/>
      <c r="DA108" s="470"/>
      <c r="DC108" s="470"/>
      <c r="DD108" s="470"/>
      <c r="DE108" s="470"/>
      <c r="DF108" s="470"/>
      <c r="DG108" s="470"/>
      <c r="DH108" s="470"/>
      <c r="DI108" s="470"/>
      <c r="DJ108" s="470"/>
      <c r="DK108" s="470"/>
      <c r="DL108" s="470"/>
      <c r="DM108" s="470"/>
      <c r="DN108" s="470"/>
      <c r="DP108" s="470"/>
      <c r="DQ108" s="470"/>
      <c r="DR108" s="470"/>
      <c r="DS108" s="470"/>
      <c r="DT108" s="470"/>
      <c r="DU108" s="470"/>
      <c r="DV108" s="470"/>
      <c r="DW108" s="470"/>
      <c r="DX108" s="470"/>
      <c r="DY108" s="470"/>
      <c r="DZ108" s="470"/>
      <c r="EA108" s="470"/>
      <c r="EC108" s="466">
        <v>1000000</v>
      </c>
      <c r="ED108" s="467">
        <v>1000000</v>
      </c>
      <c r="EE108" s="467">
        <v>1000000</v>
      </c>
      <c r="EF108" s="467">
        <v>1000000</v>
      </c>
      <c r="EG108" s="467">
        <v>1000000</v>
      </c>
      <c r="EH108" s="467">
        <v>1000000</v>
      </c>
      <c r="EI108" s="467">
        <v>1000000</v>
      </c>
      <c r="EJ108" s="467">
        <v>1000000</v>
      </c>
      <c r="EK108" s="467">
        <v>1000000</v>
      </c>
      <c r="EL108" s="467">
        <v>1000000</v>
      </c>
      <c r="EM108" s="467">
        <v>1000000</v>
      </c>
      <c r="EN108" s="467">
        <v>1000000</v>
      </c>
      <c r="EP108" s="470">
        <v>1000000</v>
      </c>
      <c r="EQ108" s="470">
        <v>1000000</v>
      </c>
      <c r="ER108" s="470">
        <v>1000000</v>
      </c>
      <c r="ES108" s="470">
        <v>1000000</v>
      </c>
      <c r="ET108" s="470">
        <v>1000000</v>
      </c>
      <c r="EU108" s="470">
        <v>1000000</v>
      </c>
      <c r="EV108" s="470">
        <v>1000000</v>
      </c>
      <c r="EW108" s="470">
        <v>1000000</v>
      </c>
      <c r="EX108" s="470">
        <v>1000000</v>
      </c>
      <c r="EY108" s="470">
        <v>1000000</v>
      </c>
      <c r="EZ108" s="470">
        <v>1000000</v>
      </c>
      <c r="FA108" s="470">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0"/>
      <c r="T109" s="154" t="s">
        <v>256</v>
      </c>
      <c r="U109" s="394"/>
      <c r="V109" s="154" t="s">
        <v>256</v>
      </c>
      <c r="W109" s="355">
        <f t="shared" ref="W109:AH109" si="314">+W105+W100+W96+W89+W108</f>
        <v>42502.517246000003</v>
      </c>
      <c r="X109" s="355">
        <f t="shared" si="314"/>
        <v>0</v>
      </c>
      <c r="Y109" s="355">
        <f t="shared" si="314"/>
        <v>0</v>
      </c>
      <c r="Z109" s="355">
        <f t="shared" si="314"/>
        <v>0</v>
      </c>
      <c r="AA109" s="355">
        <f t="shared" si="314"/>
        <v>0</v>
      </c>
      <c r="AB109" s="355">
        <f t="shared" si="314"/>
        <v>0</v>
      </c>
      <c r="AC109" s="355">
        <f t="shared" si="314"/>
        <v>0</v>
      </c>
      <c r="AD109" s="355">
        <f t="shared" si="314"/>
        <v>42502.517246000003</v>
      </c>
      <c r="AE109" s="355">
        <f t="shared" si="314"/>
        <v>0</v>
      </c>
      <c r="AF109" s="355">
        <f t="shared" si="314"/>
        <v>40868.449496649999</v>
      </c>
      <c r="AG109" s="355">
        <f t="shared" si="314"/>
        <v>1634.0677493500002</v>
      </c>
      <c r="AH109" s="355">
        <f t="shared" si="314"/>
        <v>36203.885361319997</v>
      </c>
      <c r="AI109" s="165">
        <f>+AH109/AD109</f>
        <v>0.85180567427985021</v>
      </c>
      <c r="AJ109" s="266"/>
      <c r="AK109" s="355" t="e">
        <f>#REF!+AK105+AK100+AK96+AK89+AK108</f>
        <v>#REF!</v>
      </c>
      <c r="AL109" s="183" t="e">
        <f>#REF!+AL105+AL100+AL96+AL89</f>
        <v>#REF!</v>
      </c>
      <c r="AM109" s="168">
        <f t="shared" si="305"/>
        <v>1.0325630362547586</v>
      </c>
      <c r="AN109" s="355">
        <f>+AN105+AN100+AN96+AN89+AN108</f>
        <v>21676.052398569998</v>
      </c>
      <c r="AO109" s="181">
        <f>+AN109/AD109</f>
        <v>0.50999455568975682</v>
      </c>
      <c r="AP109" s="268"/>
      <c r="AQ109" s="355" t="e">
        <f>#REF!+AQ105+AQ100+AQ96+AQ89+AQ108</f>
        <v>#REF!</v>
      </c>
      <c r="AR109" s="183" t="e">
        <f>#REF!+AR105+AR100+AR96+AR89</f>
        <v>#REF!</v>
      </c>
      <c r="AS109" s="168">
        <f t="shared" si="306"/>
        <v>0.88372885896088638</v>
      </c>
      <c r="AT109" s="355">
        <f>+AT105+AT100+AT96+AT89+AT108</f>
        <v>21648.67171957</v>
      </c>
      <c r="AU109" s="181">
        <f>+AT109/AD109</f>
        <v>0.50935034257547185</v>
      </c>
      <c r="AV109" s="355">
        <f>AV105+AV100+AV96+AV89+AV108</f>
        <v>6298.6318846800013</v>
      </c>
      <c r="AW109" s="355" t="e">
        <f>+AW105+AW100+AW96+AW89+#REF!</f>
        <v>#REF!</v>
      </c>
      <c r="AX109" s="356" t="e">
        <f>+AX105+AX100+AX96+AX89+#REF!</f>
        <v>#REF!</v>
      </c>
      <c r="AY109" s="355">
        <f>+AG109-AH109</f>
        <v>-34569.81761197</v>
      </c>
      <c r="AZ109" s="250" t="e">
        <f>#REF!</f>
        <v>#REF!</v>
      </c>
      <c r="BA109" s="247" t="e">
        <f>IF(AND(AZ109=0,AN109&gt;AZ109),1,IFERROR(AN109/AZ109,1))</f>
        <v>#REF!</v>
      </c>
      <c r="BC109" s="251">
        <f>CC109/$AD$109</f>
        <v>0.41340908746576183</v>
      </c>
      <c r="BD109" s="251">
        <f t="shared" ref="BD109:CA109" si="315">CD109/$AD$109</f>
        <v>0.62314932260063394</v>
      </c>
      <c r="BE109" s="251">
        <f t="shared" si="315"/>
        <v>0.7150576096178608</v>
      </c>
      <c r="BF109" s="251">
        <f t="shared" si="315"/>
        <v>0.82778180047624794</v>
      </c>
      <c r="BG109" s="251">
        <f t="shared" si="315"/>
        <v>0.95884356728311282</v>
      </c>
      <c r="BH109" s="251">
        <f t="shared" si="315"/>
        <v>1.0198031331915807</v>
      </c>
      <c r="BI109" s="251">
        <f t="shared" si="315"/>
        <v>1.0228853035779084</v>
      </c>
      <c r="BJ109" s="251">
        <f t="shared" si="315"/>
        <v>1.0243675687255316</v>
      </c>
      <c r="BK109" s="251">
        <f t="shared" si="315"/>
        <v>1.0259204179278034</v>
      </c>
      <c r="BL109" s="251">
        <f t="shared" si="315"/>
        <v>1.0302337624513507</v>
      </c>
      <c r="BM109" s="251">
        <f t="shared" si="315"/>
        <v>1.0325630362547586</v>
      </c>
      <c r="BN109" s="251">
        <f t="shared" si="315"/>
        <v>1.0349391070511185</v>
      </c>
      <c r="BP109" s="251">
        <f t="shared" si="315"/>
        <v>7.7763156570999723E-3</v>
      </c>
      <c r="BQ109" s="251">
        <f t="shared" si="315"/>
        <v>3.5012305535213201E-2</v>
      </c>
      <c r="BR109" s="251">
        <f t="shared" si="315"/>
        <v>8.6967919973462246E-2</v>
      </c>
      <c r="BS109" s="251">
        <f t="shared" si="315"/>
        <v>0.14764917449212098</v>
      </c>
      <c r="BT109" s="251">
        <f t="shared" si="315"/>
        <v>0.24826774552253875</v>
      </c>
      <c r="BU109" s="251">
        <f t="shared" si="315"/>
        <v>0.33082367207488222</v>
      </c>
      <c r="BV109" s="251">
        <f t="shared" si="315"/>
        <v>0.44460922632649991</v>
      </c>
      <c r="BW109" s="251">
        <f t="shared" si="315"/>
        <v>0.54169235690892159</v>
      </c>
      <c r="BX109" s="251">
        <f t="shared" si="315"/>
        <v>0.63806510281753104</v>
      </c>
      <c r="BY109" s="251">
        <f t="shared" si="315"/>
        <v>0.79227537721232333</v>
      </c>
      <c r="BZ109" s="251">
        <f t="shared" si="315"/>
        <v>0.88372885896088638</v>
      </c>
      <c r="CA109" s="251">
        <f t="shared" si="315"/>
        <v>1.0349391070522362</v>
      </c>
      <c r="CC109" s="459">
        <f>CC105+CC100+CC96+CC89+CC91</f>
        <v>17570.926869666666</v>
      </c>
      <c r="CD109" s="459">
        <f t="shared" ref="CD109:EA109" si="316">CD105+CD100+CD96+CD89+CD91</f>
        <v>26485.414830666665</v>
      </c>
      <c r="CE109" s="459">
        <f t="shared" si="316"/>
        <v>30391.748384666666</v>
      </c>
      <c r="CF109" s="459">
        <f t="shared" si="316"/>
        <v>35182.810250666662</v>
      </c>
      <c r="CG109" s="459">
        <f t="shared" si="316"/>
        <v>40753.265254666665</v>
      </c>
      <c r="CH109" s="459">
        <f t="shared" si="316"/>
        <v>43344.200255999996</v>
      </c>
      <c r="CI109" s="459">
        <f t="shared" si="316"/>
        <v>43475.200255999996</v>
      </c>
      <c r="CJ109" s="459">
        <f t="shared" si="316"/>
        <v>43538.200255999996</v>
      </c>
      <c r="CK109" s="459">
        <f t="shared" si="316"/>
        <v>43604.200255999996</v>
      </c>
      <c r="CL109" s="459">
        <f t="shared" si="316"/>
        <v>43787.528256000005</v>
      </c>
      <c r="CM109" s="459">
        <f t="shared" si="316"/>
        <v>43886.528256000005</v>
      </c>
      <c r="CN109" s="459">
        <f t="shared" si="316"/>
        <v>43987.517246000003</v>
      </c>
      <c r="CP109" s="459">
        <f t="shared" si="316"/>
        <v>330.51299032623143</v>
      </c>
      <c r="CQ109" s="459">
        <f t="shared" si="316"/>
        <v>1488.1111198326205</v>
      </c>
      <c r="CR109" s="459">
        <f t="shared" si="316"/>
        <v>3696.3555185208274</v>
      </c>
      <c r="CS109" s="459">
        <f t="shared" si="316"/>
        <v>6275.4615852090355</v>
      </c>
      <c r="CT109" s="459">
        <f t="shared" si="316"/>
        <v>10552.004135697243</v>
      </c>
      <c r="CU109" s="459">
        <f t="shared" si="316"/>
        <v>14060.838827747732</v>
      </c>
      <c r="CV109" s="459">
        <f t="shared" si="316"/>
        <v>18897.01130967278</v>
      </c>
      <c r="CW109" s="459">
        <f t="shared" si="316"/>
        <v>23023.288741547829</v>
      </c>
      <c r="CX109" s="459">
        <f t="shared" si="316"/>
        <v>27119.373036572877</v>
      </c>
      <c r="CY109" s="459">
        <f t="shared" si="316"/>
        <v>33673.697883547931</v>
      </c>
      <c r="CZ109" s="459">
        <f t="shared" si="316"/>
        <v>37560.701068772978</v>
      </c>
      <c r="DA109" s="459">
        <f t="shared" si="316"/>
        <v>43987.517246047515</v>
      </c>
      <c r="DC109" s="459">
        <f t="shared" si="316"/>
        <v>17570926869.666664</v>
      </c>
      <c r="DD109" s="459">
        <f t="shared" si="316"/>
        <v>26485414830.666664</v>
      </c>
      <c r="DE109" s="459">
        <f t="shared" si="316"/>
        <v>30391748384.666664</v>
      </c>
      <c r="DF109" s="459">
        <f t="shared" si="316"/>
        <v>35182810250.666664</v>
      </c>
      <c r="DG109" s="459">
        <f t="shared" si="316"/>
        <v>40753265254.666664</v>
      </c>
      <c r="DH109" s="459">
        <f t="shared" si="316"/>
        <v>43344200256</v>
      </c>
      <c r="DI109" s="459">
        <f t="shared" si="316"/>
        <v>43475200256</v>
      </c>
      <c r="DJ109" s="459">
        <f t="shared" si="316"/>
        <v>43538200256</v>
      </c>
      <c r="DK109" s="459">
        <f t="shared" si="316"/>
        <v>43604200256</v>
      </c>
      <c r="DL109" s="459">
        <f t="shared" si="316"/>
        <v>43787528256</v>
      </c>
      <c r="DM109" s="459">
        <f t="shared" si="316"/>
        <v>43886528256</v>
      </c>
      <c r="DN109" s="459">
        <f t="shared" si="316"/>
        <v>43987517246</v>
      </c>
      <c r="DP109" s="459">
        <f t="shared" si="316"/>
        <v>330512990.32623142</v>
      </c>
      <c r="DQ109" s="459">
        <f t="shared" si="316"/>
        <v>1488111119.8326206</v>
      </c>
      <c r="DR109" s="459">
        <f t="shared" si="316"/>
        <v>3696355518.5208282</v>
      </c>
      <c r="DS109" s="459">
        <f>DS105+DS100+DS96+DS89+DS91</f>
        <v>6275461585.2090359</v>
      </c>
      <c r="DT109" s="459">
        <f t="shared" si="316"/>
        <v>10552004135.697245</v>
      </c>
      <c r="DU109" s="459">
        <f t="shared" si="316"/>
        <v>14060838827.74773</v>
      </c>
      <c r="DV109" s="459">
        <f t="shared" si="316"/>
        <v>18897011309.672779</v>
      </c>
      <c r="DW109" s="459">
        <f t="shared" si="316"/>
        <v>23023288741.547829</v>
      </c>
      <c r="DX109" s="459">
        <f t="shared" si="316"/>
        <v>27119373036.57288</v>
      </c>
      <c r="DY109" s="459">
        <f t="shared" si="316"/>
        <v>33673697883.547928</v>
      </c>
      <c r="DZ109" s="459">
        <f t="shared" si="316"/>
        <v>37560701068.77298</v>
      </c>
      <c r="EA109" s="459">
        <f t="shared" si="316"/>
        <v>43987517246.047523</v>
      </c>
      <c r="EC109" s="466">
        <v>1000000</v>
      </c>
      <c r="ED109" s="467">
        <v>1000000</v>
      </c>
      <c r="EE109" s="467">
        <v>1000000</v>
      </c>
      <c r="EF109" s="467">
        <v>1000000</v>
      </c>
      <c r="EG109" s="467">
        <v>1000000</v>
      </c>
      <c r="EH109" s="467">
        <v>1000000</v>
      </c>
      <c r="EI109" s="467">
        <v>1000000</v>
      </c>
      <c r="EJ109" s="467">
        <v>1000000</v>
      </c>
      <c r="EK109" s="467">
        <v>1000000</v>
      </c>
      <c r="EL109" s="467">
        <v>1000000</v>
      </c>
      <c r="EM109" s="467">
        <v>1000000</v>
      </c>
      <c r="EN109" s="467">
        <v>1000000</v>
      </c>
      <c r="EP109" s="470">
        <v>1000000</v>
      </c>
      <c r="EQ109" s="470">
        <v>1000000</v>
      </c>
      <c r="ER109" s="470">
        <v>1000000</v>
      </c>
      <c r="ES109" s="470">
        <v>1000000</v>
      </c>
      <c r="ET109" s="470">
        <v>1000000</v>
      </c>
      <c r="EU109" s="470">
        <v>1000000</v>
      </c>
      <c r="EV109" s="470">
        <v>1000000</v>
      </c>
      <c r="EW109" s="470">
        <v>1000000</v>
      </c>
      <c r="EX109" s="470">
        <v>1000000</v>
      </c>
      <c r="EY109" s="470">
        <v>1000000</v>
      </c>
      <c r="EZ109" s="470">
        <v>1000000</v>
      </c>
      <c r="FA109" s="470">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0"/>
      <c r="T110" s="253" t="s">
        <v>129</v>
      </c>
      <c r="U110" s="393"/>
      <c r="V110" s="253" t="s">
        <v>129</v>
      </c>
      <c r="W110" s="154" t="s">
        <v>130</v>
      </c>
      <c r="X110" s="154" t="s">
        <v>131</v>
      </c>
      <c r="Y110" s="154" t="s">
        <v>132</v>
      </c>
      <c r="Z110" s="154" t="s">
        <v>133</v>
      </c>
      <c r="AA110" s="154" t="s">
        <v>134</v>
      </c>
      <c r="AB110" s="154" t="s">
        <v>135</v>
      </c>
      <c r="AC110" s="153" t="s">
        <v>136</v>
      </c>
      <c r="AD110" s="404" t="s">
        <v>137</v>
      </c>
      <c r="AE110" s="153" t="s">
        <v>138</v>
      </c>
      <c r="AF110" s="153" t="s">
        <v>139</v>
      </c>
      <c r="AG110" s="153" t="s">
        <v>140</v>
      </c>
      <c r="AH110" s="404" t="s">
        <v>7</v>
      </c>
      <c r="AI110" s="155" t="s">
        <v>141</v>
      </c>
      <c r="AJ110" s="156" t="s">
        <v>142</v>
      </c>
      <c r="AK110" s="156" t="s">
        <v>143</v>
      </c>
      <c r="AL110" s="156" t="s">
        <v>144</v>
      </c>
      <c r="AM110" s="157" t="s">
        <v>145</v>
      </c>
      <c r="AN110" s="404" t="s">
        <v>146</v>
      </c>
      <c r="AO110" s="155" t="s">
        <v>147</v>
      </c>
      <c r="AP110" s="231"/>
      <c r="AQ110" s="269" t="s">
        <v>149</v>
      </c>
      <c r="AR110" s="235" t="s">
        <v>150</v>
      </c>
      <c r="AS110" s="270" t="s">
        <v>151</v>
      </c>
      <c r="AT110" s="404" t="s">
        <v>152</v>
      </c>
      <c r="AU110" s="155" t="s">
        <v>153</v>
      </c>
      <c r="AV110" s="417" t="s">
        <v>154</v>
      </c>
      <c r="AW110" s="357" t="s">
        <v>155</v>
      </c>
      <c r="AX110" s="357" t="s">
        <v>156</v>
      </c>
      <c r="AY110" s="338" t="s">
        <v>157</v>
      </c>
      <c r="AZ110" s="235" t="s">
        <v>158</v>
      </c>
      <c r="BA110" s="236" t="s">
        <v>159</v>
      </c>
      <c r="BC110" s="160" t="s">
        <v>160</v>
      </c>
      <c r="BD110" s="160" t="s">
        <v>161</v>
      </c>
      <c r="BE110" s="160" t="s">
        <v>162</v>
      </c>
      <c r="BF110" s="160" t="s">
        <v>163</v>
      </c>
      <c r="BG110" s="160" t="s">
        <v>164</v>
      </c>
      <c r="BH110" s="160" t="s">
        <v>165</v>
      </c>
      <c r="BI110" s="160" t="s">
        <v>166</v>
      </c>
      <c r="BJ110" s="160" t="s">
        <v>167</v>
      </c>
      <c r="BK110" s="160" t="s">
        <v>111</v>
      </c>
      <c r="BL110" s="160" t="s">
        <v>168</v>
      </c>
      <c r="BM110" s="160" t="s">
        <v>169</v>
      </c>
      <c r="BN110" s="160" t="s">
        <v>170</v>
      </c>
      <c r="BP110" s="160" t="s">
        <v>160</v>
      </c>
      <c r="BQ110" s="160" t="s">
        <v>161</v>
      </c>
      <c r="BR110" s="160" t="s">
        <v>162</v>
      </c>
      <c r="BS110" s="160" t="s">
        <v>163</v>
      </c>
      <c r="BT110" s="160" t="s">
        <v>164</v>
      </c>
      <c r="BU110" s="160" t="s">
        <v>165</v>
      </c>
      <c r="BV110" s="160" t="s">
        <v>166</v>
      </c>
      <c r="BW110" s="160" t="s">
        <v>167</v>
      </c>
      <c r="BX110" s="160" t="s">
        <v>111</v>
      </c>
      <c r="BY110" s="160" t="s">
        <v>168</v>
      </c>
      <c r="BZ110" s="160" t="s">
        <v>169</v>
      </c>
      <c r="CA110" s="160" t="s">
        <v>170</v>
      </c>
      <c r="CC110" s="459" t="s">
        <v>160</v>
      </c>
      <c r="CD110" s="459" t="s">
        <v>161</v>
      </c>
      <c r="CE110" s="459" t="s">
        <v>162</v>
      </c>
      <c r="CF110" s="459" t="s">
        <v>163</v>
      </c>
      <c r="CG110" s="459" t="s">
        <v>164</v>
      </c>
      <c r="CH110" s="459" t="s">
        <v>165</v>
      </c>
      <c r="CI110" s="459" t="s">
        <v>166</v>
      </c>
      <c r="CJ110" s="459" t="s">
        <v>167</v>
      </c>
      <c r="CK110" s="459" t="s">
        <v>111</v>
      </c>
      <c r="CL110" s="459" t="s">
        <v>168</v>
      </c>
      <c r="CM110" s="459" t="s">
        <v>169</v>
      </c>
      <c r="CN110" s="459" t="s">
        <v>170</v>
      </c>
      <c r="CP110" s="459" t="s">
        <v>160</v>
      </c>
      <c r="CQ110" s="459" t="s">
        <v>161</v>
      </c>
      <c r="CR110" s="459" t="s">
        <v>162</v>
      </c>
      <c r="CS110" s="459" t="s">
        <v>163</v>
      </c>
      <c r="CT110" s="459" t="s">
        <v>164</v>
      </c>
      <c r="CU110" s="459" t="s">
        <v>165</v>
      </c>
      <c r="CV110" s="459" t="s">
        <v>166</v>
      </c>
      <c r="CW110" s="459" t="s">
        <v>167</v>
      </c>
      <c r="CX110" s="459" t="s">
        <v>111</v>
      </c>
      <c r="CY110" s="459" t="s">
        <v>168</v>
      </c>
      <c r="CZ110" s="459" t="s">
        <v>169</v>
      </c>
      <c r="DA110" s="459" t="s">
        <v>170</v>
      </c>
      <c r="DC110" s="459" t="s">
        <v>160</v>
      </c>
      <c r="DD110" s="459" t="s">
        <v>161</v>
      </c>
      <c r="DE110" s="459" t="s">
        <v>162</v>
      </c>
      <c r="DF110" s="459" t="s">
        <v>163</v>
      </c>
      <c r="DG110" s="459" t="s">
        <v>164</v>
      </c>
      <c r="DH110" s="459" t="s">
        <v>165</v>
      </c>
      <c r="DI110" s="459" t="s">
        <v>166</v>
      </c>
      <c r="DJ110" s="459" t="s">
        <v>167</v>
      </c>
      <c r="DK110" s="459" t="s">
        <v>111</v>
      </c>
      <c r="DL110" s="459" t="s">
        <v>168</v>
      </c>
      <c r="DM110" s="459" t="s">
        <v>169</v>
      </c>
      <c r="DN110" s="459" t="s">
        <v>170</v>
      </c>
      <c r="DP110" s="459" t="s">
        <v>160</v>
      </c>
      <c r="DQ110" s="459" t="s">
        <v>161</v>
      </c>
      <c r="DR110" s="459" t="s">
        <v>162</v>
      </c>
      <c r="DS110" s="459" t="s">
        <v>163</v>
      </c>
      <c r="DT110" s="459" t="s">
        <v>164</v>
      </c>
      <c r="DU110" s="459" t="s">
        <v>165</v>
      </c>
      <c r="DV110" s="459" t="s">
        <v>166</v>
      </c>
      <c r="DW110" s="459" t="s">
        <v>167</v>
      </c>
      <c r="DX110" s="459" t="s">
        <v>111</v>
      </c>
      <c r="DY110" s="459" t="s">
        <v>168</v>
      </c>
      <c r="DZ110" s="459" t="s">
        <v>169</v>
      </c>
      <c r="EA110" s="459" t="s">
        <v>170</v>
      </c>
      <c r="EC110" s="459" t="s">
        <v>160</v>
      </c>
      <c r="ED110" s="459" t="s">
        <v>161</v>
      </c>
      <c r="EE110" s="459" t="s">
        <v>162</v>
      </c>
      <c r="EF110" s="459" t="s">
        <v>163</v>
      </c>
      <c r="EG110" s="459" t="s">
        <v>164</v>
      </c>
      <c r="EH110" s="459" t="s">
        <v>165</v>
      </c>
      <c r="EI110" s="459" t="s">
        <v>166</v>
      </c>
      <c r="EJ110" s="459" t="s">
        <v>167</v>
      </c>
      <c r="EK110" s="459" t="s">
        <v>111</v>
      </c>
      <c r="EL110" s="459" t="s">
        <v>168</v>
      </c>
      <c r="EM110" s="459" t="s">
        <v>169</v>
      </c>
      <c r="EN110" s="459" t="s">
        <v>170</v>
      </c>
      <c r="EP110" s="459" t="s">
        <v>160</v>
      </c>
      <c r="EQ110" s="459" t="s">
        <v>161</v>
      </c>
      <c r="ER110" s="459" t="s">
        <v>162</v>
      </c>
      <c r="ES110" s="459" t="s">
        <v>163</v>
      </c>
      <c r="ET110" s="459" t="s">
        <v>164</v>
      </c>
      <c r="EU110" s="459" t="s">
        <v>165</v>
      </c>
      <c r="EV110" s="459" t="s">
        <v>166</v>
      </c>
      <c r="EW110" s="459" t="s">
        <v>167</v>
      </c>
      <c r="EX110" s="459" t="s">
        <v>111</v>
      </c>
      <c r="EY110" s="459" t="s">
        <v>168</v>
      </c>
      <c r="EZ110" s="459" t="s">
        <v>169</v>
      </c>
      <c r="FA110" s="459" t="s">
        <v>170</v>
      </c>
    </row>
    <row r="111" spans="1:157" ht="51.75" customHeight="1">
      <c r="A111" s="572"/>
      <c r="B111" s="572" t="s">
        <v>190</v>
      </c>
      <c r="C111" s="573" t="s">
        <v>191</v>
      </c>
      <c r="D111" s="453" t="s">
        <v>257</v>
      </c>
      <c r="E111" s="179" t="s">
        <v>183</v>
      </c>
      <c r="F111" s="179" t="s">
        <v>171</v>
      </c>
      <c r="G111" s="179" t="s">
        <v>171</v>
      </c>
      <c r="H111" s="179" t="s">
        <v>171</v>
      </c>
      <c r="I111" s="179" t="s">
        <v>171</v>
      </c>
      <c r="J111" s="179" t="s">
        <v>171</v>
      </c>
      <c r="K111" s="179" t="s">
        <v>171</v>
      </c>
      <c r="L111" s="179" t="s">
        <v>171</v>
      </c>
      <c r="M111" s="179" t="s">
        <v>171</v>
      </c>
      <c r="N111" s="179" t="s">
        <v>171</v>
      </c>
      <c r="O111" s="179" t="s">
        <v>171</v>
      </c>
      <c r="P111" s="179"/>
      <c r="Q111" s="179"/>
      <c r="R111" s="179" t="s">
        <v>258</v>
      </c>
      <c r="S111" s="230"/>
      <c r="T111" s="451" t="s">
        <v>13</v>
      </c>
      <c r="U111" s="263" t="s">
        <v>259</v>
      </c>
      <c r="V111" s="596" t="s">
        <v>260</v>
      </c>
      <c r="W111" s="359">
        <f>+SUMIFS('[1]SIIF 30 de Noviembre de 2025'!$P$4:$P$749,'[1]SIIF 30 de Noviembre de 2025'!$A$4:$A$749,$B111,'[1]SIIF 30 de Noviembre de 2025'!$B$4:$B$749,$C111,'[1]SIIF 30 de Noviembre de 2025'!$C$4:$C$749,$D111)/1000000</f>
        <v>947859.42058399995</v>
      </c>
      <c r="X111" s="351"/>
      <c r="Y111" s="351">
        <f>+SUMIFS('[1]SIIF 30 de Noviembre de 2025'!$R$4:$R$749,'[1]SIIF 30 de Noviembre de 2025'!$A$4:$A$749,$B111,'[1]SIIF 30 de Noviembre de 2025'!$B$4:$B$749,$C111,'[1]SIIF 30 de Noviembre de 2025'!$C$4:$C$749,$D111)/1000000</f>
        <v>108804.01607899999</v>
      </c>
      <c r="Z111" s="351"/>
      <c r="AA111" s="351">
        <f>+SUMIFS('[1]SIIF 30 de Noviembre de 2025'!$Q$4:$Q$749,'[1]SIIF 30 de Noviembre de 2025'!$A$4:$A$749,$B111,'[1]SIIF 30 de Noviembre de 2025'!$B$4:$B$749,$C111,'[1]SIIF 30 de Noviembre de 2025'!$C$4:$C$749,$D111)/1000000</f>
        <v>0</v>
      </c>
      <c r="AB111" s="351"/>
      <c r="AC111" s="351">
        <f t="shared" ref="AC111:AC118" si="317">+AA111+AB111</f>
        <v>0</v>
      </c>
      <c r="AD111" s="413">
        <f>+SUMIFS('[1]SIIF 30 de Noviembre de 2025'!$S$4:$S$749,'[1]SIIF 30 de Noviembre de 2025'!$A$4:$A$749,$B111,'[1]SIIF 30 de Noviembre de 2025'!$B$4:$B$749,$C111,'[1]SIIF 30 de Noviembre de 2025'!$C$4:$C$749,$D111)/1000000</f>
        <v>839055.40450499998</v>
      </c>
      <c r="AE111" s="359">
        <f>+SUMIFS('[1]SIIF 30 de Noviembre de 2025'!$T$4:$T$749,'[1]SIIF 30 de Noviembre de 2025'!$A$4:$A$749,$B111,'[1]SIIF 30 de Noviembre de 2025'!$B$4:$B$749,$C111,'[1]SIIF 30 de Noviembre de 2025'!$C$4:$C$749,$D111)/1000000</f>
        <v>0</v>
      </c>
      <c r="AF111" s="359">
        <f>+SUMIFS('[1]SIIF 30 de Noviembre de 2025'!$U$4:$U$749,'[1]SIIF 30 de Noviembre de 2025'!$A$4:$A$749,$B111,'[1]SIIF 30 de Noviembre de 2025'!$B$4:$B$749,$C111,'[1]SIIF 30 de Noviembre de 2025'!$C$4:$C$749,$D111)/1000000</f>
        <v>839055.40450499998</v>
      </c>
      <c r="AG111" s="351">
        <f>+SUMIFS('[1]SIIF 30 de Noviembre de 2025'!$V$4:$V$749,'[1]SIIF 30 de Noviembre de 2025'!$A$4:$A$749,$B111,'[1]SIIF 30 de Noviembre de 2025'!$B$4:$B$749,$C111,'[1]SIIF 30 de Noviembre de 2025'!$C$4:$C$749,$D111)/1000000</f>
        <v>0</v>
      </c>
      <c r="AH111" s="414">
        <f>+SUMIFS('[1]SIIF 30 de Noviembre de 2025'!$W$4:$W$749,'[1]SIIF 30 de Noviembre de 2025'!$A$4:$A$749,$B111,'[1]SIIF 30 de Noviembre de 2025'!$B$4:$B$749,$C111,'[1]SIIF 30 de Noviembre de 2025'!$C$4:$C$749,$D111,'[1]SIIF 30 de Noviembre de 2025'!$D$4:$D$749,$E111,'[1]SIIF 30 de Noviembre de 2025'!$E$4:$E$749,$F111,'[1]SIIF 30 de Noviembre de 2025'!$F$4:$F$749,$G111,'[1]SIIF 30 de Noviembre de 2025'!$G$4:$G$749,$H111,'[1]SIIF 30 de Noviembre de 2025'!$H$4:$H$749,$I111,'[1]SIIF 30 de Noviembre de 2025'!$I$4:$I$749,$J111,'[1]SIIF 30 de Noviembre de 2025'!$J$4:$J$749,$K111,'[1]SIIF 30 de Noviembre de 2025'!$K$4:$K$749,$L111,'[1]SIIF 30 de Noviembre de 2025'!$L$4:$L$749,$M111,'[1]SIIF 30 de Noviembre de 2025'!$M$4:$M$749,$N111,'[1]SIIF 30 de Noviembre de 2025'!$N$4:$N$749,$O111)/1000000</f>
        <v>839055.40450499998</v>
      </c>
      <c r="AI111" s="271">
        <f t="shared" ref="AI111:AI121" si="318">+AH111/AD111</f>
        <v>1</v>
      </c>
      <c r="AJ111" s="272"/>
      <c r="AK111" s="243">
        <f t="shared" ref="AK111:AK120" si="319">INDEX(CC111:CN111,MATCH($W$1,$CC$86:$CN$86,0))</f>
        <v>947859.42058399995</v>
      </c>
      <c r="AL111" s="243">
        <f t="shared" ref="AL111:AL118" si="320">+AH111-AK111</f>
        <v>-108804.01607899996</v>
      </c>
      <c r="AM111" s="168">
        <f t="shared" ref="AM111:AM120" si="321">INDEX(BC111:BN111,MATCH($W$1,$BC$86:$BN$86,0))</f>
        <v>1</v>
      </c>
      <c r="AN111" s="418">
        <f>+SUMIFS('[1]SIIF 30 de Noviembre de 2025'!$X$4:$X$749,'[1]SIIF 30 de Noviembre de 2025'!$A$4:$A$749,$B111,'[1]SIIF 30 de Noviembre de 2025'!$B$4:$B$749,$C111,'[1]SIIF 30 de Noviembre de 2025'!$C$4:$C$749,$D111,'[1]SIIF 30 de Noviembre de 2025'!$D$4:$D$749,$E111,'[1]SIIF 30 de Noviembre de 2025'!$E$4:$E$749,$F111,'[1]SIIF 30 de Noviembre de 2025'!$F$4:$F$749,$G111,'[1]SIIF 30 de Noviembre de 2025'!$G$4:$G$749,$H111,'[1]SIIF 30 de Noviembre de 2025'!$H$4:$H$749,$I111,'[1]SIIF 30 de Noviembre de 2025'!$I$4:$I$749,$J111,'[1]SIIF 30 de Noviembre de 2025'!$J$4:$J$749,$K111,'[1]SIIF 30 de Noviembre de 2025'!$K$4:$K$749,$L111,'[1]SIIF 30 de Noviembre de 2025'!$L$4:$L$749,$M111,'[1]SIIF 30 de Noviembre de 2025'!$M$4:$M$749,$N111,'[1]SIIF 30 de Noviembre de 2025'!$N$4:$N$749,$O111)/1000000</f>
        <v>839055.40450499998</v>
      </c>
      <c r="AO111" s="271">
        <f t="shared" ref="AO111:AO121" si="322">+AN111/AD111</f>
        <v>1</v>
      </c>
      <c r="AP111" s="272"/>
      <c r="AQ111" s="243">
        <f t="shared" ref="AQ111:AQ120" si="323">INDEX(CP111:DA111,MATCH($W$1,$CP$86:$DA$86,0))</f>
        <v>947859.42058399995</v>
      </c>
      <c r="AR111" s="243">
        <f t="shared" ref="AR111:AR118" si="324">+AN111-AQ111</f>
        <v>-108804.01607899996</v>
      </c>
      <c r="AS111" s="168">
        <f t="shared" ref="AS111:AS121" si="325">INDEX(BP111:CA111,MATCH($W$1,$BP$86:$CA$86,0))</f>
        <v>1</v>
      </c>
      <c r="AT111" s="418">
        <f>+SUMIFS('[1]SIIF 30 de Noviembre de 2025'!$Z$4:$Z$749,'[1]SIIF 30 de Noviembre de 2025'!$A$4:$A$749,$B111,'[1]SIIF 30 de Noviembre de 2025'!$B$4:$B$749,$C111,'[1]SIIF 30 de Noviembre de 2025'!$C$4:$C$749,$D111,'[1]SIIF 30 de Noviembre de 2025'!$D$4:$D$749,$E111,'[1]SIIF 30 de Noviembre de 2025'!$E$4:$E$749,$F111,'[1]SIIF 30 de Noviembre de 2025'!$F$4:$F$749,$G111,'[1]SIIF 30 de Noviembre de 2025'!$G$4:$G$749,$H111,'[1]SIIF 30 de Noviembre de 2025'!$H$4:$H$749,$I111,'[1]SIIF 30 de Noviembre de 2025'!$I$4:$I$749,$J111,'[1]SIIF 30 de Noviembre de 2025'!$J$4:$J$749,$K111,'[1]SIIF 30 de Noviembre de 2025'!$K$4:$K$749,$L111,'[1]SIIF 30 de Noviembre de 2025'!$L$4:$L$749,$M111,'[1]SIIF 30 de Noviembre de 2025'!$M$4:$M$749,$N111,'[1]SIIF 30 de Noviembre de 2025'!$N$4:$N$749,$O111)/1000000</f>
        <v>839055.40450499998</v>
      </c>
      <c r="AU111" s="271">
        <f t="shared" ref="AU111:AU121" si="326">+AT111/AD111</f>
        <v>1</v>
      </c>
      <c r="AV111" s="418">
        <f t="shared" ref="AV111:AV120" si="327">+AD111-AH111</f>
        <v>0</v>
      </c>
      <c r="AW111" s="360">
        <f t="shared" ref="AW111:AW118" si="328">+AH111-AN111</f>
        <v>0</v>
      </c>
      <c r="AX111" s="360">
        <f t="shared" ref="AX111:AX120" si="329">+AD111-AN111</f>
        <v>0</v>
      </c>
      <c r="AY111" s="359">
        <f t="shared" ref="AY111:AY121" si="330">+AG111-AH111</f>
        <v>-839055.40450499998</v>
      </c>
      <c r="AZ111" s="188">
        <f t="shared" ref="AZ111:AZ120" si="331">AD111*AS111</f>
        <v>839055.40450499998</v>
      </c>
      <c r="BA111" s="276">
        <f t="shared" ref="BA111:BA121" si="332">IF(AND(AZ111=0,AN111&gt;AZ111),1,IFERROR(AN111/AZ111,1))</f>
        <v>1</v>
      </c>
      <c r="BC111" s="248">
        <v>1</v>
      </c>
      <c r="BD111" s="249">
        <v>1</v>
      </c>
      <c r="BE111" s="249">
        <v>1</v>
      </c>
      <c r="BF111" s="249">
        <v>1</v>
      </c>
      <c r="BG111" s="249">
        <v>1</v>
      </c>
      <c r="BH111" s="249">
        <v>1</v>
      </c>
      <c r="BI111" s="249">
        <v>1</v>
      </c>
      <c r="BJ111" s="249">
        <v>1</v>
      </c>
      <c r="BK111" s="249">
        <v>1</v>
      </c>
      <c r="BL111" s="249">
        <v>1</v>
      </c>
      <c r="BM111" s="249">
        <v>1</v>
      </c>
      <c r="BN111" s="249">
        <v>1</v>
      </c>
      <c r="BP111" s="249">
        <v>0</v>
      </c>
      <c r="BQ111" s="249">
        <v>0</v>
      </c>
      <c r="BR111" s="249">
        <v>0.41576420249765911</v>
      </c>
      <c r="BS111" s="249">
        <v>0.73226683304087026</v>
      </c>
      <c r="BT111" s="249">
        <v>0.73226683304087026</v>
      </c>
      <c r="BU111" s="249">
        <v>0.73226683304087026</v>
      </c>
      <c r="BV111" s="249">
        <v>1</v>
      </c>
      <c r="BW111" s="249">
        <v>1</v>
      </c>
      <c r="BX111" s="249">
        <v>1</v>
      </c>
      <c r="BY111" s="249">
        <v>1</v>
      </c>
      <c r="BZ111" s="249">
        <v>1</v>
      </c>
      <c r="CA111" s="249">
        <v>1</v>
      </c>
      <c r="CC111" s="464">
        <f t="shared" ref="CC111:CN120" si="333">DC111/EC111</f>
        <v>947859.42058399995</v>
      </c>
      <c r="CD111" s="464">
        <f t="shared" si="333"/>
        <v>947859.42058399995</v>
      </c>
      <c r="CE111" s="464">
        <f t="shared" si="333"/>
        <v>947859.42058399995</v>
      </c>
      <c r="CF111" s="464">
        <f t="shared" si="333"/>
        <v>947859.42058399995</v>
      </c>
      <c r="CG111" s="464">
        <f t="shared" si="333"/>
        <v>947859.42058399995</v>
      </c>
      <c r="CH111" s="464">
        <f t="shared" si="333"/>
        <v>947859.42058399995</v>
      </c>
      <c r="CI111" s="464">
        <f t="shared" si="333"/>
        <v>947859.42058399995</v>
      </c>
      <c r="CJ111" s="464">
        <f t="shared" si="333"/>
        <v>947859.42058399995</v>
      </c>
      <c r="CK111" s="464">
        <f t="shared" si="333"/>
        <v>947859.42058399995</v>
      </c>
      <c r="CL111" s="464">
        <f t="shared" si="333"/>
        <v>947859.42058399995</v>
      </c>
      <c r="CM111" s="464">
        <f t="shared" si="333"/>
        <v>947859.42058399995</v>
      </c>
      <c r="CN111" s="464">
        <f t="shared" si="333"/>
        <v>947859.42058399995</v>
      </c>
      <c r="CP111" s="465">
        <f>DP111/EP111</f>
        <v>0</v>
      </c>
      <c r="CQ111" s="465">
        <f t="shared" ref="CQ111:CW120" si="334">DQ111/EQ111</f>
        <v>0</v>
      </c>
      <c r="CR111" s="465">
        <f t="shared" si="334"/>
        <v>394086.01607900002</v>
      </c>
      <c r="CS111" s="465">
        <f t="shared" si="334"/>
        <v>694086.01607899996</v>
      </c>
      <c r="CT111" s="465">
        <f t="shared" si="334"/>
        <v>694086.01607899996</v>
      </c>
      <c r="CU111" s="465">
        <f t="shared" si="334"/>
        <v>694086.01607899996</v>
      </c>
      <c r="CV111" s="465">
        <f t="shared" si="334"/>
        <v>947859.42058399995</v>
      </c>
      <c r="CW111" s="465">
        <f>DW111/EW111</f>
        <v>947859.42058399995</v>
      </c>
      <c r="CX111" s="465">
        <f t="shared" ref="CX111:DA120" si="335">DX111/EX111</f>
        <v>947859.42058399995</v>
      </c>
      <c r="CY111" s="465">
        <f t="shared" si="335"/>
        <v>947859.42058399995</v>
      </c>
      <c r="CZ111" s="465">
        <f t="shared" si="335"/>
        <v>947859.42058399995</v>
      </c>
      <c r="DA111" s="465">
        <f t="shared" si="335"/>
        <v>947859.42058399995</v>
      </c>
      <c r="DC111" s="464">
        <v>947859420584</v>
      </c>
      <c r="DD111" s="465">
        <v>947859420584</v>
      </c>
      <c r="DE111" s="465">
        <v>947859420584</v>
      </c>
      <c r="DF111" s="465">
        <v>947859420584</v>
      </c>
      <c r="DG111" s="465">
        <v>947859420584</v>
      </c>
      <c r="DH111" s="465">
        <v>947859420584</v>
      </c>
      <c r="DI111" s="465">
        <v>947859420584</v>
      </c>
      <c r="DJ111" s="465">
        <v>947859420584</v>
      </c>
      <c r="DK111" s="465">
        <v>947859420584</v>
      </c>
      <c r="DL111" s="465">
        <v>947859420584</v>
      </c>
      <c r="DM111" s="465">
        <v>947859420584</v>
      </c>
      <c r="DN111" s="465">
        <v>947859420584</v>
      </c>
      <c r="DP111" s="465">
        <v>0</v>
      </c>
      <c r="DQ111" s="465">
        <v>0</v>
      </c>
      <c r="DR111" s="465">
        <v>394086016079</v>
      </c>
      <c r="DS111" s="465">
        <v>694086016079</v>
      </c>
      <c r="DT111" s="465">
        <v>694086016079</v>
      </c>
      <c r="DU111" s="465">
        <v>694086016079</v>
      </c>
      <c r="DV111" s="465">
        <v>947859420584</v>
      </c>
      <c r="DW111" s="465">
        <v>947859420584</v>
      </c>
      <c r="DX111" s="465">
        <v>947859420584</v>
      </c>
      <c r="DY111" s="465">
        <v>947859420584</v>
      </c>
      <c r="DZ111" s="465">
        <v>947859420584</v>
      </c>
      <c r="EA111" s="465">
        <v>947859420584</v>
      </c>
      <c r="EC111" s="464">
        <v>1000000</v>
      </c>
      <c r="ED111" s="465">
        <v>1000000</v>
      </c>
      <c r="EE111" s="465">
        <v>1000000</v>
      </c>
      <c r="EF111" s="465">
        <v>1000000</v>
      </c>
      <c r="EG111" s="465">
        <v>1000000</v>
      </c>
      <c r="EH111" s="465">
        <v>1000000</v>
      </c>
      <c r="EI111" s="465">
        <v>1000000</v>
      </c>
      <c r="EJ111" s="465">
        <v>1000000</v>
      </c>
      <c r="EK111" s="465">
        <v>1000000</v>
      </c>
      <c r="EL111" s="465">
        <v>1000000</v>
      </c>
      <c r="EM111" s="465">
        <v>1000000</v>
      </c>
      <c r="EN111" s="465">
        <v>1000000</v>
      </c>
      <c r="EP111" s="465">
        <v>1000000</v>
      </c>
      <c r="EQ111" s="465">
        <v>1000000</v>
      </c>
      <c r="ER111" s="465">
        <v>1000000</v>
      </c>
      <c r="ES111" s="465">
        <v>1000000</v>
      </c>
      <c r="ET111" s="465">
        <v>1000000</v>
      </c>
      <c r="EU111" s="465">
        <v>1000000</v>
      </c>
      <c r="EV111" s="465">
        <v>1000000</v>
      </c>
      <c r="EW111" s="465">
        <v>1000000</v>
      </c>
      <c r="EX111" s="465">
        <v>1000000</v>
      </c>
      <c r="EY111" s="465">
        <v>1000000</v>
      </c>
      <c r="EZ111" s="465">
        <v>1000000</v>
      </c>
      <c r="FA111" s="465">
        <v>1000000</v>
      </c>
    </row>
    <row r="112" spans="1:157" ht="51.75" customHeight="1">
      <c r="A112" s="572"/>
      <c r="B112" s="572" t="s">
        <v>190</v>
      </c>
      <c r="C112" s="275" t="s">
        <v>191</v>
      </c>
      <c r="D112" s="557" t="s">
        <v>261</v>
      </c>
      <c r="E112" s="179" t="s">
        <v>183</v>
      </c>
      <c r="F112" s="179" t="s">
        <v>171</v>
      </c>
      <c r="G112" s="179" t="s">
        <v>171</v>
      </c>
      <c r="H112" s="179" t="s">
        <v>171</v>
      </c>
      <c r="I112" s="179" t="s">
        <v>171</v>
      </c>
      <c r="J112" s="179" t="s">
        <v>171</v>
      </c>
      <c r="K112" s="179" t="s">
        <v>171</v>
      </c>
      <c r="L112" s="179" t="s">
        <v>171</v>
      </c>
      <c r="M112" s="179" t="s">
        <v>171</v>
      </c>
      <c r="N112" s="179" t="s">
        <v>171</v>
      </c>
      <c r="O112" s="179" t="s">
        <v>171</v>
      </c>
      <c r="P112" s="179"/>
      <c r="Q112" s="179"/>
      <c r="R112" s="179" t="s">
        <v>258</v>
      </c>
      <c r="S112" s="230"/>
      <c r="T112" s="450" t="s">
        <v>14</v>
      </c>
      <c r="U112" s="560">
        <v>202400000000179</v>
      </c>
      <c r="V112" s="597" t="s">
        <v>262</v>
      </c>
      <c r="W112" s="351">
        <f>+SUMIFS('[1]SIIF 30 de Noviembre de 2025'!$P$4:$P$749,'[1]SIIF 30 de Noviembre de 2025'!$A$4:$A$749,$B112,'[1]SIIF 30 de Noviembre de 2025'!$B$4:$B$749,$C112,'[1]SIIF 30 de Noviembre de 2025'!$C$4:$C$749,$D112)/1000000</f>
        <v>3079.5</v>
      </c>
      <c r="X112" s="351"/>
      <c r="Y112" s="351">
        <f>+SUMIFS('[1]SIIF 30 de Noviembre de 2025'!$R$4:$R$749,'[1]SIIF 30 de Noviembre de 2025'!$A$4:$A$749,$B112,'[1]SIIF 30 de Noviembre de 2025'!$B$4:$B$749,$C112,'[1]SIIF 30 de Noviembre de 2025'!$C$4:$C$749,$D112)/1000000</f>
        <v>0</v>
      </c>
      <c r="Z112" s="351"/>
      <c r="AA112" s="351">
        <f>+SUMIFS('[1]SIIF 30 de Noviembre de 2025'!$Q$4:$Q$749,'[1]SIIF 30 de Noviembre de 2025'!$A$4:$A$749,$B112,'[1]SIIF 30 de Noviembre de 2025'!$B$4:$B$749,$C112,'[1]SIIF 30 de Noviembre de 2025'!$C$4:$C$749,$D112)/1000000</f>
        <v>0</v>
      </c>
      <c r="AB112" s="351"/>
      <c r="AC112" s="351">
        <f>+AA112+AB112</f>
        <v>0</v>
      </c>
      <c r="AD112" s="413">
        <f>+SUMIFS('[1]SIIF 30 de Noviembre de 2025'!$S$4:$S$749,'[1]SIIF 30 de Noviembre de 2025'!$A$4:$A$749,$B112,'[1]SIIF 30 de Noviembre de 2025'!$B$4:$B$749,$C112,'[1]SIIF 30 de Noviembre de 2025'!$C$4:$C$749,$D112)/1000000</f>
        <v>3079.5</v>
      </c>
      <c r="AE112" s="351">
        <f>+SUMIFS('[1]SIIF 30 de Noviembre de 2025'!$T$4:$T$749,'[1]SIIF 30 de Noviembre de 2025'!$A$4:$A$749,$B112,'[1]SIIF 30 de Noviembre de 2025'!$B$4:$B$749,$C112,'[1]SIIF 30 de Noviembre de 2025'!$C$4:$C$749,$D112)/1000000</f>
        <v>0</v>
      </c>
      <c r="AF112" s="351">
        <f>+SUMIFS('[1]SIIF 30 de Noviembre de 2025'!$U$4:$U$749,'[1]SIIF 30 de Noviembre de 2025'!$A$4:$A$749,$B112,'[1]SIIF 30 de Noviembre de 2025'!$B$4:$B$749,$C112,'[1]SIIF 30 de Noviembre de 2025'!$C$4:$C$749,$D112)/1000000</f>
        <v>2915.9683329999998</v>
      </c>
      <c r="AG112" s="351">
        <f>+SUMIFS('[1]SIIF 30 de Noviembre de 2025'!$V$4:$V$749,'[1]SIIF 30 de Noviembre de 2025'!$A$4:$A$749,$B112,'[1]SIIF 30 de Noviembre de 2025'!$B$4:$B$749,$C112,'[1]SIIF 30 de Noviembre de 2025'!$C$4:$C$749,$D112)/1000000</f>
        <v>163.531667</v>
      </c>
      <c r="AH112" s="414">
        <f>+SUMIFS('[1]SIIF 30 de Noviembre de 2025'!$W$4:$W$749,'[1]SIIF 30 de Noviembre de 2025'!$A$4:$A$749,$B112,'[1]SIIF 30 de Noviembre de 2025'!$B$4:$B$749,$C112,'[1]SIIF 30 de Noviembre de 2025'!$C$4:$C$749,$D112,'[1]SIIF 30 de Noviembre de 2025'!$D$4:$D$749,$E112,'[1]SIIF 30 de Noviembre de 2025'!$E$4:$E$749,$F112,'[1]SIIF 30 de Noviembre de 2025'!$F$4:$F$749,$G112,'[1]SIIF 30 de Noviembre de 2025'!$G$4:$G$749,$H112,'[1]SIIF 30 de Noviembre de 2025'!$H$4:$H$749,$I112,'[1]SIIF 30 de Noviembre de 2025'!$I$4:$I$749,$J112,'[1]SIIF 30 de Noviembre de 2025'!$J$4:$J$749,$K112,'[1]SIIF 30 de Noviembre de 2025'!$K$4:$K$749,$L112,'[1]SIIF 30 de Noviembre de 2025'!$L$4:$L$749,$M112,'[1]SIIF 30 de Noviembre de 2025'!$M$4:$M$749,$N112,'[1]SIIF 30 de Noviembre de 2025'!$N$4:$N$749,$O112)/1000000</f>
        <v>2381.2416939999998</v>
      </c>
      <c r="AI112" s="244">
        <f t="shared" si="318"/>
        <v>0.77325594869296954</v>
      </c>
      <c r="AJ112" s="245"/>
      <c r="AK112" s="243">
        <f t="shared" si="319"/>
        <v>3079.5</v>
      </c>
      <c r="AL112" s="243">
        <f>+AH112-AK112</f>
        <v>-698.25830600000018</v>
      </c>
      <c r="AM112" s="168">
        <f t="shared" si="321"/>
        <v>1</v>
      </c>
      <c r="AN112" s="413">
        <f>+SUMIFS('[1]SIIF 30 de Noviembre de 2025'!$X$4:$X$749,'[1]SIIF 30 de Noviembre de 2025'!$A$4:$A$749,$B112,'[1]SIIF 30 de Noviembre de 2025'!$B$4:$B$749,$C112,'[1]SIIF 30 de Noviembre de 2025'!$C$4:$C$749,$D112,'[1]SIIF 30 de Noviembre de 2025'!$D$4:$D$749,$E112,'[1]SIIF 30 de Noviembre de 2025'!$E$4:$E$749,$F112,'[1]SIIF 30 de Noviembre de 2025'!$F$4:$F$749,$G112,'[1]SIIF 30 de Noviembre de 2025'!$G$4:$G$749,$H112,'[1]SIIF 30 de Noviembre de 2025'!$H$4:$H$749,$I112,'[1]SIIF 30 de Noviembre de 2025'!$I$4:$I$749,$J112,'[1]SIIF 30 de Noviembre de 2025'!$J$4:$J$749,$K112,'[1]SIIF 30 de Noviembre de 2025'!$K$4:$K$749,$L112,'[1]SIIF 30 de Noviembre de 2025'!$L$4:$L$749,$M112,'[1]SIIF 30 de Noviembre de 2025'!$M$4:$M$749,$N112,'[1]SIIF 30 de Noviembre de 2025'!$N$4:$N$749,$O112)/1000000</f>
        <v>1827.2277389999999</v>
      </c>
      <c r="AO112" s="244">
        <f t="shared" si="322"/>
        <v>0.59335208280565022</v>
      </c>
      <c r="AP112" s="245"/>
      <c r="AQ112" s="243">
        <f t="shared" si="323"/>
        <v>2565.7288897907647</v>
      </c>
      <c r="AR112" s="243">
        <f>+AN112-AQ112</f>
        <v>-738.50115079076477</v>
      </c>
      <c r="AS112" s="168">
        <f t="shared" si="325"/>
        <v>0.83316411423632564</v>
      </c>
      <c r="AT112" s="413">
        <f>+SUMIFS('[1]SIIF 30 de Noviembre de 2025'!$Z$4:$Z$749,'[1]SIIF 30 de Noviembre de 2025'!$A$4:$A$749,$B112,'[1]SIIF 30 de Noviembre de 2025'!$B$4:$B$749,$C112,'[1]SIIF 30 de Noviembre de 2025'!$C$4:$C$749,$D112,'[1]SIIF 30 de Noviembre de 2025'!$D$4:$D$749,$E112,'[1]SIIF 30 de Noviembre de 2025'!$E$4:$E$749,$F112,'[1]SIIF 30 de Noviembre de 2025'!$F$4:$F$749,$G112,'[1]SIIF 30 de Noviembre de 2025'!$G$4:$G$749,$H112,'[1]SIIF 30 de Noviembre de 2025'!$H$4:$H$749,$I112,'[1]SIIF 30 de Noviembre de 2025'!$I$4:$I$749,$J112,'[1]SIIF 30 de Noviembre de 2025'!$J$4:$J$749,$K112,'[1]SIIF 30 de Noviembre de 2025'!$K$4:$K$749,$L112,'[1]SIIF 30 de Noviembre de 2025'!$L$4:$L$749,$M112,'[1]SIIF 30 de Noviembre de 2025'!$M$4:$M$749,$N112,'[1]SIIF 30 de Noviembre de 2025'!$N$4:$N$749,$O112)/1000000</f>
        <v>1827.2277389999999</v>
      </c>
      <c r="AU112" s="244">
        <f t="shared" si="326"/>
        <v>0.59335208280565022</v>
      </c>
      <c r="AV112" s="418">
        <f t="shared" si="327"/>
        <v>698.25830600000018</v>
      </c>
      <c r="AW112" s="352">
        <f>+AH112-AN112</f>
        <v>554.0139549999999</v>
      </c>
      <c r="AX112" s="352">
        <f t="shared" si="329"/>
        <v>1252.2722610000001</v>
      </c>
      <c r="AY112" s="351">
        <f t="shared" si="330"/>
        <v>-2217.7100269999996</v>
      </c>
      <c r="AZ112" s="188">
        <f t="shared" si="331"/>
        <v>2565.7288897907647</v>
      </c>
      <c r="BA112" s="276">
        <f t="shared" si="332"/>
        <v>0.71216711409793976</v>
      </c>
      <c r="BC112" s="248">
        <v>0.17056502679006333</v>
      </c>
      <c r="BD112" s="249">
        <v>0.43299236889105375</v>
      </c>
      <c r="BE112" s="249">
        <v>0.54164637116415004</v>
      </c>
      <c r="BF112" s="249">
        <v>0.71440168858580944</v>
      </c>
      <c r="BG112" s="249">
        <v>0.84409400876765706</v>
      </c>
      <c r="BH112" s="249">
        <v>0.84409400876765706</v>
      </c>
      <c r="BI112" s="249">
        <v>0.90258158792011689</v>
      </c>
      <c r="BJ112" s="249">
        <v>1</v>
      </c>
      <c r="BK112" s="249">
        <v>1</v>
      </c>
      <c r="BL112" s="249">
        <v>1</v>
      </c>
      <c r="BM112" s="249">
        <v>1</v>
      </c>
      <c r="BN112" s="249">
        <v>1</v>
      </c>
      <c r="BP112" s="249">
        <v>0</v>
      </c>
      <c r="BQ112" s="249">
        <v>1.4213752232505277E-2</v>
      </c>
      <c r="BR112" s="249">
        <v>5.2402618488833777E-2</v>
      </c>
      <c r="BS112" s="249">
        <v>0.10145688497247191</v>
      </c>
      <c r="BT112" s="249">
        <v>0.22166267316778765</v>
      </c>
      <c r="BU112" s="249">
        <v>0.32051766519953317</v>
      </c>
      <c r="BV112" s="249">
        <v>0.39576492870392044</v>
      </c>
      <c r="BW112" s="249">
        <v>0.48076012206705099</v>
      </c>
      <c r="BX112" s="249">
        <v>0.66317372751006465</v>
      </c>
      <c r="BY112" s="249">
        <v>0.74816892087319509</v>
      </c>
      <c r="BZ112" s="249">
        <v>0.83316411423632564</v>
      </c>
      <c r="CA112" s="249">
        <v>1</v>
      </c>
      <c r="CC112" s="464">
        <f t="shared" si="333"/>
        <v>525.255</v>
      </c>
      <c r="CD112" s="464">
        <f t="shared" si="333"/>
        <v>1333.4</v>
      </c>
      <c r="CE112" s="464">
        <f t="shared" si="333"/>
        <v>1668</v>
      </c>
      <c r="CF112" s="464">
        <f t="shared" si="333"/>
        <v>2200</v>
      </c>
      <c r="CG112" s="464">
        <f t="shared" si="333"/>
        <v>2599.3874999999998</v>
      </c>
      <c r="CH112" s="464">
        <f t="shared" si="333"/>
        <v>2599.3874999999998</v>
      </c>
      <c r="CI112" s="464">
        <f t="shared" si="333"/>
        <v>2779.5</v>
      </c>
      <c r="CJ112" s="464">
        <f t="shared" si="333"/>
        <v>3079.5</v>
      </c>
      <c r="CK112" s="464">
        <f t="shared" si="333"/>
        <v>3079.5</v>
      </c>
      <c r="CL112" s="464">
        <f t="shared" si="333"/>
        <v>3079.5</v>
      </c>
      <c r="CM112" s="464">
        <f t="shared" si="333"/>
        <v>3079.5</v>
      </c>
      <c r="CN112" s="464">
        <f t="shared" si="333"/>
        <v>3079.5</v>
      </c>
      <c r="CP112" s="465">
        <f t="shared" ref="CP112:CP120" si="336">DP112/EP112</f>
        <v>0</v>
      </c>
      <c r="CQ112" s="465">
        <f t="shared" si="334"/>
        <v>43.771250000000002</v>
      </c>
      <c r="CR112" s="465">
        <f t="shared" si="334"/>
        <v>161.37386363636364</v>
      </c>
      <c r="CS112" s="465">
        <f t="shared" si="334"/>
        <v>312.43647727272725</v>
      </c>
      <c r="CT112" s="465">
        <f t="shared" si="334"/>
        <v>682.610202020202</v>
      </c>
      <c r="CU112" s="465">
        <f t="shared" si="334"/>
        <v>987.0341499819624</v>
      </c>
      <c r="CV112" s="465">
        <f t="shared" si="334"/>
        <v>1218.758097943723</v>
      </c>
      <c r="CW112" s="465">
        <f t="shared" si="334"/>
        <v>1480.5007959054835</v>
      </c>
      <c r="CX112" s="465">
        <f t="shared" si="335"/>
        <v>2042.2434938672441</v>
      </c>
      <c r="CY112" s="465">
        <f t="shared" si="335"/>
        <v>2303.9861918290044</v>
      </c>
      <c r="CZ112" s="465">
        <f t="shared" si="335"/>
        <v>2565.7288897907647</v>
      </c>
      <c r="DA112" s="465">
        <f t="shared" si="335"/>
        <v>3079.5</v>
      </c>
      <c r="DC112" s="464">
        <v>525255000</v>
      </c>
      <c r="DD112" s="465">
        <v>1333400000</v>
      </c>
      <c r="DE112" s="465">
        <v>1668000000</v>
      </c>
      <c r="DF112" s="465">
        <v>2200000000</v>
      </c>
      <c r="DG112" s="465">
        <v>2599387500</v>
      </c>
      <c r="DH112" s="465">
        <v>2599387500</v>
      </c>
      <c r="DI112" s="465">
        <v>2779500000</v>
      </c>
      <c r="DJ112" s="465">
        <v>3079500000</v>
      </c>
      <c r="DK112" s="465">
        <v>3079500000</v>
      </c>
      <c r="DL112" s="465">
        <v>3079500000</v>
      </c>
      <c r="DM112" s="465">
        <v>3079500000</v>
      </c>
      <c r="DN112" s="465">
        <v>3079500000</v>
      </c>
      <c r="DP112" s="465">
        <v>0</v>
      </c>
      <c r="DQ112" s="465">
        <v>43771250</v>
      </c>
      <c r="DR112" s="465">
        <v>161373863.63636363</v>
      </c>
      <c r="DS112" s="465">
        <v>312436477.27272725</v>
      </c>
      <c r="DT112" s="465">
        <v>682610202.02020204</v>
      </c>
      <c r="DU112" s="465">
        <v>987034149.98196244</v>
      </c>
      <c r="DV112" s="465">
        <v>1218758097.943723</v>
      </c>
      <c r="DW112" s="465">
        <v>1480500795.9054835</v>
      </c>
      <c r="DX112" s="465">
        <v>2042243493.867244</v>
      </c>
      <c r="DY112" s="465">
        <v>2303986191.8290043</v>
      </c>
      <c r="DZ112" s="465">
        <v>2565728889.7907648</v>
      </c>
      <c r="EA112" s="465">
        <v>3079500000</v>
      </c>
      <c r="EC112" s="464">
        <v>1000000</v>
      </c>
      <c r="ED112" s="465">
        <v>1000000</v>
      </c>
      <c r="EE112" s="465">
        <v>1000000</v>
      </c>
      <c r="EF112" s="465">
        <v>1000000</v>
      </c>
      <c r="EG112" s="465">
        <v>1000000</v>
      </c>
      <c r="EH112" s="465">
        <v>1000000</v>
      </c>
      <c r="EI112" s="465">
        <v>1000000</v>
      </c>
      <c r="EJ112" s="465">
        <v>1000000</v>
      </c>
      <c r="EK112" s="465">
        <v>1000000</v>
      </c>
      <c r="EL112" s="465">
        <v>1000000</v>
      </c>
      <c r="EM112" s="465">
        <v>1000000</v>
      </c>
      <c r="EN112" s="465">
        <v>1000000</v>
      </c>
      <c r="EP112" s="465">
        <v>1000000</v>
      </c>
      <c r="EQ112" s="465">
        <v>1000000</v>
      </c>
      <c r="ER112" s="465">
        <v>1000000</v>
      </c>
      <c r="ES112" s="465">
        <v>1000000</v>
      </c>
      <c r="ET112" s="465">
        <v>1000000</v>
      </c>
      <c r="EU112" s="465">
        <v>1000000</v>
      </c>
      <c r="EV112" s="465">
        <v>1000000</v>
      </c>
      <c r="EW112" s="465">
        <v>1000000</v>
      </c>
      <c r="EX112" s="465">
        <v>1000000</v>
      </c>
      <c r="EY112" s="465">
        <v>1000000</v>
      </c>
      <c r="EZ112" s="465">
        <v>1000000</v>
      </c>
      <c r="FA112" s="465">
        <v>1000000</v>
      </c>
    </row>
    <row r="113" spans="1:208" ht="51.75" customHeight="1">
      <c r="A113" s="572"/>
      <c r="B113" s="572" t="s">
        <v>190</v>
      </c>
      <c r="C113" s="573" t="s">
        <v>191</v>
      </c>
      <c r="D113" s="453" t="s">
        <v>263</v>
      </c>
      <c r="E113" s="179" t="s">
        <v>183</v>
      </c>
      <c r="F113" s="179" t="s">
        <v>171</v>
      </c>
      <c r="G113" s="179" t="s">
        <v>171</v>
      </c>
      <c r="H113" s="179" t="s">
        <v>171</v>
      </c>
      <c r="I113" s="179" t="s">
        <v>171</v>
      </c>
      <c r="J113" s="179" t="s">
        <v>171</v>
      </c>
      <c r="K113" s="179" t="s">
        <v>171</v>
      </c>
      <c r="L113" s="179" t="s">
        <v>171</v>
      </c>
      <c r="M113" s="179" t="s">
        <v>171</v>
      </c>
      <c r="N113" s="179" t="s">
        <v>171</v>
      </c>
      <c r="O113" s="179" t="s">
        <v>171</v>
      </c>
      <c r="P113" s="179"/>
      <c r="Q113" s="179"/>
      <c r="R113" s="179" t="s">
        <v>258</v>
      </c>
      <c r="S113" s="230"/>
      <c r="T113" s="450" t="s">
        <v>15</v>
      </c>
      <c r="U113" s="263" t="s">
        <v>264</v>
      </c>
      <c r="V113" s="596" t="s">
        <v>265</v>
      </c>
      <c r="W113" s="351">
        <f>+SUMIFS('[1]SIIF 30 de Noviembre de 2025'!$P$4:$P$749,'[1]SIIF 30 de Noviembre de 2025'!$A$4:$A$749,$B113,'[1]SIIF 30 de Noviembre de 2025'!$B$4:$B$749,$C113,'[1]SIIF 30 de Noviembre de 2025'!$C$4:$C$749,$D113)/1000000</f>
        <v>58065.599999999999</v>
      </c>
      <c r="X113" s="351"/>
      <c r="Y113" s="351">
        <f>+SUMIFS('[1]SIIF 30 de Noviembre de 2025'!$R$4:$R$749,'[1]SIIF 30 de Noviembre de 2025'!$A$4:$A$749,$B113,'[1]SIIF 30 de Noviembre de 2025'!$B$4:$B$749,$C113,'[1]SIIF 30 de Noviembre de 2025'!$C$4:$C$749,$D113)/1000000</f>
        <v>295.53994</v>
      </c>
      <c r="Z113" s="351"/>
      <c r="AA113" s="351">
        <f>+SUMIFS('[1]SIIF 30 de Noviembre de 2025'!$Q$4:$Q$749,'[1]SIIF 30 de Noviembre de 2025'!$A$4:$A$749,$B113,'[1]SIIF 30 de Noviembre de 2025'!$B$4:$B$749,$C113,'[1]SIIF 30 de Noviembre de 2025'!$C$4:$C$749,$D113)/1000000</f>
        <v>0</v>
      </c>
      <c r="AB113" s="351"/>
      <c r="AC113" s="351"/>
      <c r="AD113" s="413">
        <f>+SUMIFS('[1]SIIF 30 de Noviembre de 2025'!$S$4:$S$749,'[1]SIIF 30 de Noviembre de 2025'!$A$4:$A$749,$B113,'[1]SIIF 30 de Noviembre de 2025'!$B$4:$B$749,$C113,'[1]SIIF 30 de Noviembre de 2025'!$C$4:$C$749,$D113)/1000000</f>
        <v>57770.060060000003</v>
      </c>
      <c r="AE113" s="351">
        <f>+SUMIFS('[1]SIIF 30 de Noviembre de 2025'!$T$4:$T$749,'[1]SIIF 30 de Noviembre de 2025'!$A$4:$A$749,$B113,'[1]SIIF 30 de Noviembre de 2025'!$B$4:$B$749,$C113,'[1]SIIF 30 de Noviembre de 2025'!$C$4:$C$749,$D113)/1000000</f>
        <v>0</v>
      </c>
      <c r="AF113" s="351">
        <f>+SUMIFS('[1]SIIF 30 de Noviembre de 2025'!$U$4:$U$749,'[1]SIIF 30 de Noviembre de 2025'!$A$4:$A$749,$B113,'[1]SIIF 30 de Noviembre de 2025'!$B$4:$B$749,$C113,'[1]SIIF 30 de Noviembre de 2025'!$C$4:$C$749,$D113)/1000000</f>
        <v>57769.260058029999</v>
      </c>
      <c r="AG113" s="351">
        <f>+SUMIFS('[1]SIIF 30 de Noviembre de 2025'!$V$4:$V$749,'[1]SIIF 30 de Noviembre de 2025'!$A$4:$A$749,$B113,'[1]SIIF 30 de Noviembre de 2025'!$B$4:$B$749,$C113,'[1]SIIF 30 de Noviembre de 2025'!$C$4:$C$749,$D113)/1000000</f>
        <v>0.80000196999999995</v>
      </c>
      <c r="AH113" s="414">
        <f>+SUMIFS('[1]SIIF 30 de Noviembre de 2025'!$W$4:$W$749,'[1]SIIF 30 de Noviembre de 2025'!$A$4:$A$749,$B113,'[1]SIIF 30 de Noviembre de 2025'!$B$4:$B$749,$C113,'[1]SIIF 30 de Noviembre de 2025'!$C$4:$C$749,$D113,'[1]SIIF 30 de Noviembre de 2025'!$D$4:$D$749,$E113,'[1]SIIF 30 de Noviembre de 2025'!$E$4:$E$749,$F113,'[1]SIIF 30 de Noviembre de 2025'!$F$4:$F$749,$G113,'[1]SIIF 30 de Noviembre de 2025'!$G$4:$G$749,$H113,'[1]SIIF 30 de Noviembre de 2025'!$H$4:$H$749,$I113,'[1]SIIF 30 de Noviembre de 2025'!$I$4:$I$749,$J113,'[1]SIIF 30 de Noviembre de 2025'!$J$4:$J$749,$K113,'[1]SIIF 30 de Noviembre de 2025'!$K$4:$K$749,$L113,'[1]SIIF 30 de Noviembre de 2025'!$L$4:$L$749,$M113,'[1]SIIF 30 de Noviembre de 2025'!$M$4:$M$749,$N113,'[1]SIIF 30 de Noviembre de 2025'!$N$4:$N$749,$O113)/1000000</f>
        <v>50317.530081379999</v>
      </c>
      <c r="AI113" s="244">
        <f t="shared" si="318"/>
        <v>0.87099667248260082</v>
      </c>
      <c r="AJ113" s="245"/>
      <c r="AK113" s="243">
        <f t="shared" si="319"/>
        <v>58065.600000000406</v>
      </c>
      <c r="AL113" s="243">
        <f>+AH113-AK113</f>
        <v>-7748.0699186204074</v>
      </c>
      <c r="AM113" s="168">
        <f t="shared" si="321"/>
        <v>1</v>
      </c>
      <c r="AN113" s="413">
        <f>+SUMIFS('[1]SIIF 30 de Noviembre de 2025'!$X$4:$X$749,'[1]SIIF 30 de Noviembre de 2025'!$A$4:$A$749,$B113,'[1]SIIF 30 de Noviembre de 2025'!$B$4:$B$749,$C113,'[1]SIIF 30 de Noviembre de 2025'!$C$4:$C$749,$D113,'[1]SIIF 30 de Noviembre de 2025'!$D$4:$D$749,$E113,'[1]SIIF 30 de Noviembre de 2025'!$E$4:$E$749,$F113,'[1]SIIF 30 de Noviembre de 2025'!$F$4:$F$749,$G113,'[1]SIIF 30 de Noviembre de 2025'!$G$4:$G$749,$H113,'[1]SIIF 30 de Noviembre de 2025'!$H$4:$H$749,$I113,'[1]SIIF 30 de Noviembre de 2025'!$I$4:$I$749,$J113,'[1]SIIF 30 de Noviembre de 2025'!$J$4:$J$749,$K113,'[1]SIIF 30 de Noviembre de 2025'!$K$4:$K$749,$L113,'[1]SIIF 30 de Noviembre de 2025'!$L$4:$L$749,$M113,'[1]SIIF 30 de Noviembre de 2025'!$M$4:$M$749,$N113,'[1]SIIF 30 de Noviembre de 2025'!$N$4:$N$749,$O113)/1000000</f>
        <v>50145.35389608</v>
      </c>
      <c r="AO113" s="244">
        <f t="shared" si="322"/>
        <v>0.8680163019390843</v>
      </c>
      <c r="AP113" s="245"/>
      <c r="AQ113" s="243">
        <f t="shared" si="323"/>
        <v>43697.478302359508</v>
      </c>
      <c r="AR113" s="243">
        <f>+AN113-AQ113</f>
        <v>6447.8755937204915</v>
      </c>
      <c r="AS113" s="168">
        <f t="shared" si="325"/>
        <v>0.75255363420612553</v>
      </c>
      <c r="AT113" s="413">
        <f>+SUMIFS('[1]SIIF 30 de Noviembre de 2025'!$Z$4:$Z$749,'[1]SIIF 30 de Noviembre de 2025'!$A$4:$A$749,$B113,'[1]SIIF 30 de Noviembre de 2025'!$B$4:$B$749,$C113,'[1]SIIF 30 de Noviembre de 2025'!$C$4:$C$749,$D113,'[1]SIIF 30 de Noviembre de 2025'!$D$4:$D$749,$E113,'[1]SIIF 30 de Noviembre de 2025'!$E$4:$E$749,$F113,'[1]SIIF 30 de Noviembre de 2025'!$F$4:$F$749,$G113,'[1]SIIF 30 de Noviembre de 2025'!$G$4:$G$749,$H113,'[1]SIIF 30 de Noviembre de 2025'!$H$4:$H$749,$I113,'[1]SIIF 30 de Noviembre de 2025'!$I$4:$I$749,$J113,'[1]SIIF 30 de Noviembre de 2025'!$J$4:$J$749,$K113,'[1]SIIF 30 de Noviembre de 2025'!$K$4:$K$749,$L113,'[1]SIIF 30 de Noviembre de 2025'!$L$4:$L$749,$M113,'[1]SIIF 30 de Noviembre de 2025'!$M$4:$M$749,$N113,'[1]SIIF 30 de Noviembre de 2025'!$N$4:$N$749,$O113)/1000000</f>
        <v>50145.35389608</v>
      </c>
      <c r="AU113" s="244">
        <f t="shared" si="326"/>
        <v>0.8680163019390843</v>
      </c>
      <c r="AV113" s="418">
        <f t="shared" si="327"/>
        <v>7452.5299786200048</v>
      </c>
      <c r="AW113" s="352">
        <f>+AH113-AN113</f>
        <v>172.17618529999891</v>
      </c>
      <c r="AX113" s="352">
        <f t="shared" si="329"/>
        <v>7624.7061639200037</v>
      </c>
      <c r="AY113" s="351">
        <f t="shared" si="330"/>
        <v>-50316.730079410001</v>
      </c>
      <c r="AZ113" s="188">
        <f t="shared" si="331"/>
        <v>43475.068646459142</v>
      </c>
      <c r="BA113" s="276">
        <f t="shared" si="332"/>
        <v>1.1534278255858286</v>
      </c>
      <c r="BC113" s="248">
        <v>2.3129012702873828E-3</v>
      </c>
      <c r="BD113" s="277">
        <v>2.7761698899038137E-2</v>
      </c>
      <c r="BE113" s="277">
        <v>0.99422136444438025</v>
      </c>
      <c r="BF113" s="277">
        <v>0.99491024047424992</v>
      </c>
      <c r="BG113" s="277">
        <v>0.99491024047424992</v>
      </c>
      <c r="BH113" s="277">
        <v>0.99491024047424992</v>
      </c>
      <c r="BI113" s="277">
        <v>0.99491024047424992</v>
      </c>
      <c r="BJ113" s="277">
        <v>0.99491024047424992</v>
      </c>
      <c r="BK113" s="277">
        <v>0.99491024047424992</v>
      </c>
      <c r="BL113" s="277">
        <v>0.99491024047424992</v>
      </c>
      <c r="BM113" s="277">
        <v>1</v>
      </c>
      <c r="BN113" s="277">
        <v>1</v>
      </c>
      <c r="BP113" s="277">
        <v>0</v>
      </c>
      <c r="BQ113" s="277">
        <v>7.0609793061640136E-5</v>
      </c>
      <c r="BR113" s="277">
        <v>2.7567091420737733E-3</v>
      </c>
      <c r="BS113" s="277">
        <v>0.12670951735935215</v>
      </c>
      <c r="BT113" s="277">
        <v>0.2527479546644209</v>
      </c>
      <c r="BU113" s="277">
        <v>0.49704897039976853</v>
      </c>
      <c r="BV113" s="277">
        <v>0.49973506974878068</v>
      </c>
      <c r="BW113" s="277">
        <v>0.50288041977289133</v>
      </c>
      <c r="BX113" s="277">
        <v>0.74718143550823901</v>
      </c>
      <c r="BY113" s="277">
        <v>0.74986753485725122</v>
      </c>
      <c r="BZ113" s="277">
        <v>0.75255363420612553</v>
      </c>
      <c r="CA113" s="277">
        <v>1</v>
      </c>
      <c r="CC113" s="464">
        <f t="shared" si="333"/>
        <v>134.30000000000001</v>
      </c>
      <c r="CD113" s="464">
        <f t="shared" si="333"/>
        <v>1611.9997035920001</v>
      </c>
      <c r="CE113" s="464">
        <f t="shared" si="333"/>
        <v>57730.060059282005</v>
      </c>
      <c r="CF113" s="464">
        <f t="shared" si="333"/>
        <v>57770.060059282005</v>
      </c>
      <c r="CG113" s="464">
        <f t="shared" si="333"/>
        <v>57770.060059282005</v>
      </c>
      <c r="CH113" s="464">
        <f t="shared" si="333"/>
        <v>57770.060059282005</v>
      </c>
      <c r="CI113" s="464">
        <f t="shared" si="333"/>
        <v>57770.060059282005</v>
      </c>
      <c r="CJ113" s="464">
        <f t="shared" si="333"/>
        <v>57770.060059282005</v>
      </c>
      <c r="CK113" s="464">
        <f t="shared" si="333"/>
        <v>57770.060059282005</v>
      </c>
      <c r="CL113" s="464">
        <f t="shared" si="333"/>
        <v>57770.060059282005</v>
      </c>
      <c r="CM113" s="464">
        <f t="shared" si="333"/>
        <v>58065.600000000406</v>
      </c>
      <c r="CN113" s="464">
        <f t="shared" si="333"/>
        <v>58065.600000000406</v>
      </c>
      <c r="CP113" s="465">
        <f t="shared" si="336"/>
        <v>0</v>
      </c>
      <c r="CQ113" s="465">
        <f t="shared" si="334"/>
        <v>4.0999999999999996</v>
      </c>
      <c r="CR113" s="465">
        <f t="shared" si="334"/>
        <v>160.06997036000001</v>
      </c>
      <c r="CS113" s="465">
        <f t="shared" si="334"/>
        <v>7357.4641511812497</v>
      </c>
      <c r="CT113" s="465">
        <f t="shared" si="334"/>
        <v>14675.961636362499</v>
      </c>
      <c r="CU113" s="465">
        <f t="shared" si="334"/>
        <v>28861.446695645001</v>
      </c>
      <c r="CV113" s="465">
        <f t="shared" si="334"/>
        <v>29017.416666005</v>
      </c>
      <c r="CW113" s="465">
        <f t="shared" si="334"/>
        <v>29200.053302365002</v>
      </c>
      <c r="CX113" s="465">
        <f t="shared" si="335"/>
        <v>43385.538361647508</v>
      </c>
      <c r="CY113" s="465">
        <f t="shared" si="335"/>
        <v>43541.508332007506</v>
      </c>
      <c r="CZ113" s="465">
        <f t="shared" si="335"/>
        <v>43697.478302359508</v>
      </c>
      <c r="DA113" s="465">
        <f t="shared" si="335"/>
        <v>58065.600000000406</v>
      </c>
      <c r="DC113" s="468">
        <v>134300000</v>
      </c>
      <c r="DD113" s="471">
        <v>1611999703.592</v>
      </c>
      <c r="DE113" s="471">
        <v>57730060059.282005</v>
      </c>
      <c r="DF113" s="471">
        <v>57770060059.282005</v>
      </c>
      <c r="DG113" s="471">
        <v>57770060059.282005</v>
      </c>
      <c r="DH113" s="471">
        <v>57770060059.282005</v>
      </c>
      <c r="DI113" s="471">
        <v>57770060059.282005</v>
      </c>
      <c r="DJ113" s="471">
        <v>57770060059.282005</v>
      </c>
      <c r="DK113" s="471">
        <v>57770060059.282005</v>
      </c>
      <c r="DL113" s="471">
        <v>57770060059.282005</v>
      </c>
      <c r="DM113" s="471">
        <v>58065600000.000404</v>
      </c>
      <c r="DN113" s="471">
        <v>58065600000.000404</v>
      </c>
      <c r="DP113" s="471">
        <v>0</v>
      </c>
      <c r="DQ113" s="471">
        <v>4100000</v>
      </c>
      <c r="DR113" s="471">
        <v>160069970.36000001</v>
      </c>
      <c r="DS113" s="471">
        <v>7357464151.1812496</v>
      </c>
      <c r="DT113" s="471">
        <v>14675961636.362499</v>
      </c>
      <c r="DU113" s="471">
        <v>28861446695.645</v>
      </c>
      <c r="DV113" s="471">
        <v>29017416666.005001</v>
      </c>
      <c r="DW113" s="471">
        <v>29200053302.365002</v>
      </c>
      <c r="DX113" s="471">
        <v>43385538361.647507</v>
      </c>
      <c r="DY113" s="471">
        <v>43541508332.007507</v>
      </c>
      <c r="DZ113" s="471">
        <v>43697478302.359505</v>
      </c>
      <c r="EA113" s="471">
        <v>58065600000.000404</v>
      </c>
      <c r="EC113" s="468">
        <v>1000000</v>
      </c>
      <c r="ED113" s="471">
        <v>1000000</v>
      </c>
      <c r="EE113" s="471">
        <v>1000000</v>
      </c>
      <c r="EF113" s="471">
        <v>1000000</v>
      </c>
      <c r="EG113" s="471">
        <v>1000000</v>
      </c>
      <c r="EH113" s="471">
        <v>1000000</v>
      </c>
      <c r="EI113" s="471">
        <v>1000000</v>
      </c>
      <c r="EJ113" s="471">
        <v>1000000</v>
      </c>
      <c r="EK113" s="471">
        <v>1000000</v>
      </c>
      <c r="EL113" s="471">
        <v>1000000</v>
      </c>
      <c r="EM113" s="471">
        <v>1000000</v>
      </c>
      <c r="EN113" s="471">
        <v>1000000</v>
      </c>
      <c r="EP113" s="471">
        <v>1000000</v>
      </c>
      <c r="EQ113" s="471">
        <v>1000000</v>
      </c>
      <c r="ER113" s="471">
        <v>1000000</v>
      </c>
      <c r="ES113" s="471">
        <v>1000000</v>
      </c>
      <c r="ET113" s="471">
        <v>1000000</v>
      </c>
      <c r="EU113" s="471">
        <v>1000000</v>
      </c>
      <c r="EV113" s="471">
        <v>1000000</v>
      </c>
      <c r="EW113" s="471">
        <v>1000000</v>
      </c>
      <c r="EX113" s="471">
        <v>1000000</v>
      </c>
      <c r="EY113" s="471">
        <v>1000000</v>
      </c>
      <c r="EZ113" s="471">
        <v>1000000</v>
      </c>
      <c r="FA113" s="471">
        <v>1000000</v>
      </c>
      <c r="GZ113" s="278"/>
    </row>
    <row r="114" spans="1:208" ht="51.75" customHeight="1">
      <c r="A114" s="572"/>
      <c r="B114" s="572" t="s">
        <v>190</v>
      </c>
      <c r="C114" s="573" t="s">
        <v>191</v>
      </c>
      <c r="D114" s="453" t="s">
        <v>489</v>
      </c>
      <c r="E114" s="179" t="s">
        <v>183</v>
      </c>
      <c r="F114" s="179" t="s">
        <v>171</v>
      </c>
      <c r="G114" s="179" t="s">
        <v>171</v>
      </c>
      <c r="H114" s="179" t="s">
        <v>171</v>
      </c>
      <c r="I114" s="179" t="s">
        <v>171</v>
      </c>
      <c r="J114" s="179" t="s">
        <v>171</v>
      </c>
      <c r="K114" s="179" t="s">
        <v>171</v>
      </c>
      <c r="L114" s="179" t="s">
        <v>171</v>
      </c>
      <c r="M114" s="179" t="s">
        <v>171</v>
      </c>
      <c r="N114" s="179" t="s">
        <v>171</v>
      </c>
      <c r="O114" s="179" t="s">
        <v>171</v>
      </c>
      <c r="P114" s="179"/>
      <c r="Q114" s="179"/>
      <c r="R114" s="179" t="s">
        <v>258</v>
      </c>
      <c r="S114" s="230"/>
      <c r="T114" s="450" t="s">
        <v>490</v>
      </c>
      <c r="U114" s="263">
        <v>202500000025133</v>
      </c>
      <c r="V114" s="596" t="s">
        <v>491</v>
      </c>
      <c r="W114" s="351">
        <f>+SUMIFS('[1]SIIF 30 de Noviembre de 2025'!$P$4:$P$749,'[1]SIIF 30 de Noviembre de 2025'!$A$4:$A$749,$B114,'[1]SIIF 30 de Noviembre de 2025'!$B$4:$B$749,$C114,'[1]SIIF 30 de Noviembre de 2025'!$C$4:$C$749,$D114)/1000000</f>
        <v>0</v>
      </c>
      <c r="X114" s="351"/>
      <c r="Y114" s="351"/>
      <c r="Z114" s="351"/>
      <c r="AA114" s="351"/>
      <c r="AB114" s="351"/>
      <c r="AC114" s="351"/>
      <c r="AD114" s="413">
        <f>+SUMIFS('[1]SIIF 30 de Noviembre de 2025'!$S$4:$S$749,'[1]SIIF 30 de Noviembre de 2025'!$A$4:$A$749,$B114,'[1]SIIF 30 de Noviembre de 2025'!$B$4:$B$749,$C114,'[1]SIIF 30 de Noviembre de 2025'!$C$4:$C$749,$D114)/1000000</f>
        <v>295.53994</v>
      </c>
      <c r="AE114" s="351">
        <f>+SUMIFS('[1]SIIF 30 de Noviembre de 2025'!$T$4:$T$749,'[1]SIIF 30 de Noviembre de 2025'!$A$4:$A$749,$B114,'[1]SIIF 30 de Noviembre de 2025'!$B$4:$B$749,$C114,'[1]SIIF 30 de Noviembre de 2025'!$C$4:$C$749,$D114)/1000000</f>
        <v>0</v>
      </c>
      <c r="AF114" s="351">
        <f>+SUMIFS('[1]SIIF 30 de Noviembre de 2025'!$U$4:$U$749,'[1]SIIF 30 de Noviembre de 2025'!$A$4:$A$749,$B114,'[1]SIIF 30 de Noviembre de 2025'!$B$4:$B$749,$C114,'[1]SIIF 30 de Noviembre de 2025'!$C$4:$C$749,$D114)/1000000</f>
        <v>143.46599063999997</v>
      </c>
      <c r="AG114" s="351">
        <f>+SUMIFS('[1]SIIF 30 de Noviembre de 2025'!$V$4:$V$749,'[1]SIIF 30 de Noviembre de 2025'!$A$4:$A$749,$B114,'[1]SIIF 30 de Noviembre de 2025'!$B$4:$B$749,$C114,'[1]SIIF 30 de Noviembre de 2025'!$C$4:$C$749,$D114)/1000000</f>
        <v>152.07394936</v>
      </c>
      <c r="AH114" s="414">
        <f>+SUMIFS('[1]SIIF 30 de Noviembre de 2025'!$W$4:$W$749,'[1]SIIF 30 de Noviembre de 2025'!$A$4:$A$749,$B114,'[1]SIIF 30 de Noviembre de 2025'!$B$4:$B$749,$C114,'[1]SIIF 30 de Noviembre de 2025'!$C$4:$C$749,$D114,'[1]SIIF 30 de Noviembre de 2025'!$D$4:$D$749,$E114,'[1]SIIF 30 de Noviembre de 2025'!$E$4:$E$749,$F114,'[1]SIIF 30 de Noviembre de 2025'!$F$4:$F$749,$G114,'[1]SIIF 30 de Noviembre de 2025'!$G$4:$G$749,$H114,'[1]SIIF 30 de Noviembre de 2025'!$H$4:$H$749,$I114,'[1]SIIF 30 de Noviembre de 2025'!$I$4:$I$749,$J114,'[1]SIIF 30 de Noviembre de 2025'!$J$4:$J$749,$K114,'[1]SIIF 30 de Noviembre de 2025'!$K$4:$K$749,$L114,'[1]SIIF 30 de Noviembre de 2025'!$L$4:$L$749,$M114,'[1]SIIF 30 de Noviembre de 2025'!$M$4:$M$749,$N114,'[1]SIIF 30 de Noviembre de 2025'!$N$4:$N$749,$O114)/1000000</f>
        <v>0</v>
      </c>
      <c r="AI114" s="244">
        <f>IFERROR(AH114/AD114,0)</f>
        <v>0</v>
      </c>
      <c r="AJ114" s="245"/>
      <c r="AK114" s="243"/>
      <c r="AL114" s="243"/>
      <c r="AM114" s="168">
        <f t="shared" si="321"/>
        <v>0</v>
      </c>
      <c r="AN114" s="413">
        <f>+SUMIFS('[1]SIIF 30 de Noviembre de 2025'!$X$4:$X$749,'[1]SIIF 30 de Noviembre de 2025'!$A$4:$A$749,$B114,'[1]SIIF 30 de Noviembre de 2025'!$B$4:$B$749,$C114,'[1]SIIF 30 de Noviembre de 2025'!$C$4:$C$749,$D114,'[1]SIIF 30 de Noviembre de 2025'!$D$4:$D$749,$E114,'[1]SIIF 30 de Noviembre de 2025'!$E$4:$E$749,$F114,'[1]SIIF 30 de Noviembre de 2025'!$F$4:$F$749,$G114,'[1]SIIF 30 de Noviembre de 2025'!$G$4:$G$749,$H114,'[1]SIIF 30 de Noviembre de 2025'!$H$4:$H$749,$I114,'[1]SIIF 30 de Noviembre de 2025'!$I$4:$I$749,$J114,'[1]SIIF 30 de Noviembre de 2025'!$J$4:$J$749,$K114,'[1]SIIF 30 de Noviembre de 2025'!$K$4:$K$749,$L114,'[1]SIIF 30 de Noviembre de 2025'!$L$4:$L$749,$M114,'[1]SIIF 30 de Noviembre de 2025'!$M$4:$M$749,$N114,'[1]SIIF 30 de Noviembre de 2025'!$N$4:$N$749,$O114)/1000000</f>
        <v>0</v>
      </c>
      <c r="AO114" s="244">
        <f>IFERROR(AN114/AD114,0)</f>
        <v>0</v>
      </c>
      <c r="AP114" s="245"/>
      <c r="AQ114" s="243">
        <f t="shared" si="323"/>
        <v>0</v>
      </c>
      <c r="AR114" s="243">
        <f>+AN114-AQ114</f>
        <v>0</v>
      </c>
      <c r="AS114" s="168">
        <f t="shared" si="325"/>
        <v>0</v>
      </c>
      <c r="AT114" s="413">
        <f>+SUMIFS('[1]SIIF 30 de Noviembre de 2025'!$Z$4:$Z$749,'[1]SIIF 30 de Noviembre de 2025'!$A$4:$A$749,$B114,'[1]SIIF 30 de Noviembre de 2025'!$B$4:$B$749,$C114,'[1]SIIF 30 de Noviembre de 2025'!$C$4:$C$749,$D114,'[1]SIIF 30 de Noviembre de 2025'!$D$4:$D$749,$E114,'[1]SIIF 30 de Noviembre de 2025'!$E$4:$E$749,$F114,'[1]SIIF 30 de Noviembre de 2025'!$F$4:$F$749,$G114,'[1]SIIF 30 de Noviembre de 2025'!$G$4:$G$749,$H114,'[1]SIIF 30 de Noviembre de 2025'!$H$4:$H$749,$I114,'[1]SIIF 30 de Noviembre de 2025'!$I$4:$I$749,$J114,'[1]SIIF 30 de Noviembre de 2025'!$J$4:$J$749,$K114,'[1]SIIF 30 de Noviembre de 2025'!$K$4:$K$749,$L114,'[1]SIIF 30 de Noviembre de 2025'!$L$4:$L$749,$M114,'[1]SIIF 30 de Noviembre de 2025'!$M$4:$M$749,$N114,'[1]SIIF 30 de Noviembre de 2025'!$N$4:$N$749,$O114)/1000000</f>
        <v>0</v>
      </c>
      <c r="AU114" s="244">
        <f>IFERROR(AT114/AD114,0)</f>
        <v>0</v>
      </c>
      <c r="AV114" s="418">
        <f t="shared" si="327"/>
        <v>295.53994</v>
      </c>
      <c r="AW114" s="352">
        <f>+AH114-AN114</f>
        <v>0</v>
      </c>
      <c r="AX114" s="352">
        <f t="shared" si="329"/>
        <v>295.53994</v>
      </c>
      <c r="AY114" s="351">
        <f t="shared" si="330"/>
        <v>152.07394936</v>
      </c>
      <c r="AZ114" s="188">
        <f t="shared" si="331"/>
        <v>0</v>
      </c>
      <c r="BA114" s="276">
        <f t="shared" si="332"/>
        <v>1</v>
      </c>
      <c r="BC114" s="248"/>
      <c r="BD114" s="277"/>
      <c r="BE114" s="277"/>
      <c r="BF114" s="277"/>
      <c r="BG114" s="277"/>
      <c r="BH114" s="277"/>
      <c r="BI114" s="277"/>
      <c r="BJ114" s="277"/>
      <c r="BK114" s="277"/>
      <c r="BL114" s="277"/>
      <c r="BM114" s="277"/>
      <c r="BN114" s="277"/>
      <c r="BP114" s="277"/>
      <c r="BQ114" s="277"/>
      <c r="BR114" s="277"/>
      <c r="BS114" s="277"/>
      <c r="BT114" s="277"/>
      <c r="BU114" s="277"/>
      <c r="BV114" s="277"/>
      <c r="BW114" s="277"/>
      <c r="BX114" s="277"/>
      <c r="BY114" s="277"/>
      <c r="BZ114" s="277"/>
      <c r="CA114" s="277"/>
      <c r="CC114" s="464"/>
      <c r="CD114" s="464"/>
      <c r="CE114" s="464"/>
      <c r="CF114" s="464"/>
      <c r="CG114" s="464"/>
      <c r="CH114" s="464"/>
      <c r="CI114" s="464"/>
      <c r="CJ114" s="464"/>
      <c r="CK114" s="464"/>
      <c r="CL114" s="464"/>
      <c r="CM114" s="464"/>
      <c r="CN114" s="464"/>
      <c r="CP114" s="465"/>
      <c r="CQ114" s="465"/>
      <c r="CR114" s="465"/>
      <c r="CS114" s="465"/>
      <c r="CT114" s="465"/>
      <c r="CU114" s="465"/>
      <c r="CV114" s="465"/>
      <c r="CW114" s="465"/>
      <c r="CX114" s="465"/>
      <c r="CY114" s="465"/>
      <c r="CZ114" s="465"/>
      <c r="DA114" s="465"/>
      <c r="DC114" s="468"/>
      <c r="DD114" s="471"/>
      <c r="DE114" s="471"/>
      <c r="DF114" s="471"/>
      <c r="DG114" s="471"/>
      <c r="DH114" s="471"/>
      <c r="DI114" s="471"/>
      <c r="DJ114" s="471"/>
      <c r="DK114" s="471"/>
      <c r="DL114" s="471"/>
      <c r="DM114" s="471"/>
      <c r="DN114" s="471"/>
      <c r="DP114" s="471"/>
      <c r="DQ114" s="471"/>
      <c r="DR114" s="471"/>
      <c r="DS114" s="471"/>
      <c r="DT114" s="471"/>
      <c r="DU114" s="471"/>
      <c r="DV114" s="471"/>
      <c r="DW114" s="471"/>
      <c r="DX114" s="471"/>
      <c r="DY114" s="471"/>
      <c r="DZ114" s="471"/>
      <c r="EA114" s="471"/>
      <c r="EC114" s="468"/>
      <c r="ED114" s="471"/>
      <c r="EE114" s="471"/>
      <c r="EF114" s="471"/>
      <c r="EG114" s="471"/>
      <c r="EH114" s="471"/>
      <c r="EI114" s="471"/>
      <c r="EJ114" s="471"/>
      <c r="EK114" s="471"/>
      <c r="EL114" s="471"/>
      <c r="EM114" s="471"/>
      <c r="EN114" s="471"/>
      <c r="EP114" s="471"/>
      <c r="EQ114" s="471"/>
      <c r="ER114" s="471"/>
      <c r="ES114" s="471"/>
      <c r="ET114" s="471"/>
      <c r="EU114" s="471"/>
      <c r="EV114" s="471"/>
      <c r="EW114" s="471"/>
      <c r="EX114" s="471"/>
      <c r="EY114" s="471"/>
      <c r="EZ114" s="471"/>
      <c r="FA114" s="471"/>
      <c r="GZ114" s="606"/>
    </row>
    <row r="115" spans="1:208" ht="51.75" customHeight="1">
      <c r="A115" s="572"/>
      <c r="B115" s="572" t="s">
        <v>190</v>
      </c>
      <c r="C115" s="573" t="s">
        <v>191</v>
      </c>
      <c r="D115" s="453" t="s">
        <v>266</v>
      </c>
      <c r="E115" s="179" t="s">
        <v>183</v>
      </c>
      <c r="F115" s="179" t="s">
        <v>171</v>
      </c>
      <c r="G115" s="179" t="s">
        <v>171</v>
      </c>
      <c r="H115" s="179" t="s">
        <v>171</v>
      </c>
      <c r="I115" s="179" t="s">
        <v>171</v>
      </c>
      <c r="J115" s="179" t="s">
        <v>171</v>
      </c>
      <c r="K115" s="179" t="s">
        <v>171</v>
      </c>
      <c r="L115" s="179" t="s">
        <v>171</v>
      </c>
      <c r="M115" s="179" t="s">
        <v>171</v>
      </c>
      <c r="N115" s="179" t="s">
        <v>171</v>
      </c>
      <c r="O115" s="179" t="s">
        <v>171</v>
      </c>
      <c r="P115" s="179"/>
      <c r="Q115" s="179"/>
      <c r="R115" s="179" t="s">
        <v>258</v>
      </c>
      <c r="S115" s="230"/>
      <c r="T115" s="450" t="s">
        <v>16</v>
      </c>
      <c r="U115" s="263">
        <v>2021011000091</v>
      </c>
      <c r="V115" s="596" t="s">
        <v>267</v>
      </c>
      <c r="W115" s="351">
        <f>+SUMIFS('[1]SIIF 30 de Noviembre de 2025'!$P$4:$P$749,'[1]SIIF 30 de Noviembre de 2025'!$A$4:$A$749,$B115,'[1]SIIF 30 de Noviembre de 2025'!$B$4:$B$749,$C115,'[1]SIIF 30 de Noviembre de 2025'!$C$4:$C$749,$D115)/1000000</f>
        <v>16530.421597</v>
      </c>
      <c r="X115" s="351"/>
      <c r="Y115" s="351">
        <f>+SUMIFS('[1]SIIF 30 de Noviembre de 2025'!$R$4:$R$749,'[1]SIIF 30 de Noviembre de 2025'!$A$4:$A$749,$B115,'[1]SIIF 30 de Noviembre de 2025'!$B$4:$B$749,$C115,'[1]SIIF 30 de Noviembre de 2025'!$C$4:$C$749,$D115)/1000000</f>
        <v>0</v>
      </c>
      <c r="Z115" s="351"/>
      <c r="AA115" s="351">
        <f>+SUMIFS('[1]SIIF 30 de Noviembre de 2025'!$Q$4:$Q$749,'[1]SIIF 30 de Noviembre de 2025'!$A$4:$A$749,$B115,'[1]SIIF 30 de Noviembre de 2025'!$B$4:$B$749,$C115,'[1]SIIF 30 de Noviembre de 2025'!$C$4:$C$749,$D115)/1000000</f>
        <v>0</v>
      </c>
      <c r="AB115" s="351"/>
      <c r="AC115" s="351">
        <f>+AA115+AB115</f>
        <v>0</v>
      </c>
      <c r="AD115" s="413">
        <f>+SUMIFS('[1]SIIF 30 de Noviembre de 2025'!$S$4:$S$749,'[1]SIIF 30 de Noviembre de 2025'!$A$4:$A$749,$B115,'[1]SIIF 30 de Noviembre de 2025'!$B$4:$B$749,$C115,'[1]SIIF 30 de Noviembre de 2025'!$C$4:$C$749,$D115)/1000000</f>
        <v>16530.421597</v>
      </c>
      <c r="AE115" s="351">
        <f>+SUMIFS('[1]SIIF 30 de Noviembre de 2025'!$T$4:$T$749,'[1]SIIF 30 de Noviembre de 2025'!$A$4:$A$749,$B115,'[1]SIIF 30 de Noviembre de 2025'!$B$4:$B$749,$C115,'[1]SIIF 30 de Noviembre de 2025'!$C$4:$C$749,$D115)/1000000</f>
        <v>0</v>
      </c>
      <c r="AF115" s="351">
        <f>+SUMIFS('[1]SIIF 30 de Noviembre de 2025'!$U$4:$U$749,'[1]SIIF 30 de Noviembre de 2025'!$A$4:$A$749,$B115,'[1]SIIF 30 de Noviembre de 2025'!$B$4:$B$749,$C115,'[1]SIIF 30 de Noviembre de 2025'!$C$4:$C$749,$D115)/1000000</f>
        <v>16468.121597000001</v>
      </c>
      <c r="AG115" s="351">
        <f>+SUMIFS('[1]SIIF 30 de Noviembre de 2025'!$V$4:$V$749,'[1]SIIF 30 de Noviembre de 2025'!$A$4:$A$749,$B115,'[1]SIIF 30 de Noviembre de 2025'!$B$4:$B$749,$C115,'[1]SIIF 30 de Noviembre de 2025'!$C$4:$C$749,$D115)/1000000</f>
        <v>62.3</v>
      </c>
      <c r="AH115" s="414">
        <f>+SUMIFS('[1]SIIF 30 de Noviembre de 2025'!$W$4:$W$749,'[1]SIIF 30 de Noviembre de 2025'!$A$4:$A$749,$B115,'[1]SIIF 30 de Noviembre de 2025'!$B$4:$B$749,$C115,'[1]SIIF 30 de Noviembre de 2025'!$C$4:$C$749,$D115,'[1]SIIF 30 de Noviembre de 2025'!$D$4:$D$749,$E115,'[1]SIIF 30 de Noviembre de 2025'!$E$4:$E$749,$F115,'[1]SIIF 30 de Noviembre de 2025'!$F$4:$F$749,$G115,'[1]SIIF 30 de Noviembre de 2025'!$G$4:$G$749,$H115,'[1]SIIF 30 de Noviembre de 2025'!$H$4:$H$749,$I115,'[1]SIIF 30 de Noviembre de 2025'!$I$4:$I$749,$J115,'[1]SIIF 30 de Noviembre de 2025'!$J$4:$J$749,$K115,'[1]SIIF 30 de Noviembre de 2025'!$K$4:$K$749,$L115,'[1]SIIF 30 de Noviembre de 2025'!$L$4:$L$749,$M115,'[1]SIIF 30 de Noviembre de 2025'!$M$4:$M$749,$N115,'[1]SIIF 30 de Noviembre de 2025'!$N$4:$N$749,$O115)/1000000</f>
        <v>3033.2896260000002</v>
      </c>
      <c r="AI115" s="244">
        <f t="shared" si="318"/>
        <v>0.18349741464249722</v>
      </c>
      <c r="AJ115" s="245"/>
      <c r="AK115" s="243">
        <f t="shared" si="319"/>
        <v>16530.421597</v>
      </c>
      <c r="AL115" s="243">
        <f>+AH115-AK115</f>
        <v>-13497.131971000001</v>
      </c>
      <c r="AM115" s="168">
        <f t="shared" si="321"/>
        <v>1</v>
      </c>
      <c r="AN115" s="413">
        <f>+SUMIFS('[1]SIIF 30 de Noviembre de 2025'!$X$4:$X$749,'[1]SIIF 30 de Noviembre de 2025'!$A$4:$A$749,$B115,'[1]SIIF 30 de Noviembre de 2025'!$B$4:$B$749,$C115,'[1]SIIF 30 de Noviembre de 2025'!$C$4:$C$749,$D115,'[1]SIIF 30 de Noviembre de 2025'!$D$4:$D$749,$E115,'[1]SIIF 30 de Noviembre de 2025'!$E$4:$E$749,$F115,'[1]SIIF 30 de Noviembre de 2025'!$F$4:$F$749,$G115,'[1]SIIF 30 de Noviembre de 2025'!$G$4:$G$749,$H115,'[1]SIIF 30 de Noviembre de 2025'!$H$4:$H$749,$I115,'[1]SIIF 30 de Noviembre de 2025'!$I$4:$I$749,$J115,'[1]SIIF 30 de Noviembre de 2025'!$J$4:$J$749,$K115,'[1]SIIF 30 de Noviembre de 2025'!$K$4:$K$749,$L115,'[1]SIIF 30 de Noviembre de 2025'!$L$4:$L$749,$M115,'[1]SIIF 30 de Noviembre de 2025'!$M$4:$M$749,$N115,'[1]SIIF 30 de Noviembre de 2025'!$N$4:$N$749,$O115)/1000000</f>
        <v>2883.0533700000001</v>
      </c>
      <c r="AO115" s="244">
        <f t="shared" si="322"/>
        <v>0.17440894372126764</v>
      </c>
      <c r="AP115" s="245"/>
      <c r="AQ115" s="243">
        <f t="shared" si="323"/>
        <v>15588.858641311692</v>
      </c>
      <c r="AR115" s="243">
        <f>+AN115-AQ115</f>
        <v>-12705.805271311692</v>
      </c>
      <c r="AS115" s="168">
        <f t="shared" si="325"/>
        <v>0.94304059638387017</v>
      </c>
      <c r="AT115" s="413">
        <f>+SUMIFS('[1]SIIF 30 de Noviembre de 2025'!$Z$4:$Z$749,'[1]SIIF 30 de Noviembre de 2025'!$A$4:$A$749,$B115,'[1]SIIF 30 de Noviembre de 2025'!$B$4:$B$749,$C115,'[1]SIIF 30 de Noviembre de 2025'!$C$4:$C$749,$D115,'[1]SIIF 30 de Noviembre de 2025'!$D$4:$D$749,$E115,'[1]SIIF 30 de Noviembre de 2025'!$E$4:$E$749,$F115,'[1]SIIF 30 de Noviembre de 2025'!$F$4:$F$749,$G115,'[1]SIIF 30 de Noviembre de 2025'!$G$4:$G$749,$H115,'[1]SIIF 30 de Noviembre de 2025'!$H$4:$H$749,$I115,'[1]SIIF 30 de Noviembre de 2025'!$I$4:$I$749,$J115,'[1]SIIF 30 de Noviembre de 2025'!$J$4:$J$749,$K115,'[1]SIIF 30 de Noviembre de 2025'!$K$4:$K$749,$L115,'[1]SIIF 30 de Noviembre de 2025'!$L$4:$L$749,$M115,'[1]SIIF 30 de Noviembre de 2025'!$M$4:$M$749,$N115,'[1]SIIF 30 de Noviembre de 2025'!$N$4:$N$749,$O115)/1000000</f>
        <v>2883.0533700000001</v>
      </c>
      <c r="AU115" s="244">
        <f t="shared" si="326"/>
        <v>0.17440894372126764</v>
      </c>
      <c r="AV115" s="418">
        <f t="shared" si="327"/>
        <v>13497.131971000001</v>
      </c>
      <c r="AW115" s="352">
        <f>+AH115-AN115</f>
        <v>150.23625600000014</v>
      </c>
      <c r="AX115" s="352">
        <f t="shared" si="329"/>
        <v>13647.368227000001</v>
      </c>
      <c r="AY115" s="351">
        <f t="shared" si="330"/>
        <v>-2970.989626</v>
      </c>
      <c r="AZ115" s="188">
        <f t="shared" si="331"/>
        <v>15588.858641311688</v>
      </c>
      <c r="BA115" s="276">
        <f t="shared" si="332"/>
        <v>0.18494319798113279</v>
      </c>
      <c r="BC115" s="248">
        <v>0.54592072852139251</v>
      </c>
      <c r="BD115" s="249">
        <v>0.54592072852139251</v>
      </c>
      <c r="BE115" s="249">
        <v>0.99697527375774408</v>
      </c>
      <c r="BF115" s="249">
        <v>0.99697527375774408</v>
      </c>
      <c r="BG115" s="249">
        <v>1</v>
      </c>
      <c r="BH115" s="249">
        <v>1</v>
      </c>
      <c r="BI115" s="249">
        <v>1</v>
      </c>
      <c r="BJ115" s="249">
        <v>1</v>
      </c>
      <c r="BK115" s="249">
        <v>1</v>
      </c>
      <c r="BL115" s="249">
        <v>1</v>
      </c>
      <c r="BM115" s="249">
        <v>1</v>
      </c>
      <c r="BN115" s="249">
        <v>1</v>
      </c>
      <c r="BP115" s="249">
        <v>0</v>
      </c>
      <c r="BQ115" s="249">
        <v>2.5359579790186606E-3</v>
      </c>
      <c r="BR115" s="249">
        <v>5.0719159580373211E-3</v>
      </c>
      <c r="BS115" s="249">
        <v>5.7523397213833531E-2</v>
      </c>
      <c r="BT115" s="249">
        <v>0.28189628109832998</v>
      </c>
      <c r="BU115" s="249">
        <v>0.33477986610301991</v>
      </c>
      <c r="BV115" s="249">
        <v>0.38766345110770978</v>
      </c>
      <c r="BW115" s="249">
        <v>0.61246843874110002</v>
      </c>
      <c r="BX115" s="249">
        <v>0.66535202374578994</v>
      </c>
      <c r="BY115" s="249">
        <v>0.71823560875047998</v>
      </c>
      <c r="BZ115" s="249">
        <v>0.94304059638387017</v>
      </c>
      <c r="CA115" s="249">
        <v>1</v>
      </c>
      <c r="CC115" s="464">
        <f t="shared" si="333"/>
        <v>9024.2998009999992</v>
      </c>
      <c r="CD115" s="464">
        <f t="shared" si="333"/>
        <v>9024.2998009999992</v>
      </c>
      <c r="CE115" s="464">
        <f t="shared" si="333"/>
        <v>16480.421597</v>
      </c>
      <c r="CF115" s="464">
        <f t="shared" si="333"/>
        <v>16480.421597</v>
      </c>
      <c r="CG115" s="464">
        <f t="shared" si="333"/>
        <v>16530.421597</v>
      </c>
      <c r="CH115" s="464">
        <f t="shared" si="333"/>
        <v>16530.421597</v>
      </c>
      <c r="CI115" s="464">
        <f t="shared" si="333"/>
        <v>16530.421597</v>
      </c>
      <c r="CJ115" s="464">
        <f t="shared" si="333"/>
        <v>16530.421597</v>
      </c>
      <c r="CK115" s="464">
        <f t="shared" si="333"/>
        <v>16530.421597</v>
      </c>
      <c r="CL115" s="464">
        <f t="shared" si="333"/>
        <v>16530.421597</v>
      </c>
      <c r="CM115" s="464">
        <f t="shared" si="333"/>
        <v>16530.421597</v>
      </c>
      <c r="CN115" s="464">
        <f t="shared" si="333"/>
        <v>16530.421597</v>
      </c>
      <c r="CP115" s="465">
        <f t="shared" si="336"/>
        <v>0</v>
      </c>
      <c r="CQ115" s="465">
        <f t="shared" si="334"/>
        <v>41.920454545454547</v>
      </c>
      <c r="CR115" s="465">
        <f t="shared" si="334"/>
        <v>83.840909090909093</v>
      </c>
      <c r="CS115" s="465">
        <f t="shared" si="334"/>
        <v>950.88600763636362</v>
      </c>
      <c r="CT115" s="465">
        <f t="shared" si="334"/>
        <v>4659.8643731818183</v>
      </c>
      <c r="CU115" s="465">
        <f t="shared" si="334"/>
        <v>5534.0523288701297</v>
      </c>
      <c r="CV115" s="465">
        <f t="shared" si="334"/>
        <v>6408.2402845584411</v>
      </c>
      <c r="CW115" s="465">
        <f t="shared" si="334"/>
        <v>10124.361507246753</v>
      </c>
      <c r="CX115" s="465">
        <f t="shared" si="335"/>
        <v>10998.549462935067</v>
      </c>
      <c r="CY115" s="465">
        <f t="shared" si="335"/>
        <v>11872.737418623379</v>
      </c>
      <c r="CZ115" s="465">
        <f t="shared" si="335"/>
        <v>15588.858641311692</v>
      </c>
      <c r="DA115" s="465">
        <f t="shared" si="335"/>
        <v>16530.421597000004</v>
      </c>
      <c r="DC115" s="464">
        <v>9024299801</v>
      </c>
      <c r="DD115" s="465">
        <v>9024299801</v>
      </c>
      <c r="DE115" s="465">
        <v>16480421597</v>
      </c>
      <c r="DF115" s="465">
        <v>16480421597</v>
      </c>
      <c r="DG115" s="465">
        <v>16530421597</v>
      </c>
      <c r="DH115" s="465">
        <v>16530421597</v>
      </c>
      <c r="DI115" s="465">
        <v>16530421597</v>
      </c>
      <c r="DJ115" s="465">
        <v>16530421597</v>
      </c>
      <c r="DK115" s="465">
        <v>16530421597</v>
      </c>
      <c r="DL115" s="465">
        <v>16530421597</v>
      </c>
      <c r="DM115" s="465">
        <v>16530421597</v>
      </c>
      <c r="DN115" s="465">
        <v>16530421597</v>
      </c>
      <c r="DP115" s="465">
        <v>0</v>
      </c>
      <c r="DQ115" s="465">
        <v>41920454.545454547</v>
      </c>
      <c r="DR115" s="465">
        <v>83840909.090909094</v>
      </c>
      <c r="DS115" s="465">
        <v>950886007.63636363</v>
      </c>
      <c r="DT115" s="465">
        <v>4659864373.181818</v>
      </c>
      <c r="DU115" s="465">
        <v>5534052328.8701296</v>
      </c>
      <c r="DV115" s="465">
        <v>6408240284.5584412</v>
      </c>
      <c r="DW115" s="465">
        <v>10124361507.246754</v>
      </c>
      <c r="DX115" s="465">
        <v>10998549462.935066</v>
      </c>
      <c r="DY115" s="465">
        <v>11872737418.623379</v>
      </c>
      <c r="DZ115" s="465">
        <v>15588858641.311691</v>
      </c>
      <c r="EA115" s="465">
        <v>16530421597.000004</v>
      </c>
      <c r="EC115" s="464">
        <v>1000000</v>
      </c>
      <c r="ED115" s="465">
        <v>1000000</v>
      </c>
      <c r="EE115" s="465">
        <v>1000000</v>
      </c>
      <c r="EF115" s="465">
        <v>1000000</v>
      </c>
      <c r="EG115" s="465">
        <v>1000000</v>
      </c>
      <c r="EH115" s="465">
        <v>1000000</v>
      </c>
      <c r="EI115" s="465">
        <v>1000000</v>
      </c>
      <c r="EJ115" s="465">
        <v>1000000</v>
      </c>
      <c r="EK115" s="465">
        <v>1000000</v>
      </c>
      <c r="EL115" s="465">
        <v>1000000</v>
      </c>
      <c r="EM115" s="465">
        <v>1000000</v>
      </c>
      <c r="EN115" s="465">
        <v>1000000</v>
      </c>
      <c r="EP115" s="465">
        <v>1000000</v>
      </c>
      <c r="EQ115" s="465">
        <v>1000000</v>
      </c>
      <c r="ER115" s="465">
        <v>1000000</v>
      </c>
      <c r="ES115" s="465">
        <v>1000000</v>
      </c>
      <c r="ET115" s="465">
        <v>1000000</v>
      </c>
      <c r="EU115" s="465">
        <v>1000000</v>
      </c>
      <c r="EV115" s="465">
        <v>1000000</v>
      </c>
      <c r="EW115" s="465">
        <v>1000000</v>
      </c>
      <c r="EX115" s="465">
        <v>1000000</v>
      </c>
      <c r="EY115" s="465">
        <v>1000000</v>
      </c>
      <c r="EZ115" s="465">
        <v>1000000</v>
      </c>
      <c r="FA115" s="465">
        <v>1000000</v>
      </c>
    </row>
    <row r="116" spans="1:208" ht="51.75" customHeight="1">
      <c r="A116" s="572"/>
      <c r="B116" s="572" t="s">
        <v>190</v>
      </c>
      <c r="C116" s="574" t="s">
        <v>191</v>
      </c>
      <c r="D116" s="453" t="s">
        <v>268</v>
      </c>
      <c r="E116" s="179" t="s">
        <v>183</v>
      </c>
      <c r="F116" s="179" t="s">
        <v>171</v>
      </c>
      <c r="G116" s="179" t="s">
        <v>171</v>
      </c>
      <c r="H116" s="179" t="s">
        <v>171</v>
      </c>
      <c r="I116" s="179" t="s">
        <v>171</v>
      </c>
      <c r="J116" s="179" t="s">
        <v>171</v>
      </c>
      <c r="K116" s="179" t="s">
        <v>171</v>
      </c>
      <c r="L116" s="179" t="s">
        <v>171</v>
      </c>
      <c r="M116" s="179" t="s">
        <v>171</v>
      </c>
      <c r="N116" s="179" t="s">
        <v>171</v>
      </c>
      <c r="O116" s="179" t="s">
        <v>171</v>
      </c>
      <c r="P116" s="179"/>
      <c r="Q116" s="179"/>
      <c r="R116" s="179" t="s">
        <v>258</v>
      </c>
      <c r="S116" s="230"/>
      <c r="T116" s="450" t="s">
        <v>18</v>
      </c>
      <c r="U116" s="263" t="s">
        <v>269</v>
      </c>
      <c r="V116" s="598" t="s">
        <v>270</v>
      </c>
      <c r="W116" s="351">
        <f>+SUMIFS('[1]SIIF 30 de Noviembre de 2025'!$P$4:$P$749,'[1]SIIF 30 de Noviembre de 2025'!$A$4:$A$749,$B116,'[1]SIIF 30 de Noviembre de 2025'!$B$4:$B$749,$C116,'[1]SIIF 30 de Noviembre de 2025'!$C$4:$C$749,$D116)/1000000</f>
        <v>62178</v>
      </c>
      <c r="X116" s="351"/>
      <c r="Y116" s="351">
        <f>+SUMIFS('[1]SIIF 30 de Noviembre de 2025'!$R$4:$R$749,'[1]SIIF 30 de Noviembre de 2025'!$A$4:$A$749,$B116,'[1]SIIF 30 de Noviembre de 2025'!$B$4:$B$749,$C116,'[1]SIIF 30 de Noviembre de 2025'!$C$4:$C$749,$D116)/1000000</f>
        <v>0</v>
      </c>
      <c r="Z116" s="351"/>
      <c r="AA116" s="351">
        <f>+SUMIFS('[1]SIIF 30 de Noviembre de 2025'!$Q$4:$Q$749,'[1]SIIF 30 de Noviembre de 2025'!$A$4:$A$749,$B116,'[1]SIIF 30 de Noviembre de 2025'!$B$4:$B$749,$C116,'[1]SIIF 30 de Noviembre de 2025'!$C$4:$C$749,$D116)/1000000</f>
        <v>0</v>
      </c>
      <c r="AB116" s="351"/>
      <c r="AC116" s="351">
        <f t="shared" si="317"/>
        <v>0</v>
      </c>
      <c r="AD116" s="413">
        <f>+SUMIFS('[1]SIIF 30 de Noviembre de 2025'!$S$4:$S$749,'[1]SIIF 30 de Noviembre de 2025'!$A$4:$A$749,$B116,'[1]SIIF 30 de Noviembre de 2025'!$B$4:$B$749,$C116,'[1]SIIF 30 de Noviembre de 2025'!$C$4:$C$749,$D116)/1000000</f>
        <v>62178</v>
      </c>
      <c r="AE116" s="351">
        <f>+SUMIFS('[1]SIIF 30 de Noviembre de 2025'!$T$4:$T$749,'[1]SIIF 30 de Noviembre de 2025'!$A$4:$A$749,$B116,'[1]SIIF 30 de Noviembre de 2025'!$B$4:$B$749,$C116,'[1]SIIF 30 de Noviembre de 2025'!$C$4:$C$749,$D116)/1000000</f>
        <v>0</v>
      </c>
      <c r="AF116" s="351">
        <f>+SUMIFS('[1]SIIF 30 de Noviembre de 2025'!$U$4:$U$749,'[1]SIIF 30 de Noviembre de 2025'!$A$4:$A$749,$B116,'[1]SIIF 30 de Noviembre de 2025'!$B$4:$B$749,$C116,'[1]SIIF 30 de Noviembre de 2025'!$C$4:$C$749,$D116)/1000000</f>
        <v>59909.669161999998</v>
      </c>
      <c r="AG116" s="351">
        <f>+SUMIFS('[1]SIIF 30 de Noviembre de 2025'!$V$4:$V$749,'[1]SIIF 30 de Noviembre de 2025'!$A$4:$A$749,$B116,'[1]SIIF 30 de Noviembre de 2025'!$B$4:$B$749,$C116,'[1]SIIF 30 de Noviembre de 2025'!$C$4:$C$749,$D116)/1000000</f>
        <v>2268.3308379999999</v>
      </c>
      <c r="AH116" s="414">
        <f>+SUMIFS('[1]SIIF 30 de Noviembre de 2025'!$W$4:$W$749,'[1]SIIF 30 de Noviembre de 2025'!$A$4:$A$749,$B116,'[1]SIIF 30 de Noviembre de 2025'!$B$4:$B$749,$C116,'[1]SIIF 30 de Noviembre de 2025'!$C$4:$C$749,$D116,'[1]SIIF 30 de Noviembre de 2025'!$D$4:$D$749,$E116,'[1]SIIF 30 de Noviembre de 2025'!$E$4:$E$749,$F116,'[1]SIIF 30 de Noviembre de 2025'!$F$4:$F$749,$G116,'[1]SIIF 30 de Noviembre de 2025'!$G$4:$G$749,$H116,'[1]SIIF 30 de Noviembre de 2025'!$H$4:$H$749,$I116,'[1]SIIF 30 de Noviembre de 2025'!$I$4:$I$749,$J116,'[1]SIIF 30 de Noviembre de 2025'!$J$4:$J$749,$K116,'[1]SIIF 30 de Noviembre de 2025'!$K$4:$K$749,$L116,'[1]SIIF 30 de Noviembre de 2025'!$L$4:$L$749,$M116,'[1]SIIF 30 de Noviembre de 2025'!$M$4:$M$749,$N116,'[1]SIIF 30 de Noviembre de 2025'!$N$4:$N$749,$O116)/1000000</f>
        <v>25918.042571999998</v>
      </c>
      <c r="AI116" s="244">
        <f t="shared" si="318"/>
        <v>0.41683622136446974</v>
      </c>
      <c r="AJ116" s="245"/>
      <c r="AK116" s="243">
        <f t="shared" si="319"/>
        <v>62160.745909090889</v>
      </c>
      <c r="AL116" s="243">
        <f t="shared" si="320"/>
        <v>-36242.70333709089</v>
      </c>
      <c r="AM116" s="168">
        <f t="shared" si="321"/>
        <v>0.99972250489065118</v>
      </c>
      <c r="AN116" s="413">
        <f>+SUMIFS('[1]SIIF 30 de Noviembre de 2025'!$X$4:$X$749,'[1]SIIF 30 de Noviembre de 2025'!$A$4:$A$749,$B116,'[1]SIIF 30 de Noviembre de 2025'!$B$4:$B$749,$C116,'[1]SIIF 30 de Noviembre de 2025'!$C$4:$C$749,$D116,'[1]SIIF 30 de Noviembre de 2025'!$D$4:$D$749,$E116,'[1]SIIF 30 de Noviembre de 2025'!$E$4:$E$749,$F116,'[1]SIIF 30 de Noviembre de 2025'!$F$4:$F$749,$G116,'[1]SIIF 30 de Noviembre de 2025'!$G$4:$G$749,$H116,'[1]SIIF 30 de Noviembre de 2025'!$H$4:$H$749,$I116,'[1]SIIF 30 de Noviembre de 2025'!$I$4:$I$749,$J116,'[1]SIIF 30 de Noviembre de 2025'!$J$4:$J$749,$K116,'[1]SIIF 30 de Noviembre de 2025'!$K$4:$K$749,$L116,'[1]SIIF 30 de Noviembre de 2025'!$L$4:$L$749,$M116,'[1]SIIF 30 de Noviembre de 2025'!$M$4:$M$749,$N116,'[1]SIIF 30 de Noviembre de 2025'!$N$4:$N$749,$O116)/1000000</f>
        <v>858.40313900000001</v>
      </c>
      <c r="AO116" s="244">
        <f t="shared" si="322"/>
        <v>1.3805576554408313E-2</v>
      </c>
      <c r="AP116" s="245"/>
      <c r="AQ116" s="243">
        <f t="shared" si="323"/>
        <v>53289.794266646451</v>
      </c>
      <c r="AR116" s="243">
        <f t="shared" si="324"/>
        <v>-52431.39112764645</v>
      </c>
      <c r="AS116" s="168">
        <f t="shared" si="325"/>
        <v>0.85705224141410896</v>
      </c>
      <c r="AT116" s="413">
        <f>+SUMIFS('[1]SIIF 30 de Noviembre de 2025'!$Z$4:$Z$749,'[1]SIIF 30 de Noviembre de 2025'!$A$4:$A$749,$B116,'[1]SIIF 30 de Noviembre de 2025'!$B$4:$B$749,$C116,'[1]SIIF 30 de Noviembre de 2025'!$C$4:$C$749,$D116,'[1]SIIF 30 de Noviembre de 2025'!$D$4:$D$749,$E116,'[1]SIIF 30 de Noviembre de 2025'!$E$4:$E$749,$F116,'[1]SIIF 30 de Noviembre de 2025'!$F$4:$F$749,$G116,'[1]SIIF 30 de Noviembre de 2025'!$G$4:$G$749,$H116,'[1]SIIF 30 de Noviembre de 2025'!$H$4:$H$749,$I116,'[1]SIIF 30 de Noviembre de 2025'!$I$4:$I$749,$J116,'[1]SIIF 30 de Noviembre de 2025'!$J$4:$J$749,$K116,'[1]SIIF 30 de Noviembre de 2025'!$K$4:$K$749,$L116,'[1]SIIF 30 de Noviembre de 2025'!$L$4:$L$749,$M116,'[1]SIIF 30 de Noviembre de 2025'!$M$4:$M$749,$N116,'[1]SIIF 30 de Noviembre de 2025'!$N$4:$N$749,$O116)/1000000</f>
        <v>858.40313900000001</v>
      </c>
      <c r="AU116" s="244">
        <f t="shared" si="326"/>
        <v>1.3805576554408313E-2</v>
      </c>
      <c r="AV116" s="418">
        <f t="shared" si="327"/>
        <v>36259.957428000002</v>
      </c>
      <c r="AW116" s="352">
        <f t="shared" si="328"/>
        <v>25059.639432999997</v>
      </c>
      <c r="AX116" s="352">
        <f t="shared" si="329"/>
        <v>61319.596860999998</v>
      </c>
      <c r="AY116" s="351">
        <f t="shared" si="330"/>
        <v>-23649.711733999997</v>
      </c>
      <c r="AZ116" s="188">
        <f t="shared" si="331"/>
        <v>53289.794266646466</v>
      </c>
      <c r="BA116" s="276">
        <f t="shared" si="332"/>
        <v>1.6108208913414135E-2</v>
      </c>
      <c r="BC116" s="248">
        <v>5.826015632538842E-3</v>
      </c>
      <c r="BD116" s="249">
        <v>1.1005485716959234E-2</v>
      </c>
      <c r="BE116" s="249">
        <v>1.4499552604107275E-2</v>
      </c>
      <c r="BF116" s="249">
        <v>1.7058562075449084E-2</v>
      </c>
      <c r="BG116" s="249">
        <v>1.7336057184797905E-2</v>
      </c>
      <c r="BH116" s="249">
        <v>0.99833502934390739</v>
      </c>
      <c r="BI116" s="249">
        <v>0.9986125244532561</v>
      </c>
      <c r="BJ116" s="249">
        <v>0.99889001956260492</v>
      </c>
      <c r="BK116" s="249">
        <v>0.99916751467195364</v>
      </c>
      <c r="BL116" s="249">
        <v>0.99944500978130246</v>
      </c>
      <c r="BM116" s="249">
        <v>0.99972250489065118</v>
      </c>
      <c r="BN116" s="249">
        <v>1</v>
      </c>
      <c r="BP116" s="249">
        <v>0</v>
      </c>
      <c r="BQ116" s="249">
        <v>4.8550130271157011E-4</v>
      </c>
      <c r="BR116" s="249">
        <v>1.1391415847171904E-3</v>
      </c>
      <c r="BS116" s="249">
        <v>2.1144390445027332E-3</v>
      </c>
      <c r="BT116" s="249">
        <v>3.7247938754199016E-3</v>
      </c>
      <c r="BU116" s="249">
        <v>0.1490679330030337</v>
      </c>
      <c r="BV116" s="249">
        <v>0.29017640329279482</v>
      </c>
      <c r="BW116" s="249">
        <v>0.43189536282312335</v>
      </c>
      <c r="BX116" s="249">
        <v>0.57361432235345189</v>
      </c>
      <c r="BY116" s="249">
        <v>0.71533328188378043</v>
      </c>
      <c r="BZ116" s="249">
        <v>0.85705224141410896</v>
      </c>
      <c r="CA116" s="249">
        <v>1</v>
      </c>
      <c r="CC116" s="464">
        <f t="shared" si="333"/>
        <v>362.25</v>
      </c>
      <c r="CD116" s="464">
        <f t="shared" si="333"/>
        <v>684.29909090909098</v>
      </c>
      <c r="CE116" s="464">
        <f t="shared" si="333"/>
        <v>901.55318181818188</v>
      </c>
      <c r="CF116" s="464">
        <f t="shared" si="333"/>
        <v>1060.6672727272728</v>
      </c>
      <c r="CG116" s="464">
        <f t="shared" si="333"/>
        <v>1077.9213636363638</v>
      </c>
      <c r="CH116" s="464">
        <f t="shared" si="333"/>
        <v>62074.475454545449</v>
      </c>
      <c r="CI116" s="464">
        <f t="shared" si="333"/>
        <v>62091.729545454538</v>
      </c>
      <c r="CJ116" s="464">
        <f t="shared" si="333"/>
        <v>62108.983636363628</v>
      </c>
      <c r="CK116" s="464">
        <f t="shared" si="333"/>
        <v>62126.23772727271</v>
      </c>
      <c r="CL116" s="464">
        <f t="shared" si="333"/>
        <v>62143.491818181799</v>
      </c>
      <c r="CM116" s="464">
        <f t="shared" si="333"/>
        <v>62160.745909090889</v>
      </c>
      <c r="CN116" s="464">
        <f t="shared" si="333"/>
        <v>62177.999999999978</v>
      </c>
      <c r="CP116" s="465">
        <f t="shared" si="336"/>
        <v>0</v>
      </c>
      <c r="CQ116" s="465">
        <f t="shared" si="334"/>
        <v>30.1875</v>
      </c>
      <c r="CR116" s="465">
        <f t="shared" si="334"/>
        <v>70.829545454545453</v>
      </c>
      <c r="CS116" s="465">
        <f t="shared" si="334"/>
        <v>131.47159090909091</v>
      </c>
      <c r="CT116" s="465">
        <f t="shared" si="334"/>
        <v>231.60023358585858</v>
      </c>
      <c r="CU116" s="465">
        <f t="shared" si="334"/>
        <v>9268.7459382626275</v>
      </c>
      <c r="CV116" s="465">
        <f t="shared" si="334"/>
        <v>18042.588403939393</v>
      </c>
      <c r="CW116" s="465">
        <f t="shared" si="334"/>
        <v>26854.389869616156</v>
      </c>
      <c r="CX116" s="465">
        <f t="shared" si="335"/>
        <v>35666.191335292926</v>
      </c>
      <c r="CY116" s="465">
        <f t="shared" si="335"/>
        <v>44477.992800969689</v>
      </c>
      <c r="CZ116" s="465">
        <f t="shared" si="335"/>
        <v>53289.794266646451</v>
      </c>
      <c r="DA116" s="465">
        <f t="shared" si="335"/>
        <v>62177.999999999985</v>
      </c>
      <c r="DC116" s="464">
        <v>362250000</v>
      </c>
      <c r="DD116" s="465">
        <v>684299090.909091</v>
      </c>
      <c r="DE116" s="465">
        <v>901553181.81818187</v>
      </c>
      <c r="DF116" s="465">
        <v>1060667272.7272727</v>
      </c>
      <c r="DG116" s="465">
        <v>1077921363.6363637</v>
      </c>
      <c r="DH116" s="465">
        <v>62074475454.545448</v>
      </c>
      <c r="DI116" s="465">
        <v>62091729545.454536</v>
      </c>
      <c r="DJ116" s="465">
        <v>62108983636.363625</v>
      </c>
      <c r="DK116" s="465">
        <v>62126237727.272713</v>
      </c>
      <c r="DL116" s="465">
        <v>62143491818.181801</v>
      </c>
      <c r="DM116" s="465">
        <v>62160745909.090889</v>
      </c>
      <c r="DN116" s="465">
        <v>62177999999.999977</v>
      </c>
      <c r="DP116" s="465">
        <v>0</v>
      </c>
      <c r="DQ116" s="465">
        <v>30187500</v>
      </c>
      <c r="DR116" s="465">
        <v>70829545.454545453</v>
      </c>
      <c r="DS116" s="465">
        <v>131471590.90909091</v>
      </c>
      <c r="DT116" s="465">
        <v>231600233.58585858</v>
      </c>
      <c r="DU116" s="465">
        <v>9268745938.2626266</v>
      </c>
      <c r="DV116" s="465">
        <v>18042588403.939392</v>
      </c>
      <c r="DW116" s="465">
        <v>26854389869.616158</v>
      </c>
      <c r="DX116" s="465">
        <v>35666191335.292923</v>
      </c>
      <c r="DY116" s="465">
        <v>44477992800.969688</v>
      </c>
      <c r="DZ116" s="465">
        <v>53289794266.646454</v>
      </c>
      <c r="EA116" s="465">
        <v>62177999999.999985</v>
      </c>
      <c r="EC116" s="464">
        <v>1000000</v>
      </c>
      <c r="ED116" s="465">
        <v>1000000</v>
      </c>
      <c r="EE116" s="465">
        <v>1000000</v>
      </c>
      <c r="EF116" s="465">
        <v>1000000</v>
      </c>
      <c r="EG116" s="465">
        <v>1000000</v>
      </c>
      <c r="EH116" s="465">
        <v>1000000</v>
      </c>
      <c r="EI116" s="465">
        <v>1000000</v>
      </c>
      <c r="EJ116" s="465">
        <v>1000000</v>
      </c>
      <c r="EK116" s="465">
        <v>1000000</v>
      </c>
      <c r="EL116" s="465">
        <v>1000000</v>
      </c>
      <c r="EM116" s="465">
        <v>1000000</v>
      </c>
      <c r="EN116" s="465">
        <v>1000000</v>
      </c>
      <c r="EP116" s="465">
        <v>1000000</v>
      </c>
      <c r="EQ116" s="465">
        <v>1000000</v>
      </c>
      <c r="ER116" s="465">
        <v>1000000</v>
      </c>
      <c r="ES116" s="465">
        <v>1000000</v>
      </c>
      <c r="ET116" s="465">
        <v>1000000</v>
      </c>
      <c r="EU116" s="465">
        <v>1000000</v>
      </c>
      <c r="EV116" s="465">
        <v>1000000</v>
      </c>
      <c r="EW116" s="465">
        <v>1000000</v>
      </c>
      <c r="EX116" s="465">
        <v>1000000</v>
      </c>
      <c r="EY116" s="465">
        <v>1000000</v>
      </c>
      <c r="EZ116" s="465">
        <v>1000000</v>
      </c>
      <c r="FA116" s="465">
        <v>1000000</v>
      </c>
    </row>
    <row r="117" spans="1:208" ht="76.349999999999994" customHeight="1">
      <c r="A117" s="572"/>
      <c r="B117" s="572" t="s">
        <v>190</v>
      </c>
      <c r="C117" s="275" t="s">
        <v>191</v>
      </c>
      <c r="D117" s="557" t="s">
        <v>271</v>
      </c>
      <c r="E117" s="179" t="s">
        <v>183</v>
      </c>
      <c r="F117" s="179" t="s">
        <v>171</v>
      </c>
      <c r="G117" s="179" t="s">
        <v>171</v>
      </c>
      <c r="H117" s="179" t="s">
        <v>171</v>
      </c>
      <c r="I117" s="179" t="s">
        <v>171</v>
      </c>
      <c r="J117" s="179" t="s">
        <v>171</v>
      </c>
      <c r="K117" s="179" t="s">
        <v>171</v>
      </c>
      <c r="L117" s="179" t="s">
        <v>171</v>
      </c>
      <c r="M117" s="179" t="s">
        <v>171</v>
      </c>
      <c r="N117" s="179" t="s">
        <v>171</v>
      </c>
      <c r="O117" s="179" t="s">
        <v>171</v>
      </c>
      <c r="P117" s="179"/>
      <c r="Q117" s="179"/>
      <c r="R117" s="179" t="s">
        <v>258</v>
      </c>
      <c r="S117" s="230"/>
      <c r="T117" s="450" t="s">
        <v>19</v>
      </c>
      <c r="U117" s="545">
        <v>202400000000173</v>
      </c>
      <c r="V117" s="570" t="s">
        <v>272</v>
      </c>
      <c r="W117" s="351">
        <f>+SUMIFS('[1]SIIF 30 de Noviembre de 2025'!$P$4:$P$749,'[1]SIIF 30 de Noviembre de 2025'!$A$4:$A$749,$B117,'[1]SIIF 30 de Noviembre de 2025'!$B$4:$B$749,$C117,'[1]SIIF 30 de Noviembre de 2025'!$C$4:$C$749,$D117)/1000000</f>
        <v>20358.227582</v>
      </c>
      <c r="X117" s="351"/>
      <c r="Y117" s="351">
        <f>+SUMIFS('[1]SIIF 30 de Noviembre de 2025'!$R$4:$R$749,'[1]SIIF 30 de Noviembre de 2025'!$A$4:$A$749,$B117,'[1]SIIF 30 de Noviembre de 2025'!$B$4:$B$749,$C117,'[1]SIIF 30 de Noviembre de 2025'!$C$4:$C$749,$D117)/1000000</f>
        <v>0</v>
      </c>
      <c r="Z117" s="351"/>
      <c r="AA117" s="351"/>
      <c r="AB117" s="351"/>
      <c r="AC117" s="351"/>
      <c r="AD117" s="413">
        <f>+SUMIFS('[1]SIIF 30 de Noviembre de 2025'!$S$4:$S$749,'[1]SIIF 30 de Noviembre de 2025'!$A$4:$A$749,$B117,'[1]SIIF 30 de Noviembre de 2025'!$B$4:$B$749,$C117,'[1]SIIF 30 de Noviembre de 2025'!$C$4:$C$749,$D117)/1000000</f>
        <v>20358.227582</v>
      </c>
      <c r="AE117" s="351">
        <f>+SUMIFS('[1]SIIF 30 de Noviembre de 2025'!$T$4:$T$749,'[1]SIIF 30 de Noviembre de 2025'!$A$4:$A$749,$B117,'[1]SIIF 30 de Noviembre de 2025'!$B$4:$B$749,$C117,'[1]SIIF 30 de Noviembre de 2025'!$C$4:$C$749,$D117)/1000000</f>
        <v>0</v>
      </c>
      <c r="AF117" s="351">
        <f>+SUMIFS('[1]SIIF 30 de Noviembre de 2025'!$U$4:$U$749,'[1]SIIF 30 de Noviembre de 2025'!$A$4:$A$749,$B117,'[1]SIIF 30 de Noviembre de 2025'!$B$4:$B$749,$C117,'[1]SIIF 30 de Noviembre de 2025'!$C$4:$C$749,$D117)/1000000</f>
        <v>20170.372417330003</v>
      </c>
      <c r="AG117" s="351">
        <f>+SUMIFS('[1]SIIF 30 de Noviembre de 2025'!$V$4:$V$749,'[1]SIIF 30 de Noviembre de 2025'!$A$4:$A$749,$B117,'[1]SIIF 30 de Noviembre de 2025'!$B$4:$B$749,$C117,'[1]SIIF 30 de Noviembre de 2025'!$C$4:$C$749,$D117)/1000000</f>
        <v>187.85516466999999</v>
      </c>
      <c r="AH117" s="414">
        <f>+SUMIFS('[1]SIIF 30 de Noviembre de 2025'!$W$4:$W$749,'[1]SIIF 30 de Noviembre de 2025'!$A$4:$A$749,$B117,'[1]SIIF 30 de Noviembre de 2025'!$B$4:$B$749,$C117,'[1]SIIF 30 de Noviembre de 2025'!$C$4:$C$749,$D117,'[1]SIIF 30 de Noviembre de 2025'!$D$4:$D$749,$E117,'[1]SIIF 30 de Noviembre de 2025'!$E$4:$E$749,$F117,'[1]SIIF 30 de Noviembre de 2025'!$F$4:$F$749,$G117,'[1]SIIF 30 de Noviembre de 2025'!$G$4:$G$749,$H117,'[1]SIIF 30 de Noviembre de 2025'!$H$4:$H$749,$I117,'[1]SIIF 30 de Noviembre de 2025'!$I$4:$I$749,$J117,'[1]SIIF 30 de Noviembre de 2025'!$J$4:$J$749,$K117,'[1]SIIF 30 de Noviembre de 2025'!$K$4:$K$749,$L117,'[1]SIIF 30 de Noviembre de 2025'!$L$4:$L$749,$M117,'[1]SIIF 30 de Noviembre de 2025'!$M$4:$M$749,$N117,'[1]SIIF 30 de Noviembre de 2025'!$N$4:$N$749,$O117)/1000000</f>
        <v>17815.489054000001</v>
      </c>
      <c r="AI117" s="244">
        <f t="shared" si="318"/>
        <v>0.87510020124501431</v>
      </c>
      <c r="AJ117" s="245"/>
      <c r="AK117" s="243">
        <f t="shared" si="319"/>
        <v>20358.227582</v>
      </c>
      <c r="AL117" s="243">
        <f>+AH117-AK117</f>
        <v>-2542.738527999998</v>
      </c>
      <c r="AM117" s="168">
        <f t="shared" si="321"/>
        <v>1</v>
      </c>
      <c r="AN117" s="413">
        <f>+SUMIFS('[1]SIIF 30 de Noviembre de 2025'!$X$4:$X$749,'[1]SIIF 30 de Noviembre de 2025'!$A$4:$A$749,$B117,'[1]SIIF 30 de Noviembre de 2025'!$B$4:$B$749,$C117,'[1]SIIF 30 de Noviembre de 2025'!$C$4:$C$749,$D117,'[1]SIIF 30 de Noviembre de 2025'!$D$4:$D$749,$E117,'[1]SIIF 30 de Noviembre de 2025'!$E$4:$E$749,$F117,'[1]SIIF 30 de Noviembre de 2025'!$F$4:$F$749,$G117,'[1]SIIF 30 de Noviembre de 2025'!$G$4:$G$749,$H117,'[1]SIIF 30 de Noviembre de 2025'!$H$4:$H$749,$I117,'[1]SIIF 30 de Noviembre de 2025'!$I$4:$I$749,$J117,'[1]SIIF 30 de Noviembre de 2025'!$J$4:$J$749,$K117,'[1]SIIF 30 de Noviembre de 2025'!$K$4:$K$749,$L117,'[1]SIIF 30 de Noviembre de 2025'!$L$4:$L$749,$M117,'[1]SIIF 30 de Noviembre de 2025'!$M$4:$M$749,$N117,'[1]SIIF 30 de Noviembre de 2025'!$N$4:$N$749,$O117)/1000000</f>
        <v>12877.66726423</v>
      </c>
      <c r="AO117" s="244">
        <f t="shared" si="322"/>
        <v>0.63255345841678101</v>
      </c>
      <c r="AP117" s="245"/>
      <c r="AQ117" s="243">
        <f t="shared" si="323"/>
        <v>18446.559190809523</v>
      </c>
      <c r="AR117" s="243">
        <f>+AN117-AQ117</f>
        <v>-5568.891926579523</v>
      </c>
      <c r="AS117" s="168">
        <f t="shared" si="325"/>
        <v>0.90609848605481247</v>
      </c>
      <c r="AT117" s="413">
        <f>+SUMIFS('[1]SIIF 30 de Noviembre de 2025'!$Z$4:$Z$749,'[1]SIIF 30 de Noviembre de 2025'!$A$4:$A$749,$B117,'[1]SIIF 30 de Noviembre de 2025'!$B$4:$B$749,$C117,'[1]SIIF 30 de Noviembre de 2025'!$C$4:$C$749,$D117,'[1]SIIF 30 de Noviembre de 2025'!$D$4:$D$749,$E117,'[1]SIIF 30 de Noviembre de 2025'!$E$4:$E$749,$F117,'[1]SIIF 30 de Noviembre de 2025'!$F$4:$F$749,$G117,'[1]SIIF 30 de Noviembre de 2025'!$G$4:$G$749,$H117,'[1]SIIF 30 de Noviembre de 2025'!$H$4:$H$749,$I117,'[1]SIIF 30 de Noviembre de 2025'!$I$4:$I$749,$J117,'[1]SIIF 30 de Noviembre de 2025'!$J$4:$J$749,$K117,'[1]SIIF 30 de Noviembre de 2025'!$K$4:$K$749,$L117,'[1]SIIF 30 de Noviembre de 2025'!$L$4:$L$749,$M117,'[1]SIIF 30 de Noviembre de 2025'!$M$4:$M$749,$N117,'[1]SIIF 30 de Noviembre de 2025'!$N$4:$N$749,$O117)/1000000</f>
        <v>12857.26726423</v>
      </c>
      <c r="AU117" s="244">
        <f t="shared" si="326"/>
        <v>0.63155140654768616</v>
      </c>
      <c r="AV117" s="418">
        <f t="shared" si="327"/>
        <v>2542.738527999998</v>
      </c>
      <c r="AW117" s="352"/>
      <c r="AX117" s="352"/>
      <c r="AY117" s="351"/>
      <c r="AZ117" s="188"/>
      <c r="BA117" s="276"/>
      <c r="BC117" s="248">
        <v>0.45302332164487735</v>
      </c>
      <c r="BD117" s="249">
        <v>0.56805015885689891</v>
      </c>
      <c r="BE117" s="249">
        <v>0.56805015885689891</v>
      </c>
      <c r="BF117" s="249">
        <v>0.56805015885689891</v>
      </c>
      <c r="BG117" s="249">
        <v>0.56805015885689891</v>
      </c>
      <c r="BH117" s="249">
        <v>1</v>
      </c>
      <c r="BI117" s="249">
        <v>1</v>
      </c>
      <c r="BJ117" s="249">
        <v>1</v>
      </c>
      <c r="BK117" s="249">
        <v>1</v>
      </c>
      <c r="BL117" s="249">
        <v>1</v>
      </c>
      <c r="BM117" s="249">
        <v>1</v>
      </c>
      <c r="BN117" s="249">
        <v>1</v>
      </c>
      <c r="BP117" s="249">
        <v>0</v>
      </c>
      <c r="BQ117" s="249">
        <v>9.0604664328975473E-2</v>
      </c>
      <c r="BR117" s="249">
        <v>0.18668679709661865</v>
      </c>
      <c r="BS117" s="249">
        <v>0.28824639830292947</v>
      </c>
      <c r="BT117" s="249">
        <v>0.38980599950924039</v>
      </c>
      <c r="BU117" s="249">
        <v>0.49136560071555124</v>
      </c>
      <c r="BV117" s="249">
        <v>0.57431217778340349</v>
      </c>
      <c r="BW117" s="249">
        <v>0.65725875485125562</v>
      </c>
      <c r="BX117" s="249">
        <v>0.74020533191910787</v>
      </c>
      <c r="BY117" s="249">
        <v>0.82315190898696011</v>
      </c>
      <c r="BZ117" s="249">
        <v>0.90609848605481247</v>
      </c>
      <c r="CA117" s="249">
        <v>1</v>
      </c>
      <c r="CC117" s="464">
        <f t="shared" si="333"/>
        <v>9222.7518820000005</v>
      </c>
      <c r="CD117" s="464">
        <f t="shared" si="333"/>
        <v>11564.494412</v>
      </c>
      <c r="CE117" s="464">
        <f t="shared" si="333"/>
        <v>11564.494412</v>
      </c>
      <c r="CF117" s="464">
        <f t="shared" si="333"/>
        <v>11564.494412</v>
      </c>
      <c r="CG117" s="464">
        <f t="shared" si="333"/>
        <v>11564.494412</v>
      </c>
      <c r="CH117" s="464">
        <f t="shared" si="333"/>
        <v>20358.227582</v>
      </c>
      <c r="CI117" s="464">
        <f t="shared" si="333"/>
        <v>20358.227582</v>
      </c>
      <c r="CJ117" s="464">
        <f t="shared" si="333"/>
        <v>20358.227582</v>
      </c>
      <c r="CK117" s="464">
        <f t="shared" si="333"/>
        <v>20358.227582</v>
      </c>
      <c r="CL117" s="464">
        <f t="shared" si="333"/>
        <v>20358.227582</v>
      </c>
      <c r="CM117" s="464">
        <f t="shared" si="333"/>
        <v>20358.227582</v>
      </c>
      <c r="CN117" s="464">
        <f t="shared" si="333"/>
        <v>20358.227582</v>
      </c>
      <c r="CP117" s="465">
        <f t="shared" si="336"/>
        <v>0</v>
      </c>
      <c r="CQ117" s="465">
        <f t="shared" si="334"/>
        <v>1844.5503764</v>
      </c>
      <c r="CR117" s="465">
        <f t="shared" si="334"/>
        <v>3800.6123018476192</v>
      </c>
      <c r="CS117" s="465">
        <f t="shared" si="334"/>
        <v>5868.185776342857</v>
      </c>
      <c r="CT117" s="465">
        <f t="shared" si="334"/>
        <v>7935.7592508380958</v>
      </c>
      <c r="CU117" s="465">
        <f t="shared" si="334"/>
        <v>10003.332725333334</v>
      </c>
      <c r="CV117" s="465">
        <f t="shared" si="334"/>
        <v>11691.978018428572</v>
      </c>
      <c r="CW117" s="465">
        <f t="shared" si="334"/>
        <v>13380.62331152381</v>
      </c>
      <c r="CX117" s="465">
        <f t="shared" si="335"/>
        <v>15069.268604619047</v>
      </c>
      <c r="CY117" s="465">
        <f t="shared" si="335"/>
        <v>16757.913897714287</v>
      </c>
      <c r="CZ117" s="465">
        <f t="shared" si="335"/>
        <v>18446.559190809523</v>
      </c>
      <c r="DA117" s="465">
        <f t="shared" si="335"/>
        <v>20358.227582</v>
      </c>
      <c r="DC117" s="464">
        <v>9222751882</v>
      </c>
      <c r="DD117" s="465">
        <v>11564494412</v>
      </c>
      <c r="DE117" s="465">
        <v>11564494412</v>
      </c>
      <c r="DF117" s="465">
        <v>11564494412</v>
      </c>
      <c r="DG117" s="465">
        <v>11564494412</v>
      </c>
      <c r="DH117" s="465">
        <v>20358227582</v>
      </c>
      <c r="DI117" s="465">
        <v>20358227582</v>
      </c>
      <c r="DJ117" s="465">
        <v>20358227582</v>
      </c>
      <c r="DK117" s="465">
        <v>20358227582</v>
      </c>
      <c r="DL117" s="465">
        <v>20358227582</v>
      </c>
      <c r="DM117" s="465">
        <v>20358227582</v>
      </c>
      <c r="DN117" s="465">
        <v>20358227582</v>
      </c>
      <c r="DP117" s="465">
        <v>0</v>
      </c>
      <c r="DQ117" s="465">
        <v>1844550376.4000001</v>
      </c>
      <c r="DR117" s="465">
        <v>3800612301.8476191</v>
      </c>
      <c r="DS117" s="465">
        <v>5868185776.3428574</v>
      </c>
      <c r="DT117" s="465">
        <v>7935759250.8380957</v>
      </c>
      <c r="DU117" s="465">
        <v>10003332725.333334</v>
      </c>
      <c r="DV117" s="465">
        <v>11691978018.428572</v>
      </c>
      <c r="DW117" s="465">
        <v>13380623311.523809</v>
      </c>
      <c r="DX117" s="465">
        <v>15069268604.619047</v>
      </c>
      <c r="DY117" s="465">
        <v>16757913897.714285</v>
      </c>
      <c r="DZ117" s="465">
        <v>18446559190.809525</v>
      </c>
      <c r="EA117" s="465">
        <v>20358227582</v>
      </c>
      <c r="EC117" s="464">
        <v>1000000</v>
      </c>
      <c r="ED117" s="465">
        <v>1000000</v>
      </c>
      <c r="EE117" s="465">
        <v>1000000</v>
      </c>
      <c r="EF117" s="465">
        <v>1000000</v>
      </c>
      <c r="EG117" s="465">
        <v>1000000</v>
      </c>
      <c r="EH117" s="465">
        <v>1000000</v>
      </c>
      <c r="EI117" s="465">
        <v>1000000</v>
      </c>
      <c r="EJ117" s="465">
        <v>1000000</v>
      </c>
      <c r="EK117" s="465">
        <v>1000000</v>
      </c>
      <c r="EL117" s="465">
        <v>1000000</v>
      </c>
      <c r="EM117" s="465">
        <v>1000000</v>
      </c>
      <c r="EN117" s="465">
        <v>1000000</v>
      </c>
      <c r="EP117" s="465">
        <v>1000000</v>
      </c>
      <c r="EQ117" s="465">
        <v>1000000</v>
      </c>
      <c r="ER117" s="465">
        <v>1000000</v>
      </c>
      <c r="ES117" s="465">
        <v>1000000</v>
      </c>
      <c r="ET117" s="465">
        <v>1000000</v>
      </c>
      <c r="EU117" s="465">
        <v>1000000</v>
      </c>
      <c r="EV117" s="465">
        <v>1000000</v>
      </c>
      <c r="EW117" s="465">
        <v>1000000</v>
      </c>
      <c r="EX117" s="465">
        <v>1000000</v>
      </c>
      <c r="EY117" s="465">
        <v>1000000</v>
      </c>
      <c r="EZ117" s="465">
        <v>1000000</v>
      </c>
      <c r="FA117" s="465">
        <v>1000000</v>
      </c>
    </row>
    <row r="118" spans="1:208" ht="51.75" customHeight="1">
      <c r="A118" s="572"/>
      <c r="B118" s="572" t="s">
        <v>190</v>
      </c>
      <c r="C118" s="275" t="s">
        <v>191</v>
      </c>
      <c r="D118" s="453" t="s">
        <v>273</v>
      </c>
      <c r="E118" s="179" t="s">
        <v>183</v>
      </c>
      <c r="F118" s="179" t="s">
        <v>171</v>
      </c>
      <c r="G118" s="179" t="s">
        <v>171</v>
      </c>
      <c r="H118" s="179" t="s">
        <v>171</v>
      </c>
      <c r="I118" s="179" t="s">
        <v>171</v>
      </c>
      <c r="J118" s="179" t="s">
        <v>171</v>
      </c>
      <c r="K118" s="179" t="s">
        <v>171</v>
      </c>
      <c r="L118" s="179" t="s">
        <v>171</v>
      </c>
      <c r="M118" s="179" t="s">
        <v>171</v>
      </c>
      <c r="N118" s="179" t="s">
        <v>171</v>
      </c>
      <c r="O118" s="179" t="s">
        <v>171</v>
      </c>
      <c r="P118" s="179"/>
      <c r="Q118" s="179"/>
      <c r="R118" s="179" t="s">
        <v>258</v>
      </c>
      <c r="S118" s="230"/>
      <c r="T118" s="450" t="s">
        <v>20</v>
      </c>
      <c r="U118" s="263">
        <v>202300000000198</v>
      </c>
      <c r="V118" s="599" t="s">
        <v>274</v>
      </c>
      <c r="W118" s="351">
        <f>+SUMIFS('[1]SIIF 30 de Noviembre de 2025'!$P$4:$P$749,'[1]SIIF 30 de Noviembre de 2025'!$A$4:$A$749,$B118,'[1]SIIF 30 de Noviembre de 2025'!$B$4:$B$749,$C118,'[1]SIIF 30 de Noviembre de 2025'!$C$4:$C$749,$D118)/1000000</f>
        <v>19040</v>
      </c>
      <c r="X118" s="351"/>
      <c r="Y118" s="351">
        <f>+SUMIFS('[1]SIIF 30 de Noviembre de 2025'!$R$4:$R$749,'[1]SIIF 30 de Noviembre de 2025'!$A$4:$A$749,$B118,'[1]SIIF 30 de Noviembre de 2025'!$B$4:$B$749,$C118,'[1]SIIF 30 de Noviembre de 2025'!$C$4:$C$749,$D118)/1000000</f>
        <v>0</v>
      </c>
      <c r="Z118" s="351"/>
      <c r="AA118" s="351">
        <f>+SUMIFS('[1]SIIF 30 de Noviembre de 2025'!$Q$4:$Q$749,'[1]SIIF 30 de Noviembre de 2025'!$A$4:$A$749,$B118,'[1]SIIF 30 de Noviembre de 2025'!$B$4:$B$749,$C118,'[1]SIIF 30 de Noviembre de 2025'!$C$4:$C$749,$D118)/1000000</f>
        <v>0</v>
      </c>
      <c r="AB118" s="351"/>
      <c r="AC118" s="351">
        <f t="shared" si="317"/>
        <v>0</v>
      </c>
      <c r="AD118" s="413">
        <f>+SUMIFS('[1]SIIF 30 de Noviembre de 2025'!$S$4:$S$749,'[1]SIIF 30 de Noviembre de 2025'!$A$4:$A$749,$B118,'[1]SIIF 30 de Noviembre de 2025'!$B$4:$B$749,$C118,'[1]SIIF 30 de Noviembre de 2025'!$C$4:$C$749,$D118)/1000000</f>
        <v>19040</v>
      </c>
      <c r="AE118" s="351">
        <f>+SUMIFS('[1]SIIF 30 de Noviembre de 2025'!$T$4:$T$749,'[1]SIIF 30 de Noviembre de 2025'!$A$4:$A$749,$B118,'[1]SIIF 30 de Noviembre de 2025'!$B$4:$B$749,$C118,'[1]SIIF 30 de Noviembre de 2025'!$C$4:$C$749,$D118)/1000000</f>
        <v>0</v>
      </c>
      <c r="AF118" s="351">
        <f>+SUMIFS('[1]SIIF 30 de Noviembre de 2025'!$U$4:$U$749,'[1]SIIF 30 de Noviembre de 2025'!$A$4:$A$749,$B118,'[1]SIIF 30 de Noviembre de 2025'!$B$4:$B$749,$C118,'[1]SIIF 30 de Noviembre de 2025'!$C$4:$C$749,$D118)/1000000</f>
        <v>18301.192563000001</v>
      </c>
      <c r="AG118" s="351">
        <f>+SUMIFS('[1]SIIF 30 de Noviembre de 2025'!$V$4:$V$749,'[1]SIIF 30 de Noviembre de 2025'!$A$4:$A$749,$B118,'[1]SIIF 30 de Noviembre de 2025'!$B$4:$B$749,$C118,'[1]SIIF 30 de Noviembre de 2025'!$C$4:$C$749,$D118)/1000000</f>
        <v>738.80743700000005</v>
      </c>
      <c r="AH118" s="414">
        <f>+SUMIFS('[1]SIIF 30 de Noviembre de 2025'!$W$4:$W$749,'[1]SIIF 30 de Noviembre de 2025'!$A$4:$A$749,$B118,'[1]SIIF 30 de Noviembre de 2025'!$B$4:$B$749,$C118,'[1]SIIF 30 de Noviembre de 2025'!$C$4:$C$749,$D118,'[1]SIIF 30 de Noviembre de 2025'!$D$4:$D$749,$E118,'[1]SIIF 30 de Noviembre de 2025'!$E$4:$E$749,$F118,'[1]SIIF 30 de Noviembre de 2025'!$F$4:$F$749,$G118,'[1]SIIF 30 de Noviembre de 2025'!$G$4:$G$749,$H118,'[1]SIIF 30 de Noviembre de 2025'!$H$4:$H$749,$I118,'[1]SIIF 30 de Noviembre de 2025'!$I$4:$I$749,$J118,'[1]SIIF 30 de Noviembre de 2025'!$J$4:$J$749,$K118,'[1]SIIF 30 de Noviembre de 2025'!$K$4:$K$749,$L118,'[1]SIIF 30 de Noviembre de 2025'!$L$4:$L$749,$M118,'[1]SIIF 30 de Noviembre de 2025'!$M$4:$M$749,$N118,'[1]SIIF 30 de Noviembre de 2025'!$N$4:$N$749,$O118)/1000000</f>
        <v>17890.807128</v>
      </c>
      <c r="AI118" s="244">
        <f t="shared" si="318"/>
        <v>0.93964323151260509</v>
      </c>
      <c r="AJ118" s="245"/>
      <c r="AK118" s="243">
        <f t="shared" si="319"/>
        <v>19040.000000000004</v>
      </c>
      <c r="AL118" s="243">
        <f t="shared" si="320"/>
        <v>-1149.1928720000033</v>
      </c>
      <c r="AM118" s="168">
        <f t="shared" si="321"/>
        <v>1</v>
      </c>
      <c r="AN118" s="413">
        <f>+SUMIFS('[1]SIIF 30 de Noviembre de 2025'!$X$4:$X$749,'[1]SIIF 30 de Noviembre de 2025'!$A$4:$A$749,$B118,'[1]SIIF 30 de Noviembre de 2025'!$B$4:$B$749,$C118,'[1]SIIF 30 de Noviembre de 2025'!$C$4:$C$749,$D118,'[1]SIIF 30 de Noviembre de 2025'!$D$4:$D$749,$E118,'[1]SIIF 30 de Noviembre de 2025'!$E$4:$E$749,$F118,'[1]SIIF 30 de Noviembre de 2025'!$F$4:$F$749,$G118,'[1]SIIF 30 de Noviembre de 2025'!$G$4:$G$749,$H118,'[1]SIIF 30 de Noviembre de 2025'!$H$4:$H$749,$I118,'[1]SIIF 30 de Noviembre de 2025'!$I$4:$I$749,$J118,'[1]SIIF 30 de Noviembre de 2025'!$J$4:$J$749,$K118,'[1]SIIF 30 de Noviembre de 2025'!$K$4:$K$749,$L118,'[1]SIIF 30 de Noviembre de 2025'!$L$4:$L$749,$M118,'[1]SIIF 30 de Noviembre de 2025'!$M$4:$M$749,$N118,'[1]SIIF 30 de Noviembre de 2025'!$N$4:$N$749,$O118)/1000000</f>
        <v>7518.4305709</v>
      </c>
      <c r="AO118" s="244">
        <f t="shared" si="322"/>
        <v>0.39487555519432771</v>
      </c>
      <c r="AP118" s="245"/>
      <c r="AQ118" s="243">
        <f t="shared" si="323"/>
        <v>14767.542357387883</v>
      </c>
      <c r="AR118" s="243">
        <f t="shared" si="324"/>
        <v>-7249.1117864878834</v>
      </c>
      <c r="AS118" s="168">
        <f t="shared" si="325"/>
        <v>0.77560621624928938</v>
      </c>
      <c r="AT118" s="413">
        <f>+SUMIFS('[1]SIIF 30 de Noviembre de 2025'!$Z$4:$Z$749,'[1]SIIF 30 de Noviembre de 2025'!$A$4:$A$749,$B118,'[1]SIIF 30 de Noviembre de 2025'!$B$4:$B$749,$C118,'[1]SIIF 30 de Noviembre de 2025'!$C$4:$C$749,$D118,'[1]SIIF 30 de Noviembre de 2025'!$D$4:$D$749,$E118,'[1]SIIF 30 de Noviembre de 2025'!$E$4:$E$749,$F118,'[1]SIIF 30 de Noviembre de 2025'!$F$4:$F$749,$G118,'[1]SIIF 30 de Noviembre de 2025'!$G$4:$G$749,$H118,'[1]SIIF 30 de Noviembre de 2025'!$H$4:$H$749,$I118,'[1]SIIF 30 de Noviembre de 2025'!$I$4:$I$749,$J118,'[1]SIIF 30 de Noviembre de 2025'!$J$4:$J$749,$K118,'[1]SIIF 30 de Noviembre de 2025'!$K$4:$K$749,$L118,'[1]SIIF 30 de Noviembre de 2025'!$L$4:$L$749,$M118,'[1]SIIF 30 de Noviembre de 2025'!$M$4:$M$749,$N118,'[1]SIIF 30 de Noviembre de 2025'!$N$4:$N$749,$O118)/1000000</f>
        <v>7518.4305709</v>
      </c>
      <c r="AU118" s="244">
        <f t="shared" si="326"/>
        <v>0.39487555519432771</v>
      </c>
      <c r="AV118" s="418">
        <f t="shared" si="327"/>
        <v>1149.1928719999996</v>
      </c>
      <c r="AW118" s="352">
        <f t="shared" si="328"/>
        <v>10372.3765571</v>
      </c>
      <c r="AX118" s="352">
        <f t="shared" si="329"/>
        <v>11521.5694291</v>
      </c>
      <c r="AY118" s="351">
        <f t="shared" si="330"/>
        <v>-17151.999691000001</v>
      </c>
      <c r="AZ118" s="188">
        <f t="shared" si="331"/>
        <v>14767.54235738647</v>
      </c>
      <c r="BA118" s="276">
        <f t="shared" si="332"/>
        <v>0.50911860544888909</v>
      </c>
      <c r="BC118" s="248">
        <v>4.6249137972689064E-2</v>
      </c>
      <c r="BD118" s="249">
        <v>0.76647837184873957</v>
      </c>
      <c r="BE118" s="249">
        <v>0.94557632352941179</v>
      </c>
      <c r="BF118" s="249">
        <v>0.94557632352941179</v>
      </c>
      <c r="BG118" s="249">
        <v>0.96323529411764708</v>
      </c>
      <c r="BH118" s="249">
        <v>1</v>
      </c>
      <c r="BI118" s="249">
        <v>1</v>
      </c>
      <c r="BJ118" s="249">
        <v>1</v>
      </c>
      <c r="BK118" s="249">
        <v>1</v>
      </c>
      <c r="BL118" s="249">
        <v>1</v>
      </c>
      <c r="BM118" s="249">
        <v>1</v>
      </c>
      <c r="BN118" s="249">
        <v>1</v>
      </c>
      <c r="BP118" s="249">
        <v>0</v>
      </c>
      <c r="BQ118" s="249">
        <v>1.8531560351411531E-3</v>
      </c>
      <c r="BR118" s="249">
        <v>2.4144355963042E-2</v>
      </c>
      <c r="BS118" s="249">
        <v>5.1267619966572635E-2</v>
      </c>
      <c r="BT118" s="249">
        <v>0.22828137163640549</v>
      </c>
      <c r="BU118" s="249">
        <v>0.2862306788297091</v>
      </c>
      <c r="BV118" s="249">
        <v>0.45600050192811409</v>
      </c>
      <c r="BW118" s="249">
        <v>0.50850891999326697</v>
      </c>
      <c r="BX118" s="249">
        <v>0.57258567816696226</v>
      </c>
      <c r="BY118" s="249">
        <v>0.7423555012653672</v>
      </c>
      <c r="BZ118" s="249">
        <v>0.77560621624928938</v>
      </c>
      <c r="CA118" s="249">
        <v>1</v>
      </c>
      <c r="CC118" s="464">
        <f t="shared" si="333"/>
        <v>880.58358699999997</v>
      </c>
      <c r="CD118" s="464">
        <f t="shared" si="333"/>
        <v>14593.748200000004</v>
      </c>
      <c r="CE118" s="464">
        <f t="shared" si="333"/>
        <v>18003.773200000003</v>
      </c>
      <c r="CF118" s="464">
        <f t="shared" si="333"/>
        <v>18003.773200000003</v>
      </c>
      <c r="CG118" s="464">
        <f t="shared" si="333"/>
        <v>18340.000000000004</v>
      </c>
      <c r="CH118" s="464">
        <f t="shared" si="333"/>
        <v>19040.000000000004</v>
      </c>
      <c r="CI118" s="464">
        <f t="shared" si="333"/>
        <v>19040.000000000004</v>
      </c>
      <c r="CJ118" s="464">
        <f t="shared" si="333"/>
        <v>19040.000000000004</v>
      </c>
      <c r="CK118" s="464">
        <f t="shared" si="333"/>
        <v>19040.000000000004</v>
      </c>
      <c r="CL118" s="464">
        <f t="shared" si="333"/>
        <v>19040.000000000004</v>
      </c>
      <c r="CM118" s="464">
        <f t="shared" si="333"/>
        <v>19040.000000000004</v>
      </c>
      <c r="CN118" s="464">
        <f t="shared" si="333"/>
        <v>19040.000000000004</v>
      </c>
      <c r="CP118" s="465">
        <f t="shared" si="336"/>
        <v>0</v>
      </c>
      <c r="CQ118" s="465">
        <f t="shared" si="334"/>
        <v>35.284090909090935</v>
      </c>
      <c r="CR118" s="465">
        <f t="shared" si="334"/>
        <v>459.70853753636374</v>
      </c>
      <c r="CS118" s="465">
        <f t="shared" si="334"/>
        <v>976.13548416363642</v>
      </c>
      <c r="CT118" s="465">
        <f t="shared" si="334"/>
        <v>4346.477315957577</v>
      </c>
      <c r="CU118" s="465">
        <f t="shared" si="334"/>
        <v>5449.8321249181836</v>
      </c>
      <c r="CV118" s="465">
        <f t="shared" si="334"/>
        <v>8682.2495567121241</v>
      </c>
      <c r="CW118" s="465">
        <f t="shared" si="334"/>
        <v>9682.0098366727307</v>
      </c>
      <c r="CX118" s="465">
        <f t="shared" si="335"/>
        <v>10902.031312300005</v>
      </c>
      <c r="CY118" s="465">
        <f t="shared" si="335"/>
        <v>14134.448744093945</v>
      </c>
      <c r="CZ118" s="465">
        <f t="shared" si="335"/>
        <v>14767.542357387883</v>
      </c>
      <c r="DA118" s="465">
        <f t="shared" si="335"/>
        <v>19040.000000001823</v>
      </c>
      <c r="DC118" s="464">
        <v>880583587</v>
      </c>
      <c r="DD118" s="465">
        <v>14593748200.000004</v>
      </c>
      <c r="DE118" s="465">
        <v>18003773200.000004</v>
      </c>
      <c r="DF118" s="465">
        <v>18003773200.000004</v>
      </c>
      <c r="DG118" s="465">
        <v>18340000000.000004</v>
      </c>
      <c r="DH118" s="465">
        <v>19040000000.000004</v>
      </c>
      <c r="DI118" s="465">
        <v>19040000000.000004</v>
      </c>
      <c r="DJ118" s="465">
        <v>19040000000.000004</v>
      </c>
      <c r="DK118" s="465">
        <v>19040000000.000004</v>
      </c>
      <c r="DL118" s="465">
        <v>19040000000.000004</v>
      </c>
      <c r="DM118" s="465">
        <v>19040000000.000004</v>
      </c>
      <c r="DN118" s="465">
        <v>19040000000.000004</v>
      </c>
      <c r="DP118" s="465">
        <v>0</v>
      </c>
      <c r="DQ118" s="465">
        <v>35284090.909090936</v>
      </c>
      <c r="DR118" s="465">
        <v>459708537.53636372</v>
      </c>
      <c r="DS118" s="465">
        <v>976135484.16363645</v>
      </c>
      <c r="DT118" s="465">
        <v>4346477315.9575768</v>
      </c>
      <c r="DU118" s="465">
        <v>5449832124.9181833</v>
      </c>
      <c r="DV118" s="465">
        <v>8682249556.7121239</v>
      </c>
      <c r="DW118" s="465">
        <v>9682009836.6727314</v>
      </c>
      <c r="DX118" s="465">
        <v>10902031312.300005</v>
      </c>
      <c r="DY118" s="465">
        <v>14134448744.093945</v>
      </c>
      <c r="DZ118" s="465">
        <v>14767542357.387884</v>
      </c>
      <c r="EA118" s="465">
        <v>19040000000.001823</v>
      </c>
      <c r="EC118" s="464">
        <v>1000000</v>
      </c>
      <c r="ED118" s="465">
        <v>1000000</v>
      </c>
      <c r="EE118" s="465">
        <v>1000000</v>
      </c>
      <c r="EF118" s="465">
        <v>1000000</v>
      </c>
      <c r="EG118" s="465">
        <v>1000000</v>
      </c>
      <c r="EH118" s="465">
        <v>1000000</v>
      </c>
      <c r="EI118" s="465">
        <v>1000000</v>
      </c>
      <c r="EJ118" s="465">
        <v>1000000</v>
      </c>
      <c r="EK118" s="465">
        <v>1000000</v>
      </c>
      <c r="EL118" s="465">
        <v>1000000</v>
      </c>
      <c r="EM118" s="465">
        <v>1000000</v>
      </c>
      <c r="EN118" s="465">
        <v>1000000</v>
      </c>
      <c r="EP118" s="465">
        <v>1000000</v>
      </c>
      <c r="EQ118" s="465">
        <v>1000000</v>
      </c>
      <c r="ER118" s="465">
        <v>1000000</v>
      </c>
      <c r="ES118" s="465">
        <v>1000000</v>
      </c>
      <c r="ET118" s="465">
        <v>1000000</v>
      </c>
      <c r="EU118" s="465">
        <v>1000000</v>
      </c>
      <c r="EV118" s="465">
        <v>1000000</v>
      </c>
      <c r="EW118" s="465">
        <v>1000000</v>
      </c>
      <c r="EX118" s="465">
        <v>1000000</v>
      </c>
      <c r="EY118" s="465">
        <v>1000000</v>
      </c>
      <c r="EZ118" s="465">
        <v>1000000</v>
      </c>
      <c r="FA118" s="465">
        <v>1000000</v>
      </c>
    </row>
    <row r="119" spans="1:208" ht="51.75" customHeight="1">
      <c r="A119" s="572"/>
      <c r="B119" s="572" t="s">
        <v>190</v>
      </c>
      <c r="C119" s="275" t="s">
        <v>191</v>
      </c>
      <c r="D119" s="453" t="s">
        <v>275</v>
      </c>
      <c r="E119" s="179" t="s">
        <v>183</v>
      </c>
      <c r="F119" s="179" t="s">
        <v>171</v>
      </c>
      <c r="G119" s="179" t="s">
        <v>171</v>
      </c>
      <c r="H119" s="179" t="s">
        <v>171</v>
      </c>
      <c r="I119" s="179" t="s">
        <v>171</v>
      </c>
      <c r="J119" s="179" t="s">
        <v>171</v>
      </c>
      <c r="K119" s="179" t="s">
        <v>171</v>
      </c>
      <c r="L119" s="179" t="s">
        <v>171</v>
      </c>
      <c r="M119" s="179" t="s">
        <v>171</v>
      </c>
      <c r="N119" s="179" t="s">
        <v>171</v>
      </c>
      <c r="O119" s="179" t="s">
        <v>171</v>
      </c>
      <c r="P119" s="179"/>
      <c r="Q119" s="179"/>
      <c r="R119" s="179" t="s">
        <v>258</v>
      </c>
      <c r="S119" s="230"/>
      <c r="T119" s="452" t="s">
        <v>21</v>
      </c>
      <c r="U119" s="263">
        <v>2021011000094</v>
      </c>
      <c r="V119" s="599" t="s">
        <v>276</v>
      </c>
      <c r="W119" s="364">
        <f>+SUMIFS('[1]SIIF 30 de Noviembre de 2025'!$P$4:$P$749,'[1]SIIF 30 de Noviembre de 2025'!$A$4:$A$749,$B119,'[1]SIIF 30 de Noviembre de 2025'!$B$4:$B$749,$C119,'[1]SIIF 30 de Noviembre de 2025'!$C$4:$C$749,$D119)/1000000</f>
        <v>3090.5641380000002</v>
      </c>
      <c r="X119" s="351"/>
      <c r="Y119" s="351">
        <f>+SUMIFS('[1]SIIF 30 de Noviembre de 2025'!$R$4:$R$749,'[1]SIIF 30 de Noviembre de 2025'!$A$4:$A$749,$B119,'[1]SIIF 30 de Noviembre de 2025'!$B$4:$B$749,$C119,'[1]SIIF 30 de Noviembre de 2025'!$C$4:$C$749,$D119)/1000000</f>
        <v>0</v>
      </c>
      <c r="Z119" s="351"/>
      <c r="AA119" s="351">
        <f>+SUMIFS('[1]SIIF 30 de Noviembre de 2025'!$Q$4:$Q$749,'[1]SIIF 30 de Noviembre de 2025'!$A$4:$A$749,$B119,'[1]SIIF 30 de Noviembre de 2025'!$B$4:$B$749,$C119,'[1]SIIF 30 de Noviembre de 2025'!$C$4:$C$749,$D119)/1000000</f>
        <v>0</v>
      </c>
      <c r="AB119" s="351"/>
      <c r="AC119" s="351">
        <f>+AA119+AB119</f>
        <v>0</v>
      </c>
      <c r="AD119" s="413">
        <f>+SUMIFS('[1]SIIF 30 de Noviembre de 2025'!$S$4:$S$749,'[1]SIIF 30 de Noviembre de 2025'!$A$4:$A$749,$B119,'[1]SIIF 30 de Noviembre de 2025'!$B$4:$B$749,$C119,'[1]SIIF 30 de Noviembre de 2025'!$C$4:$C$749,$D119)/1000000</f>
        <v>3090.5641380000002</v>
      </c>
      <c r="AE119" s="364">
        <f>+SUMIFS('[1]SIIF 30 de Noviembre de 2025'!$T$4:$T$749,'[1]SIIF 30 de Noviembre de 2025'!$A$4:$A$749,$B119,'[1]SIIF 30 de Noviembre de 2025'!$B$4:$B$749,$C119,'[1]SIIF 30 de Noviembre de 2025'!$C$4:$C$749,$D119)/1000000</f>
        <v>0</v>
      </c>
      <c r="AF119" s="364">
        <f>+SUMIFS('[1]SIIF 30 de Noviembre de 2025'!$U$4:$U$749,'[1]SIIF 30 de Noviembre de 2025'!$A$4:$A$749,$B119,'[1]SIIF 30 de Noviembre de 2025'!$B$4:$B$749,$C119,'[1]SIIF 30 de Noviembre de 2025'!$C$4:$C$749,$D119)/1000000</f>
        <v>2919.3308050000001</v>
      </c>
      <c r="AG119" s="351">
        <f>+SUMIFS('[1]SIIF 30 de Noviembre de 2025'!$V$4:$V$749,'[1]SIIF 30 de Noviembre de 2025'!$A$4:$A$749,$B119,'[1]SIIF 30 de Noviembre de 2025'!$B$4:$B$749,$C119,'[1]SIIF 30 de Noviembre de 2025'!$C$4:$C$749,$D119)/1000000</f>
        <v>171.23333299999999</v>
      </c>
      <c r="AH119" s="414">
        <f>+SUMIFS('[1]SIIF 30 de Noviembre de 2025'!$W$4:$W$749,'[1]SIIF 30 de Noviembre de 2025'!$A$4:$A$749,$B119,'[1]SIIF 30 de Noviembre de 2025'!$B$4:$B$749,$C119,'[1]SIIF 30 de Noviembre de 2025'!$C$4:$C$749,$D119,'[1]SIIF 30 de Noviembre de 2025'!$D$4:$D$749,$E119,'[1]SIIF 30 de Noviembre de 2025'!$E$4:$E$749,$F119,'[1]SIIF 30 de Noviembre de 2025'!$F$4:$F$749,$G119,'[1]SIIF 30 de Noviembre de 2025'!$G$4:$G$749,$H119,'[1]SIIF 30 de Noviembre de 2025'!$H$4:$H$749,$I119,'[1]SIIF 30 de Noviembre de 2025'!$I$4:$I$749,$J119,'[1]SIIF 30 de Noviembre de 2025'!$J$4:$J$749,$K119,'[1]SIIF 30 de Noviembre de 2025'!$K$4:$K$749,$L119,'[1]SIIF 30 de Noviembre de 2025'!$L$4:$L$749,$M119,'[1]SIIF 30 de Noviembre de 2025'!$M$4:$M$749,$N119,'[1]SIIF 30 de Noviembre de 2025'!$N$4:$N$749,$O119)/1000000</f>
        <v>2847.1490060000001</v>
      </c>
      <c r="AI119" s="279">
        <f t="shared" si="318"/>
        <v>0.92123925564038878</v>
      </c>
      <c r="AJ119" s="280"/>
      <c r="AK119" s="243">
        <f t="shared" si="319"/>
        <v>3090.5641380000002</v>
      </c>
      <c r="AL119" s="243">
        <f>+AH119-AK119</f>
        <v>-243.41513200000009</v>
      </c>
      <c r="AM119" s="168">
        <f t="shared" si="321"/>
        <v>1</v>
      </c>
      <c r="AN119" s="420">
        <f>+SUMIFS('[1]SIIF 30 de Noviembre de 2025'!$X$4:$X$749,'[1]SIIF 30 de Noviembre de 2025'!$A$4:$A$749,$B119,'[1]SIIF 30 de Noviembre de 2025'!$B$4:$B$749,$C119,'[1]SIIF 30 de Noviembre de 2025'!$C$4:$C$749,$D119,'[1]SIIF 30 de Noviembre de 2025'!$D$4:$D$749,$E119,'[1]SIIF 30 de Noviembre de 2025'!$E$4:$E$749,$F119,'[1]SIIF 30 de Noviembre de 2025'!$F$4:$F$749,$G119,'[1]SIIF 30 de Noviembre de 2025'!$G$4:$G$749,$H119,'[1]SIIF 30 de Noviembre de 2025'!$H$4:$H$749,$I119,'[1]SIIF 30 de Noviembre de 2025'!$I$4:$I$749,$J119,'[1]SIIF 30 de Noviembre de 2025'!$J$4:$J$749,$K119,'[1]SIIF 30 de Noviembre de 2025'!$K$4:$K$749,$L119,'[1]SIIF 30 de Noviembre de 2025'!$L$4:$L$749,$M119,'[1]SIIF 30 de Noviembre de 2025'!$M$4:$M$749,$N119,'[1]SIIF 30 de Noviembre de 2025'!$N$4:$N$749,$O119)/1000000</f>
        <v>2300.6406889999998</v>
      </c>
      <c r="AO119" s="279">
        <f t="shared" si="322"/>
        <v>0.74440800652298245</v>
      </c>
      <c r="AP119" s="280"/>
      <c r="AQ119" s="243">
        <f t="shared" si="323"/>
        <v>2580.5164104999999</v>
      </c>
      <c r="AR119" s="243">
        <f>+AN119-AQ119</f>
        <v>-279.87572150000005</v>
      </c>
      <c r="AS119" s="168">
        <f t="shared" si="325"/>
        <v>0.83496614057326513</v>
      </c>
      <c r="AT119" s="420">
        <f>+SUMIFS('[1]SIIF 30 de Noviembre de 2025'!$Z$4:$Z$749,'[1]SIIF 30 de Noviembre de 2025'!$A$4:$A$749,$B119,'[1]SIIF 30 de Noviembre de 2025'!$B$4:$B$749,$C119,'[1]SIIF 30 de Noviembre de 2025'!$C$4:$C$749,$D119,'[1]SIIF 30 de Noviembre de 2025'!$D$4:$D$749,$E119,'[1]SIIF 30 de Noviembre de 2025'!$E$4:$E$749,$F119,'[1]SIIF 30 de Noviembre de 2025'!$F$4:$F$749,$G119,'[1]SIIF 30 de Noviembre de 2025'!$G$4:$G$749,$H119,'[1]SIIF 30 de Noviembre de 2025'!$H$4:$H$749,$I119,'[1]SIIF 30 de Noviembre de 2025'!$I$4:$I$749,$J119,'[1]SIIF 30 de Noviembre de 2025'!$J$4:$J$749,$K119,'[1]SIIF 30 de Noviembre de 2025'!$K$4:$K$749,$L119,'[1]SIIF 30 de Noviembre de 2025'!$L$4:$L$749,$M119,'[1]SIIF 30 de Noviembre de 2025'!$M$4:$M$749,$N119,'[1]SIIF 30 de Noviembre de 2025'!$N$4:$N$749,$O119)/1000000</f>
        <v>2300.6406889999998</v>
      </c>
      <c r="AU119" s="279">
        <f t="shared" si="326"/>
        <v>0.74440800652298245</v>
      </c>
      <c r="AV119" s="418">
        <f t="shared" si="327"/>
        <v>243.41513200000009</v>
      </c>
      <c r="AW119" s="365">
        <f>+AH119-AN119</f>
        <v>546.50831700000026</v>
      </c>
      <c r="AX119" s="365">
        <f t="shared" si="329"/>
        <v>789.92344900000035</v>
      </c>
      <c r="AY119" s="364">
        <f t="shared" si="330"/>
        <v>-2675.915673</v>
      </c>
      <c r="AZ119" s="188">
        <f t="shared" si="331"/>
        <v>2580.5164104999999</v>
      </c>
      <c r="BA119" s="276">
        <f t="shared" si="332"/>
        <v>0.89154274688539126</v>
      </c>
      <c r="BC119" s="248">
        <v>0.2551269809628523</v>
      </c>
      <c r="BD119" s="249">
        <v>0.87247381953540293</v>
      </c>
      <c r="BE119" s="249">
        <v>0.97722815743097835</v>
      </c>
      <c r="BF119" s="249">
        <v>1</v>
      </c>
      <c r="BG119" s="249">
        <v>1</v>
      </c>
      <c r="BH119" s="249">
        <v>1</v>
      </c>
      <c r="BI119" s="249">
        <v>1</v>
      </c>
      <c r="BJ119" s="249">
        <v>1</v>
      </c>
      <c r="BK119" s="249">
        <v>1</v>
      </c>
      <c r="BL119" s="249">
        <v>1</v>
      </c>
      <c r="BM119" s="249">
        <v>1</v>
      </c>
      <c r="BN119" s="249">
        <v>1</v>
      </c>
      <c r="BP119" s="249">
        <v>0</v>
      </c>
      <c r="BQ119" s="249">
        <v>1.1268904622227904E-2</v>
      </c>
      <c r="BR119" s="249">
        <v>9.019462468764336E-2</v>
      </c>
      <c r="BS119" s="249">
        <v>0.17562401175445205</v>
      </c>
      <c r="BT119" s="249">
        <v>0.28149887193831147</v>
      </c>
      <c r="BU119" s="249">
        <v>0.36692825900512016</v>
      </c>
      <c r="BV119" s="249">
        <v>0.45235764607192891</v>
      </c>
      <c r="BW119" s="249">
        <v>0.55823250625578835</v>
      </c>
      <c r="BX119" s="249">
        <v>0.64366189332259705</v>
      </c>
      <c r="BY119" s="249">
        <v>0.72909128038940574</v>
      </c>
      <c r="BZ119" s="249">
        <v>0.83496614057326513</v>
      </c>
      <c r="CA119" s="249">
        <v>1</v>
      </c>
      <c r="CC119" s="464">
        <f t="shared" si="333"/>
        <v>788.48629800000003</v>
      </c>
      <c r="CD119" s="464">
        <f t="shared" si="333"/>
        <v>2696.4362980000001</v>
      </c>
      <c r="CE119" s="464">
        <f t="shared" si="333"/>
        <v>3020.1862980000001</v>
      </c>
      <c r="CF119" s="464">
        <f t="shared" si="333"/>
        <v>3090.5641380000002</v>
      </c>
      <c r="CG119" s="464">
        <f t="shared" si="333"/>
        <v>3090.5641380000002</v>
      </c>
      <c r="CH119" s="464">
        <f t="shared" si="333"/>
        <v>3090.5641380000002</v>
      </c>
      <c r="CI119" s="464">
        <f t="shared" si="333"/>
        <v>3090.5641380000002</v>
      </c>
      <c r="CJ119" s="464">
        <f t="shared" si="333"/>
        <v>3090.5641380000002</v>
      </c>
      <c r="CK119" s="464">
        <f t="shared" si="333"/>
        <v>3090.5641380000002</v>
      </c>
      <c r="CL119" s="464">
        <f t="shared" si="333"/>
        <v>3090.5641380000002</v>
      </c>
      <c r="CM119" s="464">
        <f t="shared" si="333"/>
        <v>3090.5641380000002</v>
      </c>
      <c r="CN119" s="464">
        <f t="shared" si="333"/>
        <v>3090.5641380000002</v>
      </c>
      <c r="CP119" s="465">
        <f t="shared" si="336"/>
        <v>0</v>
      </c>
      <c r="CQ119" s="465">
        <f t="shared" si="334"/>
        <v>34.827272499999999</v>
      </c>
      <c r="CR119" s="465">
        <f t="shared" si="334"/>
        <v>278.7522725</v>
      </c>
      <c r="CS119" s="465">
        <f t="shared" si="334"/>
        <v>542.77727249999998</v>
      </c>
      <c r="CT119" s="465">
        <f t="shared" si="334"/>
        <v>869.99031849999994</v>
      </c>
      <c r="CU119" s="465">
        <f t="shared" si="334"/>
        <v>1134.0153184999999</v>
      </c>
      <c r="CV119" s="465">
        <f t="shared" si="334"/>
        <v>1398.0403185</v>
      </c>
      <c r="CW119" s="465">
        <f t="shared" si="334"/>
        <v>1725.2533645000001</v>
      </c>
      <c r="CX119" s="465">
        <f t="shared" si="335"/>
        <v>1989.2783645</v>
      </c>
      <c r="CY119" s="465">
        <f t="shared" si="335"/>
        <v>2253.3033645</v>
      </c>
      <c r="CZ119" s="465">
        <f t="shared" si="335"/>
        <v>2580.5164104999999</v>
      </c>
      <c r="DA119" s="465">
        <f t="shared" si="335"/>
        <v>3090.5641380000002</v>
      </c>
      <c r="DC119" s="464">
        <v>788486298</v>
      </c>
      <c r="DD119" s="465">
        <v>2696436298</v>
      </c>
      <c r="DE119" s="465">
        <v>3020186298</v>
      </c>
      <c r="DF119" s="465">
        <v>3090564138</v>
      </c>
      <c r="DG119" s="465">
        <v>3090564138</v>
      </c>
      <c r="DH119" s="465">
        <v>3090564138</v>
      </c>
      <c r="DI119" s="465">
        <v>3090564138</v>
      </c>
      <c r="DJ119" s="465">
        <v>3090564138</v>
      </c>
      <c r="DK119" s="465">
        <v>3090564138</v>
      </c>
      <c r="DL119" s="465">
        <v>3090564138</v>
      </c>
      <c r="DM119" s="465">
        <v>3090564138</v>
      </c>
      <c r="DN119" s="465">
        <v>3090564138</v>
      </c>
      <c r="DP119" s="465">
        <v>0</v>
      </c>
      <c r="DQ119" s="465">
        <v>34827272.5</v>
      </c>
      <c r="DR119" s="465">
        <v>278752272.5</v>
      </c>
      <c r="DS119" s="465">
        <v>542777272.5</v>
      </c>
      <c r="DT119" s="465">
        <v>869990318.5</v>
      </c>
      <c r="DU119" s="465">
        <v>1134015318.5</v>
      </c>
      <c r="DV119" s="465">
        <v>1398040318.5</v>
      </c>
      <c r="DW119" s="465">
        <v>1725253364.5</v>
      </c>
      <c r="DX119" s="465">
        <v>1989278364.5</v>
      </c>
      <c r="DY119" s="465">
        <v>2253303364.5</v>
      </c>
      <c r="DZ119" s="465">
        <v>2580516410.5</v>
      </c>
      <c r="EA119" s="465">
        <v>3090564138</v>
      </c>
      <c r="EC119" s="464">
        <v>1000000</v>
      </c>
      <c r="ED119" s="465">
        <v>1000000</v>
      </c>
      <c r="EE119" s="465">
        <v>1000000</v>
      </c>
      <c r="EF119" s="465">
        <v>1000000</v>
      </c>
      <c r="EG119" s="465">
        <v>1000000</v>
      </c>
      <c r="EH119" s="465">
        <v>1000000</v>
      </c>
      <c r="EI119" s="465">
        <v>1000000</v>
      </c>
      <c r="EJ119" s="465">
        <v>1000000</v>
      </c>
      <c r="EK119" s="465">
        <v>1000000</v>
      </c>
      <c r="EL119" s="465">
        <v>1000000</v>
      </c>
      <c r="EM119" s="465">
        <v>1000000</v>
      </c>
      <c r="EN119" s="465">
        <v>1000000</v>
      </c>
      <c r="EP119" s="465">
        <v>1000000</v>
      </c>
      <c r="EQ119" s="465">
        <v>1000000</v>
      </c>
      <c r="ER119" s="465">
        <v>1000000</v>
      </c>
      <c r="ES119" s="465">
        <v>1000000</v>
      </c>
      <c r="ET119" s="465">
        <v>1000000</v>
      </c>
      <c r="EU119" s="465">
        <v>1000000</v>
      </c>
      <c r="EV119" s="465">
        <v>1000000</v>
      </c>
      <c r="EW119" s="465">
        <v>1000000</v>
      </c>
      <c r="EX119" s="465">
        <v>1000000</v>
      </c>
      <c r="EY119" s="465">
        <v>1000000</v>
      </c>
      <c r="EZ119" s="465">
        <v>1000000</v>
      </c>
      <c r="FA119" s="465">
        <v>1000000</v>
      </c>
    </row>
    <row r="120" spans="1:208" ht="51.75" customHeight="1">
      <c r="A120" s="572"/>
      <c r="B120" s="572" t="s">
        <v>190</v>
      </c>
      <c r="C120" s="275" t="s">
        <v>191</v>
      </c>
      <c r="D120" s="453" t="s">
        <v>277</v>
      </c>
      <c r="E120" s="179" t="s">
        <v>183</v>
      </c>
      <c r="F120" s="179" t="s">
        <v>171</v>
      </c>
      <c r="G120" s="179" t="s">
        <v>171</v>
      </c>
      <c r="H120" s="179" t="s">
        <v>171</v>
      </c>
      <c r="I120" s="179" t="s">
        <v>171</v>
      </c>
      <c r="J120" s="179" t="s">
        <v>171</v>
      </c>
      <c r="K120" s="179" t="s">
        <v>171</v>
      </c>
      <c r="L120" s="179" t="s">
        <v>171</v>
      </c>
      <c r="M120" s="179" t="s">
        <v>171</v>
      </c>
      <c r="N120" s="179" t="s">
        <v>171</v>
      </c>
      <c r="O120" s="179" t="s">
        <v>171</v>
      </c>
      <c r="P120" s="179"/>
      <c r="Q120" s="179"/>
      <c r="R120" s="179" t="s">
        <v>258</v>
      </c>
      <c r="S120" s="230"/>
      <c r="T120" s="452" t="s">
        <v>278</v>
      </c>
      <c r="U120" s="263">
        <v>2018011000763</v>
      </c>
      <c r="V120" s="600" t="s">
        <v>279</v>
      </c>
      <c r="W120" s="364">
        <f>+SUMIFS('[1]SIIF 30 de Noviembre de 2025'!$P$4:$P$749,'[1]SIIF 30 de Noviembre de 2025'!$A$4:$A$749,$B120,'[1]SIIF 30 de Noviembre de 2025'!$B$4:$B$749,$C120,'[1]SIIF 30 de Noviembre de 2025'!$C$4:$C$749,$D120)/1000000</f>
        <v>0</v>
      </c>
      <c r="X120" s="351"/>
      <c r="Y120" s="351">
        <f>+SUMIFS('[1]SIIF 30 de Noviembre de 2025'!$R$4:$R$749,'[1]SIIF 30 de Noviembre de 2025'!$A$4:$A$749,$B120,'[1]SIIF 30 de Noviembre de 2025'!$B$4:$B$749,$C120,'[1]SIIF 30 de Noviembre de 2025'!$C$4:$C$749,$D120)/1000000</f>
        <v>0</v>
      </c>
      <c r="Z120" s="351"/>
      <c r="AA120" s="351">
        <f>+SUMIFS('[1]SIIF 30 de Noviembre de 2025'!$Q$4:$Q$749,'[1]SIIF 30 de Noviembre de 2025'!$A$4:$A$749,$B120,'[1]SIIF 30 de Noviembre de 2025'!$B$4:$B$749,$C120,'[1]SIIF 30 de Noviembre de 2025'!$C$4:$C$749,$D120)/1000000</f>
        <v>108804.01607899999</v>
      </c>
      <c r="AB120" s="351"/>
      <c r="AC120" s="351">
        <f>+AA120+AB120</f>
        <v>108804.01607899999</v>
      </c>
      <c r="AD120" s="413">
        <f>+SUMIFS('[1]SIIF 30 de Noviembre de 2025'!$S$4:$S$749,'[1]SIIF 30 de Noviembre de 2025'!$A$4:$A$749,$B120,'[1]SIIF 30 de Noviembre de 2025'!$B$4:$B$749,$C120,'[1]SIIF 30 de Noviembre de 2025'!$C$4:$C$749,$D120)/1000000</f>
        <v>108804.01607899999</v>
      </c>
      <c r="AE120" s="364">
        <f>+SUMIFS('[1]SIIF 30 de Noviembre de 2025'!$T$4:$T$749,'[1]SIIF 30 de Noviembre de 2025'!$A$4:$A$749,$B120,'[1]SIIF 30 de Noviembre de 2025'!$B$4:$B$749,$C120,'[1]SIIF 30 de Noviembre de 2025'!$C$4:$C$749,$D120)/1000000</f>
        <v>0</v>
      </c>
      <c r="AF120" s="364">
        <f>+SUMIFS('[1]SIIF 30 de Noviembre de 2025'!$U$4:$U$749,'[1]SIIF 30 de Noviembre de 2025'!$A$4:$A$749,$B120,'[1]SIIF 30 de Noviembre de 2025'!$B$4:$B$749,$C120,'[1]SIIF 30 de Noviembre de 2025'!$C$4:$C$749,$D120)/1000000</f>
        <v>87039.797617999997</v>
      </c>
      <c r="AG120" s="351">
        <f>+SUMIFS('[1]SIIF 30 de Noviembre de 2025'!$V$4:$V$749,'[1]SIIF 30 de Noviembre de 2025'!$A$4:$A$749,$B120,'[1]SIIF 30 de Noviembre de 2025'!$B$4:$B$749,$C120,'[1]SIIF 30 de Noviembre de 2025'!$C$4:$C$749,$D120)/1000000</f>
        <v>21764.218461</v>
      </c>
      <c r="AH120" s="414">
        <f>+SUMIFS('[1]SIIF 30 de Noviembre de 2025'!$W$4:$W$749,'[1]SIIF 30 de Noviembre de 2025'!$A$4:$A$749,$B120,'[1]SIIF 30 de Noviembre de 2025'!$B$4:$B$749,$C120,'[1]SIIF 30 de Noviembre de 2025'!$C$4:$C$749,$D120,'[1]SIIF 30 de Noviembre de 2025'!$D$4:$D$749,$E120,'[1]SIIF 30 de Noviembre de 2025'!$E$4:$E$749,$F120,'[1]SIIF 30 de Noviembre de 2025'!$F$4:$F$749,$G120,'[1]SIIF 30 de Noviembre de 2025'!$G$4:$G$749,$H120,'[1]SIIF 30 de Noviembre de 2025'!$H$4:$H$749,$I120,'[1]SIIF 30 de Noviembre de 2025'!$I$4:$I$749,$J120,'[1]SIIF 30 de Noviembre de 2025'!$J$4:$J$749,$K120,'[1]SIIF 30 de Noviembre de 2025'!$K$4:$K$749,$L120,'[1]SIIF 30 de Noviembre de 2025'!$L$4:$L$749,$M120,'[1]SIIF 30 de Noviembre de 2025'!$M$4:$M$749,$N120,'[1]SIIF 30 de Noviembre de 2025'!$N$4:$N$749,$O120)/1000000</f>
        <v>83174.511331999995</v>
      </c>
      <c r="AI120" s="279">
        <f t="shared" si="318"/>
        <v>0.76444339399759809</v>
      </c>
      <c r="AJ120" s="280"/>
      <c r="AK120" s="243">
        <f t="shared" si="319"/>
        <v>108804.01607899999</v>
      </c>
      <c r="AL120" s="243">
        <f>+AH120-AK120</f>
        <v>-25629.504746999999</v>
      </c>
      <c r="AM120" s="168">
        <f t="shared" si="321"/>
        <v>1</v>
      </c>
      <c r="AN120" s="420">
        <f>+SUMIFS('[1]SIIF 30 de Noviembre de 2025'!$X$4:$X$749,'[1]SIIF 30 de Noviembre de 2025'!$A$4:$A$749,$B120,'[1]SIIF 30 de Noviembre de 2025'!$B$4:$B$749,$C120,'[1]SIIF 30 de Noviembre de 2025'!$C$4:$C$749,$D120,'[1]SIIF 30 de Noviembre de 2025'!$D$4:$D$749,$E120,'[1]SIIF 30 de Noviembre de 2025'!$E$4:$E$749,$F120,'[1]SIIF 30 de Noviembre de 2025'!$F$4:$F$749,$G120,'[1]SIIF 30 de Noviembre de 2025'!$G$4:$G$749,$H120,'[1]SIIF 30 de Noviembre de 2025'!$H$4:$H$749,$I120,'[1]SIIF 30 de Noviembre de 2025'!$I$4:$I$749,$J120,'[1]SIIF 30 de Noviembre de 2025'!$J$4:$J$749,$K120,'[1]SIIF 30 de Noviembre de 2025'!$K$4:$K$749,$L120,'[1]SIIF 30 de Noviembre de 2025'!$L$4:$L$749,$M120,'[1]SIIF 30 de Noviembre de 2025'!$M$4:$M$749,$N120,'[1]SIIF 30 de Noviembre de 2025'!$N$4:$N$749,$O120)/1000000</f>
        <v>83037.111332999993</v>
      </c>
      <c r="AO120" s="279">
        <f t="shared" si="322"/>
        <v>0.76318057297359987</v>
      </c>
      <c r="AP120" s="280"/>
      <c r="AQ120" s="243">
        <f t="shared" si="323"/>
        <v>108664.432753</v>
      </c>
      <c r="AR120" s="243">
        <f>+AN120-AQ120</f>
        <v>-25627.321420000007</v>
      </c>
      <c r="AS120" s="168">
        <f t="shared" si="325"/>
        <v>0.99871711237296013</v>
      </c>
      <c r="AT120" s="420">
        <f>+SUMIFS('[1]SIIF 30 de Noviembre de 2025'!$Z$4:$Z$749,'[1]SIIF 30 de Noviembre de 2025'!$A$4:$A$749,$B120,'[1]SIIF 30 de Noviembre de 2025'!$B$4:$B$749,$C120,'[1]SIIF 30 de Noviembre de 2025'!$C$4:$C$749,$D120,'[1]SIIF 30 de Noviembre de 2025'!$D$4:$D$749,$E120,'[1]SIIF 30 de Noviembre de 2025'!$E$4:$E$749,$F120,'[1]SIIF 30 de Noviembre de 2025'!$F$4:$F$749,$G120,'[1]SIIF 30 de Noviembre de 2025'!$G$4:$G$749,$H120,'[1]SIIF 30 de Noviembre de 2025'!$H$4:$H$749,$I120,'[1]SIIF 30 de Noviembre de 2025'!$I$4:$I$749,$J120,'[1]SIIF 30 de Noviembre de 2025'!$J$4:$J$749,$K120,'[1]SIIF 30 de Noviembre de 2025'!$K$4:$K$749,$L120,'[1]SIIF 30 de Noviembre de 2025'!$L$4:$L$749,$M120,'[1]SIIF 30 de Noviembre de 2025'!$M$4:$M$749,$N120,'[1]SIIF 30 de Noviembre de 2025'!$N$4:$N$749,$O120)/1000000</f>
        <v>83037.111332999993</v>
      </c>
      <c r="AU120" s="279">
        <f t="shared" si="326"/>
        <v>0.76318057297359987</v>
      </c>
      <c r="AV120" s="418">
        <f t="shared" si="327"/>
        <v>25629.504746999999</v>
      </c>
      <c r="AW120" s="365">
        <f>+AH120-AN120</f>
        <v>137.39999900000112</v>
      </c>
      <c r="AX120" s="365">
        <f t="shared" si="329"/>
        <v>25766.904746</v>
      </c>
      <c r="AY120" s="364">
        <f t="shared" si="330"/>
        <v>-61410.292870999998</v>
      </c>
      <c r="AZ120" s="188">
        <f t="shared" si="331"/>
        <v>108664.432753</v>
      </c>
      <c r="BA120" s="276">
        <f t="shared" si="332"/>
        <v>0.76416090554439042</v>
      </c>
      <c r="BC120" s="248">
        <v>0</v>
      </c>
      <c r="BD120" s="249">
        <v>0</v>
      </c>
      <c r="BE120" s="249">
        <v>0</v>
      </c>
      <c r="BF120" s="249">
        <v>0.76959492381422756</v>
      </c>
      <c r="BG120" s="249">
        <v>0.77005446567492231</v>
      </c>
      <c r="BH120" s="249">
        <v>1</v>
      </c>
      <c r="BI120" s="249">
        <v>1</v>
      </c>
      <c r="BJ120" s="249">
        <v>1</v>
      </c>
      <c r="BK120" s="249">
        <v>1</v>
      </c>
      <c r="BL120" s="249">
        <v>1</v>
      </c>
      <c r="BM120" s="249">
        <v>1</v>
      </c>
      <c r="BN120" s="249">
        <v>1</v>
      </c>
      <c r="BP120" s="249">
        <v>0</v>
      </c>
      <c r="BQ120" s="249">
        <v>0</v>
      </c>
      <c r="BR120" s="249">
        <v>0</v>
      </c>
      <c r="BS120" s="249">
        <v>0.76390171075718161</v>
      </c>
      <c r="BT120" s="249">
        <v>0.7645974060791727</v>
      </c>
      <c r="BU120" s="249">
        <v>0.99523863572624149</v>
      </c>
      <c r="BV120" s="249">
        <v>0.99593433104823248</v>
      </c>
      <c r="BW120" s="249">
        <v>0.99663002637941445</v>
      </c>
      <c r="BX120" s="249">
        <v>0.9973257217105963</v>
      </c>
      <c r="BY120" s="249">
        <v>0.99802141704177816</v>
      </c>
      <c r="BZ120" s="249">
        <v>0.99871711237296013</v>
      </c>
      <c r="CA120" s="249">
        <v>1</v>
      </c>
      <c r="CC120" s="464">
        <f t="shared" si="333"/>
        <v>0</v>
      </c>
      <c r="CD120" s="464">
        <f t="shared" si="333"/>
        <v>0</v>
      </c>
      <c r="CE120" s="464">
        <f t="shared" si="333"/>
        <v>0</v>
      </c>
      <c r="CF120" s="464">
        <f t="shared" si="333"/>
        <v>83735.018465000001</v>
      </c>
      <c r="CG120" s="464">
        <f t="shared" si="333"/>
        <v>83785.018465000001</v>
      </c>
      <c r="CH120" s="464">
        <f t="shared" si="333"/>
        <v>108804.01607899999</v>
      </c>
      <c r="CI120" s="464">
        <f t="shared" si="333"/>
        <v>108804.01607899999</v>
      </c>
      <c r="CJ120" s="464">
        <f t="shared" si="333"/>
        <v>108804.01607899999</v>
      </c>
      <c r="CK120" s="464">
        <f t="shared" si="333"/>
        <v>108804.01607899999</v>
      </c>
      <c r="CL120" s="464">
        <f t="shared" si="333"/>
        <v>108804.01607899999</v>
      </c>
      <c r="CM120" s="464">
        <f t="shared" si="333"/>
        <v>108804.01607899999</v>
      </c>
      <c r="CN120" s="464">
        <f t="shared" si="333"/>
        <v>108804.01607899999</v>
      </c>
      <c r="CP120" s="465">
        <f t="shared" si="336"/>
        <v>0</v>
      </c>
      <c r="CQ120" s="465">
        <f t="shared" si="334"/>
        <v>0</v>
      </c>
      <c r="CR120" s="465">
        <f t="shared" si="334"/>
        <v>0</v>
      </c>
      <c r="CS120" s="465">
        <f t="shared" si="334"/>
        <v>83115.57402</v>
      </c>
      <c r="CT120" s="465">
        <f t="shared" si="334"/>
        <v>83191.268465000001</v>
      </c>
      <c r="CU120" s="465">
        <f t="shared" si="334"/>
        <v>108285.96052399999</v>
      </c>
      <c r="CV120" s="465">
        <f t="shared" si="334"/>
        <v>108361.654969</v>
      </c>
      <c r="CW120" s="465">
        <f t="shared" si="334"/>
        <v>108437.349415</v>
      </c>
      <c r="CX120" s="465">
        <f t="shared" si="335"/>
        <v>108513.043861</v>
      </c>
      <c r="CY120" s="465">
        <f t="shared" si="335"/>
        <v>108588.73830700001</v>
      </c>
      <c r="CZ120" s="465">
        <f t="shared" si="335"/>
        <v>108664.432753</v>
      </c>
      <c r="DA120" s="465">
        <f t="shared" si="335"/>
        <v>108804.01607899999</v>
      </c>
      <c r="DC120" s="464">
        <v>0</v>
      </c>
      <c r="DD120" s="465">
        <v>0</v>
      </c>
      <c r="DE120" s="465">
        <v>0</v>
      </c>
      <c r="DF120" s="465">
        <v>83735018465</v>
      </c>
      <c r="DG120" s="465">
        <v>83785018465</v>
      </c>
      <c r="DH120" s="465">
        <v>108804016079</v>
      </c>
      <c r="DI120" s="465">
        <v>108804016079</v>
      </c>
      <c r="DJ120" s="465">
        <v>108804016079</v>
      </c>
      <c r="DK120" s="465">
        <v>108804016079</v>
      </c>
      <c r="DL120" s="465">
        <v>108804016079</v>
      </c>
      <c r="DM120" s="465">
        <v>108804016079</v>
      </c>
      <c r="DN120" s="465">
        <v>108804016079</v>
      </c>
      <c r="DP120" s="465">
        <v>0</v>
      </c>
      <c r="DQ120" s="465">
        <v>0</v>
      </c>
      <c r="DR120" s="465">
        <v>0</v>
      </c>
      <c r="DS120" s="465">
        <v>83115574020</v>
      </c>
      <c r="DT120" s="465">
        <v>83191268465</v>
      </c>
      <c r="DU120" s="465">
        <v>108285960524</v>
      </c>
      <c r="DV120" s="465">
        <v>108361654969</v>
      </c>
      <c r="DW120" s="465">
        <v>108437349415</v>
      </c>
      <c r="DX120" s="465">
        <v>108513043861</v>
      </c>
      <c r="DY120" s="465">
        <v>108588738307</v>
      </c>
      <c r="DZ120" s="465">
        <v>108664432753</v>
      </c>
      <c r="EA120" s="465">
        <v>108804016079</v>
      </c>
      <c r="EC120" s="464">
        <v>1000000</v>
      </c>
      <c r="ED120" s="465">
        <v>1000000</v>
      </c>
      <c r="EE120" s="465">
        <v>1000000</v>
      </c>
      <c r="EF120" s="465">
        <v>1000000</v>
      </c>
      <c r="EG120" s="465">
        <v>1000000</v>
      </c>
      <c r="EH120" s="465">
        <v>1000000</v>
      </c>
      <c r="EI120" s="465">
        <v>1000000</v>
      </c>
      <c r="EJ120" s="465">
        <v>1000000</v>
      </c>
      <c r="EK120" s="465">
        <v>1000000</v>
      </c>
      <c r="EL120" s="465">
        <v>1000000</v>
      </c>
      <c r="EM120" s="465">
        <v>1000000</v>
      </c>
      <c r="EN120" s="465">
        <v>1000000</v>
      </c>
      <c r="EP120" s="465">
        <v>1000000</v>
      </c>
      <c r="EQ120" s="465">
        <v>1000000</v>
      </c>
      <c r="ER120" s="465">
        <v>1000000</v>
      </c>
      <c r="ES120" s="465">
        <v>1000000</v>
      </c>
      <c r="ET120" s="465">
        <v>1000000</v>
      </c>
      <c r="EU120" s="465">
        <v>1000000</v>
      </c>
      <c r="EV120" s="465">
        <v>1000000</v>
      </c>
      <c r="EW120" s="465">
        <v>1000000</v>
      </c>
      <c r="EX120" s="465">
        <v>1000000</v>
      </c>
      <c r="EY120" s="465">
        <v>1000000</v>
      </c>
      <c r="EZ120" s="465">
        <v>1000000</v>
      </c>
      <c r="FA120" s="465">
        <v>1000000</v>
      </c>
    </row>
    <row r="121" spans="1:208" ht="34.5" customHeight="1">
      <c r="A121" s="179"/>
      <c r="B121" s="179"/>
      <c r="C121" s="179"/>
      <c r="D121" s="254"/>
      <c r="E121" s="179"/>
      <c r="F121" s="179"/>
      <c r="G121" s="179"/>
      <c r="H121" s="179"/>
      <c r="I121" s="179"/>
      <c r="J121" s="179"/>
      <c r="K121" s="179"/>
      <c r="L121" s="179"/>
      <c r="M121" s="179"/>
      <c r="N121" s="179"/>
      <c r="O121" s="179"/>
      <c r="P121" s="179"/>
      <c r="Q121" s="179"/>
      <c r="R121" s="179"/>
      <c r="S121" s="230"/>
      <c r="T121" s="154"/>
      <c r="U121" s="394"/>
      <c r="V121" s="154" t="s">
        <v>280</v>
      </c>
      <c r="W121" s="344">
        <f>+SUM(W111:W120)</f>
        <v>1130201.7339009999</v>
      </c>
      <c r="X121" s="344">
        <f t="shared" ref="X121:AG121" si="337">+SUM(X111:X120)</f>
        <v>0</v>
      </c>
      <c r="Y121" s="344">
        <f t="shared" si="337"/>
        <v>109099.556019</v>
      </c>
      <c r="Z121" s="344">
        <f t="shared" si="337"/>
        <v>0</v>
      </c>
      <c r="AA121" s="344">
        <f t="shared" si="337"/>
        <v>108804.01607899999</v>
      </c>
      <c r="AB121" s="344">
        <f t="shared" si="337"/>
        <v>0</v>
      </c>
      <c r="AC121" s="344">
        <f t="shared" si="337"/>
        <v>108804.01607899999</v>
      </c>
      <c r="AD121" s="344">
        <f>+SUM(AD111:AD120)</f>
        <v>1130201.7339010001</v>
      </c>
      <c r="AE121" s="344">
        <f t="shared" si="337"/>
        <v>0</v>
      </c>
      <c r="AF121" s="344">
        <f t="shared" si="337"/>
        <v>1104692.583049</v>
      </c>
      <c r="AG121" s="344">
        <f t="shared" si="337"/>
        <v>25509.150851999999</v>
      </c>
      <c r="AH121" s="408">
        <f>+SUM(AH111:AH120)</f>
        <v>1042433.4649983799</v>
      </c>
      <c r="AI121" s="165">
        <f t="shared" si="318"/>
        <v>0.92234282936402912</v>
      </c>
      <c r="AJ121" s="266"/>
      <c r="AK121" s="267">
        <f>+SUM(AK111:AK120)</f>
        <v>1238988.4958890912</v>
      </c>
      <c r="AL121" s="183">
        <f>+SUM(AL111:AL120)</f>
        <v>-196555.03089071123</v>
      </c>
      <c r="AM121" s="168">
        <f>INDEX(BC121:BN121,MATCH($W$1,$BC$86:$BN$86,0))</f>
        <v>1.0962542869338938</v>
      </c>
      <c r="AN121" s="408">
        <f>+SUM(AN111:AN120)</f>
        <v>1000503.2925062099</v>
      </c>
      <c r="AO121" s="181">
        <f t="shared" si="322"/>
        <v>0.88524310527544181</v>
      </c>
      <c r="AP121" s="268"/>
      <c r="AQ121" s="267">
        <f>+SUM(AQ111:AQ120)</f>
        <v>1207460.3313958056</v>
      </c>
      <c r="AR121" s="183">
        <f>+SUM(AR111:AR120)</f>
        <v>-206957.03888959577</v>
      </c>
      <c r="AS121" s="168">
        <f t="shared" si="325"/>
        <v>1.068358236567325</v>
      </c>
      <c r="AT121" s="408">
        <f>+SUM(AT111:AT120)</f>
        <v>1000482.8925062099</v>
      </c>
      <c r="AU121" s="181">
        <f t="shared" si="326"/>
        <v>0.88522505540046104</v>
      </c>
      <c r="AV121" s="408">
        <f>+SUM(AV111:AV120)</f>
        <v>87768.26890262001</v>
      </c>
      <c r="AW121" s="344">
        <f>+SUM(AW111:AW120)</f>
        <v>36992.350702399999</v>
      </c>
      <c r="AX121" s="346">
        <f>+SUM(AX111:AX120)</f>
        <v>122217.88107701999</v>
      </c>
      <c r="AY121" s="344">
        <f t="shared" si="330"/>
        <v>-1016924.3141463799</v>
      </c>
      <c r="AZ121" s="250">
        <f>+SUM(AZ111:AZ120)</f>
        <v>1079987.3464700945</v>
      </c>
      <c r="BA121" s="247">
        <f t="shared" si="332"/>
        <v>0.92640279145521864</v>
      </c>
      <c r="BC121" s="258">
        <f>CC121/$AD$121</f>
        <v>0.85718975479545823</v>
      </c>
      <c r="BD121" s="258">
        <f t="shared" ref="BD121:BN121" si="338">CD121/$AD$121</f>
        <v>0.87539070982894518</v>
      </c>
      <c r="BE121" s="258">
        <f t="shared" si="338"/>
        <v>0.93543292106177911</v>
      </c>
      <c r="BF121" s="258">
        <f t="shared" si="338"/>
        <v>1.0102306389029321</v>
      </c>
      <c r="BG121" s="258">
        <f t="shared" si="338"/>
        <v>1.0109852549730787</v>
      </c>
      <c r="BH121" s="258">
        <f t="shared" si="338"/>
        <v>1.0954916594582755</v>
      </c>
      <c r="BI121" s="258">
        <f t="shared" si="338"/>
        <v>1.095666288982359</v>
      </c>
      <c r="BJ121" s="258">
        <f t="shared" si="338"/>
        <v>1.0959469947018716</v>
      </c>
      <c r="BK121" s="258">
        <f t="shared" si="338"/>
        <v>1.0959622610834312</v>
      </c>
      <c r="BL121" s="258">
        <f t="shared" si="338"/>
        <v>1.0959775274649908</v>
      </c>
      <c r="BM121" s="258">
        <f t="shared" si="338"/>
        <v>1.0962542869338938</v>
      </c>
      <c r="BN121" s="258">
        <f t="shared" si="338"/>
        <v>1.0962695533154532</v>
      </c>
      <c r="BP121" s="258">
        <f>CP121/$AD$121</f>
        <v>0</v>
      </c>
      <c r="BQ121" s="258">
        <f>CQ121/$AD$121</f>
        <v>1.800245817471706E-3</v>
      </c>
      <c r="BR121" s="258">
        <f t="shared" ref="BR121:BW121" si="339">CR121/$AD$121</f>
        <v>0.35312386409273111</v>
      </c>
      <c r="BS121" s="258">
        <f t="shared" si="339"/>
        <v>0.70194631901750248</v>
      </c>
      <c r="BT121" s="258">
        <f t="shared" si="339"/>
        <v>0.7172874749327337</v>
      </c>
      <c r="BU121" s="258">
        <f t="shared" si="339"/>
        <v>0.76412060783491864</v>
      </c>
      <c r="BV121" s="258">
        <f t="shared" si="339"/>
        <v>1.0021930713108462</v>
      </c>
      <c r="BW121" s="258">
        <f t="shared" si="339"/>
        <v>1.0164061224909198</v>
      </c>
      <c r="BX121" s="258">
        <f>CX121/$AD$121</f>
        <v>1.0408987440849302</v>
      </c>
      <c r="BY121" s="258">
        <f t="shared" ref="BY121:CA121" si="340">CY121/$AD$121</f>
        <v>1.0544932058519849</v>
      </c>
      <c r="BZ121" s="258">
        <f t="shared" si="340"/>
        <v>1.068358236567325</v>
      </c>
      <c r="CA121" s="258">
        <f t="shared" si="340"/>
        <v>1.0962695533154547</v>
      </c>
      <c r="CC121" s="466">
        <f>SUM(CC111:CC120)</f>
        <v>968797.34715200006</v>
      </c>
      <c r="CD121" s="466">
        <f>SUM(CD111:CD120)</f>
        <v>989368.09808950115</v>
      </c>
      <c r="CE121" s="466">
        <f t="shared" ref="CE121:CN121" si="341">SUM(CE111:CE120)</f>
        <v>1057227.9093321001</v>
      </c>
      <c r="CF121" s="466">
        <f t="shared" si="341"/>
        <v>1141764.419728009</v>
      </c>
      <c r="CG121" s="466">
        <f t="shared" si="341"/>
        <v>1142617.2881189182</v>
      </c>
      <c r="CH121" s="466">
        <f t="shared" si="341"/>
        <v>1238126.5729938271</v>
      </c>
      <c r="CI121" s="466">
        <f t="shared" si="341"/>
        <v>1238323.9395847362</v>
      </c>
      <c r="CJ121" s="466">
        <f t="shared" si="341"/>
        <v>1238641.1936756454</v>
      </c>
      <c r="CK121" s="466">
        <f t="shared" si="341"/>
        <v>1238658.4477665545</v>
      </c>
      <c r="CL121" s="466">
        <f t="shared" si="341"/>
        <v>1238675.7018574635</v>
      </c>
      <c r="CM121" s="466">
        <f t="shared" si="341"/>
        <v>1238988.4958890912</v>
      </c>
      <c r="CN121" s="466">
        <f t="shared" si="341"/>
        <v>1239005.7499800001</v>
      </c>
      <c r="CP121" s="466">
        <f t="shared" ref="CP121:DA121" si="342">SUM(CP111:CP120)</f>
        <v>0</v>
      </c>
      <c r="CQ121" s="466">
        <f t="shared" si="342"/>
        <v>2034.6409443545456</v>
      </c>
      <c r="CR121" s="466">
        <f t="shared" si="342"/>
        <v>399101.20347942581</v>
      </c>
      <c r="CS121" s="466">
        <f t="shared" si="342"/>
        <v>793340.94685900584</v>
      </c>
      <c r="CT121" s="466">
        <f t="shared" si="342"/>
        <v>810679.54787444579</v>
      </c>
      <c r="CU121" s="466">
        <f t="shared" si="342"/>
        <v>863610.43588451121</v>
      </c>
      <c r="CV121" s="466">
        <f t="shared" si="342"/>
        <v>1132680.3468990871</v>
      </c>
      <c r="CW121" s="466">
        <f t="shared" si="342"/>
        <v>1148743.9619868298</v>
      </c>
      <c r="CX121" s="466">
        <f t="shared" si="342"/>
        <v>1176425.5653801616</v>
      </c>
      <c r="CY121" s="466">
        <f t="shared" si="342"/>
        <v>1191790.0496407377</v>
      </c>
      <c r="CZ121" s="466">
        <f t="shared" si="342"/>
        <v>1207460.3313958056</v>
      </c>
      <c r="DA121" s="466">
        <f t="shared" si="342"/>
        <v>1239005.7499800019</v>
      </c>
      <c r="DC121" s="466">
        <f t="shared" ref="DC121:DN121" si="343">SUM(DC111:DC120)</f>
        <v>968797347152</v>
      </c>
      <c r="DD121" s="466">
        <f t="shared" si="343"/>
        <v>989368098089.5011</v>
      </c>
      <c r="DE121" s="466">
        <f t="shared" si="343"/>
        <v>1057227909332.1002</v>
      </c>
      <c r="DF121" s="466">
        <f t="shared" si="343"/>
        <v>1141764419728.0093</v>
      </c>
      <c r="DG121" s="466">
        <f t="shared" si="343"/>
        <v>1142617288118.9185</v>
      </c>
      <c r="DH121" s="466">
        <f t="shared" si="343"/>
        <v>1238126572993.8274</v>
      </c>
      <c r="DI121" s="466">
        <f>SUM(DI111:DI120)</f>
        <v>1238323939584.7366</v>
      </c>
      <c r="DJ121" s="466">
        <f t="shared" si="343"/>
        <v>1238641193675.6455</v>
      </c>
      <c r="DK121" s="466">
        <f t="shared" si="343"/>
        <v>1238658447766.5547</v>
      </c>
      <c r="DL121" s="466">
        <f t="shared" si="343"/>
        <v>1238675701857.4639</v>
      </c>
      <c r="DM121" s="466">
        <f t="shared" si="343"/>
        <v>1238988495889.0913</v>
      </c>
      <c r="DN121" s="466">
        <f t="shared" si="343"/>
        <v>1239005749980.0005</v>
      </c>
      <c r="DP121" s="466">
        <f t="shared" ref="DP121:EA121" si="344">SUM(DP111:DP120)</f>
        <v>0</v>
      </c>
      <c r="DQ121" s="466">
        <f>SUM(DQ111:DQ120)</f>
        <v>2034640944.3545456</v>
      </c>
      <c r="DR121" s="466">
        <f t="shared" si="344"/>
        <v>399101203479.42572</v>
      </c>
      <c r="DS121" s="466">
        <f t="shared" si="344"/>
        <v>793340946859.00598</v>
      </c>
      <c r="DT121" s="466">
        <f t="shared" si="344"/>
        <v>810679547874.44592</v>
      </c>
      <c r="DU121" s="466">
        <f t="shared" si="344"/>
        <v>863610435884.51123</v>
      </c>
      <c r="DV121" s="466">
        <f t="shared" si="344"/>
        <v>1132680346899.0874</v>
      </c>
      <c r="DW121" s="466">
        <f t="shared" si="344"/>
        <v>1148743961986.8301</v>
      </c>
      <c r="DX121" s="466">
        <f t="shared" si="344"/>
        <v>1176425565380.1616</v>
      </c>
      <c r="DY121" s="466">
        <f t="shared" si="344"/>
        <v>1191790049640.7378</v>
      </c>
      <c r="DZ121" s="466">
        <f t="shared" si="344"/>
        <v>1207460331395.8059</v>
      </c>
      <c r="EA121" s="466">
        <f t="shared" si="344"/>
        <v>1239005749980.0022</v>
      </c>
      <c r="EC121" s="466">
        <v>1000000</v>
      </c>
      <c r="ED121" s="466">
        <v>1000000</v>
      </c>
      <c r="EE121" s="466">
        <v>1000000</v>
      </c>
      <c r="EF121" s="466">
        <v>1000000</v>
      </c>
      <c r="EG121" s="466">
        <v>1000000</v>
      </c>
      <c r="EH121" s="466">
        <v>1000000</v>
      </c>
      <c r="EI121" s="466">
        <v>1000000</v>
      </c>
      <c r="EJ121" s="466">
        <v>1000000</v>
      </c>
      <c r="EK121" s="466">
        <v>1000000</v>
      </c>
      <c r="EL121" s="466">
        <v>1000000</v>
      </c>
      <c r="EM121" s="466">
        <v>1000000</v>
      </c>
      <c r="EN121" s="466">
        <v>1000000</v>
      </c>
      <c r="EP121" s="472">
        <v>1000000</v>
      </c>
      <c r="EQ121" s="472">
        <v>1000000</v>
      </c>
      <c r="ER121" s="472">
        <v>1000000</v>
      </c>
      <c r="ES121" s="472">
        <v>1000000</v>
      </c>
      <c r="ET121" s="472">
        <v>1000000</v>
      </c>
      <c r="EU121" s="472">
        <v>1000000</v>
      </c>
      <c r="EV121" s="472">
        <v>1000000</v>
      </c>
      <c r="EW121" s="472">
        <v>1000000</v>
      </c>
      <c r="EX121" s="472">
        <v>1000000</v>
      </c>
      <c r="EY121" s="472">
        <v>1000000</v>
      </c>
      <c r="EZ121" s="472">
        <v>1000000</v>
      </c>
      <c r="FA121" s="472">
        <v>1000000</v>
      </c>
    </row>
    <row r="122" spans="1:208" ht="47.25" customHeight="1">
      <c r="A122" s="179"/>
      <c r="B122" s="179"/>
      <c r="C122" s="179"/>
      <c r="D122" s="179"/>
      <c r="E122" s="179"/>
      <c r="F122" s="179"/>
      <c r="G122" s="179"/>
      <c r="H122" s="179"/>
      <c r="I122" s="179"/>
      <c r="J122" s="179"/>
      <c r="K122" s="179"/>
      <c r="L122" s="179"/>
      <c r="M122" s="179"/>
      <c r="N122" s="179"/>
      <c r="O122" s="179"/>
      <c r="P122" s="179"/>
      <c r="Q122" s="179"/>
      <c r="R122" s="179"/>
      <c r="S122" s="230"/>
      <c r="T122" s="253"/>
      <c r="U122" s="393"/>
      <c r="V122" s="253" t="s">
        <v>129</v>
      </c>
      <c r="W122" s="154" t="s">
        <v>130</v>
      </c>
      <c r="X122" s="154" t="s">
        <v>131</v>
      </c>
      <c r="Y122" s="154" t="s">
        <v>132</v>
      </c>
      <c r="Z122" s="154" t="s">
        <v>133</v>
      </c>
      <c r="AA122" s="154" t="s">
        <v>134</v>
      </c>
      <c r="AB122" s="154" t="s">
        <v>135</v>
      </c>
      <c r="AC122" s="153" t="s">
        <v>136</v>
      </c>
      <c r="AD122" s="404" t="s">
        <v>137</v>
      </c>
      <c r="AE122" s="153" t="s">
        <v>138</v>
      </c>
      <c r="AF122" s="153" t="s">
        <v>139</v>
      </c>
      <c r="AG122" s="153" t="s">
        <v>140</v>
      </c>
      <c r="AH122" s="404" t="s">
        <v>7</v>
      </c>
      <c r="AI122" s="155" t="s">
        <v>141</v>
      </c>
      <c r="AJ122" s="156" t="s">
        <v>142</v>
      </c>
      <c r="AK122" s="156" t="s">
        <v>143</v>
      </c>
      <c r="AL122" s="156" t="s">
        <v>144</v>
      </c>
      <c r="AM122" s="157" t="s">
        <v>145</v>
      </c>
      <c r="AN122" s="404" t="s">
        <v>146</v>
      </c>
      <c r="AO122" s="155" t="s">
        <v>147</v>
      </c>
      <c r="AP122" s="231"/>
      <c r="AQ122" s="269" t="s">
        <v>149</v>
      </c>
      <c r="AR122" s="235" t="s">
        <v>150</v>
      </c>
      <c r="AS122" s="270" t="s">
        <v>151</v>
      </c>
      <c r="AT122" s="404" t="s">
        <v>152</v>
      </c>
      <c r="AU122" s="155" t="s">
        <v>153</v>
      </c>
      <c r="AV122" s="417" t="s">
        <v>154</v>
      </c>
      <c r="AW122" s="357" t="s">
        <v>155</v>
      </c>
      <c r="AX122" s="357" t="s">
        <v>156</v>
      </c>
      <c r="AY122" s="338" t="s">
        <v>157</v>
      </c>
      <c r="AZ122" s="235" t="s">
        <v>158</v>
      </c>
      <c r="BA122" s="236" t="s">
        <v>159</v>
      </c>
      <c r="BC122" s="160" t="s">
        <v>160</v>
      </c>
      <c r="BD122" s="160" t="s">
        <v>161</v>
      </c>
      <c r="BE122" s="160" t="s">
        <v>162</v>
      </c>
      <c r="BF122" s="160" t="s">
        <v>163</v>
      </c>
      <c r="BG122" s="160" t="s">
        <v>164</v>
      </c>
      <c r="BH122" s="160" t="s">
        <v>165</v>
      </c>
      <c r="BI122" s="160" t="s">
        <v>166</v>
      </c>
      <c r="BJ122" s="160" t="s">
        <v>167</v>
      </c>
      <c r="BK122" s="160" t="s">
        <v>111</v>
      </c>
      <c r="BL122" s="160" t="s">
        <v>168</v>
      </c>
      <c r="BM122" s="160" t="s">
        <v>169</v>
      </c>
      <c r="BN122" s="160" t="s">
        <v>170</v>
      </c>
      <c r="BP122" s="160" t="s">
        <v>160</v>
      </c>
      <c r="BQ122" s="160" t="s">
        <v>161</v>
      </c>
      <c r="BR122" s="160" t="s">
        <v>162</v>
      </c>
      <c r="BS122" s="160" t="s">
        <v>163</v>
      </c>
      <c r="BT122" s="160" t="s">
        <v>164</v>
      </c>
      <c r="BU122" s="160" t="s">
        <v>165</v>
      </c>
      <c r="BV122" s="160" t="s">
        <v>166</v>
      </c>
      <c r="BW122" s="160" t="s">
        <v>167</v>
      </c>
      <c r="BX122" s="160" t="s">
        <v>111</v>
      </c>
      <c r="BY122" s="160" t="s">
        <v>168</v>
      </c>
      <c r="BZ122" s="160" t="s">
        <v>169</v>
      </c>
      <c r="CA122" s="160" t="s">
        <v>170</v>
      </c>
      <c r="CC122" s="459" t="s">
        <v>160</v>
      </c>
      <c r="CD122" s="459" t="s">
        <v>161</v>
      </c>
      <c r="CE122" s="459" t="s">
        <v>162</v>
      </c>
      <c r="CF122" s="459" t="s">
        <v>163</v>
      </c>
      <c r="CG122" s="459" t="s">
        <v>164</v>
      </c>
      <c r="CH122" s="459" t="s">
        <v>165</v>
      </c>
      <c r="CI122" s="459" t="s">
        <v>166</v>
      </c>
      <c r="CJ122" s="459" t="s">
        <v>167</v>
      </c>
      <c r="CK122" s="459" t="s">
        <v>111</v>
      </c>
      <c r="CL122" s="459" t="s">
        <v>168</v>
      </c>
      <c r="CM122" s="459" t="s">
        <v>169</v>
      </c>
      <c r="CN122" s="459" t="s">
        <v>170</v>
      </c>
      <c r="CP122" s="459" t="s">
        <v>160</v>
      </c>
      <c r="CQ122" s="459" t="s">
        <v>161</v>
      </c>
      <c r="CR122" s="459" t="s">
        <v>162</v>
      </c>
      <c r="CS122" s="459" t="s">
        <v>163</v>
      </c>
      <c r="CT122" s="459" t="s">
        <v>164</v>
      </c>
      <c r="CU122" s="459" t="s">
        <v>165</v>
      </c>
      <c r="CV122" s="459" t="s">
        <v>166</v>
      </c>
      <c r="CW122" s="459" t="s">
        <v>167</v>
      </c>
      <c r="CX122" s="459" t="s">
        <v>111</v>
      </c>
      <c r="CY122" s="459" t="s">
        <v>168</v>
      </c>
      <c r="CZ122" s="459" t="s">
        <v>169</v>
      </c>
      <c r="DA122" s="459" t="s">
        <v>170</v>
      </c>
      <c r="DC122" s="459" t="s">
        <v>160</v>
      </c>
      <c r="DD122" s="459" t="s">
        <v>161</v>
      </c>
      <c r="DE122" s="459" t="s">
        <v>162</v>
      </c>
      <c r="DF122" s="459" t="s">
        <v>163</v>
      </c>
      <c r="DG122" s="459" t="s">
        <v>164</v>
      </c>
      <c r="DH122" s="459" t="s">
        <v>165</v>
      </c>
      <c r="DI122" s="459" t="s">
        <v>166</v>
      </c>
      <c r="DJ122" s="459" t="s">
        <v>167</v>
      </c>
      <c r="DK122" s="459" t="s">
        <v>111</v>
      </c>
      <c r="DL122" s="459" t="s">
        <v>168</v>
      </c>
      <c r="DM122" s="459" t="s">
        <v>169</v>
      </c>
      <c r="DN122" s="459" t="s">
        <v>170</v>
      </c>
      <c r="DP122" s="459" t="s">
        <v>160</v>
      </c>
      <c r="DQ122" s="459" t="s">
        <v>161</v>
      </c>
      <c r="DR122" s="459" t="s">
        <v>162</v>
      </c>
      <c r="DS122" s="459" t="s">
        <v>163</v>
      </c>
      <c r="DT122" s="459" t="s">
        <v>164</v>
      </c>
      <c r="DU122" s="459" t="s">
        <v>165</v>
      </c>
      <c r="DV122" s="459" t="s">
        <v>166</v>
      </c>
      <c r="DW122" s="459" t="s">
        <v>167</v>
      </c>
      <c r="DX122" s="459" t="s">
        <v>111</v>
      </c>
      <c r="DY122" s="459" t="s">
        <v>168</v>
      </c>
      <c r="DZ122" s="459" t="s">
        <v>169</v>
      </c>
      <c r="EA122" s="459" t="s">
        <v>170</v>
      </c>
      <c r="EC122" s="459" t="s">
        <v>160</v>
      </c>
      <c r="ED122" s="459" t="s">
        <v>161</v>
      </c>
      <c r="EE122" s="459" t="s">
        <v>162</v>
      </c>
      <c r="EF122" s="459" t="s">
        <v>163</v>
      </c>
      <c r="EG122" s="459" t="s">
        <v>164</v>
      </c>
      <c r="EH122" s="459" t="s">
        <v>165</v>
      </c>
      <c r="EI122" s="459" t="s">
        <v>166</v>
      </c>
      <c r="EJ122" s="459" t="s">
        <v>167</v>
      </c>
      <c r="EK122" s="459" t="s">
        <v>111</v>
      </c>
      <c r="EL122" s="459" t="s">
        <v>168</v>
      </c>
      <c r="EM122" s="459" t="s">
        <v>169</v>
      </c>
      <c r="EN122" s="459" t="s">
        <v>170</v>
      </c>
      <c r="EP122" s="459" t="s">
        <v>160</v>
      </c>
      <c r="EQ122" s="459" t="s">
        <v>161</v>
      </c>
      <c r="ER122" s="459" t="s">
        <v>162</v>
      </c>
      <c r="ES122" s="459" t="s">
        <v>163</v>
      </c>
      <c r="ET122" s="459" t="s">
        <v>164</v>
      </c>
      <c r="EU122" s="459" t="s">
        <v>165</v>
      </c>
      <c r="EV122" s="459" t="s">
        <v>166</v>
      </c>
      <c r="EW122" s="459" t="s">
        <v>167</v>
      </c>
      <c r="EX122" s="459" t="s">
        <v>111</v>
      </c>
      <c r="EY122" s="459" t="s">
        <v>168</v>
      </c>
      <c r="EZ122" s="459" t="s">
        <v>169</v>
      </c>
      <c r="FA122" s="459" t="s">
        <v>170</v>
      </c>
    </row>
    <row r="123" spans="1:208" ht="45.75" customHeight="1">
      <c r="A123" s="571"/>
      <c r="B123" s="571" t="s">
        <v>190</v>
      </c>
      <c r="C123" s="575" t="s">
        <v>191</v>
      </c>
      <c r="D123" s="453" t="s">
        <v>281</v>
      </c>
      <c r="E123" s="179" t="s">
        <v>183</v>
      </c>
      <c r="F123" s="179" t="s">
        <v>171</v>
      </c>
      <c r="G123" s="179" t="s">
        <v>171</v>
      </c>
      <c r="H123" s="179" t="s">
        <v>171</v>
      </c>
      <c r="I123" s="179" t="s">
        <v>171</v>
      </c>
      <c r="J123" s="179" t="s">
        <v>171</v>
      </c>
      <c r="K123" s="179" t="s">
        <v>171</v>
      </c>
      <c r="L123" s="179" t="s">
        <v>171</v>
      </c>
      <c r="M123" s="179" t="s">
        <v>171</v>
      </c>
      <c r="N123" s="179" t="s">
        <v>171</v>
      </c>
      <c r="O123" s="179" t="s">
        <v>171</v>
      </c>
      <c r="P123" s="179"/>
      <c r="Q123" s="179"/>
      <c r="R123" s="179" t="s">
        <v>282</v>
      </c>
      <c r="S123" s="230"/>
      <c r="T123" s="445" t="s">
        <v>22</v>
      </c>
      <c r="U123" s="263">
        <v>202300000000248</v>
      </c>
      <c r="V123" s="601" t="s">
        <v>283</v>
      </c>
      <c r="W123" s="359">
        <f>+SUMIFS('[1]SIIF 30 de Noviembre de 2025'!$P$4:$P$749,'[1]SIIF 30 de Noviembre de 2025'!$A$4:$A$749,$B123,'[1]SIIF 30 de Noviembre de 2025'!$B$4:$B$749,$C123,'[1]SIIF 30 de Noviembre de 2025'!$C$4:$C$749,$D123)/1000000</f>
        <v>3160359.82913</v>
      </c>
      <c r="X123" s="351"/>
      <c r="Y123" s="351">
        <f>+SUMIFS('[1]SIIF 30 de Noviembre de 2025'!$R$4:$R$749,'[1]SIIF 30 de Noviembre de 2025'!$A$4:$A$749,$B123,'[1]SIIF 30 de Noviembre de 2025'!$B$4:$B$749,$C123,'[1]SIIF 30 de Noviembre de 2025'!$C$4:$C$749,$D123)/1000000</f>
        <v>0</v>
      </c>
      <c r="Z123" s="351"/>
      <c r="AA123" s="351">
        <f>+SUMIFS('[1]SIIF 30 de Noviembre de 2025'!$Q$4:$Q$749,'[1]SIIF 30 de Noviembre de 2025'!$A$4:$A$749,$B123,'[1]SIIF 30 de Noviembre de 2025'!$B$4:$B$749,$C123,'[1]SIIF 30 de Noviembre de 2025'!$C$4:$C$749,$D123)/1000000</f>
        <v>0</v>
      </c>
      <c r="AB123" s="351"/>
      <c r="AC123" s="351"/>
      <c r="AD123" s="413">
        <f>+SUMIFS('[1]SIIF 30 de Noviembre de 2025'!$S$4:$S$749,'[1]SIIF 30 de Noviembre de 2025'!$A$4:$A$749,$B123,'[1]SIIF 30 de Noviembre de 2025'!$B$4:$B$749,$C123,'[1]SIIF 30 de Noviembre de 2025'!$C$4:$C$749,$D123)/1000000</f>
        <v>3160359.82913</v>
      </c>
      <c r="AE123" s="359">
        <f>+SUMIFS('[1]SIIF 30 de Noviembre de 2025'!$T$4:$T$749,'[1]SIIF 30 de Noviembre de 2025'!$A$4:$A$749,$B123,'[1]SIIF 30 de Noviembre de 2025'!$B$4:$B$749,$C123,'[1]SIIF 30 de Noviembre de 2025'!$C$4:$C$749,$D123)/1000000</f>
        <v>0</v>
      </c>
      <c r="AF123" s="359">
        <f>+SUMIFS('[1]SIIF 30 de Noviembre de 2025'!$U$4:$U$749,'[1]SIIF 30 de Noviembre de 2025'!$A$4:$A$749,$B123,'[1]SIIF 30 de Noviembre de 2025'!$B$4:$B$749,$C123,'[1]SIIF 30 de Noviembre de 2025'!$C$4:$C$749,$D123)/1000000</f>
        <v>3159492.2671575001</v>
      </c>
      <c r="AG123" s="351">
        <f>+SUMIFS('[1]SIIF 30 de Noviembre de 2025'!$V$4:$V$749,'[1]SIIF 30 de Noviembre de 2025'!$A$4:$A$749,$B123,'[1]SIIF 30 de Noviembre de 2025'!$B$4:$B$749,$C123,'[1]SIIF 30 de Noviembre de 2025'!$C$4:$C$749,$D123)/1000000</f>
        <v>867.56197250000002</v>
      </c>
      <c r="AH123" s="414">
        <f>+SUMIFS('[1]SIIF 30 de Noviembre de 2025'!$W$4:$W$749,'[1]SIIF 30 de Noviembre de 2025'!$A$4:$A$749,$B123,'[1]SIIF 30 de Noviembre de 2025'!$B$4:$B$749,$C123,'[1]SIIF 30 de Noviembre de 2025'!$C$4:$C$749,$D123,'[1]SIIF 30 de Noviembre de 2025'!$D$4:$D$749,$E123,'[1]SIIF 30 de Noviembre de 2025'!$E$4:$E$749,$F123,'[1]SIIF 30 de Noviembre de 2025'!$F$4:$F$749,$G123,'[1]SIIF 30 de Noviembre de 2025'!$G$4:$G$749,$H123,'[1]SIIF 30 de Noviembre de 2025'!$H$4:$H$749,$I123,'[1]SIIF 30 de Noviembre de 2025'!$I$4:$I$749,$J123,'[1]SIIF 30 de Noviembre de 2025'!$J$4:$J$749,$K123,'[1]SIIF 30 de Noviembre de 2025'!$K$4:$K$749,$L123,'[1]SIIF 30 de Noviembre de 2025'!$L$4:$L$749,$M123,'[1]SIIF 30 de Noviembre de 2025'!$M$4:$M$749,$N123,'[1]SIIF 30 de Noviembre de 2025'!$N$4:$N$749,$O123)/1000000</f>
        <v>2964534.9276089999</v>
      </c>
      <c r="AI123" s="271">
        <f t="shared" ref="AI123:AI137" si="345">+AH123/AD123</f>
        <v>0.93803715016371803</v>
      </c>
      <c r="AJ123" s="272"/>
      <c r="AK123" s="243">
        <f t="shared" ref="AK123:AK132" si="346">INDEX(CC123:CN123,MATCH($W$1,$CC$86:$CN$86,0))</f>
        <v>3070276.7860542545</v>
      </c>
      <c r="AL123" s="243">
        <f t="shared" ref="AL123:AL130" si="347">+AH123-AK123</f>
        <v>-105741.85844525462</v>
      </c>
      <c r="AM123" s="168">
        <f t="shared" ref="AM123:AM137" si="348">INDEX(BC123:BN123,MATCH($W$1,$BC$86:$BN$86,0))</f>
        <v>0.97149595364254959</v>
      </c>
      <c r="AN123" s="418">
        <f>+SUMIFS('[1]SIIF 30 de Noviembre de 2025'!$X$4:$X$749,'[1]SIIF 30 de Noviembre de 2025'!$A$4:$A$749,$B123,'[1]SIIF 30 de Noviembre de 2025'!$B$4:$B$749,$C123,'[1]SIIF 30 de Noviembre de 2025'!$C$4:$C$749,$D123,'[1]SIIF 30 de Noviembre de 2025'!$D$4:$D$749,$E123,'[1]SIIF 30 de Noviembre de 2025'!$E$4:$E$749,$F123,'[1]SIIF 30 de Noviembre de 2025'!$F$4:$F$749,$G123,'[1]SIIF 30 de Noviembre de 2025'!$G$4:$G$749,$H123,'[1]SIIF 30 de Noviembre de 2025'!$H$4:$H$749,$I123,'[1]SIIF 30 de Noviembre de 2025'!$I$4:$I$749,$J123,'[1]SIIF 30 de Noviembre de 2025'!$J$4:$J$749,$K123,'[1]SIIF 30 de Noviembre de 2025'!$K$4:$K$749,$L123,'[1]SIIF 30 de Noviembre de 2025'!$L$4:$L$749,$M123,'[1]SIIF 30 de Noviembre de 2025'!$M$4:$M$749,$N123,'[1]SIIF 30 de Noviembre de 2025'!$N$4:$N$749,$O123)/1000000</f>
        <v>2868922.9124150504</v>
      </c>
      <c r="AO123" s="271">
        <f t="shared" ref="AO123:AO137" si="349">+AN123/AD123</f>
        <v>0.90778362829805437</v>
      </c>
      <c r="AP123" s="272"/>
      <c r="AQ123" s="243">
        <f t="shared" ref="AQ123:AQ132" si="350">INDEX(CP123:DA123,MATCH($W$1,$CP$86:$DA$86,0))</f>
        <v>3049407.5806530719</v>
      </c>
      <c r="AR123" s="243">
        <f t="shared" ref="AR123:AR130" si="351">+AN123-AQ123</f>
        <v>-180484.66823802143</v>
      </c>
      <c r="AS123" s="168">
        <f t="shared" ref="AS123:AS137" si="352">INDEX(BP123:CA123,MATCH($W$1,$BP$86:$CA$86,0))</f>
        <v>0.96489252665021008</v>
      </c>
      <c r="AT123" s="418">
        <f>+SUMIFS('[1]SIIF 30 de Noviembre de 2025'!$Z$4:$Z$749,'[1]SIIF 30 de Noviembre de 2025'!$A$4:$A$749,$B123,'[1]SIIF 30 de Noviembre de 2025'!$B$4:$B$749,$C123,'[1]SIIF 30 de Noviembre de 2025'!$C$4:$C$749,$D123,'[1]SIIF 30 de Noviembre de 2025'!$D$4:$D$749,$E123,'[1]SIIF 30 de Noviembre de 2025'!$E$4:$E$749,$F123,'[1]SIIF 30 de Noviembre de 2025'!$F$4:$F$749,$G123,'[1]SIIF 30 de Noviembre de 2025'!$G$4:$G$749,$H123,'[1]SIIF 30 de Noviembre de 2025'!$H$4:$H$749,$I123,'[1]SIIF 30 de Noviembre de 2025'!$I$4:$I$749,$J123,'[1]SIIF 30 de Noviembre de 2025'!$J$4:$J$749,$K123,'[1]SIIF 30 de Noviembre de 2025'!$K$4:$K$749,$L123,'[1]SIIF 30 de Noviembre de 2025'!$L$4:$L$749,$M123,'[1]SIIF 30 de Noviembre de 2025'!$M$4:$M$749,$N123,'[1]SIIF 30 de Noviembre de 2025'!$N$4:$N$749,$O123)/1000000</f>
        <v>2868922.9124150504</v>
      </c>
      <c r="AU123" s="271">
        <f t="shared" ref="AU123:AU137" si="353">+AT123/AD123</f>
        <v>0.90778362829805437</v>
      </c>
      <c r="AV123" s="418">
        <f t="shared" ref="AV123:AV132" si="354">+AD123-AH123</f>
        <v>195824.90152100008</v>
      </c>
      <c r="AW123" s="360">
        <f t="shared" ref="AW123:AW130" si="355">+AH123-AN123</f>
        <v>95612.015193949454</v>
      </c>
      <c r="AX123" s="360">
        <f t="shared" ref="AX123:AX132" si="356">+AD123-AN123</f>
        <v>291436.91671494953</v>
      </c>
      <c r="AY123" s="359">
        <f t="shared" ref="AY123:AY130" si="357">+AG123-AH123</f>
        <v>-2963667.3656365001</v>
      </c>
      <c r="AZ123" s="188">
        <f t="shared" ref="AZ123:AZ132" si="358">AD123*AS123</f>
        <v>3049407.5806530719</v>
      </c>
      <c r="BA123" s="247">
        <f t="shared" ref="BA123:BA136" si="359">IF(AND(AZ123=0,AN123&gt;AZ123),1,IFERROR(AN123/AZ123,1))</f>
        <v>0.94081320274039315</v>
      </c>
      <c r="BC123" s="248">
        <v>2.7922380985424838E-4</v>
      </c>
      <c r="BD123" s="277">
        <v>0.17180690430637702</v>
      </c>
      <c r="BE123" s="277">
        <v>0.26393128612792233</v>
      </c>
      <c r="BF123" s="277">
        <v>0.42865128617042308</v>
      </c>
      <c r="BG123" s="277">
        <v>0.53640828282092579</v>
      </c>
      <c r="BH123" s="277">
        <v>0.62187533257037431</v>
      </c>
      <c r="BI123" s="277">
        <v>0.78658786901127842</v>
      </c>
      <c r="BJ123" s="277">
        <v>0.89435232926337782</v>
      </c>
      <c r="BK123" s="277">
        <v>0.95847561905836698</v>
      </c>
      <c r="BL123" s="277">
        <v>0.96498578634975274</v>
      </c>
      <c r="BM123" s="277">
        <v>0.97149595364254959</v>
      </c>
      <c r="BN123" s="249">
        <v>1</v>
      </c>
      <c r="BP123" s="249">
        <v>0</v>
      </c>
      <c r="BQ123" s="249">
        <v>2.5383982714022578E-5</v>
      </c>
      <c r="BR123" s="249">
        <v>0.17130396937414114</v>
      </c>
      <c r="BS123" s="249">
        <v>0.26318520853158034</v>
      </c>
      <c r="BT123" s="249">
        <v>0.42799846827362387</v>
      </c>
      <c r="BU123" s="249">
        <v>0.53584872462366928</v>
      </c>
      <c r="BV123" s="249">
        <v>0.62140903407266057</v>
      </c>
      <c r="BW123" s="249">
        <v>0.78621483021310745</v>
      </c>
      <c r="BX123" s="249">
        <v>0.89407255016474951</v>
      </c>
      <c r="BY123" s="249">
        <v>0.95828909965928155</v>
      </c>
      <c r="BZ123" s="249">
        <v>0.96489252665021008</v>
      </c>
      <c r="CA123" s="249">
        <v>1.0000000000000002</v>
      </c>
      <c r="CC123" s="464">
        <f t="shared" ref="CC123:CN132" si="360">DC123/EC123</f>
        <v>882.44771200000002</v>
      </c>
      <c r="CD123" s="464">
        <f t="shared" si="360"/>
        <v>542971.63873705594</v>
      </c>
      <c r="CE123" s="464">
        <f t="shared" si="360"/>
        <v>834117.83432930172</v>
      </c>
      <c r="CF123" s="464">
        <f t="shared" si="360"/>
        <v>1354692.3055179131</v>
      </c>
      <c r="CG123" s="464">
        <f t="shared" si="360"/>
        <v>1695243.1890398576</v>
      </c>
      <c r="CH123" s="464">
        <f t="shared" si="360"/>
        <v>1965349.8197822701</v>
      </c>
      <c r="CI123" s="464">
        <f t="shared" si="360"/>
        <v>2485900.7033042149</v>
      </c>
      <c r="CJ123" s="464">
        <f t="shared" si="360"/>
        <v>2826475.1744928262</v>
      </c>
      <c r="CK123" s="464">
        <f t="shared" si="360"/>
        <v>3029127.8436725717</v>
      </c>
      <c r="CL123" s="464">
        <f t="shared" si="360"/>
        <v>3049702.3148611831</v>
      </c>
      <c r="CM123" s="464">
        <f t="shared" si="360"/>
        <v>3070276.7860542545</v>
      </c>
      <c r="CN123" s="464">
        <f t="shared" si="360"/>
        <v>3160359.82913</v>
      </c>
      <c r="CP123" s="465">
        <f t="shared" ref="CP123:DA132" si="361">DP123/EP123</f>
        <v>0</v>
      </c>
      <c r="CQ123" s="465">
        <f t="shared" si="361"/>
        <v>80.222519272727268</v>
      </c>
      <c r="CR123" s="465">
        <f t="shared" si="361"/>
        <v>541382.1833805514</v>
      </c>
      <c r="CS123" s="465">
        <f t="shared" si="361"/>
        <v>831759.96066440875</v>
      </c>
      <c r="CT123" s="465">
        <f t="shared" si="361"/>
        <v>1352629.1660611315</v>
      </c>
      <c r="CU123" s="465">
        <f t="shared" si="361"/>
        <v>1693474.7837911879</v>
      </c>
      <c r="CV123" s="465">
        <f t="shared" si="361"/>
        <v>1963876.1487417119</v>
      </c>
      <c r="CW123" s="465">
        <f t="shared" si="361"/>
        <v>2484721.7664717683</v>
      </c>
      <c r="CX123" s="465">
        <f t="shared" si="361"/>
        <v>2825590.9718684913</v>
      </c>
      <c r="CY123" s="465">
        <f t="shared" si="361"/>
        <v>3028538.3752563484</v>
      </c>
      <c r="CZ123" s="465">
        <f t="shared" si="361"/>
        <v>3049407.5806530719</v>
      </c>
      <c r="DA123" s="465">
        <f t="shared" si="361"/>
        <v>3160359.8291300004</v>
      </c>
      <c r="DC123" s="468">
        <v>882447712</v>
      </c>
      <c r="DD123" s="471">
        <v>542971638737.05597</v>
      </c>
      <c r="DE123" s="471">
        <v>834117834329.30176</v>
      </c>
      <c r="DF123" s="471">
        <v>1354692305517.9131</v>
      </c>
      <c r="DG123" s="471">
        <v>1695243189039.8577</v>
      </c>
      <c r="DH123" s="471">
        <v>1965349819782.27</v>
      </c>
      <c r="DI123" s="471">
        <v>2485900703304.2148</v>
      </c>
      <c r="DJ123" s="471">
        <v>2826475174492.8262</v>
      </c>
      <c r="DK123" s="471">
        <v>3029127843672.5718</v>
      </c>
      <c r="DL123" s="471">
        <v>3049702314861.1831</v>
      </c>
      <c r="DM123" s="471">
        <v>3070276786054.2544</v>
      </c>
      <c r="DN123" s="471">
        <v>3160359829130</v>
      </c>
      <c r="DP123" s="465">
        <v>0</v>
      </c>
      <c r="DQ123" s="465">
        <v>80222519.272727266</v>
      </c>
      <c r="DR123" s="465">
        <v>541382183380.55139</v>
      </c>
      <c r="DS123" s="465">
        <v>831759960664.40869</v>
      </c>
      <c r="DT123" s="465">
        <v>1352629166061.1316</v>
      </c>
      <c r="DU123" s="465">
        <v>1693474783791.188</v>
      </c>
      <c r="DV123" s="465">
        <v>1963876148741.7119</v>
      </c>
      <c r="DW123" s="465">
        <v>2484721766471.7681</v>
      </c>
      <c r="DX123" s="465">
        <v>2825590971868.4912</v>
      </c>
      <c r="DY123" s="465">
        <v>3028538375256.3486</v>
      </c>
      <c r="DZ123" s="465">
        <v>3049407580653.0718</v>
      </c>
      <c r="EA123" s="465">
        <v>3160359829130.0005</v>
      </c>
      <c r="EC123" s="464">
        <v>1000000</v>
      </c>
      <c r="ED123" s="465">
        <v>1000000</v>
      </c>
      <c r="EE123" s="465">
        <v>1000000</v>
      </c>
      <c r="EF123" s="465">
        <v>1000000</v>
      </c>
      <c r="EG123" s="465">
        <v>1000000</v>
      </c>
      <c r="EH123" s="465">
        <v>1000000</v>
      </c>
      <c r="EI123" s="465">
        <v>1000000</v>
      </c>
      <c r="EJ123" s="465">
        <v>1000000</v>
      </c>
      <c r="EK123" s="465">
        <v>1000000</v>
      </c>
      <c r="EL123" s="465">
        <v>1000000</v>
      </c>
      <c r="EM123" s="465">
        <v>1000000</v>
      </c>
      <c r="EN123" s="465">
        <v>1000000</v>
      </c>
      <c r="EP123" s="465">
        <v>1000000</v>
      </c>
      <c r="EQ123" s="465">
        <v>1000000</v>
      </c>
      <c r="ER123" s="465">
        <v>1000000</v>
      </c>
      <c r="ES123" s="465">
        <v>1000000</v>
      </c>
      <c r="ET123" s="465">
        <v>1000000</v>
      </c>
      <c r="EU123" s="465">
        <v>1000000</v>
      </c>
      <c r="EV123" s="465">
        <v>1000000</v>
      </c>
      <c r="EW123" s="465">
        <v>1000000</v>
      </c>
      <c r="EX123" s="465">
        <v>1000000</v>
      </c>
      <c r="EY123" s="465">
        <v>1000000</v>
      </c>
      <c r="EZ123" s="465">
        <v>1000000</v>
      </c>
      <c r="FA123" s="465">
        <v>1000000</v>
      </c>
    </row>
    <row r="124" spans="1:208" ht="54" customHeight="1">
      <c r="A124" s="571"/>
      <c r="B124" s="571" t="s">
        <v>190</v>
      </c>
      <c r="C124" s="575" t="s">
        <v>191</v>
      </c>
      <c r="D124" s="557" t="s">
        <v>284</v>
      </c>
      <c r="E124" s="179" t="s">
        <v>183</v>
      </c>
      <c r="F124" s="179" t="s">
        <v>171</v>
      </c>
      <c r="G124" s="179" t="s">
        <v>171</v>
      </c>
      <c r="H124" s="179" t="s">
        <v>171</v>
      </c>
      <c r="I124" s="179" t="s">
        <v>171</v>
      </c>
      <c r="J124" s="179" t="s">
        <v>171</v>
      </c>
      <c r="K124" s="179" t="s">
        <v>171</v>
      </c>
      <c r="L124" s="179" t="s">
        <v>171</v>
      </c>
      <c r="M124" s="179" t="s">
        <v>171</v>
      </c>
      <c r="N124" s="179" t="s">
        <v>171</v>
      </c>
      <c r="O124" s="179" t="s">
        <v>171</v>
      </c>
      <c r="P124" s="179"/>
      <c r="Q124" s="179"/>
      <c r="R124" s="179" t="s">
        <v>282</v>
      </c>
      <c r="S124" s="230"/>
      <c r="T124" s="449" t="s">
        <v>285</v>
      </c>
      <c r="U124" s="545">
        <v>202400000000174</v>
      </c>
      <c r="V124" s="596" t="s">
        <v>286</v>
      </c>
      <c r="W124" s="351">
        <f>+SUMIFS('[1]SIIF 30 de Noviembre de 2025'!$P$4:$P$749,'[1]SIIF 30 de Noviembre de 2025'!$A$4:$A$749,$B124,'[1]SIIF 30 de Noviembre de 2025'!$B$4:$B$749,$C124,'[1]SIIF 30 de Noviembre de 2025'!$C$4:$C$749,$D124)/1000000</f>
        <v>261061.9172</v>
      </c>
      <c r="X124" s="351"/>
      <c r="Y124" s="351">
        <f>+SUMIFS('[1]SIIF 30 de Noviembre de 2025'!$R$4:$R$749,'[1]SIIF 30 de Noviembre de 2025'!$A$4:$A$749,$B124,'[1]SIIF 30 de Noviembre de 2025'!$B$4:$B$749,$C124,'[1]SIIF 30 de Noviembre de 2025'!$C$4:$C$749,$D124)/1000000</f>
        <v>0</v>
      </c>
      <c r="Z124" s="351"/>
      <c r="AA124" s="351">
        <f>+SUMIFS('[1]SIIF 30 de Noviembre de 2025'!$Q$4:$Q$749,'[1]SIIF 30 de Noviembre de 2025'!$A$4:$A$749,$B124,'[1]SIIF 30 de Noviembre de 2025'!$B$4:$B$749,$C124,'[1]SIIF 30 de Noviembre de 2025'!$C$4:$C$749,$D124)/1000000</f>
        <v>0</v>
      </c>
      <c r="AB124" s="351"/>
      <c r="AC124" s="351">
        <f t="shared" ref="AC124:AC130" si="362">+AA124+AB124</f>
        <v>0</v>
      </c>
      <c r="AD124" s="413">
        <f>+SUMIFS('[1]SIIF 30 de Noviembre de 2025'!$S$4:$S$749,'[1]SIIF 30 de Noviembre de 2025'!$A$4:$A$749,$B124,'[1]SIIF 30 de Noviembre de 2025'!$B$4:$B$749,$C124,'[1]SIIF 30 de Noviembre de 2025'!$C$4:$C$749,$D124)/1000000</f>
        <v>261061.9172</v>
      </c>
      <c r="AE124" s="351">
        <f>+SUMIFS('[1]SIIF 30 de Noviembre de 2025'!$T$4:$T$749,'[1]SIIF 30 de Noviembre de 2025'!$A$4:$A$749,$B124,'[1]SIIF 30 de Noviembre de 2025'!$B$4:$B$749,$C124,'[1]SIIF 30 de Noviembre de 2025'!$C$4:$C$749,$D124)/1000000</f>
        <v>0</v>
      </c>
      <c r="AF124" s="351">
        <f>+SUMIFS('[1]SIIF 30 de Noviembre de 2025'!$U$4:$U$749,'[1]SIIF 30 de Noviembre de 2025'!$A$4:$A$749,$B124,'[1]SIIF 30 de Noviembre de 2025'!$B$4:$B$749,$C124,'[1]SIIF 30 de Noviembre de 2025'!$C$4:$C$749,$D124)/1000000</f>
        <v>182880.76932200001</v>
      </c>
      <c r="AG124" s="351">
        <f>+SUMIFS('[1]SIIF 30 de Noviembre de 2025'!$V$4:$V$749,'[1]SIIF 30 de Noviembre de 2025'!$A$4:$A$749,$B124,'[1]SIIF 30 de Noviembre de 2025'!$B$4:$B$749,$C124,'[1]SIIF 30 de Noviembre de 2025'!$C$4:$C$749,$D124)/1000000</f>
        <v>78181.147878000003</v>
      </c>
      <c r="AH124" s="414">
        <f>+SUMIFS('[1]SIIF 30 de Noviembre de 2025'!$W$4:$W$749,'[1]SIIF 30 de Noviembre de 2025'!$A$4:$A$749,$B124,'[1]SIIF 30 de Noviembre de 2025'!$B$4:$B$749,$C124,'[1]SIIF 30 de Noviembre de 2025'!$C$4:$C$749,$D124,'[1]SIIF 30 de Noviembre de 2025'!$D$4:$D$749,$E124,'[1]SIIF 30 de Noviembre de 2025'!$E$4:$E$749,$F124,'[1]SIIF 30 de Noviembre de 2025'!$F$4:$F$749,$G124,'[1]SIIF 30 de Noviembre de 2025'!$G$4:$G$749,$H124,'[1]SIIF 30 de Noviembre de 2025'!$H$4:$H$749,$I124,'[1]SIIF 30 de Noviembre de 2025'!$I$4:$I$749,$J124,'[1]SIIF 30 de Noviembre de 2025'!$J$4:$J$749,$K124,'[1]SIIF 30 de Noviembre de 2025'!$K$4:$K$749,$L124,'[1]SIIF 30 de Noviembre de 2025'!$L$4:$L$749,$M124,'[1]SIIF 30 de Noviembre de 2025'!$M$4:$M$749,$N124,'[1]SIIF 30 de Noviembre de 2025'!$N$4:$N$749,$O124)/1000000</f>
        <v>136846.948878</v>
      </c>
      <c r="AI124" s="244">
        <f t="shared" si="345"/>
        <v>0.52419345703786169</v>
      </c>
      <c r="AJ124" s="245"/>
      <c r="AK124" s="243">
        <f t="shared" si="346"/>
        <v>230658.02686000001</v>
      </c>
      <c r="AL124" s="243">
        <f t="shared" si="347"/>
        <v>-93811.077982000017</v>
      </c>
      <c r="AM124" s="168">
        <f t="shared" si="348"/>
        <v>0.88353762714188788</v>
      </c>
      <c r="AN124" s="413">
        <f>+SUMIFS('[1]SIIF 30 de Noviembre de 2025'!$X$4:$X$749,'[1]SIIF 30 de Noviembre de 2025'!$A$4:$A$749,$B124,'[1]SIIF 30 de Noviembre de 2025'!$B$4:$B$749,$C124,'[1]SIIF 30 de Noviembre de 2025'!$C$4:$C$749,$D124,'[1]SIIF 30 de Noviembre de 2025'!$D$4:$D$749,$E124,'[1]SIIF 30 de Noviembre de 2025'!$E$4:$E$749,$F124,'[1]SIIF 30 de Noviembre de 2025'!$F$4:$F$749,$G124,'[1]SIIF 30 de Noviembre de 2025'!$G$4:$G$749,$H124,'[1]SIIF 30 de Noviembre de 2025'!$H$4:$H$749,$I124,'[1]SIIF 30 de Noviembre de 2025'!$I$4:$I$749,$J124,'[1]SIIF 30 de Noviembre de 2025'!$J$4:$J$749,$K124,'[1]SIIF 30 de Noviembre de 2025'!$K$4:$K$749,$L124,'[1]SIIF 30 de Noviembre de 2025'!$L$4:$L$749,$M124,'[1]SIIF 30 de Noviembre de 2025'!$M$4:$M$749,$N124,'[1]SIIF 30 de Noviembre de 2025'!$N$4:$N$749,$O124)/1000000</f>
        <v>136785.50547400001</v>
      </c>
      <c r="AO124" s="244">
        <f t="shared" si="349"/>
        <v>0.52395809753135458</v>
      </c>
      <c r="AP124" s="245"/>
      <c r="AQ124" s="243">
        <f t="shared" si="350"/>
        <v>195871.97814405756</v>
      </c>
      <c r="AR124" s="243">
        <f t="shared" si="351"/>
        <v>-59086.472670057556</v>
      </c>
      <c r="AS124" s="168">
        <f t="shared" si="352"/>
        <v>0.75028935757795601</v>
      </c>
      <c r="AT124" s="413">
        <f>+SUMIFS('[1]SIIF 30 de Noviembre de 2025'!$Z$4:$Z$749,'[1]SIIF 30 de Noviembre de 2025'!$A$4:$A$749,$B124,'[1]SIIF 30 de Noviembre de 2025'!$B$4:$B$749,$C124,'[1]SIIF 30 de Noviembre de 2025'!$C$4:$C$749,$D124,'[1]SIIF 30 de Noviembre de 2025'!$D$4:$D$749,$E124,'[1]SIIF 30 de Noviembre de 2025'!$E$4:$E$749,$F124,'[1]SIIF 30 de Noviembre de 2025'!$F$4:$F$749,$G124,'[1]SIIF 30 de Noviembre de 2025'!$G$4:$G$749,$H124,'[1]SIIF 30 de Noviembre de 2025'!$H$4:$H$749,$I124,'[1]SIIF 30 de Noviembre de 2025'!$I$4:$I$749,$J124,'[1]SIIF 30 de Noviembre de 2025'!$J$4:$J$749,$K124,'[1]SIIF 30 de Noviembre de 2025'!$K$4:$K$749,$L124,'[1]SIIF 30 de Noviembre de 2025'!$L$4:$L$749,$M124,'[1]SIIF 30 de Noviembre de 2025'!$M$4:$M$749,$N124,'[1]SIIF 30 de Noviembre de 2025'!$N$4:$N$749,$O124)/1000000</f>
        <v>136785.50547400001</v>
      </c>
      <c r="AU124" s="244">
        <f t="shared" si="353"/>
        <v>0.52395809753135458</v>
      </c>
      <c r="AV124" s="418">
        <f t="shared" si="354"/>
        <v>124214.968322</v>
      </c>
      <c r="AW124" s="352">
        <f t="shared" si="355"/>
        <v>61.443403999990551</v>
      </c>
      <c r="AX124" s="352">
        <f t="shared" si="356"/>
        <v>124276.41172599999</v>
      </c>
      <c r="AY124" s="351">
        <f t="shared" si="357"/>
        <v>-58665.800999999992</v>
      </c>
      <c r="AZ124" s="188">
        <f t="shared" si="358"/>
        <v>195871.97814405753</v>
      </c>
      <c r="BA124" s="247">
        <f t="shared" si="359"/>
        <v>0.69834136955209936</v>
      </c>
      <c r="BC124" s="255">
        <v>4.258916436089055E-4</v>
      </c>
      <c r="BD124" s="249">
        <v>5.9226248285592531E-2</v>
      </c>
      <c r="BE124" s="249">
        <v>0.1181713818349297</v>
      </c>
      <c r="BF124" s="249">
        <v>0.17640256826398576</v>
      </c>
      <c r="BG124" s="249">
        <v>0.2346674861545068</v>
      </c>
      <c r="BH124" s="249">
        <v>0.29289867258356289</v>
      </c>
      <c r="BI124" s="249">
        <v>0.35116359047408391</v>
      </c>
      <c r="BJ124" s="249">
        <v>0.70881033639325464</v>
      </c>
      <c r="BK124" s="249">
        <v>0.76707525428377576</v>
      </c>
      <c r="BL124" s="249">
        <v>0.82530644071283177</v>
      </c>
      <c r="BM124" s="249">
        <v>0.88353762714188788</v>
      </c>
      <c r="BN124" s="249">
        <v>1</v>
      </c>
      <c r="BP124" s="249">
        <v>0</v>
      </c>
      <c r="BQ124" s="249">
        <v>6.8566836944576422E-5</v>
      </c>
      <c r="BR124" s="249">
        <v>8.3368711849219179E-2</v>
      </c>
      <c r="BS124" s="249">
        <v>0.16675319696582414</v>
      </c>
      <c r="BT124" s="249">
        <v>0.2500988732814034</v>
      </c>
      <c r="BU124" s="249">
        <v>0.33348335839800836</v>
      </c>
      <c r="BV124" s="249">
        <v>0.41682903471358762</v>
      </c>
      <c r="BW124" s="249">
        <v>0.50021351983019258</v>
      </c>
      <c r="BX124" s="249">
        <v>0.58355919614577179</v>
      </c>
      <c r="BY124" s="249">
        <v>0.6669436812623768</v>
      </c>
      <c r="BZ124" s="249">
        <v>0.75028935757795601</v>
      </c>
      <c r="CA124" s="249">
        <v>1</v>
      </c>
      <c r="CC124" s="464">
        <f t="shared" si="360"/>
        <v>111.184089</v>
      </c>
      <c r="CD124" s="464">
        <f t="shared" si="360"/>
        <v>15461.717925999999</v>
      </c>
      <c r="CE124" s="464">
        <f t="shared" si="360"/>
        <v>30850.047500000001</v>
      </c>
      <c r="CF124" s="464">
        <f t="shared" si="360"/>
        <v>46051.99267</v>
      </c>
      <c r="CG124" s="464">
        <f t="shared" si="360"/>
        <v>61262.743840000003</v>
      </c>
      <c r="CH124" s="464">
        <f t="shared" si="360"/>
        <v>76464.689010000002</v>
      </c>
      <c r="CI124" s="464">
        <f t="shared" si="360"/>
        <v>91675.440180000005</v>
      </c>
      <c r="CJ124" s="464">
        <f t="shared" si="360"/>
        <v>185043.38535</v>
      </c>
      <c r="CK124" s="464">
        <f t="shared" si="360"/>
        <v>200254.13652</v>
      </c>
      <c r="CL124" s="464">
        <f t="shared" si="360"/>
        <v>215456.08168999999</v>
      </c>
      <c r="CM124" s="464">
        <f t="shared" si="360"/>
        <v>230658.02686000001</v>
      </c>
      <c r="CN124" s="464">
        <f t="shared" si="360"/>
        <v>261061.9172</v>
      </c>
      <c r="CP124" s="465">
        <f t="shared" si="361"/>
        <v>0</v>
      </c>
      <c r="CQ124" s="465">
        <f t="shared" si="361"/>
        <v>17.900189909090908</v>
      </c>
      <c r="CR124" s="465">
        <f t="shared" si="361"/>
        <v>21764.395749851516</v>
      </c>
      <c r="CS124" s="465">
        <f t="shared" si="361"/>
        <v>43532.90929912727</v>
      </c>
      <c r="CT124" s="465">
        <f t="shared" si="361"/>
        <v>65291.291348403029</v>
      </c>
      <c r="CU124" s="465">
        <f t="shared" si="361"/>
        <v>87059.804897678783</v>
      </c>
      <c r="CV124" s="465">
        <f t="shared" si="361"/>
        <v>108818.18694695455</v>
      </c>
      <c r="CW124" s="465">
        <f t="shared" si="361"/>
        <v>130586.7004962303</v>
      </c>
      <c r="CX124" s="465">
        <f t="shared" si="361"/>
        <v>152345.08254550604</v>
      </c>
      <c r="CY124" s="465">
        <f t="shared" si="361"/>
        <v>174113.59609478179</v>
      </c>
      <c r="CZ124" s="465">
        <f t="shared" si="361"/>
        <v>195871.97814405756</v>
      </c>
      <c r="DA124" s="465">
        <f t="shared" si="361"/>
        <v>261061.9172</v>
      </c>
      <c r="DC124" s="464">
        <v>111184089</v>
      </c>
      <c r="DD124" s="465">
        <v>15461717926</v>
      </c>
      <c r="DE124" s="465">
        <v>30850047500</v>
      </c>
      <c r="DF124" s="465">
        <v>46051992670</v>
      </c>
      <c r="DG124" s="465">
        <v>61262743840</v>
      </c>
      <c r="DH124" s="465">
        <v>76464689010</v>
      </c>
      <c r="DI124" s="465">
        <v>91675440180</v>
      </c>
      <c r="DJ124" s="465">
        <v>185043385350</v>
      </c>
      <c r="DK124" s="465">
        <v>200254136520</v>
      </c>
      <c r="DL124" s="465">
        <v>215456081690</v>
      </c>
      <c r="DM124" s="465">
        <v>230658026860</v>
      </c>
      <c r="DN124" s="465">
        <v>261061917200</v>
      </c>
      <c r="DP124" s="465">
        <v>0</v>
      </c>
      <c r="DQ124" s="465">
        <v>17900189.90909091</v>
      </c>
      <c r="DR124" s="465">
        <v>21764395749.851517</v>
      </c>
      <c r="DS124" s="465">
        <v>43532909299.127274</v>
      </c>
      <c r="DT124" s="465">
        <v>65291291348.40303</v>
      </c>
      <c r="DU124" s="465">
        <v>87059804897.678787</v>
      </c>
      <c r="DV124" s="465">
        <v>108818186946.95454</v>
      </c>
      <c r="DW124" s="465">
        <v>130586700496.2303</v>
      </c>
      <c r="DX124" s="465">
        <v>152345082545.50604</v>
      </c>
      <c r="DY124" s="465">
        <v>174113596094.7818</v>
      </c>
      <c r="DZ124" s="465">
        <v>195871978144.05756</v>
      </c>
      <c r="EA124" s="465">
        <v>261061917200</v>
      </c>
      <c r="EC124" s="464">
        <v>1000000</v>
      </c>
      <c r="ED124" s="465">
        <v>1000000</v>
      </c>
      <c r="EE124" s="465">
        <v>1000000</v>
      </c>
      <c r="EF124" s="465">
        <v>1000000</v>
      </c>
      <c r="EG124" s="465">
        <v>1000000</v>
      </c>
      <c r="EH124" s="465">
        <v>1000000</v>
      </c>
      <c r="EI124" s="465">
        <v>1000000</v>
      </c>
      <c r="EJ124" s="465">
        <v>1000000</v>
      </c>
      <c r="EK124" s="465">
        <v>1000000</v>
      </c>
      <c r="EL124" s="465">
        <v>1000000</v>
      </c>
      <c r="EM124" s="465">
        <v>1000000</v>
      </c>
      <c r="EN124" s="465">
        <v>1000000</v>
      </c>
      <c r="EP124" s="465">
        <v>1000000</v>
      </c>
      <c r="EQ124" s="465">
        <v>1000000</v>
      </c>
      <c r="ER124" s="465">
        <v>1000000</v>
      </c>
      <c r="ES124" s="465">
        <v>1000000</v>
      </c>
      <c r="ET124" s="465">
        <v>1000000</v>
      </c>
      <c r="EU124" s="465">
        <v>1000000</v>
      </c>
      <c r="EV124" s="465">
        <v>1000000</v>
      </c>
      <c r="EW124" s="465">
        <v>1000000</v>
      </c>
      <c r="EX124" s="465">
        <v>1000000</v>
      </c>
      <c r="EY124" s="465">
        <v>1000000</v>
      </c>
      <c r="EZ124" s="465">
        <v>1000000</v>
      </c>
      <c r="FA124" s="465">
        <v>1000000</v>
      </c>
    </row>
    <row r="125" spans="1:208" ht="45.75" customHeight="1">
      <c r="A125" s="571"/>
      <c r="B125" s="571" t="s">
        <v>190</v>
      </c>
      <c r="C125" s="576" t="s">
        <v>191</v>
      </c>
      <c r="D125" s="453" t="s">
        <v>287</v>
      </c>
      <c r="E125" s="179" t="s">
        <v>183</v>
      </c>
      <c r="F125" s="179" t="s">
        <v>171</v>
      </c>
      <c r="G125" s="179" t="s">
        <v>171</v>
      </c>
      <c r="H125" s="179" t="s">
        <v>171</v>
      </c>
      <c r="I125" s="179" t="s">
        <v>171</v>
      </c>
      <c r="J125" s="179" t="s">
        <v>171</v>
      </c>
      <c r="K125" s="179" t="s">
        <v>171</v>
      </c>
      <c r="L125" s="179" t="s">
        <v>171</v>
      </c>
      <c r="M125" s="179" t="s">
        <v>171</v>
      </c>
      <c r="N125" s="179" t="s">
        <v>171</v>
      </c>
      <c r="O125" s="179" t="s">
        <v>171</v>
      </c>
      <c r="P125" s="179"/>
      <c r="Q125" s="179"/>
      <c r="R125" s="179" t="s">
        <v>282</v>
      </c>
      <c r="S125" s="230"/>
      <c r="T125" s="448" t="s">
        <v>23</v>
      </c>
      <c r="U125" s="263" t="s">
        <v>288</v>
      </c>
      <c r="V125" s="598" t="s">
        <v>289</v>
      </c>
      <c r="W125" s="364">
        <f>+SUMIFS('[1]SIIF 30 de Noviembre de 2025'!$P$4:$P$749,'[1]SIIF 30 de Noviembre de 2025'!$A$4:$A$749,$B125,'[1]SIIF 30 de Noviembre de 2025'!$B$4:$B$749,$C125,'[1]SIIF 30 de Noviembre de 2025'!$C$4:$C$749,$D125)/1000000</f>
        <v>246276</v>
      </c>
      <c r="X125" s="351"/>
      <c r="Y125" s="351">
        <f>+SUMIFS('[1]SIIF 30 de Noviembre de 2025'!$R$4:$R$749,'[1]SIIF 30 de Noviembre de 2025'!$A$4:$A$749,$B125,'[1]SIIF 30 de Noviembre de 2025'!$B$4:$B$749,$C125,'[1]SIIF 30 de Noviembre de 2025'!$C$4:$C$749,$D125)/1000000</f>
        <v>0</v>
      </c>
      <c r="Z125" s="351"/>
      <c r="AA125" s="351">
        <f>+SUMIFS('[1]SIIF 30 de Noviembre de 2025'!$Q$4:$Q$749,'[1]SIIF 30 de Noviembre de 2025'!$A$4:$A$749,$B125,'[1]SIIF 30 de Noviembre de 2025'!$B$4:$B$749,$C125,'[1]SIIF 30 de Noviembre de 2025'!$C$4:$C$749,$D125)/1000000</f>
        <v>0</v>
      </c>
      <c r="AB125" s="351"/>
      <c r="AC125" s="351">
        <f>+AA125+AB125</f>
        <v>0</v>
      </c>
      <c r="AD125" s="413">
        <f>+SUMIFS('[1]SIIF 30 de Noviembre de 2025'!$S$4:$S$749,'[1]SIIF 30 de Noviembre de 2025'!$A$4:$A$749,$B125,'[1]SIIF 30 de Noviembre de 2025'!$B$4:$B$749,$C125,'[1]SIIF 30 de Noviembre de 2025'!$C$4:$C$749,$D125)/1000000</f>
        <v>246276</v>
      </c>
      <c r="AE125" s="364">
        <f>+SUMIFS('[1]SIIF 30 de Noviembre de 2025'!$T$4:$T$749,'[1]SIIF 30 de Noviembre de 2025'!$A$4:$A$749,$B125,'[1]SIIF 30 de Noviembre de 2025'!$B$4:$B$749,$C125,'[1]SIIF 30 de Noviembre de 2025'!$C$4:$C$749,$D125)/1000000</f>
        <v>0</v>
      </c>
      <c r="AF125" s="364">
        <f>+SUMIFS('[1]SIIF 30 de Noviembre de 2025'!$U$4:$U$749,'[1]SIIF 30 de Noviembre de 2025'!$A$4:$A$749,$B125,'[1]SIIF 30 de Noviembre de 2025'!$B$4:$B$749,$C125,'[1]SIIF 30 de Noviembre de 2025'!$C$4:$C$749,$D125)/1000000</f>
        <v>157308.10860654002</v>
      </c>
      <c r="AG125" s="351">
        <f>+SUMIFS('[1]SIIF 30 de Noviembre de 2025'!$V$4:$V$749,'[1]SIIF 30 de Noviembre de 2025'!$A$4:$A$749,$B125,'[1]SIIF 30 de Noviembre de 2025'!$B$4:$B$749,$C125,'[1]SIIF 30 de Noviembre de 2025'!$C$4:$C$749,$D125)/1000000</f>
        <v>88967.891393460013</v>
      </c>
      <c r="AH125" s="414">
        <f>+SUMIFS('[1]SIIF 30 de Noviembre de 2025'!$W$4:$W$749,'[1]SIIF 30 de Noviembre de 2025'!$A$4:$A$749,$B125,'[1]SIIF 30 de Noviembre de 2025'!$B$4:$B$749,$C125,'[1]SIIF 30 de Noviembre de 2025'!$C$4:$C$749,$D125,'[1]SIIF 30 de Noviembre de 2025'!$D$4:$D$749,$E125,'[1]SIIF 30 de Noviembre de 2025'!$E$4:$E$749,$F125,'[1]SIIF 30 de Noviembre de 2025'!$F$4:$F$749,$G125,'[1]SIIF 30 de Noviembre de 2025'!$G$4:$G$749,$H125,'[1]SIIF 30 de Noviembre de 2025'!$H$4:$H$749,$I125,'[1]SIIF 30 de Noviembre de 2025'!$I$4:$I$749,$J125,'[1]SIIF 30 de Noviembre de 2025'!$J$4:$J$749,$K125,'[1]SIIF 30 de Noviembre de 2025'!$K$4:$K$749,$L125,'[1]SIIF 30 de Noviembre de 2025'!$L$4:$L$749,$M125,'[1]SIIF 30 de Noviembre de 2025'!$M$4:$M$749,$N125,'[1]SIIF 30 de Noviembre de 2025'!$N$4:$N$749,$O125)/1000000</f>
        <v>149972.89311500001</v>
      </c>
      <c r="AI125" s="244">
        <f t="shared" si="345"/>
        <v>0.6089626805494649</v>
      </c>
      <c r="AJ125" s="280"/>
      <c r="AK125" s="243">
        <f t="shared" si="346"/>
        <v>246226</v>
      </c>
      <c r="AL125" s="243">
        <f>+AH125-AK125</f>
        <v>-96253.106884999987</v>
      </c>
      <c r="AM125" s="168">
        <f t="shared" si="348"/>
        <v>0.99979697575078363</v>
      </c>
      <c r="AN125" s="420">
        <f>+SUMIFS('[1]SIIF 30 de Noviembre de 2025'!$X$4:$X$749,'[1]SIIF 30 de Noviembre de 2025'!$A$4:$A$749,$B125,'[1]SIIF 30 de Noviembre de 2025'!$B$4:$B$749,$C125,'[1]SIIF 30 de Noviembre de 2025'!$C$4:$C$749,$D125,'[1]SIIF 30 de Noviembre de 2025'!$D$4:$D$749,$E125,'[1]SIIF 30 de Noviembre de 2025'!$E$4:$E$749,$F125,'[1]SIIF 30 de Noviembre de 2025'!$F$4:$F$749,$G125,'[1]SIIF 30 de Noviembre de 2025'!$G$4:$G$749,$H125,'[1]SIIF 30 de Noviembre de 2025'!$H$4:$H$749,$I125,'[1]SIIF 30 de Noviembre de 2025'!$I$4:$I$749,$J125,'[1]SIIF 30 de Noviembre de 2025'!$J$4:$J$749,$K125,'[1]SIIF 30 de Noviembre de 2025'!$K$4:$K$749,$L125,'[1]SIIF 30 de Noviembre de 2025'!$L$4:$L$749,$M125,'[1]SIIF 30 de Noviembre de 2025'!$M$4:$M$749,$N125,'[1]SIIF 30 de Noviembre de 2025'!$N$4:$N$749,$O125)/1000000</f>
        <v>17610.027448000001</v>
      </c>
      <c r="AO125" s="244">
        <f t="shared" si="349"/>
        <v>7.1505252026182006E-2</v>
      </c>
      <c r="AP125" s="280"/>
      <c r="AQ125" s="243">
        <f t="shared" si="350"/>
        <v>88114.344612000001</v>
      </c>
      <c r="AR125" s="243">
        <f>+AN125-AQ125</f>
        <v>-70504.317164000007</v>
      </c>
      <c r="AS125" s="168">
        <f t="shared" si="352"/>
        <v>0.35778697320079911</v>
      </c>
      <c r="AT125" s="420">
        <f>+SUMIFS('[1]SIIF 30 de Noviembre de 2025'!$Z$4:$Z$749,'[1]SIIF 30 de Noviembre de 2025'!$A$4:$A$749,$B125,'[1]SIIF 30 de Noviembre de 2025'!$B$4:$B$749,$C125,'[1]SIIF 30 de Noviembre de 2025'!$C$4:$C$749,$D125,'[1]SIIF 30 de Noviembre de 2025'!$D$4:$D$749,$E125,'[1]SIIF 30 de Noviembre de 2025'!$E$4:$E$749,$F125,'[1]SIIF 30 de Noviembre de 2025'!$F$4:$F$749,$G125,'[1]SIIF 30 de Noviembre de 2025'!$G$4:$G$749,$H125,'[1]SIIF 30 de Noviembre de 2025'!$H$4:$H$749,$I125,'[1]SIIF 30 de Noviembre de 2025'!$I$4:$I$749,$J125,'[1]SIIF 30 de Noviembre de 2025'!$J$4:$J$749,$K125,'[1]SIIF 30 de Noviembre de 2025'!$K$4:$K$749,$L125,'[1]SIIF 30 de Noviembre de 2025'!$L$4:$L$749,$M125,'[1]SIIF 30 de Noviembre de 2025'!$M$4:$M$749,$N125,'[1]SIIF 30 de Noviembre de 2025'!$N$4:$N$749,$O125)/1000000</f>
        <v>17600.633000000002</v>
      </c>
      <c r="AU125" s="244">
        <f t="shared" si="353"/>
        <v>7.1467106011141979E-2</v>
      </c>
      <c r="AV125" s="418">
        <f t="shared" si="354"/>
        <v>96303.106884999987</v>
      </c>
      <c r="AW125" s="365">
        <f>+AH125-AN125</f>
        <v>132362.86566700001</v>
      </c>
      <c r="AX125" s="365">
        <f t="shared" si="356"/>
        <v>228665.97255199999</v>
      </c>
      <c r="AY125" s="364">
        <f t="shared" si="357"/>
        <v>-61005.00172154</v>
      </c>
      <c r="AZ125" s="188">
        <f t="shared" si="358"/>
        <v>88114.344612000001</v>
      </c>
      <c r="BA125" s="247">
        <f>IF(AND(AZ125=0,AN125&gt;AZ125),1,IFERROR(AN125/AZ125,1))</f>
        <v>0.19985426352024127</v>
      </c>
      <c r="BC125" s="255">
        <v>0.34487676247787036</v>
      </c>
      <c r="BD125" s="249">
        <v>0.35386280857655639</v>
      </c>
      <c r="BE125" s="249">
        <v>0.35846421280189705</v>
      </c>
      <c r="BF125" s="249">
        <v>0.3585048176517403</v>
      </c>
      <c r="BG125" s="249">
        <v>0.35858602735142686</v>
      </c>
      <c r="BH125" s="249">
        <v>0.35873393035456153</v>
      </c>
      <c r="BI125" s="249">
        <v>0.35877453520440483</v>
      </c>
      <c r="BJ125" s="249">
        <v>0.35881514005424808</v>
      </c>
      <c r="BK125" s="249">
        <v>0.35893695460377789</v>
      </c>
      <c r="BL125" s="249">
        <v>0.35905876915330764</v>
      </c>
      <c r="BM125" s="249">
        <v>0.99979697575078363</v>
      </c>
      <c r="BN125" s="249">
        <v>1</v>
      </c>
      <c r="BP125" s="249">
        <v>0</v>
      </c>
      <c r="BQ125" s="249">
        <v>6.4135358297195012E-4</v>
      </c>
      <c r="BR125" s="249">
        <v>3.4341856981597884E-3</v>
      </c>
      <c r="BS125" s="249">
        <v>6.5265003004758891E-3</v>
      </c>
      <c r="BT125" s="249">
        <v>1.0037232296285468E-2</v>
      </c>
      <c r="BU125" s="249">
        <v>1.360677825285452E-2</v>
      </c>
      <c r="BV125" s="249">
        <v>1.608843907242281E-2</v>
      </c>
      <c r="BW125" s="249">
        <v>1.6825672749273175E-2</v>
      </c>
      <c r="BX125" s="249">
        <v>1.7354835152430605E-2</v>
      </c>
      <c r="BY125" s="249">
        <v>1.784371754454352E-2</v>
      </c>
      <c r="BZ125" s="249">
        <v>0.35778697320079911</v>
      </c>
      <c r="CA125" s="249">
        <v>1</v>
      </c>
      <c r="CC125" s="464">
        <f t="shared" si="360"/>
        <v>84934.869556000005</v>
      </c>
      <c r="CD125" s="464">
        <f t="shared" si="360"/>
        <v>87147.917044999995</v>
      </c>
      <c r="CE125" s="464">
        <f t="shared" si="360"/>
        <v>88281.132471999998</v>
      </c>
      <c r="CF125" s="464">
        <f t="shared" si="360"/>
        <v>88291.132471999998</v>
      </c>
      <c r="CG125" s="464">
        <f t="shared" si="360"/>
        <v>88311.132471999998</v>
      </c>
      <c r="CH125" s="464">
        <f t="shared" si="360"/>
        <v>88347.557432000001</v>
      </c>
      <c r="CI125" s="464">
        <f t="shared" si="360"/>
        <v>88357.557432000001</v>
      </c>
      <c r="CJ125" s="464">
        <f t="shared" si="360"/>
        <v>88367.557432000001</v>
      </c>
      <c r="CK125" s="464">
        <f t="shared" si="360"/>
        <v>88397.557432000001</v>
      </c>
      <c r="CL125" s="464">
        <f t="shared" si="360"/>
        <v>88427.557432000001</v>
      </c>
      <c r="CM125" s="464">
        <f t="shared" si="360"/>
        <v>246226</v>
      </c>
      <c r="CN125" s="464">
        <f t="shared" si="360"/>
        <v>246276</v>
      </c>
      <c r="CP125" s="465">
        <f t="shared" si="361"/>
        <v>0</v>
      </c>
      <c r="CQ125" s="465">
        <f t="shared" si="361"/>
        <v>157.949995</v>
      </c>
      <c r="CR125" s="465">
        <f t="shared" si="361"/>
        <v>845.75751700000001</v>
      </c>
      <c r="CS125" s="465">
        <f t="shared" si="361"/>
        <v>1607.3203880000001</v>
      </c>
      <c r="CT125" s="465">
        <f t="shared" si="361"/>
        <v>2471.9294209999998</v>
      </c>
      <c r="CU125" s="465">
        <f t="shared" si="361"/>
        <v>3351.0229210000002</v>
      </c>
      <c r="CV125" s="465">
        <f t="shared" si="361"/>
        <v>3962.1964210000001</v>
      </c>
      <c r="CW125" s="465">
        <f t="shared" si="361"/>
        <v>4143.7593820000002</v>
      </c>
      <c r="CX125" s="465">
        <f t="shared" si="361"/>
        <v>4274.0793819999999</v>
      </c>
      <c r="CY125" s="465">
        <f t="shared" si="361"/>
        <v>4394.4793820000004</v>
      </c>
      <c r="CZ125" s="465">
        <f t="shared" si="361"/>
        <v>88114.344612000001</v>
      </c>
      <c r="DA125" s="465">
        <f t="shared" si="361"/>
        <v>246276</v>
      </c>
      <c r="DC125" s="464">
        <v>84934869556</v>
      </c>
      <c r="DD125" s="465">
        <v>87147917045</v>
      </c>
      <c r="DE125" s="465">
        <v>88281132472</v>
      </c>
      <c r="DF125" s="465">
        <v>88291132472</v>
      </c>
      <c r="DG125" s="465">
        <v>88311132472</v>
      </c>
      <c r="DH125" s="465">
        <v>88347557432</v>
      </c>
      <c r="DI125" s="465">
        <v>88357557432</v>
      </c>
      <c r="DJ125" s="465">
        <v>88367557432</v>
      </c>
      <c r="DK125" s="465">
        <v>88397557432</v>
      </c>
      <c r="DL125" s="465">
        <v>88427557432</v>
      </c>
      <c r="DM125" s="465">
        <v>246226000000</v>
      </c>
      <c r="DN125" s="465">
        <v>246276000000</v>
      </c>
      <c r="DP125" s="465">
        <v>0</v>
      </c>
      <c r="DQ125" s="465">
        <v>157949995</v>
      </c>
      <c r="DR125" s="465">
        <v>845757517</v>
      </c>
      <c r="DS125" s="465">
        <v>1607320388</v>
      </c>
      <c r="DT125" s="465">
        <v>2471929421</v>
      </c>
      <c r="DU125" s="465">
        <v>3351022921</v>
      </c>
      <c r="DV125" s="465">
        <v>3962196421</v>
      </c>
      <c r="DW125" s="465">
        <v>4143759382</v>
      </c>
      <c r="DX125" s="465">
        <v>4274079382</v>
      </c>
      <c r="DY125" s="465">
        <v>4394479382</v>
      </c>
      <c r="DZ125" s="465">
        <v>88114344612</v>
      </c>
      <c r="EA125" s="465">
        <v>246276000000</v>
      </c>
      <c r="EC125" s="464">
        <v>1000000</v>
      </c>
      <c r="ED125" s="465">
        <v>1000000</v>
      </c>
      <c r="EE125" s="465">
        <v>1000000</v>
      </c>
      <c r="EF125" s="465">
        <v>1000000</v>
      </c>
      <c r="EG125" s="465">
        <v>1000000</v>
      </c>
      <c r="EH125" s="465">
        <v>1000000</v>
      </c>
      <c r="EI125" s="465">
        <v>1000000</v>
      </c>
      <c r="EJ125" s="465">
        <v>1000000</v>
      </c>
      <c r="EK125" s="465">
        <v>1000000</v>
      </c>
      <c r="EL125" s="465">
        <v>1000000</v>
      </c>
      <c r="EM125" s="465">
        <v>1000000</v>
      </c>
      <c r="EN125" s="465">
        <v>1000000</v>
      </c>
      <c r="EP125" s="465">
        <v>1000000</v>
      </c>
      <c r="EQ125" s="465">
        <v>1000000</v>
      </c>
      <c r="ER125" s="465">
        <v>1000000</v>
      </c>
      <c r="ES125" s="465">
        <v>1000000</v>
      </c>
      <c r="ET125" s="465">
        <v>1000000</v>
      </c>
      <c r="EU125" s="465">
        <v>1000000</v>
      </c>
      <c r="EV125" s="465">
        <v>1000000</v>
      </c>
      <c r="EW125" s="465">
        <v>1000000</v>
      </c>
      <c r="EX125" s="465">
        <v>1000000</v>
      </c>
      <c r="EY125" s="465">
        <v>1000000</v>
      </c>
      <c r="EZ125" s="465">
        <v>1000000</v>
      </c>
      <c r="FA125" s="465">
        <v>1000000</v>
      </c>
    </row>
    <row r="126" spans="1:208" ht="44.25" customHeight="1">
      <c r="A126" s="571"/>
      <c r="B126" s="571" t="s">
        <v>190</v>
      </c>
      <c r="C126" s="576" t="s">
        <v>191</v>
      </c>
      <c r="D126" s="453" t="s">
        <v>290</v>
      </c>
      <c r="E126" s="179" t="s">
        <v>183</v>
      </c>
      <c r="F126" s="179" t="s">
        <v>171</v>
      </c>
      <c r="G126" s="179" t="s">
        <v>171</v>
      </c>
      <c r="H126" s="179" t="s">
        <v>171</v>
      </c>
      <c r="I126" s="179" t="s">
        <v>171</v>
      </c>
      <c r="J126" s="179" t="s">
        <v>171</v>
      </c>
      <c r="K126" s="179" t="s">
        <v>171</v>
      </c>
      <c r="L126" s="179" t="s">
        <v>171</v>
      </c>
      <c r="M126" s="179" t="s">
        <v>171</v>
      </c>
      <c r="N126" s="179" t="s">
        <v>171</v>
      </c>
      <c r="O126" s="179" t="s">
        <v>171</v>
      </c>
      <c r="P126" s="179"/>
      <c r="Q126" s="179"/>
      <c r="R126" s="179" t="s">
        <v>282</v>
      </c>
      <c r="S126" s="230"/>
      <c r="T126" s="449" t="s">
        <v>25</v>
      </c>
      <c r="U126" s="263">
        <v>2022011000082</v>
      </c>
      <c r="V126" s="598" t="s">
        <v>291</v>
      </c>
      <c r="W126" s="351">
        <f>+SUMIFS('[1]SIIF 30 de Noviembre de 2025'!$P$4:$P$749,'[1]SIIF 30 de Noviembre de 2025'!$A$4:$A$749,$B126,'[1]SIIF 30 de Noviembre de 2025'!$B$4:$B$749,$C126,'[1]SIIF 30 de Noviembre de 2025'!$C$4:$C$749,$D126)/1000000</f>
        <v>240317</v>
      </c>
      <c r="X126" s="351"/>
      <c r="Y126" s="351">
        <f>+SUMIFS('[1]SIIF 30 de Noviembre de 2025'!$R$4:$R$749,'[1]SIIF 30 de Noviembre de 2025'!$A$4:$A$749,$B126,'[1]SIIF 30 de Noviembre de 2025'!$B$4:$B$749,$C126,'[1]SIIF 30 de Noviembre de 2025'!$C$4:$C$749,$D126)/1000000</f>
        <v>0</v>
      </c>
      <c r="Z126" s="351"/>
      <c r="AA126" s="351">
        <f>+SUMIFS('[1]SIIF 30 de Noviembre de 2025'!$Q$4:$Q$749,'[1]SIIF 30 de Noviembre de 2025'!$A$4:$A$749,$B126,'[1]SIIF 30 de Noviembre de 2025'!$B$4:$B$749,$C126,'[1]SIIF 30 de Noviembre de 2025'!$C$4:$C$749,$D126)/1000000</f>
        <v>0</v>
      </c>
      <c r="AB126" s="351"/>
      <c r="AC126" s="351">
        <f>+AA126+AB126</f>
        <v>0</v>
      </c>
      <c r="AD126" s="413">
        <f>+SUMIFS('[1]SIIF 30 de Noviembre de 2025'!$S$4:$S$749,'[1]SIIF 30 de Noviembre de 2025'!$A$4:$A$749,$B126,'[1]SIIF 30 de Noviembre de 2025'!$B$4:$B$749,$C126,'[1]SIIF 30 de Noviembre de 2025'!$C$4:$C$749,$D126)/1000000</f>
        <v>240317</v>
      </c>
      <c r="AE126" s="351">
        <f>+SUMIFS('[1]SIIF 30 de Noviembre de 2025'!$T$4:$T$749,'[1]SIIF 30 de Noviembre de 2025'!$A$4:$A$749,$B126,'[1]SIIF 30 de Noviembre de 2025'!$B$4:$B$749,$C126,'[1]SIIF 30 de Noviembre de 2025'!$C$4:$C$749,$D126)/1000000</f>
        <v>0</v>
      </c>
      <c r="AF126" s="351">
        <f>+SUMIFS('[1]SIIF 30 de Noviembre de 2025'!$U$4:$U$749,'[1]SIIF 30 de Noviembre de 2025'!$A$4:$A$749,$B126,'[1]SIIF 30 de Noviembre de 2025'!$B$4:$B$749,$C126,'[1]SIIF 30 de Noviembre de 2025'!$C$4:$C$749,$D126)/1000000</f>
        <v>227161.286838</v>
      </c>
      <c r="AG126" s="351">
        <f>+SUMIFS('[1]SIIF 30 de Noviembre de 2025'!$V$4:$V$749,'[1]SIIF 30 de Noviembre de 2025'!$A$4:$A$749,$B126,'[1]SIIF 30 de Noviembre de 2025'!$B$4:$B$749,$C126,'[1]SIIF 30 de Noviembre de 2025'!$C$4:$C$749,$D126)/1000000</f>
        <v>13155.713162</v>
      </c>
      <c r="AH126" s="414">
        <f>+SUMIFS('[1]SIIF 30 de Noviembre de 2025'!$W$4:$W$749,'[1]SIIF 30 de Noviembre de 2025'!$A$4:$A$749,$B126,'[1]SIIF 30 de Noviembre de 2025'!$B$4:$B$749,$C126,'[1]SIIF 30 de Noviembre de 2025'!$C$4:$C$749,$D126,'[1]SIIF 30 de Noviembre de 2025'!$D$4:$D$749,$E126,'[1]SIIF 30 de Noviembre de 2025'!$E$4:$E$749,$F126,'[1]SIIF 30 de Noviembre de 2025'!$F$4:$F$749,$G126,'[1]SIIF 30 de Noviembre de 2025'!$G$4:$G$749,$H126,'[1]SIIF 30 de Noviembre de 2025'!$H$4:$H$749,$I126,'[1]SIIF 30 de Noviembre de 2025'!$I$4:$I$749,$J126,'[1]SIIF 30 de Noviembre de 2025'!$J$4:$J$749,$K126,'[1]SIIF 30 de Noviembre de 2025'!$K$4:$K$749,$L126,'[1]SIIF 30 de Noviembre de 2025'!$L$4:$L$749,$M126,'[1]SIIF 30 de Noviembre de 2025'!$M$4:$M$749,$N126,'[1]SIIF 30 de Noviembre de 2025'!$N$4:$N$749,$O126)/1000000</f>
        <v>225906.87553567998</v>
      </c>
      <c r="AI126" s="244">
        <f t="shared" si="345"/>
        <v>0.94003701584024424</v>
      </c>
      <c r="AJ126" s="245"/>
      <c r="AK126" s="243">
        <f t="shared" si="346"/>
        <v>240230.55619999999</v>
      </c>
      <c r="AL126" s="243">
        <f>+AH126-AK126</f>
        <v>-14323.680664320011</v>
      </c>
      <c r="AM126" s="168">
        <f t="shared" si="348"/>
        <v>0.99964029261350629</v>
      </c>
      <c r="AN126" s="413">
        <f>+SUMIFS('[1]SIIF 30 de Noviembre de 2025'!$X$4:$X$749,'[1]SIIF 30 de Noviembre de 2025'!$A$4:$A$749,$B126,'[1]SIIF 30 de Noviembre de 2025'!$B$4:$B$749,$C126,'[1]SIIF 30 de Noviembre de 2025'!$C$4:$C$749,$D126,'[1]SIIF 30 de Noviembre de 2025'!$D$4:$D$749,$E126,'[1]SIIF 30 de Noviembre de 2025'!$E$4:$E$749,$F126,'[1]SIIF 30 de Noviembre de 2025'!$F$4:$F$749,$G126,'[1]SIIF 30 de Noviembre de 2025'!$G$4:$G$749,$H126,'[1]SIIF 30 de Noviembre de 2025'!$H$4:$H$749,$I126,'[1]SIIF 30 de Noviembre de 2025'!$I$4:$I$749,$J126,'[1]SIIF 30 de Noviembre de 2025'!$J$4:$J$749,$K126,'[1]SIIF 30 de Noviembre de 2025'!$K$4:$K$749,$L126,'[1]SIIF 30 de Noviembre de 2025'!$L$4:$L$749,$M126,'[1]SIIF 30 de Noviembre de 2025'!$M$4:$M$749,$N126,'[1]SIIF 30 de Noviembre de 2025'!$N$4:$N$749,$O126)/1000000</f>
        <v>6053.1112169999997</v>
      </c>
      <c r="AO126" s="244">
        <f t="shared" si="349"/>
        <v>2.5188027551109576E-2</v>
      </c>
      <c r="AP126" s="245"/>
      <c r="AQ126" s="243">
        <f t="shared" si="350"/>
        <v>67330.836490000002</v>
      </c>
      <c r="AR126" s="243">
        <f>+AN126-AQ126</f>
        <v>-61277.725273000004</v>
      </c>
      <c r="AS126" s="168">
        <f t="shared" si="352"/>
        <v>0.2801750874469971</v>
      </c>
      <c r="AT126" s="413">
        <f>+SUMIFS('[1]SIIF 30 de Noviembre de 2025'!$Z$4:$Z$749,'[1]SIIF 30 de Noviembre de 2025'!$A$4:$A$749,$B126,'[1]SIIF 30 de Noviembre de 2025'!$B$4:$B$749,$C126,'[1]SIIF 30 de Noviembre de 2025'!$C$4:$C$749,$D126,'[1]SIIF 30 de Noviembre de 2025'!$D$4:$D$749,$E126,'[1]SIIF 30 de Noviembre de 2025'!$E$4:$E$749,$F126,'[1]SIIF 30 de Noviembre de 2025'!$F$4:$F$749,$G126,'[1]SIIF 30 de Noviembre de 2025'!$G$4:$G$749,$H126,'[1]SIIF 30 de Noviembre de 2025'!$H$4:$H$749,$I126,'[1]SIIF 30 de Noviembre de 2025'!$I$4:$I$749,$J126,'[1]SIIF 30 de Noviembre de 2025'!$J$4:$J$749,$K126,'[1]SIIF 30 de Noviembre de 2025'!$K$4:$K$749,$L126,'[1]SIIF 30 de Noviembre de 2025'!$L$4:$L$749,$M126,'[1]SIIF 30 de Noviembre de 2025'!$M$4:$M$749,$N126,'[1]SIIF 30 de Noviembre de 2025'!$N$4:$N$749,$O126)/1000000</f>
        <v>6049.477637</v>
      </c>
      <c r="AU126" s="244">
        <f t="shared" si="353"/>
        <v>2.5172907605371237E-2</v>
      </c>
      <c r="AV126" s="418">
        <f t="shared" si="354"/>
        <v>14410.124464320019</v>
      </c>
      <c r="AW126" s="352">
        <f>+AH126-AN126</f>
        <v>219853.76431867998</v>
      </c>
      <c r="AX126" s="352">
        <f t="shared" si="356"/>
        <v>234263.888783</v>
      </c>
      <c r="AY126" s="351">
        <f t="shared" si="357"/>
        <v>-212751.16237367998</v>
      </c>
      <c r="AZ126" s="188">
        <f t="shared" si="358"/>
        <v>67330.836490000002</v>
      </c>
      <c r="BA126" s="247">
        <f>IF(AND(AZ126=0,AN126&gt;AZ126),1,IFERROR(AN126/AZ126,1))</f>
        <v>8.9901025036262697E-2</v>
      </c>
      <c r="BC126" s="255">
        <v>0.27237876012516798</v>
      </c>
      <c r="BD126" s="249">
        <v>0.27710447324991572</v>
      </c>
      <c r="BE126" s="249">
        <v>0.28183679847035376</v>
      </c>
      <c r="BF126" s="249">
        <v>0.28189921602716411</v>
      </c>
      <c r="BG126" s="249">
        <v>0.28198243943624463</v>
      </c>
      <c r="BH126" s="249">
        <v>0.28212808040213549</v>
      </c>
      <c r="BI126" s="249">
        <v>0.28229452722029652</v>
      </c>
      <c r="BJ126" s="249">
        <v>0.28241936233391729</v>
      </c>
      <c r="BK126" s="249">
        <v>0.28254419744753806</v>
      </c>
      <c r="BL126" s="249">
        <v>0.28271064426569903</v>
      </c>
      <c r="BM126" s="249">
        <v>0.99964029261350629</v>
      </c>
      <c r="BN126" s="249">
        <v>1</v>
      </c>
      <c r="BP126" s="249">
        <v>0</v>
      </c>
      <c r="BQ126" s="249">
        <v>0</v>
      </c>
      <c r="BR126" s="249">
        <v>1.8925001144321876E-4</v>
      </c>
      <c r="BS126" s="249">
        <v>8.2793151545666765E-4</v>
      </c>
      <c r="BT126" s="249">
        <v>1.5313523429470242E-3</v>
      </c>
      <c r="BU126" s="249">
        <v>2.151990916164899E-3</v>
      </c>
      <c r="BV126" s="249">
        <v>3.9378944144608996E-3</v>
      </c>
      <c r="BW126" s="249">
        <v>7.4341658975436613E-3</v>
      </c>
      <c r="BX126" s="249">
        <v>1.119963916826525E-2</v>
      </c>
      <c r="BY126" s="249">
        <v>1.4986388120690588E-2</v>
      </c>
      <c r="BZ126" s="249">
        <v>0.2801750874469971</v>
      </c>
      <c r="CA126" s="249">
        <v>1</v>
      </c>
      <c r="CC126" s="464">
        <f t="shared" si="360"/>
        <v>65457.246497</v>
      </c>
      <c r="CD126" s="464">
        <f t="shared" si="360"/>
        <v>66592.915697999997</v>
      </c>
      <c r="CE126" s="464">
        <f t="shared" si="360"/>
        <v>67730.173897999994</v>
      </c>
      <c r="CF126" s="464">
        <f t="shared" si="360"/>
        <v>67745.173897999994</v>
      </c>
      <c r="CG126" s="464">
        <f t="shared" si="360"/>
        <v>67765.173897999994</v>
      </c>
      <c r="CH126" s="464">
        <f t="shared" si="360"/>
        <v>67800.173897999994</v>
      </c>
      <c r="CI126" s="464">
        <f t="shared" si="360"/>
        <v>67840.173897999994</v>
      </c>
      <c r="CJ126" s="464">
        <f t="shared" si="360"/>
        <v>67870.173897999994</v>
      </c>
      <c r="CK126" s="464">
        <f t="shared" si="360"/>
        <v>67900.173897999994</v>
      </c>
      <c r="CL126" s="464">
        <f t="shared" si="360"/>
        <v>67940.173897999994</v>
      </c>
      <c r="CM126" s="464">
        <f t="shared" si="360"/>
        <v>240230.55619999999</v>
      </c>
      <c r="CN126" s="464">
        <f t="shared" si="360"/>
        <v>240317</v>
      </c>
      <c r="CP126" s="465">
        <f t="shared" si="361"/>
        <v>0</v>
      </c>
      <c r="CQ126" s="465">
        <f t="shared" si="361"/>
        <v>0</v>
      </c>
      <c r="CR126" s="465">
        <f t="shared" si="361"/>
        <v>45.479995000000002</v>
      </c>
      <c r="CS126" s="465">
        <f t="shared" si="361"/>
        <v>198.96601799999999</v>
      </c>
      <c r="CT126" s="465">
        <f t="shared" si="361"/>
        <v>368.01000099999999</v>
      </c>
      <c r="CU126" s="465">
        <f t="shared" si="361"/>
        <v>517.16000099999997</v>
      </c>
      <c r="CV126" s="465">
        <f t="shared" si="361"/>
        <v>946.34297200000003</v>
      </c>
      <c r="CW126" s="465">
        <f t="shared" si="361"/>
        <v>1786.5564460000001</v>
      </c>
      <c r="CX126" s="465">
        <f t="shared" si="361"/>
        <v>2691.4636860000001</v>
      </c>
      <c r="CY126" s="465">
        <f t="shared" si="361"/>
        <v>3601.4838340000001</v>
      </c>
      <c r="CZ126" s="465">
        <f t="shared" si="361"/>
        <v>67330.836490000002</v>
      </c>
      <c r="DA126" s="465">
        <f t="shared" si="361"/>
        <v>240317</v>
      </c>
      <c r="DC126" s="464">
        <v>65457246497</v>
      </c>
      <c r="DD126" s="465">
        <v>66592915698</v>
      </c>
      <c r="DE126" s="465">
        <v>67730173898</v>
      </c>
      <c r="DF126" s="465">
        <v>67745173898</v>
      </c>
      <c r="DG126" s="465">
        <v>67765173898</v>
      </c>
      <c r="DH126" s="465">
        <v>67800173898</v>
      </c>
      <c r="DI126" s="465">
        <v>67840173898</v>
      </c>
      <c r="DJ126" s="465">
        <v>67870173898</v>
      </c>
      <c r="DK126" s="465">
        <v>67900173898</v>
      </c>
      <c r="DL126" s="465">
        <v>67940173898</v>
      </c>
      <c r="DM126" s="465">
        <v>240230556200</v>
      </c>
      <c r="DN126" s="465">
        <v>240317000000</v>
      </c>
      <c r="DP126" s="465">
        <v>0</v>
      </c>
      <c r="DQ126" s="465">
        <v>0</v>
      </c>
      <c r="DR126" s="465">
        <v>45479995</v>
      </c>
      <c r="DS126" s="465">
        <v>198966018</v>
      </c>
      <c r="DT126" s="465">
        <v>368010001</v>
      </c>
      <c r="DU126" s="465">
        <v>517160001</v>
      </c>
      <c r="DV126" s="465">
        <v>946342972</v>
      </c>
      <c r="DW126" s="465">
        <v>1786556446</v>
      </c>
      <c r="DX126" s="465">
        <v>2691463686</v>
      </c>
      <c r="DY126" s="465">
        <v>3601483834</v>
      </c>
      <c r="DZ126" s="465">
        <v>67330836490</v>
      </c>
      <c r="EA126" s="465">
        <v>240317000000</v>
      </c>
      <c r="EC126" s="464">
        <v>1000000</v>
      </c>
      <c r="ED126" s="465">
        <v>1000000</v>
      </c>
      <c r="EE126" s="465">
        <v>1000000</v>
      </c>
      <c r="EF126" s="465">
        <v>1000000</v>
      </c>
      <c r="EG126" s="465">
        <v>1000000</v>
      </c>
      <c r="EH126" s="465">
        <v>1000000</v>
      </c>
      <c r="EI126" s="465">
        <v>1000000</v>
      </c>
      <c r="EJ126" s="465">
        <v>1000000</v>
      </c>
      <c r="EK126" s="465">
        <v>1000000</v>
      </c>
      <c r="EL126" s="465">
        <v>1000000</v>
      </c>
      <c r="EM126" s="465">
        <v>1000000</v>
      </c>
      <c r="EN126" s="465">
        <v>1000000</v>
      </c>
      <c r="EP126" s="465">
        <v>1000000</v>
      </c>
      <c r="EQ126" s="465">
        <v>1000000</v>
      </c>
      <c r="ER126" s="465">
        <v>1000000</v>
      </c>
      <c r="ES126" s="465">
        <v>1000000</v>
      </c>
      <c r="ET126" s="465">
        <v>1000000</v>
      </c>
      <c r="EU126" s="465">
        <v>1000000</v>
      </c>
      <c r="EV126" s="465">
        <v>1000000</v>
      </c>
      <c r="EW126" s="465">
        <v>1000000</v>
      </c>
      <c r="EX126" s="465">
        <v>1000000</v>
      </c>
      <c r="EY126" s="465">
        <v>1000000</v>
      </c>
      <c r="EZ126" s="465">
        <v>1000000</v>
      </c>
      <c r="FA126" s="465">
        <v>1000000</v>
      </c>
    </row>
    <row r="127" spans="1:208" ht="45.75" customHeight="1">
      <c r="A127" s="571"/>
      <c r="B127" s="571" t="s">
        <v>190</v>
      </c>
      <c r="C127" s="576" t="s">
        <v>191</v>
      </c>
      <c r="D127" s="453" t="s">
        <v>292</v>
      </c>
      <c r="E127" s="179" t="s">
        <v>183</v>
      </c>
      <c r="F127" s="179" t="s">
        <v>171</v>
      </c>
      <c r="G127" s="179" t="s">
        <v>171</v>
      </c>
      <c r="H127" s="179" t="s">
        <v>171</v>
      </c>
      <c r="I127" s="179" t="s">
        <v>171</v>
      </c>
      <c r="J127" s="179" t="s">
        <v>171</v>
      </c>
      <c r="K127" s="179" t="s">
        <v>171</v>
      </c>
      <c r="L127" s="179" t="s">
        <v>171</v>
      </c>
      <c r="M127" s="179" t="s">
        <v>171</v>
      </c>
      <c r="N127" s="179" t="s">
        <v>171</v>
      </c>
      <c r="O127" s="179" t="s">
        <v>171</v>
      </c>
      <c r="P127" s="179"/>
      <c r="Q127" s="179"/>
      <c r="R127" s="179" t="s">
        <v>282</v>
      </c>
      <c r="S127" s="230"/>
      <c r="T127" s="449" t="s">
        <v>26</v>
      </c>
      <c r="U127" s="263" t="s">
        <v>293</v>
      </c>
      <c r="V127" s="598" t="s">
        <v>294</v>
      </c>
      <c r="W127" s="351">
        <f>+SUMIFS('[1]SIIF 30 de Noviembre de 2025'!$P$4:$P$749,'[1]SIIF 30 de Noviembre de 2025'!$A$4:$A$749,$B127,'[1]SIIF 30 de Noviembre de 2025'!$B$4:$B$749,$C127,'[1]SIIF 30 de Noviembre de 2025'!$C$4:$C$749,$D127)/1000000</f>
        <v>222821</v>
      </c>
      <c r="X127" s="351"/>
      <c r="Y127" s="351">
        <f>+SUMIFS('[1]SIIF 30 de Noviembre de 2025'!$R$4:$R$749,'[1]SIIF 30 de Noviembre de 2025'!$A$4:$A$749,$B127,'[1]SIIF 30 de Noviembre de 2025'!$B$4:$B$749,$C127,'[1]SIIF 30 de Noviembre de 2025'!$C$4:$C$749,$D127)/1000000</f>
        <v>0</v>
      </c>
      <c r="Z127" s="351"/>
      <c r="AA127" s="351">
        <f>+SUMIFS('[1]SIIF 30 de Noviembre de 2025'!$Q$4:$Q$749,'[1]SIIF 30 de Noviembre de 2025'!$A$4:$A$749,$B127,'[1]SIIF 30 de Noviembre de 2025'!$B$4:$B$749,$C127,'[1]SIIF 30 de Noviembre de 2025'!$C$4:$C$749,$D127)/1000000</f>
        <v>0</v>
      </c>
      <c r="AB127" s="351"/>
      <c r="AC127" s="351">
        <f t="shared" si="362"/>
        <v>0</v>
      </c>
      <c r="AD127" s="413">
        <f>+SUMIFS('[1]SIIF 30 de Noviembre de 2025'!$S$4:$S$749,'[1]SIIF 30 de Noviembre de 2025'!$A$4:$A$749,$B127,'[1]SIIF 30 de Noviembre de 2025'!$B$4:$B$749,$C127,'[1]SIIF 30 de Noviembre de 2025'!$C$4:$C$749,$D127)/1000000</f>
        <v>222821</v>
      </c>
      <c r="AE127" s="351">
        <f>+SUMIFS('[1]SIIF 30 de Noviembre de 2025'!$T$4:$T$749,'[1]SIIF 30 de Noviembre de 2025'!$A$4:$A$749,$B127,'[1]SIIF 30 de Noviembre de 2025'!$B$4:$B$749,$C127,'[1]SIIF 30 de Noviembre de 2025'!$C$4:$C$749,$D127)/1000000</f>
        <v>0</v>
      </c>
      <c r="AF127" s="351">
        <f>+SUMIFS('[1]SIIF 30 de Noviembre de 2025'!$U$4:$U$749,'[1]SIIF 30 de Noviembre de 2025'!$A$4:$A$749,$B127,'[1]SIIF 30 de Noviembre de 2025'!$B$4:$B$749,$C127,'[1]SIIF 30 de Noviembre de 2025'!$C$4:$C$749,$D127)/1000000</f>
        <v>104242.451484</v>
      </c>
      <c r="AG127" s="351">
        <f>+SUMIFS('[1]SIIF 30 de Noviembre de 2025'!$V$4:$V$749,'[1]SIIF 30 de Noviembre de 2025'!$A$4:$A$749,$B127,'[1]SIIF 30 de Noviembre de 2025'!$B$4:$B$749,$C127,'[1]SIIF 30 de Noviembre de 2025'!$C$4:$C$749,$D127)/1000000</f>
        <v>118578.548516</v>
      </c>
      <c r="AH127" s="414">
        <f>+SUMIFS('[1]SIIF 30 de Noviembre de 2025'!$W$4:$W$749,'[1]SIIF 30 de Noviembre de 2025'!$A$4:$A$749,$B127,'[1]SIIF 30 de Noviembre de 2025'!$B$4:$B$749,$C127,'[1]SIIF 30 de Noviembre de 2025'!$C$4:$C$749,$D127,'[1]SIIF 30 de Noviembre de 2025'!$D$4:$D$749,$E127,'[1]SIIF 30 de Noviembre de 2025'!$E$4:$E$749,$F127,'[1]SIIF 30 de Noviembre de 2025'!$F$4:$F$749,$G127,'[1]SIIF 30 de Noviembre de 2025'!$G$4:$G$749,$H127,'[1]SIIF 30 de Noviembre de 2025'!$H$4:$H$749,$I127,'[1]SIIF 30 de Noviembre de 2025'!$I$4:$I$749,$J127,'[1]SIIF 30 de Noviembre de 2025'!$J$4:$J$749,$K127,'[1]SIIF 30 de Noviembre de 2025'!$K$4:$K$749,$L127,'[1]SIIF 30 de Noviembre de 2025'!$L$4:$L$749,$M127,'[1]SIIF 30 de Noviembre de 2025'!$M$4:$M$749,$N127,'[1]SIIF 30 de Noviembre de 2025'!$N$4:$N$749,$O127)/1000000</f>
        <v>39137.754928000002</v>
      </c>
      <c r="AI127" s="244">
        <f t="shared" si="345"/>
        <v>0.17564661736550866</v>
      </c>
      <c r="AJ127" s="245"/>
      <c r="AK127" s="243">
        <f t="shared" si="346"/>
        <v>222733.80603400001</v>
      </c>
      <c r="AL127" s="243">
        <f t="shared" si="347"/>
        <v>-183596.051106</v>
      </c>
      <c r="AM127" s="168">
        <f t="shared" si="348"/>
        <v>0.99960868156053517</v>
      </c>
      <c r="AN127" s="413">
        <f>+SUMIFS('[1]SIIF 30 de Noviembre de 2025'!$X$4:$X$749,'[1]SIIF 30 de Noviembre de 2025'!$A$4:$A$749,$B127,'[1]SIIF 30 de Noviembre de 2025'!$B$4:$B$749,$C127,'[1]SIIF 30 de Noviembre de 2025'!$C$4:$C$749,$D127,'[1]SIIF 30 de Noviembre de 2025'!$D$4:$D$749,$E127,'[1]SIIF 30 de Noviembre de 2025'!$E$4:$E$749,$F127,'[1]SIIF 30 de Noviembre de 2025'!$F$4:$F$749,$G127,'[1]SIIF 30 de Noviembre de 2025'!$G$4:$G$749,$H127,'[1]SIIF 30 de Noviembre de 2025'!$H$4:$H$749,$I127,'[1]SIIF 30 de Noviembre de 2025'!$I$4:$I$749,$J127,'[1]SIIF 30 de Noviembre de 2025'!$J$4:$J$749,$K127,'[1]SIIF 30 de Noviembre de 2025'!$K$4:$K$749,$L127,'[1]SIIF 30 de Noviembre de 2025'!$L$4:$L$749,$M127,'[1]SIIF 30 de Noviembre de 2025'!$M$4:$M$749,$N127,'[1]SIIF 30 de Noviembre de 2025'!$N$4:$N$749,$O127)/1000000</f>
        <v>6242.3118885000004</v>
      </c>
      <c r="AO127" s="244">
        <f t="shared" si="349"/>
        <v>2.8014917303575516E-2</v>
      </c>
      <c r="AP127" s="245"/>
      <c r="AQ127" s="243">
        <f t="shared" si="350"/>
        <v>12972.879702</v>
      </c>
      <c r="AR127" s="243">
        <f t="shared" si="351"/>
        <v>-6730.5678134999998</v>
      </c>
      <c r="AS127" s="168">
        <f t="shared" si="352"/>
        <v>5.822108195367582E-2</v>
      </c>
      <c r="AT127" s="413">
        <f>+SUMIFS('[1]SIIF 30 de Noviembre de 2025'!$Z$4:$Z$749,'[1]SIIF 30 de Noviembre de 2025'!$A$4:$A$749,$B127,'[1]SIIF 30 de Noviembre de 2025'!$B$4:$B$749,$C127,'[1]SIIF 30 de Noviembre de 2025'!$C$4:$C$749,$D127,'[1]SIIF 30 de Noviembre de 2025'!$D$4:$D$749,$E127,'[1]SIIF 30 de Noviembre de 2025'!$E$4:$E$749,$F127,'[1]SIIF 30 de Noviembre de 2025'!$F$4:$F$749,$G127,'[1]SIIF 30 de Noviembre de 2025'!$G$4:$G$749,$H127,'[1]SIIF 30 de Noviembre de 2025'!$H$4:$H$749,$I127,'[1]SIIF 30 de Noviembre de 2025'!$I$4:$I$749,$J127,'[1]SIIF 30 de Noviembre de 2025'!$J$4:$J$749,$K127,'[1]SIIF 30 de Noviembre de 2025'!$K$4:$K$749,$L127,'[1]SIIF 30 de Noviembre de 2025'!$L$4:$L$749,$M127,'[1]SIIF 30 de Noviembre de 2025'!$M$4:$M$749,$N127,'[1]SIIF 30 de Noviembre de 2025'!$N$4:$N$749,$O127)/1000000</f>
        <v>6213.4899164999997</v>
      </c>
      <c r="AU127" s="244">
        <f t="shared" si="353"/>
        <v>2.7885566964065325E-2</v>
      </c>
      <c r="AV127" s="418">
        <f t="shared" si="354"/>
        <v>183683.24507199999</v>
      </c>
      <c r="AW127" s="352">
        <f t="shared" si="355"/>
        <v>32895.443039500002</v>
      </c>
      <c r="AX127" s="352">
        <f t="shared" si="356"/>
        <v>216578.6881115</v>
      </c>
      <c r="AY127" s="351">
        <f t="shared" si="357"/>
        <v>79440.793588</v>
      </c>
      <c r="AZ127" s="188">
        <f t="shared" si="358"/>
        <v>12972.879702</v>
      </c>
      <c r="BA127" s="247">
        <f t="shared" si="359"/>
        <v>0.48118166759363667</v>
      </c>
      <c r="BC127" s="255">
        <v>5.9011436417572852E-2</v>
      </c>
      <c r="BD127" s="249">
        <v>6.4177693085481172E-2</v>
      </c>
      <c r="BE127" s="249">
        <v>6.882024518335346E-2</v>
      </c>
      <c r="BF127" s="249">
        <v>6.8910003330027239E-2</v>
      </c>
      <c r="BG127" s="249">
        <v>6.8977321940032588E-2</v>
      </c>
      <c r="BH127" s="249">
        <v>6.9067080086706367E-2</v>
      </c>
      <c r="BI127" s="249">
        <v>6.9179277770048606E-2</v>
      </c>
      <c r="BJ127" s="249">
        <v>6.924659638005394E-2</v>
      </c>
      <c r="BK127" s="249">
        <v>6.9291475453390844E-2</v>
      </c>
      <c r="BL127" s="249">
        <v>6.9381233600064623E-2</v>
      </c>
      <c r="BM127" s="249">
        <v>0.99960868156053517</v>
      </c>
      <c r="BN127" s="249">
        <v>1</v>
      </c>
      <c r="BP127" s="249">
        <v>0</v>
      </c>
      <c r="BQ127" s="249">
        <v>0</v>
      </c>
      <c r="BR127" s="249">
        <v>0</v>
      </c>
      <c r="BS127" s="249">
        <v>7.5621216133129284E-5</v>
      </c>
      <c r="BT127" s="249">
        <v>5.1694407169880757E-4</v>
      </c>
      <c r="BU127" s="249">
        <v>1.3157751244272308E-3</v>
      </c>
      <c r="BV127" s="249">
        <v>2.4028360387934708E-3</v>
      </c>
      <c r="BW127" s="249">
        <v>3.5008624052490565E-3</v>
      </c>
      <c r="BX127" s="249">
        <v>4.5558796612527545E-3</v>
      </c>
      <c r="BY127" s="249">
        <v>5.7288092863778551E-3</v>
      </c>
      <c r="BZ127" s="249">
        <v>5.822108195367582E-2</v>
      </c>
      <c r="CA127" s="249">
        <v>1</v>
      </c>
      <c r="CC127" s="464">
        <f t="shared" si="360"/>
        <v>13148.987273999999</v>
      </c>
      <c r="CD127" s="464">
        <f t="shared" si="360"/>
        <v>14300.137751</v>
      </c>
      <c r="CE127" s="464">
        <f t="shared" si="360"/>
        <v>15334.595852</v>
      </c>
      <c r="CF127" s="464">
        <f t="shared" si="360"/>
        <v>15354.595852</v>
      </c>
      <c r="CG127" s="464">
        <f t="shared" si="360"/>
        <v>15369.595852</v>
      </c>
      <c r="CH127" s="464">
        <f t="shared" si="360"/>
        <v>15389.595852</v>
      </c>
      <c r="CI127" s="464">
        <f t="shared" si="360"/>
        <v>15414.595852</v>
      </c>
      <c r="CJ127" s="464">
        <f t="shared" si="360"/>
        <v>15429.595852</v>
      </c>
      <c r="CK127" s="464">
        <f t="shared" si="360"/>
        <v>15439.595852</v>
      </c>
      <c r="CL127" s="464">
        <f t="shared" si="360"/>
        <v>15459.595852</v>
      </c>
      <c r="CM127" s="464">
        <f t="shared" si="360"/>
        <v>222733.80603400001</v>
      </c>
      <c r="CN127" s="464">
        <f t="shared" si="360"/>
        <v>222821</v>
      </c>
      <c r="CP127" s="465">
        <f t="shared" si="361"/>
        <v>0</v>
      </c>
      <c r="CQ127" s="465">
        <f t="shared" si="361"/>
        <v>0</v>
      </c>
      <c r="CR127" s="465">
        <f t="shared" si="361"/>
        <v>0</v>
      </c>
      <c r="CS127" s="465">
        <f t="shared" si="361"/>
        <v>16.849995</v>
      </c>
      <c r="CT127" s="465">
        <f t="shared" si="361"/>
        <v>115.18599500000001</v>
      </c>
      <c r="CU127" s="465">
        <f t="shared" si="361"/>
        <v>293.18232899999998</v>
      </c>
      <c r="CV127" s="465">
        <f t="shared" si="361"/>
        <v>535.40232900000001</v>
      </c>
      <c r="CW127" s="465">
        <f t="shared" si="361"/>
        <v>780.06566199999997</v>
      </c>
      <c r="CX127" s="465">
        <f t="shared" si="361"/>
        <v>1015.145662</v>
      </c>
      <c r="CY127" s="465">
        <f t="shared" si="361"/>
        <v>1276.499014</v>
      </c>
      <c r="CZ127" s="465">
        <f t="shared" si="361"/>
        <v>12972.879702</v>
      </c>
      <c r="DA127" s="465">
        <f t="shared" si="361"/>
        <v>222821</v>
      </c>
      <c r="DC127" s="464">
        <v>13148987274</v>
      </c>
      <c r="DD127" s="465">
        <v>14300137751</v>
      </c>
      <c r="DE127" s="465">
        <v>15334595852</v>
      </c>
      <c r="DF127" s="465">
        <v>15354595852</v>
      </c>
      <c r="DG127" s="465">
        <v>15369595852</v>
      </c>
      <c r="DH127" s="465">
        <v>15389595852</v>
      </c>
      <c r="DI127" s="465">
        <v>15414595852</v>
      </c>
      <c r="DJ127" s="465">
        <v>15429595852</v>
      </c>
      <c r="DK127" s="465">
        <v>15439595852</v>
      </c>
      <c r="DL127" s="465">
        <v>15459595852</v>
      </c>
      <c r="DM127" s="465">
        <v>222733806034</v>
      </c>
      <c r="DN127" s="465">
        <v>222821000000</v>
      </c>
      <c r="DP127" s="465">
        <v>0</v>
      </c>
      <c r="DQ127" s="465">
        <v>0</v>
      </c>
      <c r="DR127" s="465">
        <v>0</v>
      </c>
      <c r="DS127" s="465">
        <v>16849995</v>
      </c>
      <c r="DT127" s="465">
        <v>115185995</v>
      </c>
      <c r="DU127" s="465">
        <v>293182329</v>
      </c>
      <c r="DV127" s="465">
        <v>535402329</v>
      </c>
      <c r="DW127" s="465">
        <v>780065662</v>
      </c>
      <c r="DX127" s="465">
        <v>1015145662</v>
      </c>
      <c r="DY127" s="465">
        <v>1276499014</v>
      </c>
      <c r="DZ127" s="465">
        <v>12972879702</v>
      </c>
      <c r="EA127" s="465">
        <v>222821000000</v>
      </c>
      <c r="EC127" s="464">
        <v>1000000</v>
      </c>
      <c r="ED127" s="465">
        <v>1000000</v>
      </c>
      <c r="EE127" s="465">
        <v>1000000</v>
      </c>
      <c r="EF127" s="465">
        <v>1000000</v>
      </c>
      <c r="EG127" s="465">
        <v>1000000</v>
      </c>
      <c r="EH127" s="465">
        <v>1000000</v>
      </c>
      <c r="EI127" s="465">
        <v>1000000</v>
      </c>
      <c r="EJ127" s="465">
        <v>1000000</v>
      </c>
      <c r="EK127" s="465">
        <v>1000000</v>
      </c>
      <c r="EL127" s="465">
        <v>1000000</v>
      </c>
      <c r="EM127" s="465">
        <v>1000000</v>
      </c>
      <c r="EN127" s="465">
        <v>1000000</v>
      </c>
      <c r="EP127" s="465">
        <v>1000000</v>
      </c>
      <c r="EQ127" s="465">
        <v>1000000</v>
      </c>
      <c r="ER127" s="465">
        <v>1000000</v>
      </c>
      <c r="ES127" s="465">
        <v>1000000</v>
      </c>
      <c r="ET127" s="465">
        <v>1000000</v>
      </c>
      <c r="EU127" s="465">
        <v>1000000</v>
      </c>
      <c r="EV127" s="465">
        <v>1000000</v>
      </c>
      <c r="EW127" s="465">
        <v>1000000</v>
      </c>
      <c r="EX127" s="465">
        <v>1000000</v>
      </c>
      <c r="EY127" s="465">
        <v>1000000</v>
      </c>
      <c r="EZ127" s="465">
        <v>1000000</v>
      </c>
      <c r="FA127" s="465">
        <v>1000000</v>
      </c>
    </row>
    <row r="128" spans="1:208" ht="45.75" customHeight="1">
      <c r="A128" s="571"/>
      <c r="B128" s="571" t="s">
        <v>190</v>
      </c>
      <c r="C128" s="221" t="s">
        <v>191</v>
      </c>
      <c r="D128" s="557" t="s">
        <v>295</v>
      </c>
      <c r="E128" s="179" t="s">
        <v>183</v>
      </c>
      <c r="F128" s="179" t="s">
        <v>171</v>
      </c>
      <c r="G128" s="179" t="s">
        <v>171</v>
      </c>
      <c r="H128" s="179" t="s">
        <v>171</v>
      </c>
      <c r="I128" s="179" t="s">
        <v>171</v>
      </c>
      <c r="J128" s="179" t="s">
        <v>171</v>
      </c>
      <c r="K128" s="179" t="s">
        <v>171</v>
      </c>
      <c r="L128" s="179" t="s">
        <v>171</v>
      </c>
      <c r="M128" s="179" t="s">
        <v>171</v>
      </c>
      <c r="N128" s="179" t="s">
        <v>171</v>
      </c>
      <c r="O128" s="179" t="s">
        <v>171</v>
      </c>
      <c r="P128" s="179"/>
      <c r="Q128" s="179"/>
      <c r="R128" s="179" t="s">
        <v>282</v>
      </c>
      <c r="S128" s="230"/>
      <c r="T128" s="448" t="s">
        <v>28</v>
      </c>
      <c r="U128" s="545">
        <v>202400000000196</v>
      </c>
      <c r="V128" s="602" t="s">
        <v>296</v>
      </c>
      <c r="W128" s="364">
        <f>+SUMIFS('[1]SIIF 30 de Noviembre de 2025'!$P$4:$P$749,'[1]SIIF 30 de Noviembre de 2025'!$A$4:$A$749,$B128,'[1]SIIF 30 de Noviembre de 2025'!$B$4:$B$749,$C128,'[1]SIIF 30 de Noviembre de 2025'!$C$4:$C$749,$D128)/1000000</f>
        <v>1570</v>
      </c>
      <c r="X128" s="351"/>
      <c r="Y128" s="351">
        <f>+SUMIFS('[1]SIIF 30 de Noviembre de 2025'!$R$4:$R$749,'[1]SIIF 30 de Noviembre de 2025'!$A$4:$A$749,$B128,'[1]SIIF 30 de Noviembre de 2025'!$B$4:$B$749,$C128,'[1]SIIF 30 de Noviembre de 2025'!$C$4:$C$749,$D128)/1000000</f>
        <v>0</v>
      </c>
      <c r="Z128" s="351"/>
      <c r="AA128" s="351">
        <f>+SUMIFS('[1]SIIF 30 de Noviembre de 2025'!$Q$4:$Q$749,'[1]SIIF 30 de Noviembre de 2025'!$A$4:$A$749,$B128,'[1]SIIF 30 de Noviembre de 2025'!$B$4:$B$749,$C128,'[1]SIIF 30 de Noviembre de 2025'!$C$4:$C$749,$D128)/1000000</f>
        <v>0</v>
      </c>
      <c r="AB128" s="351"/>
      <c r="AC128" s="351">
        <f t="shared" si="362"/>
        <v>0</v>
      </c>
      <c r="AD128" s="413">
        <f>+SUMIFS('[1]SIIF 30 de Noviembre de 2025'!$S$4:$S$749,'[1]SIIF 30 de Noviembre de 2025'!$A$4:$A$749,$B128,'[1]SIIF 30 de Noviembre de 2025'!$B$4:$B$749,$C128,'[1]SIIF 30 de Noviembre de 2025'!$C$4:$C$749,$D128)/1000000</f>
        <v>1570</v>
      </c>
      <c r="AE128" s="364">
        <f>+SUMIFS('[1]SIIF 30 de Noviembre de 2025'!$T$4:$T$749,'[1]SIIF 30 de Noviembre de 2025'!$A$4:$A$749,$B128,'[1]SIIF 30 de Noviembre de 2025'!$B$4:$B$749,$C128,'[1]SIIF 30 de Noviembre de 2025'!$C$4:$C$749,$D128)/1000000</f>
        <v>0</v>
      </c>
      <c r="AF128" s="364">
        <f>+SUMIFS('[1]SIIF 30 de Noviembre de 2025'!$U$4:$U$749,'[1]SIIF 30 de Noviembre de 2025'!$A$4:$A$749,$B128,'[1]SIIF 30 de Noviembre de 2025'!$B$4:$B$749,$C128,'[1]SIIF 30 de Noviembre de 2025'!$C$4:$C$749,$D128)/1000000</f>
        <v>1518.1199979999999</v>
      </c>
      <c r="AG128" s="351">
        <f>+SUMIFS('[1]SIIF 30 de Noviembre de 2025'!$V$4:$V$749,'[1]SIIF 30 de Noviembre de 2025'!$A$4:$A$749,$B128,'[1]SIIF 30 de Noviembre de 2025'!$B$4:$B$749,$C128,'[1]SIIF 30 de Noviembre de 2025'!$C$4:$C$749,$D128)/1000000</f>
        <v>51.880001999999998</v>
      </c>
      <c r="AH128" s="414">
        <f>+SUMIFS('[1]SIIF 30 de Noviembre de 2025'!$W$4:$W$749,'[1]SIIF 30 de Noviembre de 2025'!$A$4:$A$749,$B128,'[1]SIIF 30 de Noviembre de 2025'!$B$4:$B$749,$C128,'[1]SIIF 30 de Noviembre de 2025'!$C$4:$C$749,$D128,'[1]SIIF 30 de Noviembre de 2025'!$D$4:$D$749,$E128,'[1]SIIF 30 de Noviembre de 2025'!$E$4:$E$749,$F128,'[1]SIIF 30 de Noviembre de 2025'!$F$4:$F$749,$G128,'[1]SIIF 30 de Noviembre de 2025'!$G$4:$G$749,$H128,'[1]SIIF 30 de Noviembre de 2025'!$H$4:$H$749,$I128,'[1]SIIF 30 de Noviembre de 2025'!$I$4:$I$749,$J128,'[1]SIIF 30 de Noviembre de 2025'!$J$4:$J$749,$K128,'[1]SIIF 30 de Noviembre de 2025'!$K$4:$K$749,$L128,'[1]SIIF 30 de Noviembre de 2025'!$L$4:$L$749,$M128,'[1]SIIF 30 de Noviembre de 2025'!$M$4:$M$749,$N128,'[1]SIIF 30 de Noviembre de 2025'!$N$4:$N$749,$O128)/1000000</f>
        <v>1383.436461</v>
      </c>
      <c r="AI128" s="244">
        <f t="shared" si="345"/>
        <v>0.88116972038216557</v>
      </c>
      <c r="AJ128" s="280"/>
      <c r="AK128" s="243">
        <f t="shared" si="346"/>
        <v>1558</v>
      </c>
      <c r="AL128" s="243">
        <f t="shared" si="347"/>
        <v>-174.56353899999999</v>
      </c>
      <c r="AM128" s="168">
        <f t="shared" si="348"/>
        <v>0.99235668789808917</v>
      </c>
      <c r="AN128" s="420">
        <f>+SUMIFS('[1]SIIF 30 de Noviembre de 2025'!$X$4:$X$749,'[1]SIIF 30 de Noviembre de 2025'!$A$4:$A$749,$B128,'[1]SIIF 30 de Noviembre de 2025'!$B$4:$B$749,$C128,'[1]SIIF 30 de Noviembre de 2025'!$C$4:$C$749,$D128,'[1]SIIF 30 de Noviembre de 2025'!$D$4:$D$749,$E128,'[1]SIIF 30 de Noviembre de 2025'!$E$4:$E$749,$F128,'[1]SIIF 30 de Noviembre de 2025'!$F$4:$F$749,$G128,'[1]SIIF 30 de Noviembre de 2025'!$G$4:$G$749,$H128,'[1]SIIF 30 de Noviembre de 2025'!$H$4:$H$749,$I128,'[1]SIIF 30 de Noviembre de 2025'!$I$4:$I$749,$J128,'[1]SIIF 30 de Noviembre de 2025'!$J$4:$J$749,$K128,'[1]SIIF 30 de Noviembre de 2025'!$K$4:$K$749,$L128,'[1]SIIF 30 de Noviembre de 2025'!$L$4:$L$749,$M128,'[1]SIIF 30 de Noviembre de 2025'!$M$4:$M$749,$N128,'[1]SIIF 30 de Noviembre de 2025'!$N$4:$N$749,$O128)/1000000</f>
        <v>1129.499912</v>
      </c>
      <c r="AO128" s="244">
        <f t="shared" si="349"/>
        <v>0.71942669554140126</v>
      </c>
      <c r="AP128" s="280"/>
      <c r="AQ128" s="243">
        <f t="shared" si="350"/>
        <v>1329.2999999999997</v>
      </c>
      <c r="AR128" s="243">
        <f t="shared" si="351"/>
        <v>-199.80008799999973</v>
      </c>
      <c r="AS128" s="168">
        <f t="shared" si="352"/>
        <v>0.84668789808917178</v>
      </c>
      <c r="AT128" s="420">
        <f>+SUMIFS('[1]SIIF 30 de Noviembre de 2025'!$Z$4:$Z$749,'[1]SIIF 30 de Noviembre de 2025'!$A$4:$A$749,$B128,'[1]SIIF 30 de Noviembre de 2025'!$B$4:$B$749,$C128,'[1]SIIF 30 de Noviembre de 2025'!$C$4:$C$749,$D128,'[1]SIIF 30 de Noviembre de 2025'!$D$4:$D$749,$E128,'[1]SIIF 30 de Noviembre de 2025'!$E$4:$E$749,$F128,'[1]SIIF 30 de Noviembre de 2025'!$F$4:$F$749,$G128,'[1]SIIF 30 de Noviembre de 2025'!$G$4:$G$749,$H128,'[1]SIIF 30 de Noviembre de 2025'!$H$4:$H$749,$I128,'[1]SIIF 30 de Noviembre de 2025'!$I$4:$I$749,$J128,'[1]SIIF 30 de Noviembre de 2025'!$J$4:$J$749,$K128,'[1]SIIF 30 de Noviembre de 2025'!$K$4:$K$749,$L128,'[1]SIIF 30 de Noviembre de 2025'!$L$4:$L$749,$M128,'[1]SIIF 30 de Noviembre de 2025'!$M$4:$M$749,$N128,'[1]SIIF 30 de Noviembre de 2025'!$N$4:$N$749,$O128)/1000000</f>
        <v>1123.7665790000001</v>
      </c>
      <c r="AU128" s="244">
        <f t="shared" si="353"/>
        <v>0.71577489108280257</v>
      </c>
      <c r="AV128" s="418">
        <f t="shared" si="354"/>
        <v>186.56353899999999</v>
      </c>
      <c r="AW128" s="365">
        <f t="shared" si="355"/>
        <v>253.93654900000001</v>
      </c>
      <c r="AX128" s="365">
        <f t="shared" si="356"/>
        <v>440.50008800000001</v>
      </c>
      <c r="AY128" s="364">
        <f t="shared" si="357"/>
        <v>-1331.5564589999999</v>
      </c>
      <c r="AZ128" s="188">
        <f t="shared" si="358"/>
        <v>1329.2999999999997</v>
      </c>
      <c r="BA128" s="247"/>
      <c r="BC128" s="255">
        <v>0.16506157070063696</v>
      </c>
      <c r="BD128" s="249">
        <v>0.62920594458598722</v>
      </c>
      <c r="BE128" s="249">
        <v>0.94904458598726116</v>
      </c>
      <c r="BF128" s="249">
        <v>0.9515923566878981</v>
      </c>
      <c r="BG128" s="249">
        <v>0.95414012738853504</v>
      </c>
      <c r="BH128" s="249">
        <v>0.95668789808917198</v>
      </c>
      <c r="BI128" s="249">
        <v>0.96178343949044587</v>
      </c>
      <c r="BJ128" s="249">
        <v>0.96942675159235669</v>
      </c>
      <c r="BK128" s="249">
        <v>0.97707006369426752</v>
      </c>
      <c r="BL128" s="249">
        <v>0.98471337579617835</v>
      </c>
      <c r="BM128" s="249">
        <v>0.99235668789808917</v>
      </c>
      <c r="BN128" s="249">
        <v>1</v>
      </c>
      <c r="BP128" s="249">
        <v>0</v>
      </c>
      <c r="BQ128" s="249">
        <v>6.7176216560509558E-3</v>
      </c>
      <c r="BR128" s="249">
        <v>6.0734607006369429E-2</v>
      </c>
      <c r="BS128" s="249">
        <v>0.13212101910828025</v>
      </c>
      <c r="BT128" s="249">
        <v>0.25812314225053079</v>
      </c>
      <c r="BU128" s="249">
        <v>0.33541613588110403</v>
      </c>
      <c r="BV128" s="249">
        <v>0.41270912951167721</v>
      </c>
      <c r="BW128" s="249">
        <v>0.54444373673036084</v>
      </c>
      <c r="BX128" s="249">
        <v>0.62938004246284496</v>
      </c>
      <c r="BY128" s="249">
        <v>0.71367940552016973</v>
      </c>
      <c r="BZ128" s="249">
        <v>0.84668789808917178</v>
      </c>
      <c r="CA128" s="249">
        <v>0.99999999999999989</v>
      </c>
      <c r="CC128" s="464">
        <f t="shared" si="360"/>
        <v>259.14666599999998</v>
      </c>
      <c r="CD128" s="464">
        <f t="shared" si="360"/>
        <v>987.85333300000002</v>
      </c>
      <c r="CE128" s="464">
        <f t="shared" si="360"/>
        <v>1490</v>
      </c>
      <c r="CF128" s="464">
        <f t="shared" si="360"/>
        <v>1494</v>
      </c>
      <c r="CG128" s="464">
        <f t="shared" si="360"/>
        <v>1498</v>
      </c>
      <c r="CH128" s="464">
        <f t="shared" si="360"/>
        <v>1502</v>
      </c>
      <c r="CI128" s="464">
        <f t="shared" si="360"/>
        <v>1510</v>
      </c>
      <c r="CJ128" s="464">
        <f t="shared" si="360"/>
        <v>1522</v>
      </c>
      <c r="CK128" s="464">
        <f t="shared" si="360"/>
        <v>1534</v>
      </c>
      <c r="CL128" s="464">
        <f t="shared" si="360"/>
        <v>1546</v>
      </c>
      <c r="CM128" s="464">
        <f t="shared" si="360"/>
        <v>1558</v>
      </c>
      <c r="CN128" s="464">
        <f t="shared" si="360"/>
        <v>1570</v>
      </c>
      <c r="CP128" s="465">
        <f t="shared" si="361"/>
        <v>0</v>
      </c>
      <c r="CQ128" s="465">
        <f t="shared" si="361"/>
        <v>10.546666</v>
      </c>
      <c r="CR128" s="465">
        <f t="shared" si="361"/>
        <v>95.353333000000006</v>
      </c>
      <c r="CS128" s="465">
        <f t="shared" si="361"/>
        <v>207.43</v>
      </c>
      <c r="CT128" s="465">
        <f t="shared" si="361"/>
        <v>405.25333333333333</v>
      </c>
      <c r="CU128" s="465">
        <f t="shared" si="361"/>
        <v>526.60333333333335</v>
      </c>
      <c r="CV128" s="465">
        <f t="shared" si="361"/>
        <v>647.95333333333326</v>
      </c>
      <c r="CW128" s="465">
        <f t="shared" si="361"/>
        <v>854.77666666666653</v>
      </c>
      <c r="CX128" s="465">
        <f t="shared" si="361"/>
        <v>988.12666666666655</v>
      </c>
      <c r="CY128" s="465">
        <f t="shared" si="361"/>
        <v>1120.4766666666665</v>
      </c>
      <c r="CZ128" s="465">
        <f t="shared" si="361"/>
        <v>1329.2999999999997</v>
      </c>
      <c r="DA128" s="465">
        <f t="shared" si="361"/>
        <v>1569.9999999999998</v>
      </c>
      <c r="DC128" s="464">
        <v>259146666</v>
      </c>
      <c r="DD128" s="465">
        <v>987853333</v>
      </c>
      <c r="DE128" s="465">
        <v>1490000000</v>
      </c>
      <c r="DF128" s="465">
        <v>1494000000</v>
      </c>
      <c r="DG128" s="465">
        <v>1498000000</v>
      </c>
      <c r="DH128" s="465">
        <v>1502000000</v>
      </c>
      <c r="DI128" s="465">
        <v>1510000000</v>
      </c>
      <c r="DJ128" s="465">
        <v>1522000000</v>
      </c>
      <c r="DK128" s="465">
        <v>1534000000</v>
      </c>
      <c r="DL128" s="465">
        <v>1546000000</v>
      </c>
      <c r="DM128" s="465">
        <v>1558000000</v>
      </c>
      <c r="DN128" s="465">
        <v>1570000000</v>
      </c>
      <c r="DP128" s="465">
        <v>0</v>
      </c>
      <c r="DQ128" s="465">
        <v>10546666</v>
      </c>
      <c r="DR128" s="465">
        <v>95353333</v>
      </c>
      <c r="DS128" s="465">
        <v>207430000</v>
      </c>
      <c r="DT128" s="465">
        <v>405253333.33333331</v>
      </c>
      <c r="DU128" s="465">
        <v>526603333.33333331</v>
      </c>
      <c r="DV128" s="465">
        <v>647953333.33333325</v>
      </c>
      <c r="DW128" s="465">
        <v>854776666.66666651</v>
      </c>
      <c r="DX128" s="465">
        <v>988126666.66666651</v>
      </c>
      <c r="DY128" s="465">
        <v>1120476666.6666665</v>
      </c>
      <c r="DZ128" s="465">
        <v>1329299999.9999998</v>
      </c>
      <c r="EA128" s="465">
        <v>1569999999.9999998</v>
      </c>
      <c r="EC128" s="464">
        <v>1000000</v>
      </c>
      <c r="ED128" s="465">
        <v>1000000</v>
      </c>
      <c r="EE128" s="465">
        <v>1000000</v>
      </c>
      <c r="EF128" s="465">
        <v>1000000</v>
      </c>
      <c r="EG128" s="465">
        <v>1000000</v>
      </c>
      <c r="EH128" s="465">
        <v>1000000</v>
      </c>
      <c r="EI128" s="465">
        <v>1000000</v>
      </c>
      <c r="EJ128" s="465">
        <v>1000000</v>
      </c>
      <c r="EK128" s="465">
        <v>1000000</v>
      </c>
      <c r="EL128" s="465">
        <v>1000000</v>
      </c>
      <c r="EM128" s="465">
        <v>1000000</v>
      </c>
      <c r="EN128" s="465">
        <v>1000000</v>
      </c>
      <c r="EP128" s="465">
        <v>1000000</v>
      </c>
      <c r="EQ128" s="465">
        <v>1000000</v>
      </c>
      <c r="ER128" s="465">
        <v>1000000</v>
      </c>
      <c r="ES128" s="465">
        <v>1000000</v>
      </c>
      <c r="ET128" s="465">
        <v>1000000</v>
      </c>
      <c r="EU128" s="465">
        <v>1000000</v>
      </c>
      <c r="EV128" s="465">
        <v>1000000</v>
      </c>
      <c r="EW128" s="465">
        <v>1000000</v>
      </c>
      <c r="EX128" s="465">
        <v>1000000</v>
      </c>
      <c r="EY128" s="465">
        <v>1000000</v>
      </c>
      <c r="EZ128" s="465">
        <v>1000000</v>
      </c>
      <c r="FA128" s="465">
        <v>1000000</v>
      </c>
    </row>
    <row r="129" spans="1:157" ht="63.6" customHeight="1">
      <c r="A129" s="559"/>
      <c r="B129" s="559" t="s">
        <v>190</v>
      </c>
      <c r="C129" s="221" t="s">
        <v>191</v>
      </c>
      <c r="D129" s="557" t="s">
        <v>297</v>
      </c>
      <c r="E129" s="179" t="s">
        <v>183</v>
      </c>
      <c r="F129" s="179" t="s">
        <v>171</v>
      </c>
      <c r="G129" s="179" t="s">
        <v>171</v>
      </c>
      <c r="H129" s="179" t="s">
        <v>171</v>
      </c>
      <c r="I129" s="179" t="s">
        <v>171</v>
      </c>
      <c r="J129" s="179" t="s">
        <v>171</v>
      </c>
      <c r="K129" s="179" t="s">
        <v>171</v>
      </c>
      <c r="L129" s="179" t="s">
        <v>171</v>
      </c>
      <c r="M129" s="179" t="s">
        <v>171</v>
      </c>
      <c r="N129" s="179" t="s">
        <v>171</v>
      </c>
      <c r="O129" s="179" t="s">
        <v>171</v>
      </c>
      <c r="P129" s="179"/>
      <c r="Q129" s="179"/>
      <c r="R129" s="179" t="s">
        <v>282</v>
      </c>
      <c r="S129" s="230"/>
      <c r="T129" s="448" t="s">
        <v>29</v>
      </c>
      <c r="U129" s="545">
        <v>202400000000177</v>
      </c>
      <c r="V129" s="602" t="s">
        <v>298</v>
      </c>
      <c r="W129" s="364">
        <f>+SUMIFS('[1]SIIF 30 de Noviembre de 2025'!$P$4:$P$749,'[1]SIIF 30 de Noviembre de 2025'!$A$4:$A$749,$B129,'[1]SIIF 30 de Noviembre de 2025'!$B$4:$B$749,$C129,'[1]SIIF 30 de Noviembre de 2025'!$C$4:$C$749,$D129)/1000000</f>
        <v>1000000</v>
      </c>
      <c r="X129" s="351"/>
      <c r="Y129" s="351">
        <f>+SUMIFS('[1]SIIF 30 de Noviembre de 2025'!$R$4:$R$749,'[1]SIIF 30 de Noviembre de 2025'!$A$4:$A$749,$B129,'[1]SIIF 30 de Noviembre de 2025'!$B$4:$B$749,$C129,'[1]SIIF 30 de Noviembre de 2025'!$C$4:$C$749,$D129)/1000000</f>
        <v>0</v>
      </c>
      <c r="Z129" s="351"/>
      <c r="AA129" s="351">
        <f>+SUMIFS('[1]SIIF 30 de Noviembre de 2025'!$Q$4:$Q$749,'[1]SIIF 30 de Noviembre de 2025'!$A$4:$A$749,$B129,'[1]SIIF 30 de Noviembre de 2025'!$B$4:$B$749,$C129,'[1]SIIF 30 de Noviembre de 2025'!$C$4:$C$749,$D129)/1000000</f>
        <v>0</v>
      </c>
      <c r="AB129" s="351"/>
      <c r="AC129" s="351">
        <f t="shared" si="362"/>
        <v>0</v>
      </c>
      <c r="AD129" s="413">
        <f>+SUMIFS('[1]SIIF 30 de Noviembre de 2025'!$S$4:$S$749,'[1]SIIF 30 de Noviembre de 2025'!$A$4:$A$749,$B129,'[1]SIIF 30 de Noviembre de 2025'!$B$4:$B$749,$C129,'[1]SIIF 30 de Noviembre de 2025'!$C$4:$C$749,$D129)/1000000</f>
        <v>1000000</v>
      </c>
      <c r="AE129" s="364">
        <f>+SUMIFS('[1]SIIF 30 de Noviembre de 2025'!$T$4:$T$749,'[1]SIIF 30 de Noviembre de 2025'!$A$4:$A$749,$B129,'[1]SIIF 30 de Noviembre de 2025'!$B$4:$B$749,$C129,'[1]SIIF 30 de Noviembre de 2025'!$C$4:$C$749,$D129)/1000000</f>
        <v>0</v>
      </c>
      <c r="AF129" s="364">
        <f>+SUMIFS('[1]SIIF 30 de Noviembre de 2025'!$U$4:$U$749,'[1]SIIF 30 de Noviembre de 2025'!$A$4:$A$749,$B129,'[1]SIIF 30 de Noviembre de 2025'!$B$4:$B$749,$C129,'[1]SIIF 30 de Noviembre de 2025'!$C$4:$C$749,$D129)/1000000</f>
        <v>863068.60984061996</v>
      </c>
      <c r="AG129" s="351">
        <f>+SUMIFS('[1]SIIF 30 de Noviembre de 2025'!$V$4:$V$749,'[1]SIIF 30 de Noviembre de 2025'!$A$4:$A$749,$B129,'[1]SIIF 30 de Noviembre de 2025'!$B$4:$B$749,$C129,'[1]SIIF 30 de Noviembre de 2025'!$C$4:$C$749,$D129)/1000000</f>
        <v>136931.39015938001</v>
      </c>
      <c r="AH129" s="414">
        <f>+SUMIFS('[1]SIIF 30 de Noviembre de 2025'!$W$4:$W$749,'[1]SIIF 30 de Noviembre de 2025'!$A$4:$A$749,$B129,'[1]SIIF 30 de Noviembre de 2025'!$B$4:$B$749,$C129,'[1]SIIF 30 de Noviembre de 2025'!$C$4:$C$749,$D129,'[1]SIIF 30 de Noviembre de 2025'!$D$4:$D$749,$E129,'[1]SIIF 30 de Noviembre de 2025'!$E$4:$E$749,$F129,'[1]SIIF 30 de Noviembre de 2025'!$F$4:$F$749,$G129,'[1]SIIF 30 de Noviembre de 2025'!$G$4:$G$749,$H129,'[1]SIIF 30 de Noviembre de 2025'!$H$4:$H$749,$I129,'[1]SIIF 30 de Noviembre de 2025'!$I$4:$I$749,$J129,'[1]SIIF 30 de Noviembre de 2025'!$J$4:$J$749,$K129,'[1]SIIF 30 de Noviembre de 2025'!$K$4:$K$749,$L129,'[1]SIIF 30 de Noviembre de 2025'!$L$4:$L$749,$M129,'[1]SIIF 30 de Noviembre de 2025'!$M$4:$M$749,$N129,'[1]SIIF 30 de Noviembre de 2025'!$N$4:$N$749,$O129)/1000000</f>
        <v>33292.763318329999</v>
      </c>
      <c r="AI129" s="244">
        <f t="shared" si="345"/>
        <v>3.3292763318329997E-2</v>
      </c>
      <c r="AJ129" s="280"/>
      <c r="AK129" s="243">
        <f t="shared" si="346"/>
        <v>1000000</v>
      </c>
      <c r="AL129" s="243">
        <f t="shared" si="347"/>
        <v>-966707.23668166995</v>
      </c>
      <c r="AM129" s="168">
        <f t="shared" si="348"/>
        <v>1</v>
      </c>
      <c r="AN129" s="420">
        <f>+SUMIFS('[1]SIIF 30 de Noviembre de 2025'!$X$4:$X$749,'[1]SIIF 30 de Noviembre de 2025'!$A$4:$A$749,$B129,'[1]SIIF 30 de Noviembre de 2025'!$B$4:$B$749,$C129,'[1]SIIF 30 de Noviembre de 2025'!$C$4:$C$749,$D129,'[1]SIIF 30 de Noviembre de 2025'!$D$4:$D$749,$E129,'[1]SIIF 30 de Noviembre de 2025'!$E$4:$E$749,$F129,'[1]SIIF 30 de Noviembre de 2025'!$F$4:$F$749,$G129,'[1]SIIF 30 de Noviembre de 2025'!$G$4:$G$749,$H129,'[1]SIIF 30 de Noviembre de 2025'!$H$4:$H$749,$I129,'[1]SIIF 30 de Noviembre de 2025'!$I$4:$I$749,$J129,'[1]SIIF 30 de Noviembre de 2025'!$J$4:$J$749,$K129,'[1]SIIF 30 de Noviembre de 2025'!$K$4:$K$749,$L129,'[1]SIIF 30 de Noviembre de 2025'!$L$4:$L$749,$M129,'[1]SIIF 30 de Noviembre de 2025'!$M$4:$M$749,$N129,'[1]SIIF 30 de Noviembre de 2025'!$N$4:$N$749,$O129)/1000000</f>
        <v>22217.499231000002</v>
      </c>
      <c r="AO129" s="244">
        <f t="shared" si="349"/>
        <v>2.2217499231000002E-2</v>
      </c>
      <c r="AP129" s="280"/>
      <c r="AQ129" s="243">
        <f t="shared" si="350"/>
        <v>806226.72068187618</v>
      </c>
      <c r="AR129" s="243">
        <f t="shared" si="351"/>
        <v>-784009.22145087621</v>
      </c>
      <c r="AS129" s="168">
        <f t="shared" si="352"/>
        <v>0.80622672068187617</v>
      </c>
      <c r="AT129" s="420">
        <f>+SUMIFS('[1]SIIF 30 de Noviembre de 2025'!$Z$4:$Z$749,'[1]SIIF 30 de Noviembre de 2025'!$A$4:$A$749,$B129,'[1]SIIF 30 de Noviembre de 2025'!$B$4:$B$749,$C129,'[1]SIIF 30 de Noviembre de 2025'!$C$4:$C$749,$D129,'[1]SIIF 30 de Noviembre de 2025'!$D$4:$D$749,$E129,'[1]SIIF 30 de Noviembre de 2025'!$E$4:$E$749,$F129,'[1]SIIF 30 de Noviembre de 2025'!$F$4:$F$749,$G129,'[1]SIIF 30 de Noviembre de 2025'!$G$4:$G$749,$H129,'[1]SIIF 30 de Noviembre de 2025'!$H$4:$H$749,$I129,'[1]SIIF 30 de Noviembre de 2025'!$I$4:$I$749,$J129,'[1]SIIF 30 de Noviembre de 2025'!$J$4:$J$749,$K129,'[1]SIIF 30 de Noviembre de 2025'!$K$4:$K$749,$L129,'[1]SIIF 30 de Noviembre de 2025'!$L$4:$L$749,$M129,'[1]SIIF 30 de Noviembre de 2025'!$M$4:$M$749,$N129,'[1]SIIF 30 de Noviembre de 2025'!$N$4:$N$749,$O129)/1000000</f>
        <v>22132.699230999999</v>
      </c>
      <c r="AU129" s="244">
        <f t="shared" si="353"/>
        <v>2.2132699230999999E-2</v>
      </c>
      <c r="AV129" s="418">
        <f t="shared" si="354"/>
        <v>966707.23668166995</v>
      </c>
      <c r="AW129" s="365">
        <f t="shared" si="355"/>
        <v>11075.264087329997</v>
      </c>
      <c r="AX129" s="365">
        <f t="shared" si="356"/>
        <v>977782.50076900003</v>
      </c>
      <c r="AY129" s="364">
        <f t="shared" si="357"/>
        <v>103638.62684105002</v>
      </c>
      <c r="AZ129" s="188">
        <f t="shared" si="358"/>
        <v>806226.72068187618</v>
      </c>
      <c r="BA129" s="247"/>
      <c r="BC129" s="248">
        <v>4.1101666680000001E-3</v>
      </c>
      <c r="BD129" s="249">
        <v>1.4583663312999999E-2</v>
      </c>
      <c r="BE129" s="249">
        <v>0.14691515370899999</v>
      </c>
      <c r="BF129" s="249">
        <v>0.18538515370899999</v>
      </c>
      <c r="BG129" s="249">
        <v>0.18538515370899999</v>
      </c>
      <c r="BH129" s="249">
        <v>0.48531291926699999</v>
      </c>
      <c r="BI129" s="249">
        <v>0.48671194579999999</v>
      </c>
      <c r="BJ129" s="249">
        <v>0.48671194579999999</v>
      </c>
      <c r="BK129" s="249">
        <v>0.95251523095299995</v>
      </c>
      <c r="BL129" s="249">
        <v>1</v>
      </c>
      <c r="BM129" s="249">
        <v>1</v>
      </c>
      <c r="BN129" s="249">
        <v>1</v>
      </c>
      <c r="BP129" s="249">
        <v>0</v>
      </c>
      <c r="BQ129" s="249">
        <v>2.3486666674285718E-4</v>
      </c>
      <c r="BR129" s="249">
        <v>1.7886633307674818E-3</v>
      </c>
      <c r="BS129" s="249">
        <v>3.7410620130836979E-2</v>
      </c>
      <c r="BT129" s="249">
        <v>7.5324653599571134E-2</v>
      </c>
      <c r="BU129" s="249">
        <v>0.11323868706830528</v>
      </c>
      <c r="BV129" s="249">
        <v>0.2248012366950394</v>
      </c>
      <c r="BW129" s="249">
        <v>0.33664359162837354</v>
      </c>
      <c r="BX129" s="249">
        <v>0.44839594656170773</v>
      </c>
      <c r="BY129" s="249">
        <v>0.61544014136004188</v>
      </c>
      <c r="BZ129" s="249">
        <v>0.80622672068187617</v>
      </c>
      <c r="CA129" s="249">
        <v>1</v>
      </c>
      <c r="CC129" s="464">
        <f t="shared" si="360"/>
        <v>4110.1666679999998</v>
      </c>
      <c r="CD129" s="464">
        <f t="shared" si="360"/>
        <v>14583.663312999999</v>
      </c>
      <c r="CE129" s="464">
        <f t="shared" si="360"/>
        <v>146915.15370900001</v>
      </c>
      <c r="CF129" s="464">
        <f t="shared" si="360"/>
        <v>185385.15370900001</v>
      </c>
      <c r="CG129" s="464">
        <f t="shared" si="360"/>
        <v>185385.15370900001</v>
      </c>
      <c r="CH129" s="464">
        <f t="shared" si="360"/>
        <v>485312.91926699999</v>
      </c>
      <c r="CI129" s="464">
        <f t="shared" si="360"/>
        <v>486711.94579999999</v>
      </c>
      <c r="CJ129" s="464">
        <f t="shared" si="360"/>
        <v>486711.94579999999</v>
      </c>
      <c r="CK129" s="464">
        <f t="shared" si="360"/>
        <v>952515.23095300002</v>
      </c>
      <c r="CL129" s="464">
        <f t="shared" si="360"/>
        <v>1000000</v>
      </c>
      <c r="CM129" s="464">
        <f t="shared" si="360"/>
        <v>1000000</v>
      </c>
      <c r="CN129" s="464">
        <f t="shared" si="360"/>
        <v>1000000</v>
      </c>
      <c r="CP129" s="465">
        <f t="shared" si="361"/>
        <v>0</v>
      </c>
      <c r="CQ129" s="465">
        <f t="shared" si="361"/>
        <v>234.86666674285721</v>
      </c>
      <c r="CR129" s="465">
        <f t="shared" si="361"/>
        <v>1788.663330767482</v>
      </c>
      <c r="CS129" s="465">
        <f t="shared" si="361"/>
        <v>37410.620130836985</v>
      </c>
      <c r="CT129" s="465">
        <f t="shared" si="361"/>
        <v>75324.653599571131</v>
      </c>
      <c r="CU129" s="465">
        <f t="shared" si="361"/>
        <v>113238.6870683053</v>
      </c>
      <c r="CV129" s="465">
        <f t="shared" si="361"/>
        <v>224801.23669503944</v>
      </c>
      <c r="CW129" s="465">
        <f t="shared" si="361"/>
        <v>336643.5916283736</v>
      </c>
      <c r="CX129" s="465">
        <f t="shared" si="361"/>
        <v>448395.94656170777</v>
      </c>
      <c r="CY129" s="465">
        <f t="shared" si="361"/>
        <v>615440.14136004203</v>
      </c>
      <c r="CZ129" s="465">
        <f t="shared" si="361"/>
        <v>806226.72068187618</v>
      </c>
      <c r="DA129" s="465">
        <f t="shared" si="361"/>
        <v>1000000.0000000001</v>
      </c>
      <c r="DC129" s="464">
        <v>4110166668</v>
      </c>
      <c r="DD129" s="465">
        <v>14583663313</v>
      </c>
      <c r="DE129" s="465">
        <v>146915153709</v>
      </c>
      <c r="DF129" s="465">
        <v>185385153709</v>
      </c>
      <c r="DG129" s="465">
        <v>185385153709</v>
      </c>
      <c r="DH129" s="465">
        <v>485312919267</v>
      </c>
      <c r="DI129" s="465">
        <v>486711945800</v>
      </c>
      <c r="DJ129" s="465">
        <v>486711945800</v>
      </c>
      <c r="DK129" s="465">
        <v>952515230953</v>
      </c>
      <c r="DL129" s="465">
        <v>1000000000000</v>
      </c>
      <c r="DM129" s="465">
        <v>1000000000000</v>
      </c>
      <c r="DN129" s="465">
        <v>1000000000000</v>
      </c>
      <c r="DP129" s="465">
        <v>0</v>
      </c>
      <c r="DQ129" s="465">
        <v>234866666.74285722</v>
      </c>
      <c r="DR129" s="465">
        <v>1788663330.767482</v>
      </c>
      <c r="DS129" s="465">
        <v>37410620130.836983</v>
      </c>
      <c r="DT129" s="465">
        <v>75324653599.571136</v>
      </c>
      <c r="DU129" s="465">
        <v>113238687068.3053</v>
      </c>
      <c r="DV129" s="465">
        <v>224801236695.03943</v>
      </c>
      <c r="DW129" s="465">
        <v>336643591628.3736</v>
      </c>
      <c r="DX129" s="465">
        <v>448395946561.70776</v>
      </c>
      <c r="DY129" s="465">
        <v>615440141360.04199</v>
      </c>
      <c r="DZ129" s="465">
        <v>806226720681.87622</v>
      </c>
      <c r="EA129" s="465">
        <v>1000000000000.0001</v>
      </c>
      <c r="EC129" s="464">
        <v>1000000</v>
      </c>
      <c r="ED129" s="465">
        <v>1000000</v>
      </c>
      <c r="EE129" s="465">
        <v>1000000</v>
      </c>
      <c r="EF129" s="465">
        <v>1000000</v>
      </c>
      <c r="EG129" s="465">
        <v>1000000</v>
      </c>
      <c r="EH129" s="465">
        <v>1000000</v>
      </c>
      <c r="EI129" s="465">
        <v>1000000</v>
      </c>
      <c r="EJ129" s="465">
        <v>1000000</v>
      </c>
      <c r="EK129" s="465">
        <v>1000000</v>
      </c>
      <c r="EL129" s="465">
        <v>1000000</v>
      </c>
      <c r="EM129" s="465">
        <v>1000000</v>
      </c>
      <c r="EN129" s="465">
        <v>1000000</v>
      </c>
      <c r="EP129" s="465">
        <v>1000000</v>
      </c>
      <c r="EQ129" s="465">
        <v>1000000</v>
      </c>
      <c r="ER129" s="465">
        <v>1000000</v>
      </c>
      <c r="ES129" s="465">
        <v>1000000</v>
      </c>
      <c r="ET129" s="465">
        <v>1000000</v>
      </c>
      <c r="EU129" s="465">
        <v>1000000</v>
      </c>
      <c r="EV129" s="465">
        <v>1000000</v>
      </c>
      <c r="EW129" s="465">
        <v>1000000</v>
      </c>
      <c r="EX129" s="465">
        <v>1000000</v>
      </c>
      <c r="EY129" s="465">
        <v>1000000</v>
      </c>
      <c r="EZ129" s="465">
        <v>1000000</v>
      </c>
      <c r="FA129" s="465">
        <v>1000000</v>
      </c>
    </row>
    <row r="130" spans="1:157" ht="45.75" customHeight="1">
      <c r="A130" s="571"/>
      <c r="B130" s="571" t="s">
        <v>190</v>
      </c>
      <c r="C130" s="221" t="s">
        <v>191</v>
      </c>
      <c r="D130" s="453" t="s">
        <v>299</v>
      </c>
      <c r="E130" s="179" t="s">
        <v>183</v>
      </c>
      <c r="F130" s="179" t="s">
        <v>171</v>
      </c>
      <c r="G130" s="179" t="s">
        <v>171</v>
      </c>
      <c r="H130" s="179" t="s">
        <v>171</v>
      </c>
      <c r="I130" s="179" t="s">
        <v>171</v>
      </c>
      <c r="J130" s="179" t="s">
        <v>171</v>
      </c>
      <c r="K130" s="179" t="s">
        <v>171</v>
      </c>
      <c r="L130" s="179" t="s">
        <v>171</v>
      </c>
      <c r="M130" s="179" t="s">
        <v>171</v>
      </c>
      <c r="N130" s="179" t="s">
        <v>171</v>
      </c>
      <c r="O130" s="179" t="s">
        <v>171</v>
      </c>
      <c r="P130" s="179"/>
      <c r="Q130" s="179"/>
      <c r="R130" s="179" t="s">
        <v>282</v>
      </c>
      <c r="S130" s="230"/>
      <c r="T130" s="448" t="s">
        <v>30</v>
      </c>
      <c r="U130" s="366">
        <v>2020011000141</v>
      </c>
      <c r="V130" s="599" t="s">
        <v>300</v>
      </c>
      <c r="W130" s="364">
        <f>+SUMIFS('[1]SIIF 30 de Noviembre de 2025'!$P$4:$P$749,'[1]SIIF 30 de Noviembre de 2025'!$A$4:$A$749,$B130,'[1]SIIF 30 de Noviembre de 2025'!$B$4:$B$749,$C130,'[1]SIIF 30 de Noviembre de 2025'!$C$4:$C$749,$D130)/1000000</f>
        <v>672.89002200000004</v>
      </c>
      <c r="X130" s="351"/>
      <c r="Y130" s="351">
        <f>+SUMIFS('[1]SIIF 30 de Noviembre de 2025'!$R$4:$R$749,'[1]SIIF 30 de Noviembre de 2025'!$A$4:$A$749,$B130,'[1]SIIF 30 de Noviembre de 2025'!$B$4:$B$749,$C130,'[1]SIIF 30 de Noviembre de 2025'!$C$4:$C$749,$D130)/1000000</f>
        <v>0</v>
      </c>
      <c r="Z130" s="351"/>
      <c r="AA130" s="351">
        <f>+SUMIFS('[1]SIIF 30 de Noviembre de 2025'!$Q$4:$Q$749,'[1]SIIF 30 de Noviembre de 2025'!$A$4:$A$749,$B130,'[1]SIIF 30 de Noviembre de 2025'!$B$4:$B$749,$C130,'[1]SIIF 30 de Noviembre de 2025'!$C$4:$C$749,$D130)/1000000</f>
        <v>0</v>
      </c>
      <c r="AB130" s="351"/>
      <c r="AC130" s="351">
        <f t="shared" si="362"/>
        <v>0</v>
      </c>
      <c r="AD130" s="413">
        <f>+SUMIFS('[1]SIIF 30 de Noviembre de 2025'!$S$4:$S$749,'[1]SIIF 30 de Noviembre de 2025'!$A$4:$A$749,$B130,'[1]SIIF 30 de Noviembre de 2025'!$B$4:$B$749,$C130,'[1]SIIF 30 de Noviembre de 2025'!$C$4:$C$749,$D130)/1000000</f>
        <v>672.89002200000004</v>
      </c>
      <c r="AE130" s="364">
        <f>+SUMIFS('[1]SIIF 30 de Noviembre de 2025'!$T$4:$T$749,'[1]SIIF 30 de Noviembre de 2025'!$A$4:$A$749,$B130,'[1]SIIF 30 de Noviembre de 2025'!$B$4:$B$749,$C130,'[1]SIIF 30 de Noviembre de 2025'!$C$4:$C$749,$D130)/1000000</f>
        <v>0</v>
      </c>
      <c r="AF130" s="364">
        <f>+SUMIFS('[1]SIIF 30 de Noviembre de 2025'!$U$4:$U$749,'[1]SIIF 30 de Noviembre de 2025'!$A$4:$A$749,$B130,'[1]SIIF 30 de Noviembre de 2025'!$B$4:$B$749,$C130,'[1]SIIF 30 de Noviembre de 2025'!$C$4:$C$749,$D130)/1000000</f>
        <v>661.17002200000002</v>
      </c>
      <c r="AG130" s="351">
        <f>+SUMIFS('[1]SIIF 30 de Noviembre de 2025'!$V$4:$V$749,'[1]SIIF 30 de Noviembre de 2025'!$A$4:$A$749,$B130,'[1]SIIF 30 de Noviembre de 2025'!$B$4:$B$749,$C130,'[1]SIIF 30 de Noviembre de 2025'!$C$4:$C$749,$D130)/1000000</f>
        <v>11.72</v>
      </c>
      <c r="AH130" s="414">
        <f>+SUMIFS('[1]SIIF 30 de Noviembre de 2025'!$W$4:$W$749,'[1]SIIF 30 de Noviembre de 2025'!$A$4:$A$749,$B130,'[1]SIIF 30 de Noviembre de 2025'!$B$4:$B$749,$C130,'[1]SIIF 30 de Noviembre de 2025'!$C$4:$C$749,$D130,'[1]SIIF 30 de Noviembre de 2025'!$D$4:$D$749,$E130,'[1]SIIF 30 de Noviembre de 2025'!$E$4:$E$749,$F130,'[1]SIIF 30 de Noviembre de 2025'!$F$4:$F$749,$G130,'[1]SIIF 30 de Noviembre de 2025'!$G$4:$G$749,$H130,'[1]SIIF 30 de Noviembre de 2025'!$H$4:$H$749,$I130,'[1]SIIF 30 de Noviembre de 2025'!$I$4:$I$749,$J130,'[1]SIIF 30 de Noviembre de 2025'!$J$4:$J$749,$K130,'[1]SIIF 30 de Noviembre de 2025'!$K$4:$K$749,$L130,'[1]SIIF 30 de Noviembre de 2025'!$L$4:$L$749,$M130,'[1]SIIF 30 de Noviembre de 2025'!$M$4:$M$749,$N130,'[1]SIIF 30 de Noviembre de 2025'!$N$4:$N$749,$O130)/1000000</f>
        <v>373.08468599999998</v>
      </c>
      <c r="AI130" s="244">
        <f t="shared" si="345"/>
        <v>0.55445120867017395</v>
      </c>
      <c r="AJ130" s="280"/>
      <c r="AK130" s="243">
        <f t="shared" si="346"/>
        <v>665.89002200000004</v>
      </c>
      <c r="AL130" s="243">
        <f t="shared" si="347"/>
        <v>-292.80533600000007</v>
      </c>
      <c r="AM130" s="168">
        <f t="shared" si="348"/>
        <v>0.98959711130922368</v>
      </c>
      <c r="AN130" s="420">
        <f>+SUMIFS('[1]SIIF 30 de Noviembre de 2025'!$X$4:$X$749,'[1]SIIF 30 de Noviembre de 2025'!$A$4:$A$749,$B130,'[1]SIIF 30 de Noviembre de 2025'!$B$4:$B$749,$C130,'[1]SIIF 30 de Noviembre de 2025'!$C$4:$C$749,$D130,'[1]SIIF 30 de Noviembre de 2025'!$D$4:$D$749,$E130,'[1]SIIF 30 de Noviembre de 2025'!$E$4:$E$749,$F130,'[1]SIIF 30 de Noviembre de 2025'!$F$4:$F$749,$G130,'[1]SIIF 30 de Noviembre de 2025'!$G$4:$G$749,$H130,'[1]SIIF 30 de Noviembre de 2025'!$H$4:$H$749,$I130,'[1]SIIF 30 de Noviembre de 2025'!$I$4:$I$749,$J130,'[1]SIIF 30 de Noviembre de 2025'!$J$4:$J$749,$K130,'[1]SIIF 30 de Noviembre de 2025'!$K$4:$K$749,$L130,'[1]SIIF 30 de Noviembre de 2025'!$L$4:$L$749,$M130,'[1]SIIF 30 de Noviembre de 2025'!$M$4:$M$749,$N130,'[1]SIIF 30 de Noviembre de 2025'!$N$4:$N$749,$O130)/1000000</f>
        <v>301.41779100000002</v>
      </c>
      <c r="AO130" s="244">
        <f t="shared" si="349"/>
        <v>0.44794510417038108</v>
      </c>
      <c r="AP130" s="280"/>
      <c r="AQ130" s="243">
        <f t="shared" si="350"/>
        <v>616.24632899999995</v>
      </c>
      <c r="AR130" s="243">
        <f t="shared" si="351"/>
        <v>-314.82853799999992</v>
      </c>
      <c r="AS130" s="168">
        <f t="shared" si="352"/>
        <v>0.91582028095521384</v>
      </c>
      <c r="AT130" s="420">
        <f>+SUMIFS('[1]SIIF 30 de Noviembre de 2025'!$Z$4:$Z$749,'[1]SIIF 30 de Noviembre de 2025'!$A$4:$A$749,$B130,'[1]SIIF 30 de Noviembre de 2025'!$B$4:$B$749,$C130,'[1]SIIF 30 de Noviembre de 2025'!$C$4:$C$749,$D130,'[1]SIIF 30 de Noviembre de 2025'!$D$4:$D$749,$E130,'[1]SIIF 30 de Noviembre de 2025'!$E$4:$E$749,$F130,'[1]SIIF 30 de Noviembre de 2025'!$F$4:$F$749,$G130,'[1]SIIF 30 de Noviembre de 2025'!$G$4:$G$749,$H130,'[1]SIIF 30 de Noviembre de 2025'!$H$4:$H$749,$I130,'[1]SIIF 30 de Noviembre de 2025'!$I$4:$I$749,$J130,'[1]SIIF 30 de Noviembre de 2025'!$J$4:$J$749,$K130,'[1]SIIF 30 de Noviembre de 2025'!$K$4:$K$749,$L130,'[1]SIIF 30 de Noviembre de 2025'!$L$4:$L$749,$M130,'[1]SIIF 30 de Noviembre de 2025'!$M$4:$M$749,$N130,'[1]SIIF 30 de Noviembre de 2025'!$N$4:$N$749,$O130)/1000000</f>
        <v>301.41779100000002</v>
      </c>
      <c r="AU130" s="244">
        <f t="shared" si="353"/>
        <v>0.44794510417038108</v>
      </c>
      <c r="AV130" s="418">
        <f t="shared" si="354"/>
        <v>299.80533600000007</v>
      </c>
      <c r="AW130" s="365">
        <f t="shared" si="355"/>
        <v>71.666894999999954</v>
      </c>
      <c r="AX130" s="365">
        <f t="shared" si="356"/>
        <v>371.47223100000002</v>
      </c>
      <c r="AY130" s="364">
        <f t="shared" si="357"/>
        <v>-361.36468599999995</v>
      </c>
      <c r="AZ130" s="188">
        <f t="shared" si="358"/>
        <v>616.24632900000006</v>
      </c>
      <c r="BA130" s="247"/>
      <c r="BC130" s="255">
        <v>0.12947880359563424</v>
      </c>
      <c r="BD130" s="249">
        <v>0.35048681996951947</v>
      </c>
      <c r="BE130" s="249">
        <v>0.93508583487362218</v>
      </c>
      <c r="BF130" s="249">
        <v>0.93906879481116756</v>
      </c>
      <c r="BG130" s="249">
        <v>0.94501330263446826</v>
      </c>
      <c r="BH130" s="249">
        <v>0.94947168350194378</v>
      </c>
      <c r="BI130" s="249">
        <v>0.95541619132524458</v>
      </c>
      <c r="BJ130" s="249">
        <v>0.96284682610437045</v>
      </c>
      <c r="BK130" s="249">
        <v>0.97102052436140895</v>
      </c>
      <c r="BL130" s="249">
        <v>0.97919422261844746</v>
      </c>
      <c r="BM130" s="249">
        <v>0.98959711130922368</v>
      </c>
      <c r="BN130" s="249">
        <v>1</v>
      </c>
      <c r="BP130" s="249">
        <v>0</v>
      </c>
      <c r="BQ130" s="249">
        <v>0</v>
      </c>
      <c r="BR130" s="249">
        <v>4.907192099810926E-2</v>
      </c>
      <c r="BS130" s="249">
        <v>0.1874898005249363</v>
      </c>
      <c r="BT130" s="249">
        <v>0.35558892564467243</v>
      </c>
      <c r="BU130" s="249">
        <v>0.47908607567374512</v>
      </c>
      <c r="BV130" s="249">
        <v>0.57993465089604201</v>
      </c>
      <c r="BW130" s="249">
        <v>0.65602435103429135</v>
      </c>
      <c r="BX130" s="249">
        <v>0.73954468595166656</v>
      </c>
      <c r="BY130" s="249">
        <v>0.82529421130277958</v>
      </c>
      <c r="BZ130" s="249">
        <v>0.91582028095521384</v>
      </c>
      <c r="CA130" s="249">
        <v>1</v>
      </c>
      <c r="CC130" s="464">
        <f t="shared" si="360"/>
        <v>87.124994999999998</v>
      </c>
      <c r="CD130" s="464">
        <f t="shared" si="360"/>
        <v>235.83908400000001</v>
      </c>
      <c r="CE130" s="464">
        <f t="shared" si="360"/>
        <v>629.20992799999999</v>
      </c>
      <c r="CF130" s="464">
        <f t="shared" si="360"/>
        <v>631.89002200000004</v>
      </c>
      <c r="CG130" s="464">
        <f t="shared" si="360"/>
        <v>635.89002200000004</v>
      </c>
      <c r="CH130" s="464">
        <f t="shared" si="360"/>
        <v>638.89002200000004</v>
      </c>
      <c r="CI130" s="464">
        <f t="shared" si="360"/>
        <v>642.89002200000004</v>
      </c>
      <c r="CJ130" s="464">
        <f t="shared" si="360"/>
        <v>647.89002200000004</v>
      </c>
      <c r="CK130" s="464">
        <f t="shared" si="360"/>
        <v>653.39002200000004</v>
      </c>
      <c r="CL130" s="464">
        <f t="shared" si="360"/>
        <v>658.89002200000004</v>
      </c>
      <c r="CM130" s="464">
        <f t="shared" si="360"/>
        <v>665.89002200000004</v>
      </c>
      <c r="CN130" s="464">
        <f t="shared" si="360"/>
        <v>672.89002200000004</v>
      </c>
      <c r="CP130" s="465">
        <f t="shared" si="361"/>
        <v>0</v>
      </c>
      <c r="CQ130" s="465">
        <f t="shared" si="361"/>
        <v>0</v>
      </c>
      <c r="CR130" s="465">
        <f t="shared" si="361"/>
        <v>33.020006000000002</v>
      </c>
      <c r="CS130" s="465">
        <f t="shared" si="361"/>
        <v>126.160016</v>
      </c>
      <c r="CT130" s="465">
        <f t="shared" si="361"/>
        <v>239.27224000000001</v>
      </c>
      <c r="CU130" s="465">
        <f t="shared" si="361"/>
        <v>322.37223999999998</v>
      </c>
      <c r="CV130" s="465">
        <f t="shared" si="361"/>
        <v>390.23223999999999</v>
      </c>
      <c r="CW130" s="465">
        <f t="shared" si="361"/>
        <v>441.43223999999998</v>
      </c>
      <c r="CX130" s="465">
        <f t="shared" si="361"/>
        <v>497.63224000000002</v>
      </c>
      <c r="CY130" s="465">
        <f t="shared" si="361"/>
        <v>555.33223999999996</v>
      </c>
      <c r="CZ130" s="465">
        <f t="shared" si="361"/>
        <v>616.24632899999995</v>
      </c>
      <c r="DA130" s="465">
        <f t="shared" si="361"/>
        <v>672.89002200000004</v>
      </c>
      <c r="DC130" s="464">
        <v>87124995</v>
      </c>
      <c r="DD130" s="465">
        <v>235839084</v>
      </c>
      <c r="DE130" s="465">
        <v>629209928</v>
      </c>
      <c r="DF130" s="465">
        <v>631890022</v>
      </c>
      <c r="DG130" s="465">
        <v>635890022</v>
      </c>
      <c r="DH130" s="465">
        <v>638890022</v>
      </c>
      <c r="DI130" s="465">
        <v>642890022</v>
      </c>
      <c r="DJ130" s="465">
        <v>647890022</v>
      </c>
      <c r="DK130" s="465">
        <v>653390022</v>
      </c>
      <c r="DL130" s="465">
        <v>658890022</v>
      </c>
      <c r="DM130" s="465">
        <v>665890022</v>
      </c>
      <c r="DN130" s="465">
        <v>672890022</v>
      </c>
      <c r="DP130" s="465">
        <v>0</v>
      </c>
      <c r="DQ130" s="465">
        <v>0</v>
      </c>
      <c r="DR130" s="465">
        <v>33020006</v>
      </c>
      <c r="DS130" s="465">
        <v>126160016</v>
      </c>
      <c r="DT130" s="465">
        <v>239272240</v>
      </c>
      <c r="DU130" s="465">
        <v>322372240</v>
      </c>
      <c r="DV130" s="465">
        <v>390232240</v>
      </c>
      <c r="DW130" s="465">
        <v>441432240</v>
      </c>
      <c r="DX130" s="465">
        <v>497632240</v>
      </c>
      <c r="DY130" s="465">
        <v>555332240</v>
      </c>
      <c r="DZ130" s="465">
        <v>616246329</v>
      </c>
      <c r="EA130" s="465">
        <v>672890022</v>
      </c>
      <c r="EC130" s="464">
        <v>1000000</v>
      </c>
      <c r="ED130" s="465">
        <v>1000000</v>
      </c>
      <c r="EE130" s="465">
        <v>1000000</v>
      </c>
      <c r="EF130" s="465">
        <v>1000000</v>
      </c>
      <c r="EG130" s="465">
        <v>1000000</v>
      </c>
      <c r="EH130" s="465">
        <v>1000000</v>
      </c>
      <c r="EI130" s="465">
        <v>1000000</v>
      </c>
      <c r="EJ130" s="465">
        <v>1000000</v>
      </c>
      <c r="EK130" s="465">
        <v>1000000</v>
      </c>
      <c r="EL130" s="465">
        <v>1000000</v>
      </c>
      <c r="EM130" s="465">
        <v>1000000</v>
      </c>
      <c r="EN130" s="465">
        <v>1000000</v>
      </c>
      <c r="EP130" s="465">
        <v>1000000</v>
      </c>
      <c r="EQ130" s="465">
        <v>1000000</v>
      </c>
      <c r="ER130" s="465">
        <v>1000000</v>
      </c>
      <c r="ES130" s="465">
        <v>1000000</v>
      </c>
      <c r="ET130" s="465">
        <v>1000000</v>
      </c>
      <c r="EU130" s="465">
        <v>1000000</v>
      </c>
      <c r="EV130" s="465">
        <v>1000000</v>
      </c>
      <c r="EW130" s="465">
        <v>1000000</v>
      </c>
      <c r="EX130" s="465">
        <v>1000000</v>
      </c>
      <c r="EY130" s="465">
        <v>1000000</v>
      </c>
      <c r="EZ130" s="465">
        <v>1000000</v>
      </c>
      <c r="FA130" s="465">
        <v>1000000</v>
      </c>
    </row>
    <row r="131" spans="1:157" ht="45.75" customHeight="1">
      <c r="A131" s="559"/>
      <c r="B131" s="559" t="s">
        <v>190</v>
      </c>
      <c r="C131" s="561" t="s">
        <v>191</v>
      </c>
      <c r="D131" s="453" t="s">
        <v>301</v>
      </c>
      <c r="E131" s="179" t="s">
        <v>183</v>
      </c>
      <c r="F131" s="179" t="s">
        <v>171</v>
      </c>
      <c r="G131" s="179" t="s">
        <v>171</v>
      </c>
      <c r="H131" s="179" t="s">
        <v>171</v>
      </c>
      <c r="I131" s="179" t="s">
        <v>171</v>
      </c>
      <c r="J131" s="179" t="s">
        <v>171</v>
      </c>
      <c r="K131" s="179" t="s">
        <v>171</v>
      </c>
      <c r="L131" s="179" t="s">
        <v>171</v>
      </c>
      <c r="M131" s="179" t="s">
        <v>171</v>
      </c>
      <c r="N131" s="179" t="s">
        <v>171</v>
      </c>
      <c r="O131" s="179" t="s">
        <v>171</v>
      </c>
      <c r="P131" s="179"/>
      <c r="Q131" s="179"/>
      <c r="R131" s="179" t="s">
        <v>282</v>
      </c>
      <c r="S131" s="230"/>
      <c r="T131" s="448" t="s">
        <v>31</v>
      </c>
      <c r="U131" s="263">
        <v>202300000000293</v>
      </c>
      <c r="V131" s="594" t="s">
        <v>302</v>
      </c>
      <c r="W131" s="364">
        <f>+SUMIFS('[1]SIIF 30 de Noviembre de 2025'!$P$4:$P$749,'[1]SIIF 30 de Noviembre de 2025'!$A$4:$A$749,$B131,'[1]SIIF 30 de Noviembre de 2025'!$B$4:$B$749,$C131,'[1]SIIF 30 de Noviembre de 2025'!$C$4:$C$749,$D131)/1000000</f>
        <v>6407.6850000000004</v>
      </c>
      <c r="X131" s="351"/>
      <c r="Y131" s="351">
        <f>+SUMIFS('[1]SIIF 30 de Noviembre de 2025'!$R$4:$R$749,'[1]SIIF 30 de Noviembre de 2025'!$A$4:$A$749,$B131,'[1]SIIF 30 de Noviembre de 2025'!$B$4:$B$749,$C131,'[1]SIIF 30 de Noviembre de 2025'!$C$4:$C$749,$D131)/1000000</f>
        <v>0</v>
      </c>
      <c r="Z131" s="351"/>
      <c r="AA131" s="351">
        <f>+SUMIFS('[1]SIIF 30 de Noviembre de 2025'!$Q$4:$Q$749,'[1]SIIF 30 de Noviembre de 2025'!$A$4:$A$749,$B131,'[1]SIIF 30 de Noviembre de 2025'!$B$4:$B$749,$C131,'[1]SIIF 30 de Noviembre de 2025'!$C$4:$C$749,$D131)/1000000</f>
        <v>0</v>
      </c>
      <c r="AB131" s="351"/>
      <c r="AC131" s="351">
        <f>+AA131+AB131</f>
        <v>0</v>
      </c>
      <c r="AD131" s="413">
        <f>+SUMIFS('[1]SIIF 30 de Noviembre de 2025'!$S$4:$S$749,'[1]SIIF 30 de Noviembre de 2025'!$A$4:$A$749,$B131,'[1]SIIF 30 de Noviembre de 2025'!$B$4:$B$749,$C131,'[1]SIIF 30 de Noviembre de 2025'!$C$4:$C$749,$D131)/1000000</f>
        <v>6407.6850000000004</v>
      </c>
      <c r="AE131" s="364">
        <f>+SUMIFS('[1]SIIF 30 de Noviembre de 2025'!$T$4:$T$749,'[1]SIIF 30 de Noviembre de 2025'!$A$4:$A$749,$B131,'[1]SIIF 30 de Noviembre de 2025'!$B$4:$B$749,$C131,'[1]SIIF 30 de Noviembre de 2025'!$C$4:$C$749,$D131)/1000000</f>
        <v>0</v>
      </c>
      <c r="AF131" s="364">
        <f>+SUMIFS('[1]SIIF 30 de Noviembre de 2025'!$U$4:$U$749,'[1]SIIF 30 de Noviembre de 2025'!$A$4:$A$749,$B131,'[1]SIIF 30 de Noviembre de 2025'!$B$4:$B$749,$C131,'[1]SIIF 30 de Noviembre de 2025'!$C$4:$C$749,$D131)/1000000</f>
        <v>4138.2383310100004</v>
      </c>
      <c r="AG131" s="351">
        <f>+SUMIFS('[1]SIIF 30 de Noviembre de 2025'!$V$4:$V$749,'[1]SIIF 30 de Noviembre de 2025'!$A$4:$A$749,$B131,'[1]SIIF 30 de Noviembre de 2025'!$B$4:$B$749,$C131,'[1]SIIF 30 de Noviembre de 2025'!$C$4:$C$749,$D131)/1000000</f>
        <v>2269.4466689899996</v>
      </c>
      <c r="AH131" s="414">
        <f>+SUMIFS('[1]SIIF 30 de Noviembre de 2025'!$W$4:$W$749,'[1]SIIF 30 de Noviembre de 2025'!$A$4:$A$749,$B131,'[1]SIIF 30 de Noviembre de 2025'!$B$4:$B$749,$C131,'[1]SIIF 30 de Noviembre de 2025'!$C$4:$C$749,$D131,'[1]SIIF 30 de Noviembre de 2025'!$D$4:$D$749,$E131,'[1]SIIF 30 de Noviembre de 2025'!$E$4:$E$749,$F131,'[1]SIIF 30 de Noviembre de 2025'!$F$4:$F$749,$G131,'[1]SIIF 30 de Noviembre de 2025'!$G$4:$G$749,$H131,'[1]SIIF 30 de Noviembre de 2025'!$H$4:$H$749,$I131,'[1]SIIF 30 de Noviembre de 2025'!$I$4:$I$749,$J131,'[1]SIIF 30 de Noviembre de 2025'!$J$4:$J$749,$K131,'[1]SIIF 30 de Noviembre de 2025'!$K$4:$K$749,$L131,'[1]SIIF 30 de Noviembre de 2025'!$L$4:$L$749,$M131,'[1]SIIF 30 de Noviembre de 2025'!$M$4:$M$749,$N131,'[1]SIIF 30 de Noviembre de 2025'!$N$4:$N$749,$O131)/1000000</f>
        <v>3921.3391300100002</v>
      </c>
      <c r="AI131" s="244">
        <f>+AH131/AD131</f>
        <v>0.61197439168904211</v>
      </c>
      <c r="AJ131" s="280"/>
      <c r="AK131" s="243">
        <f>INDEX(CC131:CN131,MATCH($W$1,$CC$86:$CN$86,0))</f>
        <v>6383.0122727272701</v>
      </c>
      <c r="AL131" s="243">
        <f>+AH131-AK131</f>
        <v>-2461.6731427172699</v>
      </c>
      <c r="AM131" s="168">
        <f>INDEX(BC131:BN131,MATCH($W$1,$BC$86:$BN$86,0))</f>
        <v>0.99614950995987994</v>
      </c>
      <c r="AN131" s="413">
        <f>+SUMIFS('[1]SIIF 30 de Noviembre de 2025'!$X$4:$X$749,'[1]SIIF 30 de Noviembre de 2025'!$A$4:$A$749,$B131,'[1]SIIF 30 de Noviembre de 2025'!$B$4:$B$749,$C131,'[1]SIIF 30 de Noviembre de 2025'!$C$4:$C$749,$D131,'[1]SIIF 30 de Noviembre de 2025'!$D$4:$D$749,$E131,'[1]SIIF 30 de Noviembre de 2025'!$E$4:$E$749,$F131,'[1]SIIF 30 de Noviembre de 2025'!$F$4:$F$749,$G131,'[1]SIIF 30 de Noviembre de 2025'!$G$4:$G$749,$H131,'[1]SIIF 30 de Noviembre de 2025'!$H$4:$H$749,$I131,'[1]SIIF 30 de Noviembre de 2025'!$I$4:$I$749,$J131,'[1]SIIF 30 de Noviembre de 2025'!$J$4:$J$749,$K131,'[1]SIIF 30 de Noviembre de 2025'!$K$4:$K$749,$L131,'[1]SIIF 30 de Noviembre de 2025'!$L$4:$L$749,$M131,'[1]SIIF 30 de Noviembre de 2025'!$M$4:$M$749,$N131,'[1]SIIF 30 de Noviembre de 2025'!$N$4:$N$749,$O131)/1000000</f>
        <v>2830.01575701</v>
      </c>
      <c r="AO131" s="244">
        <f>+AN131/AD131</f>
        <v>0.44165962543570725</v>
      </c>
      <c r="AP131" s="280"/>
      <c r="AQ131" s="243">
        <f>INDEX(CP131:DA131,MATCH($W$1,$CP$86:$DA$86,0))</f>
        <v>5332.265947747037</v>
      </c>
      <c r="AR131" s="243">
        <f>+AN131-AQ131</f>
        <v>-2502.250190737037</v>
      </c>
      <c r="AS131" s="168">
        <f>INDEX(BP131:CA131,MATCH($W$1,$BP$86:$CA$86,0))</f>
        <v>0.83216730344063972</v>
      </c>
      <c r="AT131" s="413">
        <f>+SUMIFS('[1]SIIF 30 de Noviembre de 2025'!$Z$4:$Z$749,'[1]SIIF 30 de Noviembre de 2025'!$A$4:$A$749,$B131,'[1]SIIF 30 de Noviembre de 2025'!$B$4:$B$749,$C131,'[1]SIIF 30 de Noviembre de 2025'!$C$4:$C$749,$D131,'[1]SIIF 30 de Noviembre de 2025'!$D$4:$D$749,$E131,'[1]SIIF 30 de Noviembre de 2025'!$E$4:$E$749,$F131,'[1]SIIF 30 de Noviembre de 2025'!$F$4:$F$749,$G131,'[1]SIIF 30 de Noviembre de 2025'!$G$4:$G$749,$H131,'[1]SIIF 30 de Noviembre de 2025'!$H$4:$H$749,$I131,'[1]SIIF 30 de Noviembre de 2025'!$I$4:$I$749,$J131,'[1]SIIF 30 de Noviembre de 2025'!$J$4:$J$749,$K131,'[1]SIIF 30 de Noviembre de 2025'!$K$4:$K$749,$L131,'[1]SIIF 30 de Noviembre de 2025'!$L$4:$L$749,$M131,'[1]SIIF 30 de Noviembre de 2025'!$M$4:$M$749,$N131,'[1]SIIF 30 de Noviembre de 2025'!$N$4:$N$749,$O131)/1000000</f>
        <v>2830.01575701</v>
      </c>
      <c r="AU131" s="244">
        <f>+AT131/AD131</f>
        <v>0.44165962543570725</v>
      </c>
      <c r="AV131" s="418">
        <f>+AD131-AH131</f>
        <v>2486.3458699900002</v>
      </c>
      <c r="AW131" s="365">
        <f>+AH131-AN131</f>
        <v>1091.3233730000002</v>
      </c>
      <c r="AX131" s="365">
        <f>+AD131-AN131</f>
        <v>3577.6692429900004</v>
      </c>
      <c r="AY131" s="364">
        <f>+AG131-AH131</f>
        <v>-1651.8924610200006</v>
      </c>
      <c r="AZ131" s="188">
        <f>AD131*AS131</f>
        <v>5332.2659477470361</v>
      </c>
      <c r="BA131" s="247"/>
      <c r="BC131" s="248">
        <v>8.9611146615353326E-2</v>
      </c>
      <c r="BD131" s="277">
        <v>0.85424072103192594</v>
      </c>
      <c r="BE131" s="277">
        <v>0.95056220488650489</v>
      </c>
      <c r="BF131" s="277">
        <v>0.95795957226645567</v>
      </c>
      <c r="BG131" s="277">
        <v>0.96181006230657573</v>
      </c>
      <c r="BH131" s="277">
        <v>0.9656605523466959</v>
      </c>
      <c r="BI131" s="277">
        <v>0.96951104238681596</v>
      </c>
      <c r="BJ131" s="277">
        <v>0.97336153242693613</v>
      </c>
      <c r="BK131" s="277">
        <v>0.98844852987963971</v>
      </c>
      <c r="BL131" s="277">
        <v>0.99229901991975977</v>
      </c>
      <c r="BM131" s="277">
        <v>0.99614950995987994</v>
      </c>
      <c r="BN131" s="277">
        <v>1</v>
      </c>
      <c r="BP131" s="277">
        <v>0</v>
      </c>
      <c r="BQ131" s="277">
        <v>4.1997487632663309E-3</v>
      </c>
      <c r="BR131" s="277">
        <v>0.14349824576535772</v>
      </c>
      <c r="BS131" s="277">
        <v>0.23198311393383328</v>
      </c>
      <c r="BT131" s="277">
        <v>0.31692110476247826</v>
      </c>
      <c r="BU131" s="277">
        <v>0.40185909559112321</v>
      </c>
      <c r="BV131" s="277">
        <v>0.48679708641976815</v>
      </c>
      <c r="BW131" s="277">
        <v>0.5717350772484131</v>
      </c>
      <c r="BX131" s="277">
        <v>0.65667306807705805</v>
      </c>
      <c r="BY131" s="277">
        <v>0.74442018575884883</v>
      </c>
      <c r="BZ131" s="277">
        <v>0.83216730344063972</v>
      </c>
      <c r="CA131" s="277">
        <v>1</v>
      </c>
      <c r="CC131" s="468">
        <f>DC131/EC131</f>
        <v>574.20000000000005</v>
      </c>
      <c r="CD131" s="468">
        <f t="shared" si="360"/>
        <v>5473.7054545454539</v>
      </c>
      <c r="CE131" s="468">
        <f t="shared" si="360"/>
        <v>6090.9031818181811</v>
      </c>
      <c r="CF131" s="468">
        <f t="shared" si="360"/>
        <v>6138.3031818181807</v>
      </c>
      <c r="CG131" s="468">
        <f t="shared" si="360"/>
        <v>6162.9759090909083</v>
      </c>
      <c r="CH131" s="468">
        <f t="shared" si="360"/>
        <v>6187.648636363635</v>
      </c>
      <c r="CI131" s="468">
        <f t="shared" si="360"/>
        <v>6212.3213636363616</v>
      </c>
      <c r="CJ131" s="468">
        <f t="shared" si="360"/>
        <v>6236.9940909090892</v>
      </c>
      <c r="CK131" s="468">
        <f t="shared" si="360"/>
        <v>6333.6668181818159</v>
      </c>
      <c r="CL131" s="468">
        <f t="shared" si="360"/>
        <v>6358.3395454545434</v>
      </c>
      <c r="CM131" s="468">
        <f t="shared" si="360"/>
        <v>6383.0122727272701</v>
      </c>
      <c r="CN131" s="468">
        <f t="shared" si="360"/>
        <v>6407.6849999999968</v>
      </c>
      <c r="CP131" s="465">
        <f t="shared" si="361"/>
        <v>0</v>
      </c>
      <c r="CQ131" s="465">
        <f t="shared" si="361"/>
        <v>26.910667154150225</v>
      </c>
      <c r="CR131" s="465">
        <f t="shared" si="361"/>
        <v>919.49155691699639</v>
      </c>
      <c r="CS131" s="465">
        <f t="shared" si="361"/>
        <v>1486.4747194071149</v>
      </c>
      <c r="CT131" s="465">
        <f t="shared" si="361"/>
        <v>2030.7306091699609</v>
      </c>
      <c r="CU131" s="465">
        <f t="shared" si="361"/>
        <v>2574.9864989328071</v>
      </c>
      <c r="CV131" s="465">
        <f t="shared" si="361"/>
        <v>3119.2423886956531</v>
      </c>
      <c r="CW131" s="465">
        <f t="shared" si="361"/>
        <v>3663.498278458499</v>
      </c>
      <c r="CX131" s="465">
        <f t="shared" si="361"/>
        <v>4207.754168221345</v>
      </c>
      <c r="CY131" s="465">
        <f t="shared" si="361"/>
        <v>4770.010057984191</v>
      </c>
      <c r="CZ131" s="465">
        <f t="shared" si="361"/>
        <v>5332.265947747037</v>
      </c>
      <c r="DA131" s="465">
        <f t="shared" si="361"/>
        <v>6407.6850000000022</v>
      </c>
      <c r="DC131" s="468">
        <v>574200000</v>
      </c>
      <c r="DD131" s="471">
        <v>5473705454.545454</v>
      </c>
      <c r="DE131" s="471">
        <v>6090903181.818181</v>
      </c>
      <c r="DF131" s="471">
        <v>6138303181.818181</v>
      </c>
      <c r="DG131" s="471">
        <v>6162975909.0909081</v>
      </c>
      <c r="DH131" s="471">
        <v>6187648636.3636351</v>
      </c>
      <c r="DI131" s="471">
        <v>6212321363.6363621</v>
      </c>
      <c r="DJ131" s="471">
        <v>6236994090.9090891</v>
      </c>
      <c r="DK131" s="471">
        <v>6333666818.1818161</v>
      </c>
      <c r="DL131" s="471">
        <v>6358339545.4545431</v>
      </c>
      <c r="DM131" s="471">
        <v>6383012272.7272701</v>
      </c>
      <c r="DN131" s="471">
        <v>6407684999.9999971</v>
      </c>
      <c r="DP131" s="471">
        <v>0</v>
      </c>
      <c r="DQ131" s="471">
        <v>26910667.154150225</v>
      </c>
      <c r="DR131" s="471">
        <v>919491556.91699636</v>
      </c>
      <c r="DS131" s="471">
        <v>1486474719.407115</v>
      </c>
      <c r="DT131" s="471">
        <v>2030730609.169961</v>
      </c>
      <c r="DU131" s="471">
        <v>2574986498.932807</v>
      </c>
      <c r="DV131" s="471">
        <v>3119242388.695653</v>
      </c>
      <c r="DW131" s="471">
        <v>3663498278.458499</v>
      </c>
      <c r="DX131" s="471">
        <v>4207754168.2213449</v>
      </c>
      <c r="DY131" s="471">
        <v>4770010057.9841909</v>
      </c>
      <c r="DZ131" s="471">
        <v>5332265947.7470369</v>
      </c>
      <c r="EA131" s="471">
        <v>6407685000.0000019</v>
      </c>
      <c r="EC131" s="468">
        <v>1000000</v>
      </c>
      <c r="ED131" s="471">
        <v>1000000</v>
      </c>
      <c r="EE131" s="471">
        <v>1000000</v>
      </c>
      <c r="EF131" s="471">
        <v>1000000</v>
      </c>
      <c r="EG131" s="471">
        <v>1000000</v>
      </c>
      <c r="EH131" s="471">
        <v>1000000</v>
      </c>
      <c r="EI131" s="471">
        <v>1000000</v>
      </c>
      <c r="EJ131" s="471">
        <v>1000000</v>
      </c>
      <c r="EK131" s="471">
        <v>1000000</v>
      </c>
      <c r="EL131" s="471">
        <v>1000000</v>
      </c>
      <c r="EM131" s="471">
        <v>1000000</v>
      </c>
      <c r="EN131" s="471">
        <v>1000000</v>
      </c>
      <c r="EP131" s="471">
        <v>1000000</v>
      </c>
      <c r="EQ131" s="471">
        <v>1000000</v>
      </c>
      <c r="ER131" s="471">
        <v>1000000</v>
      </c>
      <c r="ES131" s="471">
        <v>1000000</v>
      </c>
      <c r="ET131" s="471">
        <v>1000000</v>
      </c>
      <c r="EU131" s="471">
        <v>1000000</v>
      </c>
      <c r="EV131" s="471">
        <v>1000000</v>
      </c>
      <c r="EW131" s="471">
        <v>1000000</v>
      </c>
      <c r="EX131" s="471">
        <v>1000000</v>
      </c>
      <c r="EY131" s="471">
        <v>1000000</v>
      </c>
      <c r="EZ131" s="471">
        <v>1000000</v>
      </c>
      <c r="FA131" s="471">
        <v>1000000</v>
      </c>
    </row>
    <row r="132" spans="1:157" ht="45.75" customHeight="1">
      <c r="A132" s="571"/>
      <c r="B132" s="571" t="s">
        <v>190</v>
      </c>
      <c r="C132" s="221" t="s">
        <v>191</v>
      </c>
      <c r="D132" s="453" t="s">
        <v>303</v>
      </c>
      <c r="E132" s="179" t="s">
        <v>183</v>
      </c>
      <c r="F132" s="179" t="s">
        <v>171</v>
      </c>
      <c r="G132" s="179" t="s">
        <v>171</v>
      </c>
      <c r="H132" s="179" t="s">
        <v>171</v>
      </c>
      <c r="I132" s="179" t="s">
        <v>171</v>
      </c>
      <c r="J132" s="179" t="s">
        <v>171</v>
      </c>
      <c r="K132" s="179" t="s">
        <v>171</v>
      </c>
      <c r="L132" s="179" t="s">
        <v>171</v>
      </c>
      <c r="M132" s="179" t="s">
        <v>171</v>
      </c>
      <c r="N132" s="179" t="s">
        <v>171</v>
      </c>
      <c r="O132" s="179" t="s">
        <v>171</v>
      </c>
      <c r="P132" s="179"/>
      <c r="Q132" s="179"/>
      <c r="R132" s="179" t="s">
        <v>282</v>
      </c>
      <c r="S132" s="230"/>
      <c r="T132" s="448" t="s">
        <v>32</v>
      </c>
      <c r="U132" s="366">
        <v>202300000000359</v>
      </c>
      <c r="V132" s="599" t="s">
        <v>304</v>
      </c>
      <c r="W132" s="364">
        <f>+SUMIFS('[1]SIIF 30 de Noviembre de 2025'!$P$4:$P$749,'[1]SIIF 30 de Noviembre de 2025'!$A$4:$A$749,$B132,'[1]SIIF 30 de Noviembre de 2025'!$B$4:$B$749,$C132,'[1]SIIF 30 de Noviembre de 2025'!$C$4:$C$749,$D132)/1000000</f>
        <v>689</v>
      </c>
      <c r="X132" s="351"/>
      <c r="Y132" s="351">
        <f>+SUMIFS('[1]SIIF 30 de Noviembre de 2025'!$R$4:$R$749,'[1]SIIF 30 de Noviembre de 2025'!$A$4:$A$749,$B132,'[1]SIIF 30 de Noviembre de 2025'!$B$4:$B$749,$C132,'[1]SIIF 30 de Noviembre de 2025'!$C$4:$C$749,$D132)/1000000</f>
        <v>0</v>
      </c>
      <c r="Z132" s="351"/>
      <c r="AA132" s="351">
        <f>+SUMIFS('[1]SIIF 30 de Noviembre de 2025'!$Q$4:$Q$749,'[1]SIIF 30 de Noviembre de 2025'!$A$4:$A$749,$B132,'[1]SIIF 30 de Noviembre de 2025'!$B$4:$B$749,$C132,'[1]SIIF 30 de Noviembre de 2025'!$C$4:$C$749,$D132)/1000000</f>
        <v>0</v>
      </c>
      <c r="AB132" s="351"/>
      <c r="AC132" s="351">
        <f t="shared" ref="AC132" si="363">+AA132+AB132</f>
        <v>0</v>
      </c>
      <c r="AD132" s="413">
        <f>+SUMIFS('[1]SIIF 30 de Noviembre de 2025'!$S$4:$S$749,'[1]SIIF 30 de Noviembre de 2025'!$A$4:$A$749,$B132,'[1]SIIF 30 de Noviembre de 2025'!$B$4:$B$749,$C132,'[1]SIIF 30 de Noviembre de 2025'!$C$4:$C$749,$D132)/1000000</f>
        <v>689</v>
      </c>
      <c r="AE132" s="364">
        <f>+SUMIFS('[1]SIIF 30 de Noviembre de 2025'!$T$4:$T$749,'[1]SIIF 30 de Noviembre de 2025'!$A$4:$A$749,$B132,'[1]SIIF 30 de Noviembre de 2025'!$B$4:$B$749,$C132,'[1]SIIF 30 de Noviembre de 2025'!$C$4:$C$749,$D132)/1000000</f>
        <v>0</v>
      </c>
      <c r="AF132" s="364">
        <f>+SUMIFS('[1]SIIF 30 de Noviembre de 2025'!$U$4:$U$749,'[1]SIIF 30 de Noviembre de 2025'!$A$4:$A$749,$B132,'[1]SIIF 30 de Noviembre de 2025'!$B$4:$B$749,$C132,'[1]SIIF 30 de Noviembre de 2025'!$C$4:$C$749,$D132)/1000000</f>
        <v>683</v>
      </c>
      <c r="AG132" s="351">
        <f>+SUMIFS('[1]SIIF 30 de Noviembre de 2025'!$V$4:$V$749,'[1]SIIF 30 de Noviembre de 2025'!$A$4:$A$749,$B132,'[1]SIIF 30 de Noviembre de 2025'!$B$4:$B$749,$C132,'[1]SIIF 30 de Noviembre de 2025'!$C$4:$C$749,$D132)/1000000</f>
        <v>6</v>
      </c>
      <c r="AH132" s="414">
        <f>+SUMIFS('[1]SIIF 30 de Noviembre de 2025'!$W$4:$W$749,'[1]SIIF 30 de Noviembre de 2025'!$A$4:$A$749,$B132,'[1]SIIF 30 de Noviembre de 2025'!$B$4:$B$749,$C132,'[1]SIIF 30 de Noviembre de 2025'!$C$4:$C$749,$D132,'[1]SIIF 30 de Noviembre de 2025'!$D$4:$D$749,$E132,'[1]SIIF 30 de Noviembre de 2025'!$E$4:$E$749,$F132,'[1]SIIF 30 de Noviembre de 2025'!$F$4:$F$749,$G132,'[1]SIIF 30 de Noviembre de 2025'!$G$4:$G$749,$H132,'[1]SIIF 30 de Noviembre de 2025'!$H$4:$H$749,$I132,'[1]SIIF 30 de Noviembre de 2025'!$I$4:$I$749,$J132,'[1]SIIF 30 de Noviembre de 2025'!$J$4:$J$749,$K132,'[1]SIIF 30 de Noviembre de 2025'!$K$4:$K$749,$L132,'[1]SIIF 30 de Noviembre de 2025'!$L$4:$L$749,$M132,'[1]SIIF 30 de Noviembre de 2025'!$M$4:$M$749,$N132,'[1]SIIF 30 de Noviembre de 2025'!$N$4:$N$749,$O132)/1000000</f>
        <v>600.08120599999995</v>
      </c>
      <c r="AI132" s="244">
        <f t="shared" si="345"/>
        <v>0.8709451465892597</v>
      </c>
      <c r="AJ132" s="280"/>
      <c r="AK132" s="243">
        <f t="shared" si="346"/>
        <v>668</v>
      </c>
      <c r="AL132" s="243">
        <f t="shared" ref="AL132" si="364">+AH132-AK132</f>
        <v>-67.918794000000048</v>
      </c>
      <c r="AM132" s="168">
        <f t="shared" si="348"/>
        <v>0.96952104499274305</v>
      </c>
      <c r="AN132" s="420">
        <f>+SUMIFS('[1]SIIF 30 de Noviembre de 2025'!$X$4:$X$749,'[1]SIIF 30 de Noviembre de 2025'!$A$4:$A$749,$B132,'[1]SIIF 30 de Noviembre de 2025'!$B$4:$B$749,$C132,'[1]SIIF 30 de Noviembre de 2025'!$C$4:$C$749,$D132,'[1]SIIF 30 de Noviembre de 2025'!$D$4:$D$749,$E132,'[1]SIIF 30 de Noviembre de 2025'!$E$4:$E$749,$F132,'[1]SIIF 30 de Noviembre de 2025'!$F$4:$F$749,$G132,'[1]SIIF 30 de Noviembre de 2025'!$G$4:$G$749,$H132,'[1]SIIF 30 de Noviembre de 2025'!$H$4:$H$749,$I132,'[1]SIIF 30 de Noviembre de 2025'!$I$4:$I$749,$J132,'[1]SIIF 30 de Noviembre de 2025'!$J$4:$J$749,$K132,'[1]SIIF 30 de Noviembre de 2025'!$K$4:$K$749,$L132,'[1]SIIF 30 de Noviembre de 2025'!$L$4:$L$749,$M132,'[1]SIIF 30 de Noviembre de 2025'!$M$4:$M$749,$N132,'[1]SIIF 30 de Noviembre de 2025'!$N$4:$N$749,$O132)/1000000</f>
        <v>589.92969600000004</v>
      </c>
      <c r="AO132" s="244">
        <f t="shared" si="349"/>
        <v>0.85621146008708282</v>
      </c>
      <c r="AP132" s="280"/>
      <c r="AQ132" s="243">
        <f t="shared" si="350"/>
        <v>644.83978999999999</v>
      </c>
      <c r="AR132" s="243">
        <f t="shared" ref="AR132" si="365">+AN132-AQ132</f>
        <v>-54.910093999999958</v>
      </c>
      <c r="AS132" s="168">
        <f t="shared" si="352"/>
        <v>0.93590680696661832</v>
      </c>
      <c r="AT132" s="420">
        <f>+SUMIFS('[1]SIIF 30 de Noviembre de 2025'!$Z$4:$Z$749,'[1]SIIF 30 de Noviembre de 2025'!$A$4:$A$749,$B132,'[1]SIIF 30 de Noviembre de 2025'!$B$4:$B$749,$C132,'[1]SIIF 30 de Noviembre de 2025'!$C$4:$C$749,$D132,'[1]SIIF 30 de Noviembre de 2025'!$D$4:$D$749,$E132,'[1]SIIF 30 de Noviembre de 2025'!$E$4:$E$749,$F132,'[1]SIIF 30 de Noviembre de 2025'!$F$4:$F$749,$G132,'[1]SIIF 30 de Noviembre de 2025'!$G$4:$G$749,$H132,'[1]SIIF 30 de Noviembre de 2025'!$H$4:$H$749,$I132,'[1]SIIF 30 de Noviembre de 2025'!$I$4:$I$749,$J132,'[1]SIIF 30 de Noviembre de 2025'!$J$4:$J$749,$K132,'[1]SIIF 30 de Noviembre de 2025'!$K$4:$K$749,$L132,'[1]SIIF 30 de Noviembre de 2025'!$L$4:$L$749,$M132,'[1]SIIF 30 de Noviembre de 2025'!$M$4:$M$749,$N132,'[1]SIIF 30 de Noviembre de 2025'!$N$4:$N$749,$O132)/1000000</f>
        <v>589.92969600000004</v>
      </c>
      <c r="AU132" s="244">
        <f t="shared" si="353"/>
        <v>0.85621146008708282</v>
      </c>
      <c r="AV132" s="418">
        <f t="shared" si="354"/>
        <v>88.918794000000048</v>
      </c>
      <c r="AW132" s="365">
        <f t="shared" ref="AW132" si="366">+AH132-AN132</f>
        <v>10.151509999999917</v>
      </c>
      <c r="AX132" s="365">
        <f t="shared" si="356"/>
        <v>99.070303999999965</v>
      </c>
      <c r="AY132" s="364">
        <f t="shared" ref="AY132" si="367">+AG132-AH132</f>
        <v>-594.08120599999995</v>
      </c>
      <c r="AZ132" s="188">
        <f t="shared" si="358"/>
        <v>644.83978999999999</v>
      </c>
      <c r="BA132" s="247"/>
      <c r="BC132" s="255">
        <v>0.15858053555878085</v>
      </c>
      <c r="BD132" s="249">
        <v>0.55129142235123363</v>
      </c>
      <c r="BE132" s="249">
        <v>0.92307692307692313</v>
      </c>
      <c r="BF132" s="249">
        <v>0.92452830188679247</v>
      </c>
      <c r="BG132" s="249">
        <v>0.9288824383164006</v>
      </c>
      <c r="BH132" s="249">
        <v>0.93323657474600874</v>
      </c>
      <c r="BI132" s="249">
        <v>0.94049346879535556</v>
      </c>
      <c r="BJ132" s="249">
        <v>0.94484760522496369</v>
      </c>
      <c r="BK132" s="249">
        <v>0.95210449927431062</v>
      </c>
      <c r="BL132" s="249">
        <v>0.96081277213352689</v>
      </c>
      <c r="BM132" s="249">
        <v>0.96952104499274305</v>
      </c>
      <c r="BN132" s="249">
        <v>1</v>
      </c>
      <c r="BP132" s="249">
        <v>0</v>
      </c>
      <c r="BQ132" s="249">
        <v>0</v>
      </c>
      <c r="BR132" s="249">
        <v>0.12779390420899855</v>
      </c>
      <c r="BS132" s="249">
        <v>0.32146589259796809</v>
      </c>
      <c r="BT132" s="249">
        <v>0.48040803193033382</v>
      </c>
      <c r="BU132" s="249">
        <v>0.56177232801161103</v>
      </c>
      <c r="BV132" s="249">
        <v>0.66532820609579102</v>
      </c>
      <c r="BW132" s="249">
        <v>0.72448929317851962</v>
      </c>
      <c r="BX132" s="249">
        <v>0.82898856748911465</v>
      </c>
      <c r="BY132" s="249">
        <v>0.86014483309143686</v>
      </c>
      <c r="BZ132" s="249">
        <v>0.93590680696661832</v>
      </c>
      <c r="CA132" s="249">
        <v>1</v>
      </c>
      <c r="CC132" s="464">
        <f t="shared" si="360"/>
        <v>109.261989</v>
      </c>
      <c r="CD132" s="464">
        <f t="shared" si="360"/>
        <v>379.83978999999999</v>
      </c>
      <c r="CE132" s="464">
        <f t="shared" si="360"/>
        <v>636</v>
      </c>
      <c r="CF132" s="464">
        <f t="shared" si="360"/>
        <v>637</v>
      </c>
      <c r="CG132" s="464">
        <f t="shared" si="360"/>
        <v>640</v>
      </c>
      <c r="CH132" s="464">
        <f t="shared" si="360"/>
        <v>643</v>
      </c>
      <c r="CI132" s="464">
        <f t="shared" si="360"/>
        <v>648</v>
      </c>
      <c r="CJ132" s="464">
        <f t="shared" si="360"/>
        <v>651</v>
      </c>
      <c r="CK132" s="464">
        <f t="shared" si="360"/>
        <v>656</v>
      </c>
      <c r="CL132" s="464">
        <f t="shared" si="360"/>
        <v>662</v>
      </c>
      <c r="CM132" s="464">
        <f t="shared" si="360"/>
        <v>668</v>
      </c>
      <c r="CN132" s="464">
        <f t="shared" si="360"/>
        <v>689</v>
      </c>
      <c r="CP132" s="465">
        <f t="shared" si="361"/>
        <v>0</v>
      </c>
      <c r="CQ132" s="465">
        <f t="shared" si="361"/>
        <v>0</v>
      </c>
      <c r="CR132" s="465">
        <f t="shared" si="361"/>
        <v>88.05</v>
      </c>
      <c r="CS132" s="465">
        <f t="shared" si="361"/>
        <v>221.49</v>
      </c>
      <c r="CT132" s="465">
        <f t="shared" si="361"/>
        <v>331.00113399999998</v>
      </c>
      <c r="CU132" s="465">
        <f t="shared" si="361"/>
        <v>387.06113399999998</v>
      </c>
      <c r="CV132" s="465">
        <f t="shared" si="361"/>
        <v>458.411134</v>
      </c>
      <c r="CW132" s="465">
        <f t="shared" si="361"/>
        <v>499.17312299999998</v>
      </c>
      <c r="CX132" s="465">
        <f t="shared" si="361"/>
        <v>571.17312300000003</v>
      </c>
      <c r="CY132" s="465">
        <f t="shared" si="361"/>
        <v>592.63978999999995</v>
      </c>
      <c r="CZ132" s="465">
        <f t="shared" si="361"/>
        <v>644.83978999999999</v>
      </c>
      <c r="DA132" s="465">
        <f t="shared" si="361"/>
        <v>689</v>
      </c>
      <c r="DC132" s="464">
        <v>109261989</v>
      </c>
      <c r="DD132" s="465">
        <v>379839790</v>
      </c>
      <c r="DE132" s="465">
        <v>636000000</v>
      </c>
      <c r="DF132" s="465">
        <v>637000000</v>
      </c>
      <c r="DG132" s="465">
        <v>640000000</v>
      </c>
      <c r="DH132" s="465">
        <v>643000000</v>
      </c>
      <c r="DI132" s="465">
        <v>648000000</v>
      </c>
      <c r="DJ132" s="465">
        <v>651000000</v>
      </c>
      <c r="DK132" s="465">
        <v>656000000</v>
      </c>
      <c r="DL132" s="465">
        <v>662000000</v>
      </c>
      <c r="DM132" s="465">
        <v>668000000</v>
      </c>
      <c r="DN132" s="465">
        <v>689000000</v>
      </c>
      <c r="DP132" s="465">
        <v>0</v>
      </c>
      <c r="DQ132" s="465">
        <v>0</v>
      </c>
      <c r="DR132" s="465">
        <v>88050000</v>
      </c>
      <c r="DS132" s="465">
        <v>221490000</v>
      </c>
      <c r="DT132" s="465">
        <v>331001134</v>
      </c>
      <c r="DU132" s="465">
        <v>387061134</v>
      </c>
      <c r="DV132" s="465">
        <v>458411134</v>
      </c>
      <c r="DW132" s="465">
        <v>499173123</v>
      </c>
      <c r="DX132" s="465">
        <v>571173123</v>
      </c>
      <c r="DY132" s="465">
        <v>592639790</v>
      </c>
      <c r="DZ132" s="465">
        <v>644839790</v>
      </c>
      <c r="EA132" s="465">
        <v>689000000</v>
      </c>
      <c r="EC132" s="464">
        <v>1000000</v>
      </c>
      <c r="ED132" s="465">
        <v>1000000</v>
      </c>
      <c r="EE132" s="465">
        <v>1000000</v>
      </c>
      <c r="EF132" s="465">
        <v>1000000</v>
      </c>
      <c r="EG132" s="465">
        <v>1000000</v>
      </c>
      <c r="EH132" s="465">
        <v>1000000</v>
      </c>
      <c r="EI132" s="465">
        <v>1000000</v>
      </c>
      <c r="EJ132" s="465">
        <v>1000000</v>
      </c>
      <c r="EK132" s="465">
        <v>1000000</v>
      </c>
      <c r="EL132" s="465">
        <v>1000000</v>
      </c>
      <c r="EM132" s="465">
        <v>1000000</v>
      </c>
      <c r="EN132" s="465">
        <v>1000000</v>
      </c>
      <c r="EP132" s="465">
        <v>1000000</v>
      </c>
      <c r="EQ132" s="465">
        <v>1000000</v>
      </c>
      <c r="ER132" s="465">
        <v>1000000</v>
      </c>
      <c r="ES132" s="465">
        <v>1000000</v>
      </c>
      <c r="ET132" s="465">
        <v>1000000</v>
      </c>
      <c r="EU132" s="465">
        <v>1000000</v>
      </c>
      <c r="EV132" s="465">
        <v>1000000</v>
      </c>
      <c r="EW132" s="465">
        <v>1000000</v>
      </c>
      <c r="EX132" s="465">
        <v>1000000</v>
      </c>
      <c r="EY132" s="465">
        <v>1000000</v>
      </c>
      <c r="EZ132" s="465">
        <v>1000000</v>
      </c>
      <c r="FA132" s="465">
        <v>1000000</v>
      </c>
    </row>
    <row r="133" spans="1:157" ht="34.5" customHeight="1">
      <c r="A133" s="179"/>
      <c r="B133" s="179"/>
      <c r="C133" s="179" t="s">
        <v>191</v>
      </c>
      <c r="D133" s="254"/>
      <c r="E133" s="179"/>
      <c r="F133" s="179"/>
      <c r="G133" s="179"/>
      <c r="H133" s="179"/>
      <c r="I133" s="179"/>
      <c r="J133" s="179"/>
      <c r="K133" s="179"/>
      <c r="L133" s="179"/>
      <c r="M133" s="179"/>
      <c r="N133" s="179"/>
      <c r="O133" s="179"/>
      <c r="P133" s="179"/>
      <c r="Q133" s="179"/>
      <c r="R133" s="179"/>
      <c r="S133" s="230"/>
      <c r="T133" s="154"/>
      <c r="U133" s="394"/>
      <c r="V133" s="154" t="s">
        <v>305</v>
      </c>
      <c r="W133" s="344">
        <f t="shared" ref="W133:AG133" si="368">SUM(W123:W132)</f>
        <v>5140175.3213520003</v>
      </c>
      <c r="X133" s="344">
        <f t="shared" si="368"/>
        <v>0</v>
      </c>
      <c r="Y133" s="344">
        <f t="shared" si="368"/>
        <v>0</v>
      </c>
      <c r="Z133" s="344">
        <f t="shared" si="368"/>
        <v>0</v>
      </c>
      <c r="AA133" s="344">
        <f t="shared" si="368"/>
        <v>0</v>
      </c>
      <c r="AB133" s="344">
        <f t="shared" si="368"/>
        <v>0</v>
      </c>
      <c r="AC133" s="344">
        <f t="shared" si="368"/>
        <v>0</v>
      </c>
      <c r="AD133" s="344">
        <f>SUM(AD123:AD132)</f>
        <v>5140175.3213520003</v>
      </c>
      <c r="AE133" s="344">
        <f t="shared" si="368"/>
        <v>0</v>
      </c>
      <c r="AF133" s="344">
        <f t="shared" si="368"/>
        <v>4701154.0215996699</v>
      </c>
      <c r="AG133" s="344">
        <f t="shared" si="368"/>
        <v>439021.29975233</v>
      </c>
      <c r="AH133" s="408">
        <f>SUM(AH123:AH132)</f>
        <v>3555970.1048670192</v>
      </c>
      <c r="AI133" s="165">
        <f t="shared" si="345"/>
        <v>0.69179938086853154</v>
      </c>
      <c r="AJ133" s="266"/>
      <c r="AK133" s="344">
        <f>SUM(AK123:AK132)</f>
        <v>5019400.0774429822</v>
      </c>
      <c r="AL133" s="183">
        <f>SUM(AL123:AL132)</f>
        <v>-1463429.9725759616</v>
      </c>
      <c r="AM133" s="168">
        <f t="shared" si="348"/>
        <v>0.9765036722760555</v>
      </c>
      <c r="AN133" s="408">
        <f>SUM(AN123:AN132)</f>
        <v>3062682.2308295602</v>
      </c>
      <c r="AO133" s="181">
        <f t="shared" si="349"/>
        <v>0.59583225072252877</v>
      </c>
      <c r="AP133" s="268"/>
      <c r="AQ133" s="267">
        <f>SUM(AQ123:AQ132)</f>
        <v>4227846.9923497522</v>
      </c>
      <c r="AR133" s="183">
        <f>SUM(AR123:AR132)</f>
        <v>-1165164.761520192</v>
      </c>
      <c r="AS133" s="168">
        <f t="shared" si="352"/>
        <v>0.82251027018232481</v>
      </c>
      <c r="AT133" s="408">
        <f>SUM(AT123:AT132)</f>
        <v>3062549.8474965603</v>
      </c>
      <c r="AU133" s="181">
        <f t="shared" si="353"/>
        <v>0.59580649608874225</v>
      </c>
      <c r="AV133" s="408">
        <f>SUM(AV123:AV132)</f>
        <v>1584205.2164849802</v>
      </c>
      <c r="AW133" s="344">
        <f>SUM(AW123:AW132)</f>
        <v>493287.87403745943</v>
      </c>
      <c r="AX133" s="344">
        <f>SUM(AX123:AX132)</f>
        <v>2077493.0905224397</v>
      </c>
      <c r="AY133" s="344">
        <f>SUM(AY123:AY132)</f>
        <v>-3116948.8051146902</v>
      </c>
      <c r="AZ133" s="344">
        <f>SUM(AZ123:AZ132)</f>
        <v>4227846.9923497522</v>
      </c>
      <c r="BA133" s="247">
        <f t="shared" si="359"/>
        <v>0.72440706496035778</v>
      </c>
      <c r="BC133" s="283">
        <f>CC133/$AD$133</f>
        <v>3.3009503536033311E-2</v>
      </c>
      <c r="BD133" s="283">
        <f t="shared" ref="BD133:BN133" si="369">CD133/$AD$133</f>
        <v>0.14554663632267356</v>
      </c>
      <c r="BE133" s="283">
        <f t="shared" si="369"/>
        <v>0.23191330574237556</v>
      </c>
      <c r="BF133" s="283">
        <f t="shared" si="369"/>
        <v>0.34365005800193532</v>
      </c>
      <c r="BG133" s="283">
        <f t="shared" si="369"/>
        <v>0.41287966305860074</v>
      </c>
      <c r="BH133" s="283">
        <f t="shared" si="369"/>
        <v>0.52675952173309415</v>
      </c>
      <c r="BI133" s="283">
        <f t="shared" si="369"/>
        <v>0.63128462065732682</v>
      </c>
      <c r="BJ133" s="283">
        <f t="shared" si="369"/>
        <v>0.71572572664118272</v>
      </c>
      <c r="BK133" s="283">
        <f t="shared" si="369"/>
        <v>0.84876707941164564</v>
      </c>
      <c r="BL133" s="283">
        <f t="shared" si="369"/>
        <v>0.86499208204656497</v>
      </c>
      <c r="BM133" s="283">
        <f t="shared" si="369"/>
        <v>0.9765036722760555</v>
      </c>
      <c r="BN133" s="283">
        <f t="shared" si="369"/>
        <v>1</v>
      </c>
      <c r="BP133" s="283">
        <f t="shared" ref="BP133:CA133" si="370">CP133/$AD$133</f>
        <v>0</v>
      </c>
      <c r="BQ133" s="283">
        <f t="shared" si="370"/>
        <v>1.0279740885177501E-4</v>
      </c>
      <c r="BR133" s="283">
        <f t="shared" si="370"/>
        <v>0.11030020562021635</v>
      </c>
      <c r="BS133" s="283">
        <f t="shared" si="370"/>
        <v>0.17831457565725578</v>
      </c>
      <c r="BT133" s="283">
        <f t="shared" si="370"/>
        <v>0.2916644666797627</v>
      </c>
      <c r="BU133" s="283">
        <f t="shared" si="370"/>
        <v>0.36997680921790604</v>
      </c>
      <c r="BV133" s="283">
        <f t="shared" si="370"/>
        <v>0.44892541770244271</v>
      </c>
      <c r="BW133" s="283">
        <f t="shared" si="370"/>
        <v>0.57665763035002016</v>
      </c>
      <c r="BX133" s="283">
        <f t="shared" si="370"/>
        <v>0.66935019932328521</v>
      </c>
      <c r="BY133" s="283">
        <f t="shared" si="370"/>
        <v>0.74596736375273576</v>
      </c>
      <c r="BZ133" s="283">
        <f t="shared" si="370"/>
        <v>0.82251027018232481</v>
      </c>
      <c r="CA133" s="283">
        <f t="shared" si="370"/>
        <v>1</v>
      </c>
      <c r="CC133" s="473">
        <f>SUM(CC123:CC132)</f>
        <v>169674.635446</v>
      </c>
      <c r="CD133" s="473">
        <f>SUM(CD123:CD132)</f>
        <v>748135.22813160135</v>
      </c>
      <c r="CE133" s="473">
        <f t="shared" ref="CE133:CN133" si="371">SUM(CE123:CE132)</f>
        <v>1192075.0508701201</v>
      </c>
      <c r="CF133" s="473">
        <f>SUM(CF123:CF132)</f>
        <v>1766421.5473227315</v>
      </c>
      <c r="CG133" s="473">
        <f t="shared" si="371"/>
        <v>2122273.8547419487</v>
      </c>
      <c r="CH133" s="473">
        <f t="shared" si="371"/>
        <v>2707636.2938996335</v>
      </c>
      <c r="CI133" s="473">
        <f t="shared" si="371"/>
        <v>3244913.6278518508</v>
      </c>
      <c r="CJ133" s="473">
        <f t="shared" si="371"/>
        <v>3678955.7169377352</v>
      </c>
      <c r="CK133" s="473">
        <f t="shared" si="371"/>
        <v>4362811.5951677542</v>
      </c>
      <c r="CL133" s="473">
        <f t="shared" si="371"/>
        <v>4446210.9533006381</v>
      </c>
      <c r="CM133" s="473">
        <f t="shared" si="371"/>
        <v>5019400.0774429822</v>
      </c>
      <c r="CN133" s="473">
        <f t="shared" si="371"/>
        <v>5140175.3213520003</v>
      </c>
      <c r="CP133" s="473">
        <f t="shared" ref="CP133:DA133" si="372">SUM(CP123:CP132)</f>
        <v>0</v>
      </c>
      <c r="CQ133" s="473">
        <f t="shared" si="372"/>
        <v>528.39670407882556</v>
      </c>
      <c r="CR133" s="473">
        <f t="shared" si="372"/>
        <v>566962.39486908726</v>
      </c>
      <c r="CS133" s="473">
        <f t="shared" si="372"/>
        <v>916568.18123078032</v>
      </c>
      <c r="CT133" s="473">
        <f t="shared" si="372"/>
        <v>1499206.4937426092</v>
      </c>
      <c r="CU133" s="473">
        <f t="shared" si="372"/>
        <v>1901745.6642144378</v>
      </c>
      <c r="CV133" s="473">
        <f t="shared" si="372"/>
        <v>2307555.3532017344</v>
      </c>
      <c r="CW133" s="473">
        <f t="shared" si="372"/>
        <v>2964121.3203944978</v>
      </c>
      <c r="CX133" s="473">
        <f t="shared" si="372"/>
        <v>3440577.3759035929</v>
      </c>
      <c r="CY133" s="473">
        <f t="shared" si="372"/>
        <v>3834403.033695823</v>
      </c>
      <c r="CZ133" s="473">
        <f t="shared" si="372"/>
        <v>4227846.9923497522</v>
      </c>
      <c r="DA133" s="473">
        <f t="shared" si="372"/>
        <v>5140175.3213520003</v>
      </c>
      <c r="DC133" s="473">
        <f t="shared" ref="DC133:DN133" si="373">SUM(DC123:DC132)</f>
        <v>169674635446</v>
      </c>
      <c r="DD133" s="473">
        <f t="shared" si="373"/>
        <v>748135228131.60132</v>
      </c>
      <c r="DE133" s="473">
        <f t="shared" si="373"/>
        <v>1192075050870.1199</v>
      </c>
      <c r="DF133" s="473">
        <f t="shared" si="373"/>
        <v>1766421547322.7312</v>
      </c>
      <c r="DG133" s="473">
        <f t="shared" si="373"/>
        <v>2122273854741.9485</v>
      </c>
      <c r="DH133" s="473">
        <f t="shared" si="373"/>
        <v>2707636293899.6338</v>
      </c>
      <c r="DI133" s="473">
        <f t="shared" si="373"/>
        <v>3244913627851.8511</v>
      </c>
      <c r="DJ133" s="473">
        <f t="shared" si="373"/>
        <v>3678955716937.7354</v>
      </c>
      <c r="DK133" s="473">
        <f t="shared" si="373"/>
        <v>4362811595167.7534</v>
      </c>
      <c r="DL133" s="473">
        <f t="shared" si="373"/>
        <v>4446210953300.6377</v>
      </c>
      <c r="DM133" s="473">
        <f t="shared" si="373"/>
        <v>5019400077442.9814</v>
      </c>
      <c r="DN133" s="473">
        <f t="shared" si="373"/>
        <v>5140175321352</v>
      </c>
      <c r="DP133" s="473">
        <f t="shared" ref="DP133:EA133" si="374">SUM(DP123:DP132)</f>
        <v>0</v>
      </c>
      <c r="DQ133" s="473">
        <f t="shared" si="374"/>
        <v>528396704.07882565</v>
      </c>
      <c r="DR133" s="473">
        <f t="shared" si="374"/>
        <v>566962394869.0874</v>
      </c>
      <c r="DS133" s="473">
        <f t="shared" si="374"/>
        <v>916568181230.78015</v>
      </c>
      <c r="DT133" s="473">
        <f t="shared" si="374"/>
        <v>1499206493742.6089</v>
      </c>
      <c r="DU133" s="473">
        <f t="shared" si="374"/>
        <v>1901745664214.4382</v>
      </c>
      <c r="DV133" s="473">
        <f t="shared" si="374"/>
        <v>2307555353201.7349</v>
      </c>
      <c r="DW133" s="473">
        <f t="shared" si="374"/>
        <v>2964121320394.4971</v>
      </c>
      <c r="DX133" s="473">
        <f t="shared" si="374"/>
        <v>3440577375903.5923</v>
      </c>
      <c r="DY133" s="473">
        <f t="shared" si="374"/>
        <v>3834403033695.8232</v>
      </c>
      <c r="DZ133" s="473">
        <f t="shared" si="374"/>
        <v>4227846992349.7529</v>
      </c>
      <c r="EA133" s="473">
        <f t="shared" si="374"/>
        <v>5140175321352.001</v>
      </c>
      <c r="EC133" s="473">
        <v>1000000</v>
      </c>
      <c r="ED133" s="473">
        <v>1000000</v>
      </c>
      <c r="EE133" s="473">
        <v>1000000</v>
      </c>
      <c r="EF133" s="473">
        <v>1000000</v>
      </c>
      <c r="EG133" s="473">
        <v>1000000</v>
      </c>
      <c r="EH133" s="473">
        <v>1000000</v>
      </c>
      <c r="EI133" s="473">
        <v>1000000</v>
      </c>
      <c r="EJ133" s="473">
        <v>1000000</v>
      </c>
      <c r="EK133" s="473">
        <v>1000000</v>
      </c>
      <c r="EL133" s="473">
        <v>1000000</v>
      </c>
      <c r="EM133" s="473">
        <v>1000000</v>
      </c>
      <c r="EN133" s="473">
        <v>1000000</v>
      </c>
      <c r="EP133" s="474">
        <v>1000000</v>
      </c>
      <c r="EQ133" s="474">
        <v>1000000</v>
      </c>
      <c r="ER133" s="474">
        <v>1000000</v>
      </c>
      <c r="ES133" s="474">
        <v>1000000</v>
      </c>
      <c r="ET133" s="474">
        <v>1000000</v>
      </c>
      <c r="EU133" s="474">
        <v>1000000</v>
      </c>
      <c r="EV133" s="474">
        <v>1000000</v>
      </c>
      <c r="EW133" s="474">
        <v>1000000</v>
      </c>
      <c r="EX133" s="474">
        <v>1000000</v>
      </c>
      <c r="EY133" s="474">
        <v>1000000</v>
      </c>
      <c r="EZ133" s="474">
        <v>1000000</v>
      </c>
      <c r="FA133" s="474">
        <v>1000000</v>
      </c>
    </row>
    <row r="134" spans="1:157" ht="34.5" customHeight="1">
      <c r="A134" s="571"/>
      <c r="B134" s="571" t="s">
        <v>190</v>
      </c>
      <c r="C134" s="576" t="s">
        <v>191</v>
      </c>
      <c r="D134" s="453" t="s">
        <v>306</v>
      </c>
      <c r="E134" s="237" t="s">
        <v>183</v>
      </c>
      <c r="F134" s="237" t="s">
        <v>171</v>
      </c>
      <c r="G134" s="237" t="s">
        <v>171</v>
      </c>
      <c r="H134" s="237" t="s">
        <v>171</v>
      </c>
      <c r="I134" s="237" t="s">
        <v>171</v>
      </c>
      <c r="J134" s="237" t="s">
        <v>171</v>
      </c>
      <c r="K134" s="237" t="s">
        <v>171</v>
      </c>
      <c r="L134" s="237" t="s">
        <v>171</v>
      </c>
      <c r="M134" s="237" t="s">
        <v>171</v>
      </c>
      <c r="N134" s="237" t="s">
        <v>171</v>
      </c>
      <c r="O134" s="237" t="s">
        <v>171</v>
      </c>
      <c r="P134" s="237"/>
      <c r="Q134" s="237"/>
      <c r="R134" s="179" t="s">
        <v>282</v>
      </c>
      <c r="S134" s="238"/>
      <c r="T134" s="449" t="s">
        <v>24</v>
      </c>
      <c r="U134" s="284">
        <v>2022011000054</v>
      </c>
      <c r="V134" s="603" t="s">
        <v>307</v>
      </c>
      <c r="W134" s="351">
        <f>+SUMIFS('[1]SIIF 30 de Noviembre de 2025'!$P$4:$P$749,'[1]SIIF 30 de Noviembre de 2025'!$A$4:$A$749,$B134,'[1]SIIF 30 de Noviembre de 2025'!$B$4:$B$749,$C134,'[1]SIIF 30 de Noviembre de 2025'!$C$4:$C$749,$D134)/1000000</f>
        <v>52225.576918999999</v>
      </c>
      <c r="X134" s="351"/>
      <c r="Y134" s="351">
        <f>+SUMIFS('[1]SIIF 30 de Noviembre de 2025'!$R$4:$R$749,'[1]SIIF 30 de Noviembre de 2025'!$A$4:$A$749,$B134,'[1]SIIF 30 de Noviembre de 2025'!$B$4:$B$749,$C134,'[1]SIIF 30 de Noviembre de 2025'!$C$4:$C$749,$D134)/1000000</f>
        <v>0</v>
      </c>
      <c r="Z134" s="351"/>
      <c r="AA134" s="351">
        <f>+SUMIFS('[1]SIIF 30 de Noviembre de 2025'!$Q$4:$Q$749,'[1]SIIF 30 de Noviembre de 2025'!$A$4:$A$749,$B134,'[1]SIIF 30 de Noviembre de 2025'!$B$4:$B$749,$C134,'[1]SIIF 30 de Noviembre de 2025'!$C$4:$C$749,$D134)/1000000</f>
        <v>0</v>
      </c>
      <c r="AB134" s="351"/>
      <c r="AC134" s="351">
        <f>+AA134+AB134</f>
        <v>0</v>
      </c>
      <c r="AD134" s="413">
        <f>+SUMIFS('[1]SIIF 30 de Noviembre de 2025'!$S$4:$S$749,'[1]SIIF 30 de Noviembre de 2025'!$A$4:$A$749,$B134,'[1]SIIF 30 de Noviembre de 2025'!$B$4:$B$749,$C134,'[1]SIIF 30 de Noviembre de 2025'!$C$4:$C$749,$D134)/1000000</f>
        <v>52225.576918999999</v>
      </c>
      <c r="AE134" s="351">
        <f>+SUMIFS('[1]SIIF 30 de Noviembre de 2025'!$T$4:$T$749,'[1]SIIF 30 de Noviembre de 2025'!$A$4:$A$749,$B134,'[1]SIIF 30 de Noviembre de 2025'!$B$4:$B$749,$C134,'[1]SIIF 30 de Noviembre de 2025'!$C$4:$C$749,$D134)/1000000</f>
        <v>0</v>
      </c>
      <c r="AF134" s="351">
        <f>+SUMIFS('[1]SIIF 30 de Noviembre de 2025'!$U$4:$U$749,'[1]SIIF 30 de Noviembre de 2025'!$A$4:$A$749,$B134,'[1]SIIF 30 de Noviembre de 2025'!$B$4:$B$749,$C134,'[1]SIIF 30 de Noviembre de 2025'!$C$4:$C$749,$D134)/1000000</f>
        <v>51520.122035</v>
      </c>
      <c r="AG134" s="351">
        <f>+SUMIFS('[1]SIIF 30 de Noviembre de 2025'!$V$4:$V$749,'[1]SIIF 30 de Noviembre de 2025'!$A$4:$A$749,$B134,'[1]SIIF 30 de Noviembre de 2025'!$B$4:$B$749,$C134,'[1]SIIF 30 de Noviembre de 2025'!$C$4:$C$749,$D134)/1000000</f>
        <v>705.45488399999999</v>
      </c>
      <c r="AH134" s="414">
        <f>+SUMIFS('[1]SIIF 30 de Noviembre de 2025'!$W$4:$W$749,'[1]SIIF 30 de Noviembre de 2025'!$A$4:$A$749,$B134,'[1]SIIF 30 de Noviembre de 2025'!$B$4:$B$749,$C134,'[1]SIIF 30 de Noviembre de 2025'!$C$4:$C$749,$D134,'[1]SIIF 30 de Noviembre de 2025'!$D$4:$D$749,$E134,'[1]SIIF 30 de Noviembre de 2025'!$E$4:$E$749,$F134,'[1]SIIF 30 de Noviembre de 2025'!$F$4:$F$749,$G134,'[1]SIIF 30 de Noviembre de 2025'!$G$4:$G$749,$H134,'[1]SIIF 30 de Noviembre de 2025'!$H$4:$H$749,$I134,'[1]SIIF 30 de Noviembre de 2025'!$I$4:$I$749,$J134,'[1]SIIF 30 de Noviembre de 2025'!$J$4:$J$749,$K134,'[1]SIIF 30 de Noviembre de 2025'!$K$4:$K$749,$L134,'[1]SIIF 30 de Noviembre de 2025'!$L$4:$L$749,$M134,'[1]SIIF 30 de Noviembre de 2025'!$M$4:$M$749,$N134,'[1]SIIF 30 de Noviembre de 2025'!$N$4:$N$749,$O134)/1000000</f>
        <v>50109.652187630003</v>
      </c>
      <c r="AI134" s="244">
        <f t="shared" si="345"/>
        <v>0.95948489502276402</v>
      </c>
      <c r="AJ134" s="245"/>
      <c r="AK134" s="243">
        <f>INDEX(CC134:CN134,MATCH($W$1,$CC$86:$CN$86,0))</f>
        <v>49994.021363444452</v>
      </c>
      <c r="AL134" s="243">
        <f>+AH134-AK134</f>
        <v>115.63082418555132</v>
      </c>
      <c r="AM134" s="168">
        <f t="shared" si="348"/>
        <v>0.95727082998017199</v>
      </c>
      <c r="AN134" s="413">
        <f>+SUMIFS('[1]SIIF 30 de Noviembre de 2025'!$X$4:$X$749,'[1]SIIF 30 de Noviembre de 2025'!$A$4:$A$749,$B134,'[1]SIIF 30 de Noviembre de 2025'!$B$4:$B$749,$C134,'[1]SIIF 30 de Noviembre de 2025'!$C$4:$C$749,$D134,'[1]SIIF 30 de Noviembre de 2025'!$D$4:$D$749,$E134,'[1]SIIF 30 de Noviembre de 2025'!$E$4:$E$749,$F134,'[1]SIIF 30 de Noviembre de 2025'!$F$4:$F$749,$G134,'[1]SIIF 30 de Noviembre de 2025'!$G$4:$G$749,$H134,'[1]SIIF 30 de Noviembre de 2025'!$H$4:$H$749,$I134,'[1]SIIF 30 de Noviembre de 2025'!$I$4:$I$749,$J134,'[1]SIIF 30 de Noviembre de 2025'!$J$4:$J$749,$K134,'[1]SIIF 30 de Noviembre de 2025'!$K$4:$K$749,$L134,'[1]SIIF 30 de Noviembre de 2025'!$L$4:$L$749,$M134,'[1]SIIF 30 de Noviembre de 2025'!$M$4:$M$749,$N134,'[1]SIIF 30 de Noviembre de 2025'!$N$4:$N$749,$O134)/1000000</f>
        <v>49781.75316208</v>
      </c>
      <c r="AO134" s="244">
        <f t="shared" si="349"/>
        <v>0.95320638083691667</v>
      </c>
      <c r="AP134" s="245"/>
      <c r="AQ134" s="243">
        <f>INDEX(CP134:DA134,MATCH($W$1,$CP$86:$DA$86,0))</f>
        <v>49994.021363444452</v>
      </c>
      <c r="AR134" s="243">
        <f>+AN134-AQ134</f>
        <v>-212.26820136445167</v>
      </c>
      <c r="AS134" s="168">
        <f t="shared" si="352"/>
        <v>0.95727082998017199</v>
      </c>
      <c r="AT134" s="413">
        <f>+SUMIFS('[1]SIIF 30 de Noviembre de 2025'!$Z$4:$Z$749,'[1]SIIF 30 de Noviembre de 2025'!$A$4:$A$749,$B134,'[1]SIIF 30 de Noviembre de 2025'!$B$4:$B$749,$C134,'[1]SIIF 30 de Noviembre de 2025'!$C$4:$C$749,$D134,'[1]SIIF 30 de Noviembre de 2025'!$D$4:$D$749,$E134,'[1]SIIF 30 de Noviembre de 2025'!$E$4:$E$749,$F134,'[1]SIIF 30 de Noviembre de 2025'!$F$4:$F$749,$G134,'[1]SIIF 30 de Noviembre de 2025'!$G$4:$G$749,$H134,'[1]SIIF 30 de Noviembre de 2025'!$H$4:$H$749,$I134,'[1]SIIF 30 de Noviembre de 2025'!$I$4:$I$749,$J134,'[1]SIIF 30 de Noviembre de 2025'!$J$4:$J$749,$K134,'[1]SIIF 30 de Noviembre de 2025'!$K$4:$K$749,$L134,'[1]SIIF 30 de Noviembre de 2025'!$L$4:$L$749,$M134,'[1]SIIF 30 de Noviembre de 2025'!$M$4:$M$749,$N134,'[1]SIIF 30 de Noviembre de 2025'!$N$4:$N$749,$O134)/1000000</f>
        <v>49781.75316208</v>
      </c>
      <c r="AU134" s="244">
        <f t="shared" si="353"/>
        <v>0.95320638083691667</v>
      </c>
      <c r="AV134" s="413">
        <f>+AD134-AH134</f>
        <v>2115.9247313699962</v>
      </c>
      <c r="AW134" s="365">
        <f>+AH134-AN134</f>
        <v>327.89902555000299</v>
      </c>
      <c r="AX134" s="365">
        <f>+AD134-AN134</f>
        <v>2443.8237569199991</v>
      </c>
      <c r="AY134" s="364">
        <f>+AG134-AH134</f>
        <v>-49404.197303630004</v>
      </c>
      <c r="AZ134" s="188"/>
      <c r="BA134" s="247"/>
      <c r="BC134" s="248">
        <v>0</v>
      </c>
      <c r="BD134" s="248">
        <v>0</v>
      </c>
      <c r="BE134" s="248">
        <v>0</v>
      </c>
      <c r="BF134" s="248">
        <v>4.272917001982799E-2</v>
      </c>
      <c r="BG134" s="248">
        <v>8.5458340039655981E-2</v>
      </c>
      <c r="BH134" s="248">
        <v>0.12818751005948398</v>
      </c>
      <c r="BI134" s="248">
        <v>0.72504818927440706</v>
      </c>
      <c r="BJ134" s="248">
        <v>0.76777735929423507</v>
      </c>
      <c r="BK134" s="248">
        <v>0.81050652931406308</v>
      </c>
      <c r="BL134" s="248">
        <v>0.91454165996034398</v>
      </c>
      <c r="BM134" s="248">
        <v>0.95727082998017199</v>
      </c>
      <c r="BN134" s="277">
        <v>1</v>
      </c>
      <c r="BO134" s="285"/>
      <c r="BP134" s="248">
        <v>0</v>
      </c>
      <c r="BQ134" s="248">
        <v>0</v>
      </c>
      <c r="BR134" s="248">
        <v>0</v>
      </c>
      <c r="BS134" s="248">
        <v>4.272917001982799E-2</v>
      </c>
      <c r="BT134" s="248">
        <v>8.5458340039655981E-2</v>
      </c>
      <c r="BU134" s="248">
        <v>0.12818751005948398</v>
      </c>
      <c r="BV134" s="248">
        <v>0.72504818927440706</v>
      </c>
      <c r="BW134" s="248">
        <v>0.76777735929423507</v>
      </c>
      <c r="BX134" s="248">
        <v>0.81050652931406308</v>
      </c>
      <c r="BY134" s="248">
        <v>0.91454165996034398</v>
      </c>
      <c r="BZ134" s="248">
        <v>0.95727082998017199</v>
      </c>
      <c r="CA134" s="277">
        <v>1</v>
      </c>
      <c r="CC134" s="468">
        <f t="shared" ref="CC134:CN135" si="375">DC134/EC134</f>
        <v>0</v>
      </c>
      <c r="CD134" s="468">
        <f t="shared" si="375"/>
        <v>0</v>
      </c>
      <c r="CE134" s="468">
        <f t="shared" si="375"/>
        <v>0</v>
      </c>
      <c r="CF134" s="468">
        <f t="shared" si="375"/>
        <v>2231.5555555555557</v>
      </c>
      <c r="CG134" s="468">
        <f t="shared" si="375"/>
        <v>4463.1111111111113</v>
      </c>
      <c r="CH134" s="468">
        <f t="shared" si="375"/>
        <v>6694.6666666666679</v>
      </c>
      <c r="CI134" s="468">
        <f t="shared" si="375"/>
        <v>37866.059978932222</v>
      </c>
      <c r="CJ134" s="468">
        <f t="shared" si="375"/>
        <v>40097.615534487777</v>
      </c>
      <c r="CK134" s="468">
        <f t="shared" si="375"/>
        <v>42329.171090043332</v>
      </c>
      <c r="CL134" s="468">
        <f t="shared" si="375"/>
        <v>47762.46580788889</v>
      </c>
      <c r="CM134" s="468">
        <f t="shared" si="375"/>
        <v>49994.021363444452</v>
      </c>
      <c r="CN134" s="468">
        <f t="shared" si="375"/>
        <v>52225.576919000006</v>
      </c>
      <c r="CO134" s="475"/>
      <c r="CP134" s="471">
        <f t="shared" ref="CP134:DA135" si="376">DP134/EP134</f>
        <v>0</v>
      </c>
      <c r="CQ134" s="471">
        <f t="shared" si="376"/>
        <v>0</v>
      </c>
      <c r="CR134" s="471">
        <f t="shared" si="376"/>
        <v>0</v>
      </c>
      <c r="CS134" s="471">
        <f t="shared" si="376"/>
        <v>2231.5555555555557</v>
      </c>
      <c r="CT134" s="471">
        <f t="shared" si="376"/>
        <v>4463.1111111111113</v>
      </c>
      <c r="CU134" s="471">
        <f t="shared" si="376"/>
        <v>6694.6666666666679</v>
      </c>
      <c r="CV134" s="471">
        <f t="shared" si="376"/>
        <v>37866.059978932222</v>
      </c>
      <c r="CW134" s="471">
        <f t="shared" si="376"/>
        <v>40097.615534487777</v>
      </c>
      <c r="CX134" s="471">
        <f t="shared" si="376"/>
        <v>42329.171090043332</v>
      </c>
      <c r="CY134" s="471">
        <f t="shared" si="376"/>
        <v>47762.46580788889</v>
      </c>
      <c r="CZ134" s="471">
        <f t="shared" si="376"/>
        <v>49994.021363444452</v>
      </c>
      <c r="DA134" s="471">
        <f t="shared" si="376"/>
        <v>52225.576919000006</v>
      </c>
      <c r="DC134" s="468">
        <v>0</v>
      </c>
      <c r="DD134" s="468">
        <v>0</v>
      </c>
      <c r="DE134" s="468">
        <v>0</v>
      </c>
      <c r="DF134" s="468">
        <v>2231555555.5555558</v>
      </c>
      <c r="DG134" s="468">
        <v>4463111111.1111116</v>
      </c>
      <c r="DH134" s="468">
        <v>6694666666.6666679</v>
      </c>
      <c r="DI134" s="468">
        <v>37866059978.93222</v>
      </c>
      <c r="DJ134" s="468">
        <v>40097615534.487778</v>
      </c>
      <c r="DK134" s="468">
        <v>42329171090.043335</v>
      </c>
      <c r="DL134" s="468">
        <v>47762465807.888893</v>
      </c>
      <c r="DM134" s="468">
        <v>49994021363.44445</v>
      </c>
      <c r="DN134" s="471">
        <v>52225576919.000008</v>
      </c>
      <c r="DO134" s="475"/>
      <c r="DP134" s="471">
        <v>0</v>
      </c>
      <c r="DQ134" s="471">
        <v>0</v>
      </c>
      <c r="DR134" s="471">
        <v>0</v>
      </c>
      <c r="DS134" s="471">
        <v>2231555555.5555558</v>
      </c>
      <c r="DT134" s="471">
        <v>4463111111.1111116</v>
      </c>
      <c r="DU134" s="471">
        <v>6694666666.6666679</v>
      </c>
      <c r="DV134" s="471">
        <v>37866059978.93222</v>
      </c>
      <c r="DW134" s="471">
        <v>40097615534.487778</v>
      </c>
      <c r="DX134" s="471">
        <v>42329171090.043335</v>
      </c>
      <c r="DY134" s="471">
        <v>47762465807.888893</v>
      </c>
      <c r="DZ134" s="471">
        <v>49994021363.44445</v>
      </c>
      <c r="EA134" s="471">
        <v>52225576919.000008</v>
      </c>
      <c r="EC134" s="468">
        <v>1000000</v>
      </c>
      <c r="ED134" s="468">
        <v>1000000</v>
      </c>
      <c r="EE134" s="468">
        <v>1000000</v>
      </c>
      <c r="EF134" s="468">
        <v>1000000</v>
      </c>
      <c r="EG134" s="468">
        <v>1000000</v>
      </c>
      <c r="EH134" s="468">
        <v>1000000</v>
      </c>
      <c r="EI134" s="468">
        <v>1000000</v>
      </c>
      <c r="EJ134" s="468">
        <v>1000000</v>
      </c>
      <c r="EK134" s="468">
        <v>1000000</v>
      </c>
      <c r="EL134" s="468">
        <v>1000000</v>
      </c>
      <c r="EM134" s="468">
        <v>1000000</v>
      </c>
      <c r="EN134" s="471">
        <v>1000000</v>
      </c>
      <c r="EO134" s="475"/>
      <c r="EP134" s="471">
        <v>1000000</v>
      </c>
      <c r="EQ134" s="471">
        <v>1000000</v>
      </c>
      <c r="ER134" s="471">
        <v>1000000</v>
      </c>
      <c r="ES134" s="471">
        <v>1000000</v>
      </c>
      <c r="ET134" s="471">
        <v>1000000</v>
      </c>
      <c r="EU134" s="471">
        <v>1000000</v>
      </c>
      <c r="EV134" s="471">
        <v>1000000</v>
      </c>
      <c r="EW134" s="471">
        <v>1000000</v>
      </c>
      <c r="EX134" s="471">
        <v>1000000</v>
      </c>
      <c r="EY134" s="471">
        <v>1000000</v>
      </c>
      <c r="EZ134" s="471">
        <v>1000000</v>
      </c>
      <c r="FA134" s="471">
        <v>1000000</v>
      </c>
    </row>
    <row r="135" spans="1:157" ht="34.5" customHeight="1">
      <c r="A135" s="571"/>
      <c r="B135" s="571" t="s">
        <v>190</v>
      </c>
      <c r="C135" s="576" t="s">
        <v>191</v>
      </c>
      <c r="D135" s="453" t="s">
        <v>308</v>
      </c>
      <c r="E135" s="237" t="s">
        <v>183</v>
      </c>
      <c r="F135" s="237" t="s">
        <v>171</v>
      </c>
      <c r="G135" s="237" t="s">
        <v>171</v>
      </c>
      <c r="H135" s="237" t="s">
        <v>171</v>
      </c>
      <c r="I135" s="237" t="s">
        <v>171</v>
      </c>
      <c r="J135" s="237" t="s">
        <v>171</v>
      </c>
      <c r="K135" s="237" t="s">
        <v>171</v>
      </c>
      <c r="L135" s="237" t="s">
        <v>171</v>
      </c>
      <c r="M135" s="237" t="s">
        <v>171</v>
      </c>
      <c r="N135" s="237" t="s">
        <v>171</v>
      </c>
      <c r="O135" s="237" t="s">
        <v>171</v>
      </c>
      <c r="P135" s="237"/>
      <c r="Q135" s="237"/>
      <c r="R135" s="179" t="s">
        <v>282</v>
      </c>
      <c r="S135" s="238"/>
      <c r="T135" s="449" t="s">
        <v>24</v>
      </c>
      <c r="U135" s="284">
        <v>2022011000054</v>
      </c>
      <c r="V135" s="603" t="s">
        <v>307</v>
      </c>
      <c r="W135" s="351">
        <f>+SUMIFS('[1]SIIF 30 de Noviembre de 2025'!$P$4:$P$749,'[1]SIIF 30 de Noviembre de 2025'!$A$4:$A$749,$B135,'[1]SIIF 30 de Noviembre de 2025'!$B$4:$B$749,$C135,'[1]SIIF 30 de Noviembre de 2025'!$C$4:$C$749,$D135)/1000000</f>
        <v>44898.981762000003</v>
      </c>
      <c r="X135" s="351"/>
      <c r="Y135" s="351">
        <f>+SUMIFS('[1]SIIF 30 de Noviembre de 2025'!$R$4:$R$749,'[1]SIIF 30 de Noviembre de 2025'!$A$4:$A$749,$B135,'[1]SIIF 30 de Noviembre de 2025'!$B$4:$B$749,$C135,'[1]SIIF 30 de Noviembre de 2025'!$C$4:$C$749,$D135)/1000000</f>
        <v>0</v>
      </c>
      <c r="Z135" s="351"/>
      <c r="AA135" s="351">
        <f>+SUMIFS('[1]SIIF 30 de Noviembre de 2025'!$Q$4:$Q$749,'[1]SIIF 30 de Noviembre de 2025'!$A$4:$A$749,$B135,'[1]SIIF 30 de Noviembre de 2025'!$B$4:$B$749,$C135,'[1]SIIF 30 de Noviembre de 2025'!$C$4:$C$749,$D135)/1000000</f>
        <v>0</v>
      </c>
      <c r="AB135" s="351"/>
      <c r="AC135" s="351">
        <f>+AA135+AB135</f>
        <v>0</v>
      </c>
      <c r="AD135" s="413">
        <f>+SUMIFS('[1]SIIF 30 de Noviembre de 2025'!$S$4:$S$749,'[1]SIIF 30 de Noviembre de 2025'!$A$4:$A$749,$B135,'[1]SIIF 30 de Noviembre de 2025'!$B$4:$B$749,$C135,'[1]SIIF 30 de Noviembre de 2025'!$C$4:$C$749,$D135)/1000000</f>
        <v>44898.981762000003</v>
      </c>
      <c r="AE135" s="351">
        <f>+SUMIFS('[1]SIIF 30 de Noviembre de 2025'!$T$4:$T$749,'[1]SIIF 30 de Noviembre de 2025'!$A$4:$A$749,$B135,'[1]SIIF 30 de Noviembre de 2025'!$B$4:$B$749,$C135,'[1]SIIF 30 de Noviembre de 2025'!$C$4:$C$749,$D135)/1000000</f>
        <v>0</v>
      </c>
      <c r="AF135" s="351">
        <f>+SUMIFS('[1]SIIF 30 de Noviembre de 2025'!$U$4:$U$749,'[1]SIIF 30 de Noviembre de 2025'!$A$4:$A$749,$B135,'[1]SIIF 30 de Noviembre de 2025'!$B$4:$B$749,$C135,'[1]SIIF 30 de Noviembre de 2025'!$C$4:$C$749,$D135)/1000000</f>
        <v>25422.621936</v>
      </c>
      <c r="AG135" s="351">
        <f>+SUMIFS('[1]SIIF 30 de Noviembre de 2025'!$V$4:$V$749,'[1]SIIF 30 de Noviembre de 2025'!$A$4:$A$749,$B135,'[1]SIIF 30 de Noviembre de 2025'!$B$4:$B$749,$C135,'[1]SIIF 30 de Noviembre de 2025'!$C$4:$C$749,$D135)/1000000</f>
        <v>19476.359826</v>
      </c>
      <c r="AH135" s="414">
        <f>+SUMIFS('[1]SIIF 30 de Noviembre de 2025'!$W$4:$W$749,'[1]SIIF 30 de Noviembre de 2025'!$A$4:$A$749,$B135,'[1]SIIF 30 de Noviembre de 2025'!$B$4:$B$749,$C135,'[1]SIIF 30 de Noviembre de 2025'!$C$4:$C$749,$D135,'[1]SIIF 30 de Noviembre de 2025'!$D$4:$D$749,$E135,'[1]SIIF 30 de Noviembre de 2025'!$E$4:$E$749,$F135,'[1]SIIF 30 de Noviembre de 2025'!$F$4:$F$749,$G135,'[1]SIIF 30 de Noviembre de 2025'!$G$4:$G$749,$H135,'[1]SIIF 30 de Noviembre de 2025'!$H$4:$H$749,$I135,'[1]SIIF 30 de Noviembre de 2025'!$I$4:$I$749,$J135,'[1]SIIF 30 de Noviembre de 2025'!$J$4:$J$749,$K135,'[1]SIIF 30 de Noviembre de 2025'!$K$4:$K$749,$L135,'[1]SIIF 30 de Noviembre de 2025'!$L$4:$L$749,$M135,'[1]SIIF 30 de Noviembre de 2025'!$M$4:$M$749,$N135,'[1]SIIF 30 de Noviembre de 2025'!$N$4:$N$749,$O135)/1000000</f>
        <v>20535.286336669997</v>
      </c>
      <c r="AI135" s="244">
        <f t="shared" si="345"/>
        <v>0.4573664152457444</v>
      </c>
      <c r="AJ135" s="245"/>
      <c r="AK135" s="243">
        <f>INDEX(CC135:CN135,MATCH($W$1,$CC$86:$CN$86,0))</f>
        <v>42667.203984222229</v>
      </c>
      <c r="AL135" s="243">
        <f>+AH135-AK135</f>
        <v>-22131.917647552233</v>
      </c>
      <c r="AM135" s="168">
        <f t="shared" si="348"/>
        <v>0.95029335432130824</v>
      </c>
      <c r="AN135" s="413">
        <f>+SUMIFS('[1]SIIF 30 de Noviembre de 2025'!$X$4:$X$749,'[1]SIIF 30 de Noviembre de 2025'!$A$4:$A$749,$B135,'[1]SIIF 30 de Noviembre de 2025'!$B$4:$B$749,$C135,'[1]SIIF 30 de Noviembre de 2025'!$C$4:$C$749,$D135,'[1]SIIF 30 de Noviembre de 2025'!$D$4:$D$749,$E135,'[1]SIIF 30 de Noviembre de 2025'!$E$4:$E$749,$F135,'[1]SIIF 30 de Noviembre de 2025'!$F$4:$F$749,$G135,'[1]SIIF 30 de Noviembre de 2025'!$G$4:$G$749,$H135,'[1]SIIF 30 de Noviembre de 2025'!$H$4:$H$749,$I135,'[1]SIIF 30 de Noviembre de 2025'!$I$4:$I$749,$J135,'[1]SIIF 30 de Noviembre de 2025'!$J$4:$J$749,$K135,'[1]SIIF 30 de Noviembre de 2025'!$K$4:$K$749,$L135,'[1]SIIF 30 de Noviembre de 2025'!$L$4:$L$749,$M135,'[1]SIIF 30 de Noviembre de 2025'!$M$4:$M$749,$N135,'[1]SIIF 30 de Noviembre de 2025'!$N$4:$N$749,$O135)/1000000</f>
        <v>20207.387311119997</v>
      </c>
      <c r="AO135" s="244">
        <f t="shared" si="349"/>
        <v>0.45006337600783641</v>
      </c>
      <c r="AP135" s="245"/>
      <c r="AQ135" s="243">
        <f>INDEX(CP135:DA135,MATCH($W$1,$CP$86:$DA$86,0))</f>
        <v>42667.203984222229</v>
      </c>
      <c r="AR135" s="243">
        <f>+AN135-AQ135</f>
        <v>-22459.816673102232</v>
      </c>
      <c r="AS135" s="168">
        <f t="shared" si="352"/>
        <v>0.95029335432130824</v>
      </c>
      <c r="AT135" s="413">
        <f>+SUMIFS('[1]SIIF 30 de Noviembre de 2025'!$Z$4:$Z$749,'[1]SIIF 30 de Noviembre de 2025'!$A$4:$A$749,$B135,'[1]SIIF 30 de Noviembre de 2025'!$B$4:$B$749,$C135,'[1]SIIF 30 de Noviembre de 2025'!$C$4:$C$749,$D135,'[1]SIIF 30 de Noviembre de 2025'!$D$4:$D$749,$E135,'[1]SIIF 30 de Noviembre de 2025'!$E$4:$E$749,$F135,'[1]SIIF 30 de Noviembre de 2025'!$F$4:$F$749,$G135,'[1]SIIF 30 de Noviembre de 2025'!$G$4:$G$749,$H135,'[1]SIIF 30 de Noviembre de 2025'!$H$4:$H$749,$I135,'[1]SIIF 30 de Noviembre de 2025'!$I$4:$I$749,$J135,'[1]SIIF 30 de Noviembre de 2025'!$J$4:$J$749,$K135,'[1]SIIF 30 de Noviembre de 2025'!$K$4:$K$749,$L135,'[1]SIIF 30 de Noviembre de 2025'!$L$4:$L$749,$M135,'[1]SIIF 30 de Noviembre de 2025'!$M$4:$M$749,$N135,'[1]SIIF 30 de Noviembre de 2025'!$N$4:$N$749,$O135)/1000000</f>
        <v>20207.387311119997</v>
      </c>
      <c r="AU135" s="244">
        <f t="shared" si="353"/>
        <v>0.45006337600783641</v>
      </c>
      <c r="AV135" s="413">
        <f>+AD135-AH135</f>
        <v>24363.695425330006</v>
      </c>
      <c r="AW135" s="365">
        <f>+AH135-AN135</f>
        <v>327.89902554999935</v>
      </c>
      <c r="AX135" s="365">
        <f>+AD135-AN135</f>
        <v>24691.594450880006</v>
      </c>
      <c r="AY135" s="364">
        <f>+AG135-AH135</f>
        <v>-1058.9265106699968</v>
      </c>
      <c r="AZ135" s="188"/>
      <c r="BA135" s="247"/>
      <c r="BC135" s="248">
        <v>0</v>
      </c>
      <c r="BD135" s="248">
        <v>0</v>
      </c>
      <c r="BE135" s="248">
        <v>0</v>
      </c>
      <c r="BF135" s="248">
        <v>4.9706645678691756E-2</v>
      </c>
      <c r="BG135" s="248">
        <v>9.9413291357383513E-2</v>
      </c>
      <c r="BH135" s="248">
        <v>0.14911993703607526</v>
      </c>
      <c r="BI135" s="248">
        <v>0.27761373758859781</v>
      </c>
      <c r="BJ135" s="248">
        <v>0.32732038326728957</v>
      </c>
      <c r="BK135" s="248">
        <v>0.37702702894598139</v>
      </c>
      <c r="BL135" s="248">
        <v>0.90058670864261647</v>
      </c>
      <c r="BM135" s="248">
        <v>0.95029335432130824</v>
      </c>
      <c r="BN135" s="277">
        <v>1</v>
      </c>
      <c r="BO135" s="285"/>
      <c r="BP135" s="248">
        <v>0</v>
      </c>
      <c r="BQ135" s="248">
        <v>0</v>
      </c>
      <c r="BR135" s="248">
        <v>0</v>
      </c>
      <c r="BS135" s="248">
        <v>4.9706645678691756E-2</v>
      </c>
      <c r="BT135" s="248">
        <v>9.9413291357383513E-2</v>
      </c>
      <c r="BU135" s="248">
        <v>0.14911993703607526</v>
      </c>
      <c r="BV135" s="248">
        <v>0.27761373758859781</v>
      </c>
      <c r="BW135" s="248">
        <v>0.32732038326728957</v>
      </c>
      <c r="BX135" s="248">
        <v>0.37702702894598139</v>
      </c>
      <c r="BY135" s="248">
        <v>0.90058670864261647</v>
      </c>
      <c r="BZ135" s="248">
        <v>0.95029335432130824</v>
      </c>
      <c r="CA135" s="277">
        <v>1</v>
      </c>
      <c r="CC135" s="468">
        <f t="shared" si="375"/>
        <v>0</v>
      </c>
      <c r="CD135" s="468">
        <f t="shared" si="375"/>
        <v>0</v>
      </c>
      <c r="CE135" s="468">
        <f t="shared" si="375"/>
        <v>0</v>
      </c>
      <c r="CF135" s="468">
        <f t="shared" si="375"/>
        <v>2231.7777777777778</v>
      </c>
      <c r="CG135" s="468">
        <f t="shared" si="375"/>
        <v>4463.5555555555557</v>
      </c>
      <c r="CH135" s="468">
        <f t="shared" si="375"/>
        <v>6695.333333333333</v>
      </c>
      <c r="CI135" s="468">
        <f t="shared" si="375"/>
        <v>12464.574140871109</v>
      </c>
      <c r="CJ135" s="468">
        <f t="shared" si="375"/>
        <v>14696.351918648888</v>
      </c>
      <c r="CK135" s="468">
        <f t="shared" si="375"/>
        <v>16928.129696426666</v>
      </c>
      <c r="CL135" s="468">
        <f t="shared" si="375"/>
        <v>40435.426206444448</v>
      </c>
      <c r="CM135" s="468">
        <f t="shared" si="375"/>
        <v>42667.203984222229</v>
      </c>
      <c r="CN135" s="468">
        <f t="shared" si="375"/>
        <v>44898.98176200001</v>
      </c>
      <c r="CO135" s="475"/>
      <c r="CP135" s="471">
        <f t="shared" si="376"/>
        <v>0</v>
      </c>
      <c r="CQ135" s="471">
        <f t="shared" si="376"/>
        <v>0</v>
      </c>
      <c r="CR135" s="471">
        <f t="shared" si="376"/>
        <v>0</v>
      </c>
      <c r="CS135" s="471">
        <f t="shared" si="376"/>
        <v>2231.7777777777778</v>
      </c>
      <c r="CT135" s="471">
        <f t="shared" si="376"/>
        <v>4463.5555555555557</v>
      </c>
      <c r="CU135" s="471">
        <f t="shared" si="376"/>
        <v>6695.333333333333</v>
      </c>
      <c r="CV135" s="471">
        <f t="shared" si="376"/>
        <v>12464.574140871109</v>
      </c>
      <c r="CW135" s="471">
        <f t="shared" si="376"/>
        <v>14696.351918648888</v>
      </c>
      <c r="CX135" s="471">
        <f t="shared" si="376"/>
        <v>16928.129696426666</v>
      </c>
      <c r="CY135" s="471">
        <f t="shared" si="376"/>
        <v>40435.426206444448</v>
      </c>
      <c r="CZ135" s="471">
        <f t="shared" si="376"/>
        <v>42667.203984222229</v>
      </c>
      <c r="DA135" s="471">
        <f t="shared" si="376"/>
        <v>44898.98176200001</v>
      </c>
      <c r="DC135" s="468">
        <v>0</v>
      </c>
      <c r="DD135" s="468">
        <v>0</v>
      </c>
      <c r="DE135" s="468">
        <v>0</v>
      </c>
      <c r="DF135" s="468">
        <v>2231777777.7777777</v>
      </c>
      <c r="DG135" s="468">
        <v>4463555555.5555553</v>
      </c>
      <c r="DH135" s="468">
        <v>6695333333.333333</v>
      </c>
      <c r="DI135" s="468">
        <v>12464574140.871109</v>
      </c>
      <c r="DJ135" s="468">
        <v>14696351918.648888</v>
      </c>
      <c r="DK135" s="468">
        <v>16928129696.426666</v>
      </c>
      <c r="DL135" s="468">
        <v>40435426206.44445</v>
      </c>
      <c r="DM135" s="468">
        <v>42667203984.222229</v>
      </c>
      <c r="DN135" s="471">
        <v>44898981762.000008</v>
      </c>
      <c r="DO135" s="475"/>
      <c r="DP135" s="471">
        <v>0</v>
      </c>
      <c r="DQ135" s="471">
        <v>0</v>
      </c>
      <c r="DR135" s="471">
        <v>0</v>
      </c>
      <c r="DS135" s="471">
        <v>2231777777.7777777</v>
      </c>
      <c r="DT135" s="471">
        <v>4463555555.5555553</v>
      </c>
      <c r="DU135" s="471">
        <v>6695333333.333333</v>
      </c>
      <c r="DV135" s="471">
        <v>12464574140.871109</v>
      </c>
      <c r="DW135" s="471">
        <v>14696351918.648888</v>
      </c>
      <c r="DX135" s="471">
        <v>16928129696.426666</v>
      </c>
      <c r="DY135" s="471">
        <v>40435426206.44445</v>
      </c>
      <c r="DZ135" s="471">
        <v>42667203984.222229</v>
      </c>
      <c r="EA135" s="471">
        <v>44898981762.000008</v>
      </c>
      <c r="EC135" s="468">
        <v>1000000</v>
      </c>
      <c r="ED135" s="468">
        <v>1000000</v>
      </c>
      <c r="EE135" s="468">
        <v>1000000</v>
      </c>
      <c r="EF135" s="468">
        <v>1000000</v>
      </c>
      <c r="EG135" s="468">
        <v>1000000</v>
      </c>
      <c r="EH135" s="468">
        <v>1000000</v>
      </c>
      <c r="EI135" s="468">
        <v>1000000</v>
      </c>
      <c r="EJ135" s="468">
        <v>1000000</v>
      </c>
      <c r="EK135" s="468">
        <v>1000000</v>
      </c>
      <c r="EL135" s="468">
        <v>1000000</v>
      </c>
      <c r="EM135" s="468">
        <v>1000000</v>
      </c>
      <c r="EN135" s="471">
        <v>1000000</v>
      </c>
      <c r="EO135" s="475"/>
      <c r="EP135" s="471">
        <v>1000000</v>
      </c>
      <c r="EQ135" s="471">
        <v>1000000</v>
      </c>
      <c r="ER135" s="471">
        <v>1000000</v>
      </c>
      <c r="ES135" s="471">
        <v>1000000</v>
      </c>
      <c r="ET135" s="471">
        <v>1000000</v>
      </c>
      <c r="EU135" s="471">
        <v>1000000</v>
      </c>
      <c r="EV135" s="471">
        <v>1000000</v>
      </c>
      <c r="EW135" s="471">
        <v>1000000</v>
      </c>
      <c r="EX135" s="471">
        <v>1000000</v>
      </c>
      <c r="EY135" s="471">
        <v>1000000</v>
      </c>
      <c r="EZ135" s="471">
        <v>1000000</v>
      </c>
      <c r="FA135" s="471">
        <v>1000000</v>
      </c>
    </row>
    <row r="136" spans="1:157" ht="34.5" customHeight="1">
      <c r="A136" s="179"/>
      <c r="B136" s="179"/>
      <c r="C136" s="179"/>
      <c r="D136" s="254"/>
      <c r="E136" s="179"/>
      <c r="F136" s="179"/>
      <c r="G136" s="179"/>
      <c r="H136" s="179"/>
      <c r="I136" s="179"/>
      <c r="J136" s="179"/>
      <c r="K136" s="179"/>
      <c r="L136" s="179"/>
      <c r="M136" s="179"/>
      <c r="N136" s="179"/>
      <c r="O136" s="179"/>
      <c r="P136" s="179"/>
      <c r="Q136" s="179"/>
      <c r="R136" s="179"/>
      <c r="S136" s="230"/>
      <c r="T136" s="154"/>
      <c r="U136" s="394"/>
      <c r="V136" s="154" t="s">
        <v>309</v>
      </c>
      <c r="W136" s="344">
        <f>SUM(W134:W135)</f>
        <v>97124.558680999995</v>
      </c>
      <c r="X136" s="344">
        <f t="shared" ref="X136:AC136" si="377">SUM(X134:X135)</f>
        <v>0</v>
      </c>
      <c r="Y136" s="344">
        <f t="shared" si="377"/>
        <v>0</v>
      </c>
      <c r="Z136" s="344">
        <f t="shared" si="377"/>
        <v>0</v>
      </c>
      <c r="AA136" s="344">
        <f t="shared" si="377"/>
        <v>0</v>
      </c>
      <c r="AB136" s="344">
        <f t="shared" si="377"/>
        <v>0</v>
      </c>
      <c r="AC136" s="344">
        <f t="shared" si="377"/>
        <v>0</v>
      </c>
      <c r="AD136" s="344">
        <f>SUM(AD134:AD135)</f>
        <v>97124.558680999995</v>
      </c>
      <c r="AE136" s="344">
        <f>SUM(AE134:AE135)</f>
        <v>0</v>
      </c>
      <c r="AF136" s="344">
        <f>SUM(AF134:AF135)</f>
        <v>76942.743971000004</v>
      </c>
      <c r="AG136" s="344">
        <f>SUM(AG134:AG135)</f>
        <v>20181.814709999999</v>
      </c>
      <c r="AH136" s="408">
        <f>SUM(AH134:AH135)</f>
        <v>70644.9385243</v>
      </c>
      <c r="AI136" s="165">
        <f t="shared" si="345"/>
        <v>0.72736431942336255</v>
      </c>
      <c r="AJ136" s="266"/>
      <c r="AK136" s="267">
        <f>SUM(AK134:AK135)</f>
        <v>92661.225347666681</v>
      </c>
      <c r="AL136" s="183">
        <f>SUM(AL134:AL135)</f>
        <v>-22016.286823366681</v>
      </c>
      <c r="AM136" s="168">
        <f t="shared" si="348"/>
        <v>0.95404526523520305</v>
      </c>
      <c r="AN136" s="408">
        <f>SUM(AN134:AN135)</f>
        <v>69989.140473199994</v>
      </c>
      <c r="AO136" s="181">
        <f t="shared" si="349"/>
        <v>0.72061218525661763</v>
      </c>
      <c r="AP136" s="268"/>
      <c r="AQ136" s="267">
        <f>SUM(AQ134:AQ135)</f>
        <v>92661.225347666681</v>
      </c>
      <c r="AR136" s="183">
        <f>SUM(AR134:AR135)</f>
        <v>-22672.084874466684</v>
      </c>
      <c r="AS136" s="168">
        <f t="shared" si="352"/>
        <v>0.95404526523520305</v>
      </c>
      <c r="AT136" s="408">
        <f>SUM(AT134:AT135)</f>
        <v>69989.140473199994</v>
      </c>
      <c r="AU136" s="181">
        <f t="shared" si="353"/>
        <v>0.72061218525661763</v>
      </c>
      <c r="AV136" s="408">
        <f>SUM(AV134:AV135)</f>
        <v>26479.620156700003</v>
      </c>
      <c r="AW136" s="344">
        <f>SUM(AW135)</f>
        <v>327.89902554999935</v>
      </c>
      <c r="AX136" s="344">
        <f>SUM(AX135)</f>
        <v>24691.594450880006</v>
      </c>
      <c r="AY136" s="344">
        <f>+AG136-AH136</f>
        <v>-50463.123814300001</v>
      </c>
      <c r="AZ136" s="250">
        <f>SUM(AZ127:AZ133)</f>
        <v>5054969.2448003758</v>
      </c>
      <c r="BA136" s="247">
        <f t="shared" si="359"/>
        <v>1.3845611532689733E-2</v>
      </c>
      <c r="BC136" s="286">
        <f>CC136/$W$136</f>
        <v>0</v>
      </c>
      <c r="BD136" s="286">
        <f t="shared" ref="BD136:BN136" si="378">CD136/$W$136</f>
        <v>0</v>
      </c>
      <c r="BE136" s="286">
        <f t="shared" si="378"/>
        <v>0</v>
      </c>
      <c r="BF136" s="286">
        <f t="shared" si="378"/>
        <v>4.5954734764797174E-2</v>
      </c>
      <c r="BG136" s="286">
        <f t="shared" si="378"/>
        <v>9.1909469529594348E-2</v>
      </c>
      <c r="BH136" s="286">
        <f t="shared" si="378"/>
        <v>0.1378642042943915</v>
      </c>
      <c r="BI136" s="286">
        <f t="shared" si="378"/>
        <v>0.51820708174449881</v>
      </c>
      <c r="BJ136" s="286">
        <f t="shared" si="378"/>
        <v>0.56416181650929587</v>
      </c>
      <c r="BK136" s="286">
        <f t="shared" si="378"/>
        <v>0.61011655127409314</v>
      </c>
      <c r="BL136" s="286">
        <f t="shared" si="378"/>
        <v>0.90809053047040578</v>
      </c>
      <c r="BM136" s="286">
        <f t="shared" si="378"/>
        <v>0.95404526523520305</v>
      </c>
      <c r="BN136" s="286">
        <f t="shared" si="378"/>
        <v>1.0000000000000002</v>
      </c>
      <c r="BO136" s="285"/>
      <c r="BP136" s="286">
        <f>CP136/$W$136</f>
        <v>0</v>
      </c>
      <c r="BQ136" s="286">
        <f t="shared" ref="BQ136:CA136" si="379">CQ136/$W$136</f>
        <v>0</v>
      </c>
      <c r="BR136" s="286">
        <f t="shared" si="379"/>
        <v>0</v>
      </c>
      <c r="BS136" s="286">
        <f t="shared" si="379"/>
        <v>4.5954734764797174E-2</v>
      </c>
      <c r="BT136" s="286">
        <f t="shared" si="379"/>
        <v>9.1909469529594348E-2</v>
      </c>
      <c r="BU136" s="286">
        <f t="shared" si="379"/>
        <v>0.1378642042943915</v>
      </c>
      <c r="BV136" s="286">
        <f t="shared" si="379"/>
        <v>0.51820708174449881</v>
      </c>
      <c r="BW136" s="286">
        <f t="shared" si="379"/>
        <v>0.56416181650929587</v>
      </c>
      <c r="BX136" s="286">
        <f t="shared" si="379"/>
        <v>0.61011655127409314</v>
      </c>
      <c r="BY136" s="286">
        <f t="shared" si="379"/>
        <v>0.90809053047040578</v>
      </c>
      <c r="BZ136" s="286">
        <f t="shared" si="379"/>
        <v>0.95404526523520305</v>
      </c>
      <c r="CA136" s="286">
        <f t="shared" si="379"/>
        <v>1.0000000000000002</v>
      </c>
      <c r="CC136" s="472">
        <f>SUM(CC134:CC135)</f>
        <v>0</v>
      </c>
      <c r="CD136" s="472">
        <f t="shared" ref="CD136:CM136" si="380">SUM(CD134:CD135)</f>
        <v>0</v>
      </c>
      <c r="CE136" s="472">
        <f t="shared" si="380"/>
        <v>0</v>
      </c>
      <c r="CF136" s="472">
        <f>SUM(CF134:CF135)</f>
        <v>4463.3333333333339</v>
      </c>
      <c r="CG136" s="472">
        <f t="shared" si="380"/>
        <v>8926.6666666666679</v>
      </c>
      <c r="CH136" s="472">
        <f t="shared" si="380"/>
        <v>13390</v>
      </c>
      <c r="CI136" s="472">
        <f t="shared" si="380"/>
        <v>50330.634119803333</v>
      </c>
      <c r="CJ136" s="472">
        <f t="shared" si="380"/>
        <v>54793.967453136662</v>
      </c>
      <c r="CK136" s="472">
        <f t="shared" si="380"/>
        <v>59257.300786469998</v>
      </c>
      <c r="CL136" s="472">
        <f t="shared" si="380"/>
        <v>88197.892014333338</v>
      </c>
      <c r="CM136" s="472">
        <f t="shared" si="380"/>
        <v>92661.225347666681</v>
      </c>
      <c r="CN136" s="472">
        <f>SUM(CN134:CN135)</f>
        <v>97124.558681000024</v>
      </c>
      <c r="CO136" s="475"/>
      <c r="CP136" s="472">
        <f>SUM(CP134:CP135)</f>
        <v>0</v>
      </c>
      <c r="CQ136" s="472">
        <f t="shared" ref="CQ136:DG136" si="381">SUM(CQ134:CQ135)</f>
        <v>0</v>
      </c>
      <c r="CR136" s="472">
        <f t="shared" si="381"/>
        <v>0</v>
      </c>
      <c r="CS136" s="472">
        <f t="shared" si="381"/>
        <v>4463.3333333333339</v>
      </c>
      <c r="CT136" s="472">
        <f t="shared" si="381"/>
        <v>8926.6666666666679</v>
      </c>
      <c r="CU136" s="472">
        <f t="shared" si="381"/>
        <v>13390</v>
      </c>
      <c r="CV136" s="472">
        <f t="shared" si="381"/>
        <v>50330.634119803333</v>
      </c>
      <c r="CW136" s="472">
        <f t="shared" si="381"/>
        <v>54793.967453136662</v>
      </c>
      <c r="CX136" s="472">
        <f t="shared" si="381"/>
        <v>59257.300786469998</v>
      </c>
      <c r="CY136" s="472">
        <f t="shared" si="381"/>
        <v>88197.892014333338</v>
      </c>
      <c r="CZ136" s="472">
        <f t="shared" si="381"/>
        <v>92661.225347666681</v>
      </c>
      <c r="DA136" s="472">
        <f t="shared" si="381"/>
        <v>97124.558681000024</v>
      </c>
      <c r="DC136" s="472">
        <f t="shared" si="381"/>
        <v>0</v>
      </c>
      <c r="DD136" s="472">
        <f t="shared" si="381"/>
        <v>0</v>
      </c>
      <c r="DE136" s="472">
        <f t="shared" si="381"/>
        <v>0</v>
      </c>
      <c r="DF136" s="472">
        <f t="shared" si="381"/>
        <v>4463333333.333334</v>
      </c>
      <c r="DG136" s="472">
        <f t="shared" si="381"/>
        <v>8926666666.6666679</v>
      </c>
      <c r="DH136" s="472">
        <f>SUM(DH134:DH135)</f>
        <v>13390000000</v>
      </c>
      <c r="DI136" s="472">
        <f t="shared" ref="DI136:DY136" si="382">SUM(DI134:DI135)</f>
        <v>50330634119.803329</v>
      </c>
      <c r="DJ136" s="472">
        <f t="shared" si="382"/>
        <v>54793967453.136665</v>
      </c>
      <c r="DK136" s="472">
        <f t="shared" si="382"/>
        <v>59257300786.470001</v>
      </c>
      <c r="DL136" s="472">
        <f t="shared" si="382"/>
        <v>88197892014.333344</v>
      </c>
      <c r="DM136" s="472">
        <f t="shared" si="382"/>
        <v>92661225347.666687</v>
      </c>
      <c r="DN136" s="472">
        <f t="shared" si="382"/>
        <v>97124558681.000015</v>
      </c>
      <c r="DO136" s="475"/>
      <c r="DP136" s="472">
        <f t="shared" si="382"/>
        <v>0</v>
      </c>
      <c r="DQ136" s="472">
        <f t="shared" si="382"/>
        <v>0</v>
      </c>
      <c r="DR136" s="472">
        <f t="shared" si="382"/>
        <v>0</v>
      </c>
      <c r="DS136" s="472">
        <f t="shared" si="382"/>
        <v>4463333333.333334</v>
      </c>
      <c r="DT136" s="472">
        <f t="shared" si="382"/>
        <v>8926666666.6666679</v>
      </c>
      <c r="DU136" s="472">
        <f t="shared" si="382"/>
        <v>13390000000</v>
      </c>
      <c r="DV136" s="472">
        <f t="shared" si="382"/>
        <v>50330634119.803329</v>
      </c>
      <c r="DW136" s="472">
        <f t="shared" si="382"/>
        <v>54793967453.136665</v>
      </c>
      <c r="DX136" s="472">
        <f t="shared" si="382"/>
        <v>59257300786.470001</v>
      </c>
      <c r="DY136" s="472">
        <f t="shared" si="382"/>
        <v>88197892014.333344</v>
      </c>
      <c r="DZ136" s="472">
        <f>SUM(DZ134:DZ135)</f>
        <v>92661225347.666687</v>
      </c>
      <c r="EA136" s="472">
        <f t="shared" ref="EA136" si="383">SUM(EA134:EA135)</f>
        <v>97124558681.000015</v>
      </c>
      <c r="EC136" s="472">
        <v>1000000</v>
      </c>
      <c r="ED136" s="472">
        <v>1000000</v>
      </c>
      <c r="EE136" s="472">
        <v>1000000</v>
      </c>
      <c r="EF136" s="472">
        <v>1000000</v>
      </c>
      <c r="EG136" s="472">
        <v>1000000</v>
      </c>
      <c r="EH136" s="472">
        <v>1000000</v>
      </c>
      <c r="EI136" s="472">
        <v>1000000</v>
      </c>
      <c r="EJ136" s="472">
        <v>1000000</v>
      </c>
      <c r="EK136" s="472">
        <v>1000000</v>
      </c>
      <c r="EL136" s="472">
        <v>1000000</v>
      </c>
      <c r="EM136" s="472">
        <v>1000000</v>
      </c>
      <c r="EN136" s="472">
        <v>1000000</v>
      </c>
      <c r="EO136" s="475"/>
      <c r="EP136" s="472">
        <v>1000000</v>
      </c>
      <c r="EQ136" s="472">
        <v>1000000</v>
      </c>
      <c r="ER136" s="472">
        <v>1000000</v>
      </c>
      <c r="ES136" s="472">
        <v>1000000</v>
      </c>
      <c r="ET136" s="472">
        <v>1000000</v>
      </c>
      <c r="EU136" s="472">
        <v>1000000</v>
      </c>
      <c r="EV136" s="472">
        <v>1000000</v>
      </c>
      <c r="EW136" s="472">
        <v>1000000</v>
      </c>
      <c r="EX136" s="472">
        <v>1000000</v>
      </c>
      <c r="EY136" s="472">
        <v>1000000</v>
      </c>
      <c r="EZ136" s="472">
        <v>1000000</v>
      </c>
      <c r="FA136" s="472">
        <v>1000000</v>
      </c>
    </row>
    <row r="137" spans="1:157" ht="34.5" customHeight="1">
      <c r="A137" s="179"/>
      <c r="B137" s="179"/>
      <c r="C137" s="179"/>
      <c r="D137" s="179"/>
      <c r="E137" s="179"/>
      <c r="F137" s="179"/>
      <c r="G137" s="179"/>
      <c r="H137" s="179"/>
      <c r="I137" s="179"/>
      <c r="J137" s="179"/>
      <c r="K137" s="179"/>
      <c r="L137" s="179"/>
      <c r="M137" s="179"/>
      <c r="N137" s="179"/>
      <c r="O137" s="179"/>
      <c r="P137" s="179"/>
      <c r="Q137" s="179"/>
      <c r="R137" s="179"/>
      <c r="S137" s="230"/>
      <c r="T137" s="154"/>
      <c r="U137" s="394"/>
      <c r="V137" s="154" t="s">
        <v>310</v>
      </c>
      <c r="W137" s="355">
        <f t="shared" ref="W137:AH137" si="384">W121+W133+W136</f>
        <v>6367501.613934</v>
      </c>
      <c r="X137" s="355">
        <f t="shared" si="384"/>
        <v>0</v>
      </c>
      <c r="Y137" s="355">
        <f t="shared" si="384"/>
        <v>109099.556019</v>
      </c>
      <c r="Z137" s="355">
        <f t="shared" si="384"/>
        <v>0</v>
      </c>
      <c r="AA137" s="355">
        <f t="shared" si="384"/>
        <v>108804.01607899999</v>
      </c>
      <c r="AB137" s="355">
        <f t="shared" si="384"/>
        <v>0</v>
      </c>
      <c r="AC137" s="355">
        <f t="shared" si="384"/>
        <v>108804.01607899999</v>
      </c>
      <c r="AD137" s="355">
        <f t="shared" si="384"/>
        <v>6367501.613934001</v>
      </c>
      <c r="AE137" s="355">
        <f t="shared" si="384"/>
        <v>0</v>
      </c>
      <c r="AF137" s="355">
        <f t="shared" si="384"/>
        <v>5882789.3486196706</v>
      </c>
      <c r="AG137" s="355">
        <f t="shared" si="384"/>
        <v>484712.26531433</v>
      </c>
      <c r="AH137" s="415">
        <f t="shared" si="384"/>
        <v>4669048.5083896993</v>
      </c>
      <c r="AI137" s="165">
        <f t="shared" si="345"/>
        <v>0.7332622418457535</v>
      </c>
      <c r="AJ137" s="266"/>
      <c r="AK137" s="355">
        <f>AK121+AK133+AK136</f>
        <v>6351049.7986797402</v>
      </c>
      <c r="AL137" s="355">
        <f>AL121+AL133+AL136</f>
        <v>-1682001.2902900395</v>
      </c>
      <c r="AM137" s="168">
        <f t="shared" si="348"/>
        <v>0.9974162840856986</v>
      </c>
      <c r="AN137" s="415">
        <f>AN121+AN133+AN136</f>
        <v>4133174.6638089702</v>
      </c>
      <c r="AO137" s="181">
        <f t="shared" si="349"/>
        <v>0.64910461188801993</v>
      </c>
      <c r="AP137" s="268"/>
      <c r="AQ137" s="355">
        <f>AQ121+AQ133+AQ136</f>
        <v>5527968.549093225</v>
      </c>
      <c r="AR137" s="355">
        <f>AR121+AR133+AR136</f>
        <v>-1394793.8852842546</v>
      </c>
      <c r="AS137" s="168">
        <f t="shared" si="352"/>
        <v>0.86815345864952342</v>
      </c>
      <c r="AT137" s="415">
        <f>AT121+AT133+AT136</f>
        <v>4133021.88047597</v>
      </c>
      <c r="AU137" s="181">
        <f t="shared" si="353"/>
        <v>0.64908061765256253</v>
      </c>
      <c r="AV137" s="415">
        <f>AV121+AV133+AV136</f>
        <v>1698453.1055443003</v>
      </c>
      <c r="AW137" s="355">
        <f>AW121+AW133+AW136</f>
        <v>530608.12376540946</v>
      </c>
      <c r="AX137" s="355">
        <f>AX121+AX133+AX136</f>
        <v>2224402.5660503395</v>
      </c>
      <c r="AY137" s="344">
        <f>+AG137-AH137</f>
        <v>-4184336.2430753694</v>
      </c>
      <c r="AZ137" s="355">
        <f>AZ121+AZ133+AZ136</f>
        <v>10362803.583620222</v>
      </c>
      <c r="BA137" s="247">
        <f>IF(AND(AZ137=0,AN137&gt;AZ137),1,IFERROR(AN137/AZ137,1))</f>
        <v>0.3988471488875846</v>
      </c>
      <c r="BC137" s="286">
        <f>CC137/$AD$137</f>
        <v>0.17879414119137124</v>
      </c>
      <c r="BD137" s="286">
        <f t="shared" ref="BD137:BN137" si="385">CD137/$AD$137</f>
        <v>0.27287049639986344</v>
      </c>
      <c r="BE137" s="286">
        <f t="shared" si="385"/>
        <v>0.35324733256134105</v>
      </c>
      <c r="BF137" s="286">
        <f t="shared" si="385"/>
        <v>0.45742419507367299</v>
      </c>
      <c r="BG137" s="286">
        <f t="shared" si="385"/>
        <v>0.51414479461825957</v>
      </c>
      <c r="BH137" s="286">
        <f t="shared" si="385"/>
        <v>0.62177492946835666</v>
      </c>
      <c r="BI137" s="286">
        <f t="shared" si="385"/>
        <v>0.71198540282040679</v>
      </c>
      <c r="BJ137" s="286">
        <f t="shared" si="385"/>
        <v>0.78090139265696246</v>
      </c>
      <c r="BK137" s="286">
        <f t="shared" si="385"/>
        <v>0.88900289107636998</v>
      </c>
      <c r="BL137" s="286">
        <f t="shared" si="385"/>
        <v>0.90664830528494822</v>
      </c>
      <c r="BM137" s="286">
        <f t="shared" si="385"/>
        <v>0.9974162840856986</v>
      </c>
      <c r="BN137" s="286">
        <f t="shared" si="385"/>
        <v>1.0170873951316954</v>
      </c>
      <c r="BP137" s="286">
        <f>CP137/$AD$137</f>
        <v>0</v>
      </c>
      <c r="BQ137" s="286">
        <f t="shared" ref="BQ137:CA137" si="386">CQ137/$AD$137</f>
        <v>4.0251857067843955E-4</v>
      </c>
      <c r="BR137" s="286">
        <f t="shared" si="386"/>
        <v>0.15171784114423725</v>
      </c>
      <c r="BS137" s="286">
        <f t="shared" si="386"/>
        <v>0.26923785267231953</v>
      </c>
      <c r="BT137" s="286">
        <f t="shared" si="386"/>
        <v>0.36416366243386017</v>
      </c>
      <c r="BU137" s="286">
        <f t="shared" si="386"/>
        <v>0.43639503663701007</v>
      </c>
      <c r="BV137" s="286">
        <f t="shared" si="386"/>
        <v>0.5481846014113636</v>
      </c>
      <c r="BW137" s="286">
        <f t="shared" si="386"/>
        <v>0.65452032877610544</v>
      </c>
      <c r="BX137" s="286">
        <f t="shared" si="386"/>
        <v>0.73439482635342668</v>
      </c>
      <c r="BY137" s="286">
        <f t="shared" si="386"/>
        <v>0.80320214825844327</v>
      </c>
      <c r="BZ137" s="286">
        <f t="shared" si="386"/>
        <v>0.86815345864952342</v>
      </c>
      <c r="CA137" s="286">
        <f t="shared" si="386"/>
        <v>1.0170873951316959</v>
      </c>
      <c r="CC137" s="476">
        <f>CC121+CC133+CC136</f>
        <v>1138471.982598</v>
      </c>
      <c r="CD137" s="476">
        <f t="shared" ref="CD137:CN137" si="387">CD121+CD133+CD136</f>
        <v>1737503.3262211024</v>
      </c>
      <c r="CE137" s="476">
        <f t="shared" si="387"/>
        <v>2249302.9602022199</v>
      </c>
      <c r="CF137" s="476">
        <f t="shared" si="387"/>
        <v>2912649.300384074</v>
      </c>
      <c r="CG137" s="476">
        <f t="shared" si="387"/>
        <v>3273817.8095275336</v>
      </c>
      <c r="CH137" s="476">
        <f t="shared" si="387"/>
        <v>3959152.8668934605</v>
      </c>
      <c r="CI137" s="476">
        <f t="shared" si="387"/>
        <v>4533568.2015563902</v>
      </c>
      <c r="CJ137" s="476">
        <f t="shared" si="387"/>
        <v>4972390.8780665174</v>
      </c>
      <c r="CK137" s="476">
        <f t="shared" si="387"/>
        <v>5660727.3437207788</v>
      </c>
      <c r="CL137" s="476">
        <f t="shared" si="387"/>
        <v>5773084.5471724346</v>
      </c>
      <c r="CM137" s="476">
        <f t="shared" si="387"/>
        <v>6351049.7986797402</v>
      </c>
      <c r="CN137" s="476">
        <f t="shared" si="387"/>
        <v>6476305.6300130002</v>
      </c>
      <c r="CP137" s="476">
        <f t="shared" ref="CP137:DA137" si="388">CP121+CP133+CP136</f>
        <v>0</v>
      </c>
      <c r="CQ137" s="476">
        <f t="shared" si="388"/>
        <v>2563.037648433371</v>
      </c>
      <c r="CR137" s="476">
        <f t="shared" si="388"/>
        <v>966063.59834851301</v>
      </c>
      <c r="CS137" s="476">
        <f t="shared" si="388"/>
        <v>1714372.4614231193</v>
      </c>
      <c r="CT137" s="476">
        <f t="shared" si="388"/>
        <v>2318812.7082837215</v>
      </c>
      <c r="CU137" s="476">
        <f t="shared" si="388"/>
        <v>2778746.1000989489</v>
      </c>
      <c r="CV137" s="476">
        <f t="shared" si="388"/>
        <v>3490566.334220625</v>
      </c>
      <c r="CW137" s="476">
        <f t="shared" si="388"/>
        <v>4167659.2498344644</v>
      </c>
      <c r="CX137" s="476">
        <f t="shared" si="388"/>
        <v>4676260.2420702251</v>
      </c>
      <c r="CY137" s="476">
        <f t="shared" si="388"/>
        <v>5114390.975350894</v>
      </c>
      <c r="CZ137" s="476">
        <f t="shared" si="388"/>
        <v>5527968.549093225</v>
      </c>
      <c r="DA137" s="476">
        <f t="shared" si="388"/>
        <v>6476305.6300130021</v>
      </c>
      <c r="DC137" s="476">
        <f>DC121+DC133+DC136</f>
        <v>1138471982598</v>
      </c>
      <c r="DD137" s="476">
        <f t="shared" ref="DD137:DN137" si="389">DD121+DD133+DD136</f>
        <v>1737503326221.1025</v>
      </c>
      <c r="DE137" s="476">
        <f t="shared" si="389"/>
        <v>2249302960202.2202</v>
      </c>
      <c r="DF137" s="476">
        <f t="shared" si="389"/>
        <v>2912649300384.0737</v>
      </c>
      <c r="DG137" s="476">
        <f t="shared" si="389"/>
        <v>3273817809527.5337</v>
      </c>
      <c r="DH137" s="476">
        <f t="shared" si="389"/>
        <v>3959152866893.4609</v>
      </c>
      <c r="DI137" s="476">
        <f t="shared" si="389"/>
        <v>4533568201556.3916</v>
      </c>
      <c r="DJ137" s="476">
        <f t="shared" si="389"/>
        <v>4972390878066.5176</v>
      </c>
      <c r="DK137" s="476">
        <f t="shared" si="389"/>
        <v>5660727343720.7783</v>
      </c>
      <c r="DL137" s="476">
        <f t="shared" si="389"/>
        <v>5773084547172.4346</v>
      </c>
      <c r="DM137" s="476">
        <f t="shared" si="389"/>
        <v>6351049798679.7393</v>
      </c>
      <c r="DN137" s="476">
        <f t="shared" si="389"/>
        <v>6476305630013</v>
      </c>
      <c r="DP137" s="476">
        <f t="shared" ref="DP137:EA137" si="390">DP121+DP133+DP136</f>
        <v>0</v>
      </c>
      <c r="DQ137" s="476">
        <f t="shared" si="390"/>
        <v>2563037648.4333711</v>
      </c>
      <c r="DR137" s="476">
        <f t="shared" si="390"/>
        <v>966063598348.51318</v>
      </c>
      <c r="DS137" s="476">
        <f t="shared" si="390"/>
        <v>1714372461423.1194</v>
      </c>
      <c r="DT137" s="476">
        <f t="shared" si="390"/>
        <v>2318812708283.7212</v>
      </c>
      <c r="DU137" s="476">
        <f t="shared" si="390"/>
        <v>2778746100098.9492</v>
      </c>
      <c r="DV137" s="476">
        <f t="shared" si="390"/>
        <v>3490566334220.6255</v>
      </c>
      <c r="DW137" s="476">
        <f t="shared" si="390"/>
        <v>4167659249834.4639</v>
      </c>
      <c r="DX137" s="476">
        <f t="shared" si="390"/>
        <v>4676260242070.2236</v>
      </c>
      <c r="DY137" s="476">
        <f t="shared" si="390"/>
        <v>5114390975350.8936</v>
      </c>
      <c r="DZ137" s="476">
        <f t="shared" si="390"/>
        <v>5527968549093.2256</v>
      </c>
      <c r="EA137" s="476">
        <f t="shared" si="390"/>
        <v>6476305630013.0029</v>
      </c>
      <c r="EC137" s="472">
        <v>1000000</v>
      </c>
      <c r="ED137" s="472">
        <v>1000000</v>
      </c>
      <c r="EE137" s="472">
        <v>1000000</v>
      </c>
      <c r="EF137" s="472">
        <v>1000000</v>
      </c>
      <c r="EG137" s="472">
        <v>1000000</v>
      </c>
      <c r="EH137" s="472">
        <v>1000000</v>
      </c>
      <c r="EI137" s="472">
        <v>1000000</v>
      </c>
      <c r="EJ137" s="472">
        <v>1000000</v>
      </c>
      <c r="EK137" s="472">
        <v>1000000</v>
      </c>
      <c r="EL137" s="472">
        <v>1000000</v>
      </c>
      <c r="EM137" s="472">
        <v>1000000</v>
      </c>
      <c r="EN137" s="472">
        <v>1000000</v>
      </c>
      <c r="EP137" s="472">
        <v>1000000</v>
      </c>
      <c r="EQ137" s="472">
        <v>1000000</v>
      </c>
      <c r="ER137" s="472">
        <v>1000000</v>
      </c>
      <c r="ES137" s="472">
        <v>1000000</v>
      </c>
      <c r="ET137" s="472">
        <v>1000000</v>
      </c>
      <c r="EU137" s="472">
        <v>1000000</v>
      </c>
      <c r="EV137" s="472">
        <v>1000000</v>
      </c>
      <c r="EW137" s="472">
        <v>1000000</v>
      </c>
      <c r="EX137" s="472">
        <v>1000000</v>
      </c>
      <c r="EY137" s="472">
        <v>1000000</v>
      </c>
      <c r="EZ137" s="472">
        <v>1000000</v>
      </c>
      <c r="FA137" s="472">
        <v>1000000</v>
      </c>
    </row>
    <row r="138" spans="1:157" ht="55.5" customHeight="1">
      <c r="A138" s="179"/>
      <c r="B138" s="179"/>
      <c r="C138" s="179"/>
      <c r="D138" s="179"/>
      <c r="E138" s="179"/>
      <c r="F138" s="179"/>
      <c r="G138" s="179"/>
      <c r="H138" s="179"/>
      <c r="I138" s="179"/>
      <c r="J138" s="179"/>
      <c r="K138" s="179"/>
      <c r="L138" s="179"/>
      <c r="M138" s="179"/>
      <c r="N138" s="179"/>
      <c r="O138" s="179"/>
      <c r="P138" s="179"/>
      <c r="Q138" s="179"/>
      <c r="R138" s="179"/>
      <c r="S138" s="230"/>
      <c r="T138" s="273"/>
      <c r="U138" s="394"/>
      <c r="V138" s="273" t="s">
        <v>129</v>
      </c>
      <c r="W138" s="154" t="s">
        <v>130</v>
      </c>
      <c r="X138" s="154" t="s">
        <v>131</v>
      </c>
      <c r="Y138" s="154" t="s">
        <v>132</v>
      </c>
      <c r="Z138" s="154" t="s">
        <v>133</v>
      </c>
      <c r="AA138" s="154" t="s">
        <v>134</v>
      </c>
      <c r="AB138" s="154" t="s">
        <v>135</v>
      </c>
      <c r="AC138" s="153" t="s">
        <v>136</v>
      </c>
      <c r="AD138" s="404" t="s">
        <v>137</v>
      </c>
      <c r="AE138" s="153" t="s">
        <v>138</v>
      </c>
      <c r="AF138" s="153" t="s">
        <v>139</v>
      </c>
      <c r="AG138" s="153" t="s">
        <v>140</v>
      </c>
      <c r="AH138" s="404" t="s">
        <v>7</v>
      </c>
      <c r="AI138" s="155" t="s">
        <v>141</v>
      </c>
      <c r="AJ138" s="156" t="s">
        <v>142</v>
      </c>
      <c r="AK138" s="156" t="s">
        <v>143</v>
      </c>
      <c r="AL138" s="156" t="s">
        <v>144</v>
      </c>
      <c r="AM138" s="157" t="s">
        <v>145</v>
      </c>
      <c r="AN138" s="404" t="s">
        <v>146</v>
      </c>
      <c r="AO138" s="155" t="s">
        <v>147</v>
      </c>
      <c r="AP138" s="287" t="s">
        <v>253</v>
      </c>
      <c r="AQ138" s="269" t="s">
        <v>149</v>
      </c>
      <c r="AR138" s="235" t="s">
        <v>150</v>
      </c>
      <c r="AS138" s="270" t="s">
        <v>151</v>
      </c>
      <c r="AT138" s="404" t="s">
        <v>152</v>
      </c>
      <c r="AU138" s="155" t="s">
        <v>153</v>
      </c>
      <c r="AV138" s="421" t="s">
        <v>154</v>
      </c>
      <c r="AW138" s="361" t="s">
        <v>155</v>
      </c>
      <c r="AX138" s="361" t="s">
        <v>156</v>
      </c>
      <c r="AY138" s="362" t="s">
        <v>254</v>
      </c>
      <c r="AZ138" s="235" t="s">
        <v>158</v>
      </c>
      <c r="BA138" s="236" t="s">
        <v>159</v>
      </c>
      <c r="BC138" s="160" t="s">
        <v>160</v>
      </c>
      <c r="BD138" s="160" t="s">
        <v>161</v>
      </c>
      <c r="BE138" s="160" t="s">
        <v>162</v>
      </c>
      <c r="BF138" s="160" t="s">
        <v>163</v>
      </c>
      <c r="BG138" s="160" t="s">
        <v>164</v>
      </c>
      <c r="BH138" s="160" t="s">
        <v>165</v>
      </c>
      <c r="BI138" s="160" t="s">
        <v>166</v>
      </c>
      <c r="BJ138" s="160" t="s">
        <v>167</v>
      </c>
      <c r="BK138" s="160" t="s">
        <v>111</v>
      </c>
      <c r="BL138" s="160" t="s">
        <v>168</v>
      </c>
      <c r="BM138" s="160" t="s">
        <v>169</v>
      </c>
      <c r="BN138" s="160" t="s">
        <v>170</v>
      </c>
      <c r="BP138" s="160" t="s">
        <v>160</v>
      </c>
      <c r="BQ138" s="160" t="s">
        <v>161</v>
      </c>
      <c r="BR138" s="160" t="s">
        <v>162</v>
      </c>
      <c r="BS138" s="160" t="s">
        <v>163</v>
      </c>
      <c r="BT138" s="160" t="s">
        <v>164</v>
      </c>
      <c r="BU138" s="160" t="s">
        <v>165</v>
      </c>
      <c r="BV138" s="160" t="s">
        <v>166</v>
      </c>
      <c r="BW138" s="160" t="s">
        <v>167</v>
      </c>
      <c r="BX138" s="160" t="s">
        <v>111</v>
      </c>
      <c r="BY138" s="160" t="s">
        <v>168</v>
      </c>
      <c r="BZ138" s="160" t="s">
        <v>169</v>
      </c>
      <c r="CA138" s="160" t="s">
        <v>170</v>
      </c>
      <c r="CC138" s="459" t="s">
        <v>160</v>
      </c>
      <c r="CD138" s="459" t="s">
        <v>161</v>
      </c>
      <c r="CE138" s="459" t="s">
        <v>162</v>
      </c>
      <c r="CF138" s="459" t="s">
        <v>163</v>
      </c>
      <c r="CG138" s="459" t="s">
        <v>164</v>
      </c>
      <c r="CH138" s="459" t="s">
        <v>165</v>
      </c>
      <c r="CI138" s="459" t="s">
        <v>166</v>
      </c>
      <c r="CJ138" s="459" t="s">
        <v>167</v>
      </c>
      <c r="CK138" s="459" t="s">
        <v>111</v>
      </c>
      <c r="CL138" s="459" t="s">
        <v>168</v>
      </c>
      <c r="CM138" s="459" t="s">
        <v>169</v>
      </c>
      <c r="CN138" s="459" t="s">
        <v>170</v>
      </c>
      <c r="CP138" s="459" t="s">
        <v>160</v>
      </c>
      <c r="CQ138" s="459" t="s">
        <v>161</v>
      </c>
      <c r="CR138" s="459" t="s">
        <v>162</v>
      </c>
      <c r="CS138" s="459" t="s">
        <v>163</v>
      </c>
      <c r="CT138" s="459" t="s">
        <v>164</v>
      </c>
      <c r="CU138" s="459" t="s">
        <v>165</v>
      </c>
      <c r="CV138" s="459" t="s">
        <v>166</v>
      </c>
      <c r="CW138" s="459" t="s">
        <v>167</v>
      </c>
      <c r="CX138" s="459" t="s">
        <v>111</v>
      </c>
      <c r="CY138" s="459" t="s">
        <v>168</v>
      </c>
      <c r="CZ138" s="459" t="s">
        <v>169</v>
      </c>
      <c r="DA138" s="459" t="s">
        <v>170</v>
      </c>
      <c r="DC138" s="459" t="s">
        <v>160</v>
      </c>
      <c r="DD138" s="459" t="s">
        <v>161</v>
      </c>
      <c r="DE138" s="459" t="s">
        <v>162</v>
      </c>
      <c r="DF138" s="459" t="s">
        <v>163</v>
      </c>
      <c r="DG138" s="459" t="s">
        <v>164</v>
      </c>
      <c r="DH138" s="459" t="s">
        <v>165</v>
      </c>
      <c r="DI138" s="459" t="s">
        <v>166</v>
      </c>
      <c r="DJ138" s="459" t="s">
        <v>167</v>
      </c>
      <c r="DK138" s="459" t="s">
        <v>111</v>
      </c>
      <c r="DL138" s="459" t="s">
        <v>168</v>
      </c>
      <c r="DM138" s="459" t="s">
        <v>169</v>
      </c>
      <c r="DN138" s="459" t="s">
        <v>170</v>
      </c>
      <c r="DP138" s="459" t="s">
        <v>160</v>
      </c>
      <c r="DQ138" s="459" t="s">
        <v>161</v>
      </c>
      <c r="DR138" s="459" t="s">
        <v>162</v>
      </c>
      <c r="DS138" s="459" t="s">
        <v>163</v>
      </c>
      <c r="DT138" s="459" t="s">
        <v>164</v>
      </c>
      <c r="DU138" s="459" t="s">
        <v>165</v>
      </c>
      <c r="DV138" s="459" t="s">
        <v>166</v>
      </c>
      <c r="DW138" s="459" t="s">
        <v>167</v>
      </c>
      <c r="DX138" s="459" t="s">
        <v>111</v>
      </c>
      <c r="DY138" s="459" t="s">
        <v>168</v>
      </c>
      <c r="DZ138" s="459" t="s">
        <v>169</v>
      </c>
      <c r="EA138" s="459" t="s">
        <v>170</v>
      </c>
      <c r="EC138" s="459" t="s">
        <v>160</v>
      </c>
      <c r="ED138" s="459" t="s">
        <v>161</v>
      </c>
      <c r="EE138" s="459" t="s">
        <v>162</v>
      </c>
      <c r="EF138" s="459" t="s">
        <v>163</v>
      </c>
      <c r="EG138" s="459" t="s">
        <v>164</v>
      </c>
      <c r="EH138" s="459" t="s">
        <v>165</v>
      </c>
      <c r="EI138" s="459" t="s">
        <v>166</v>
      </c>
      <c r="EJ138" s="459" t="s">
        <v>167</v>
      </c>
      <c r="EK138" s="459" t="s">
        <v>111</v>
      </c>
      <c r="EL138" s="459" t="s">
        <v>168</v>
      </c>
      <c r="EM138" s="459" t="s">
        <v>169</v>
      </c>
      <c r="EN138" s="459" t="s">
        <v>170</v>
      </c>
      <c r="EP138" s="459" t="s">
        <v>160</v>
      </c>
      <c r="EQ138" s="459" t="s">
        <v>161</v>
      </c>
      <c r="ER138" s="459" t="s">
        <v>162</v>
      </c>
      <c r="ES138" s="459" t="s">
        <v>163</v>
      </c>
      <c r="ET138" s="459" t="s">
        <v>164</v>
      </c>
      <c r="EU138" s="459" t="s">
        <v>165</v>
      </c>
      <c r="EV138" s="459" t="s">
        <v>166</v>
      </c>
      <c r="EW138" s="459" t="s">
        <v>167</v>
      </c>
      <c r="EX138" s="459" t="s">
        <v>111</v>
      </c>
      <c r="EY138" s="459" t="s">
        <v>168</v>
      </c>
      <c r="EZ138" s="459" t="s">
        <v>169</v>
      </c>
      <c r="FA138" s="459" t="s">
        <v>170</v>
      </c>
    </row>
    <row r="139" spans="1:157" ht="49.5" customHeight="1">
      <c r="A139" s="577"/>
      <c r="B139" s="577" t="s">
        <v>190</v>
      </c>
      <c r="C139" s="221" t="s">
        <v>191</v>
      </c>
      <c r="D139" s="453" t="s">
        <v>311</v>
      </c>
      <c r="E139" s="179" t="s">
        <v>183</v>
      </c>
      <c r="F139" s="179" t="s">
        <v>171</v>
      </c>
      <c r="G139" s="179" t="s">
        <v>171</v>
      </c>
      <c r="H139" s="179" t="s">
        <v>171</v>
      </c>
      <c r="I139" s="179" t="s">
        <v>171</v>
      </c>
      <c r="J139" s="179" t="s">
        <v>171</v>
      </c>
      <c r="K139" s="179" t="s">
        <v>171</v>
      </c>
      <c r="L139" s="179" t="s">
        <v>171</v>
      </c>
      <c r="M139" s="179" t="s">
        <v>171</v>
      </c>
      <c r="N139" s="179" t="s">
        <v>171</v>
      </c>
      <c r="O139" s="179" t="s">
        <v>171</v>
      </c>
      <c r="P139" s="179"/>
      <c r="Q139" s="179"/>
      <c r="R139" s="179" t="s">
        <v>312</v>
      </c>
      <c r="S139" s="230"/>
      <c r="T139" s="445" t="s">
        <v>34</v>
      </c>
      <c r="U139" s="263">
        <v>2022011000042</v>
      </c>
      <c r="V139" s="595" t="s">
        <v>313</v>
      </c>
      <c r="W139" s="359">
        <f>+SUMIFS('[1]SIIF 30 de Noviembre de 2025'!$P$4:$P$749,'[1]SIIF 30 de Noviembre de 2025'!$A$4:$A$749,$B139,'[1]SIIF 30 de Noviembre de 2025'!$B$4:$B$749,$C139,'[1]SIIF 30 de Noviembre de 2025'!$C$4:$C$749,$D139)/1000000</f>
        <v>10173.201999999999</v>
      </c>
      <c r="X139" s="351"/>
      <c r="Y139" s="351">
        <f>+SUMIFS('[1]SIIF 30 de Noviembre de 2025'!$R$4:$R$749,'[1]SIIF 30 de Noviembre de 2025'!$A$4:$A$749,$B139,'[1]SIIF 30 de Noviembre de 2025'!$B$4:$B$749,$C139,'[1]SIIF 30 de Noviembre de 2025'!$C$4:$C$749,$D139)/1000000</f>
        <v>0</v>
      </c>
      <c r="Z139" s="351"/>
      <c r="AA139" s="351">
        <f>+SUMIFS('[1]SIIF 30 de Noviembre de 2025'!$Q$4:$Q$749,'[1]SIIF 30 de Noviembre de 2025'!$A$4:$A$749,$B139,'[1]SIIF 30 de Noviembre de 2025'!$B$4:$B$749,$C139,'[1]SIIF 30 de Noviembre de 2025'!$C$4:$C$749,$D139)/1000000</f>
        <v>0</v>
      </c>
      <c r="AB139" s="351"/>
      <c r="AC139" s="351">
        <f>+AA139+AB139</f>
        <v>0</v>
      </c>
      <c r="AD139" s="413">
        <f>+SUMIFS('[1]SIIF 30 de Noviembre de 2025'!$S$4:$S$749,'[1]SIIF 30 de Noviembre de 2025'!$A$4:$A$749,$B139,'[1]SIIF 30 de Noviembre de 2025'!$B$4:$B$749,$C139,'[1]SIIF 30 de Noviembre de 2025'!$C$4:$C$749,$D139)/1000000</f>
        <v>10173.201999999999</v>
      </c>
      <c r="AE139" s="359">
        <f>+SUMIFS('[1]SIIF 30 de Noviembre de 2025'!$T$4:$T$749,'[1]SIIF 30 de Noviembre de 2025'!$A$4:$A$749,$B139,'[1]SIIF 30 de Noviembre de 2025'!$B$4:$B$749,$C139,'[1]SIIF 30 de Noviembre de 2025'!$C$4:$C$749,$D139)/1000000</f>
        <v>0</v>
      </c>
      <c r="AF139" s="359">
        <f>+SUMIFS('[1]SIIF 30 de Noviembre de 2025'!$U$4:$U$749,'[1]SIIF 30 de Noviembre de 2025'!$A$4:$A$749,$B139,'[1]SIIF 30 de Noviembre de 2025'!$B$4:$B$749,$C139,'[1]SIIF 30 de Noviembre de 2025'!$C$4:$C$749,$D139)/1000000</f>
        <v>10173.201999999999</v>
      </c>
      <c r="AG139" s="351">
        <f>+SUMIFS('[1]SIIF 30 de Noviembre de 2025'!$V$4:$V$749,'[1]SIIF 30 de Noviembre de 2025'!$A$4:$A$749,$B139,'[1]SIIF 30 de Noviembre de 2025'!$B$4:$B$749,$C139,'[1]SIIF 30 de Noviembre de 2025'!$C$4:$C$749,$D139)/1000000</f>
        <v>0</v>
      </c>
      <c r="AH139" s="418">
        <f>+SUMIFS('[1]SIIF 30 de Noviembre de 2025'!$W$4:$W$749,'[1]SIIF 30 de Noviembre de 2025'!$A$4:$A$749,$B139,'[1]SIIF 30 de Noviembre de 2025'!$B$4:$B$749,$C139,'[1]SIIF 30 de Noviembre de 2025'!$C$4:$C$749,$D139,'[1]SIIF 30 de Noviembre de 2025'!$D$4:$D$749,$E139,'[1]SIIF 30 de Noviembre de 2025'!$E$4:$E$749,$F139,'[1]SIIF 30 de Noviembre de 2025'!$F$4:$F$749,$G139,'[1]SIIF 30 de Noviembre de 2025'!$G$4:$G$749,$H139,'[1]SIIF 30 de Noviembre de 2025'!$H$4:$H$749,$I139,'[1]SIIF 30 de Noviembre de 2025'!$I$4:$I$749,$J139,'[1]SIIF 30 de Noviembre de 2025'!$J$4:$J$749,$K139,'[1]SIIF 30 de Noviembre de 2025'!$K$4:$K$749,$L139,'[1]SIIF 30 de Noviembre de 2025'!$L$4:$L$749,$M139,'[1]SIIF 30 de Noviembre de 2025'!$M$4:$M$749,$N139,'[1]SIIF 30 de Noviembre de 2025'!$N$4:$N$749,$O139)/1000000</f>
        <v>5719.4508599999999</v>
      </c>
      <c r="AI139" s="271">
        <f t="shared" ref="AI139:AJ146" si="391">+AH139/AD139</f>
        <v>0.56220753898330145</v>
      </c>
      <c r="AJ139" s="272" t="e">
        <f t="shared" ref="AJ139:AJ146" si="392">+AH139/AG139</f>
        <v>#DIV/0!</v>
      </c>
      <c r="AK139" s="243">
        <f t="shared" ref="AK139:AK145" si="393">INDEX(CC139:CN139,MATCH($W$1,$CC$86:$CN$86,0))</f>
        <v>10173.201999999999</v>
      </c>
      <c r="AL139" s="243">
        <f t="shared" ref="AL139:AL145" si="394">+AH139-AK139</f>
        <v>-4453.7511399999994</v>
      </c>
      <c r="AM139" s="168">
        <f t="shared" ref="AM139:AM146" si="395">INDEX(BC139:BN139,MATCH($W$1,$BC$86:$BN$86,0))</f>
        <v>1</v>
      </c>
      <c r="AN139" s="418">
        <f>+SUMIFS('[1]SIIF 30 de Noviembre de 2025'!$X$4:$X$749,'[1]SIIF 30 de Noviembre de 2025'!$A$4:$A$749,$B139,'[1]SIIF 30 de Noviembre de 2025'!$B$4:$B$749,$C139,'[1]SIIF 30 de Noviembre de 2025'!$C$4:$C$749,$D139,'[1]SIIF 30 de Noviembre de 2025'!$D$4:$D$749,$E139,'[1]SIIF 30 de Noviembre de 2025'!$E$4:$E$749,$F139,'[1]SIIF 30 de Noviembre de 2025'!$F$4:$F$749,$G139,'[1]SIIF 30 de Noviembre de 2025'!$G$4:$G$749,$H139,'[1]SIIF 30 de Noviembre de 2025'!$H$4:$H$749,$I139,'[1]SIIF 30 de Noviembre de 2025'!$I$4:$I$749,$J139,'[1]SIIF 30 de Noviembre de 2025'!$J$4:$J$749,$K139,'[1]SIIF 30 de Noviembre de 2025'!$K$4:$K$749,$L139,'[1]SIIF 30 de Noviembre de 2025'!$L$4:$L$749,$M139,'[1]SIIF 30 de Noviembre de 2025'!$M$4:$M$749,$N139,'[1]SIIF 30 de Noviembre de 2025'!$N$4:$N$749,$O139)/1000000</f>
        <v>3739.0964979999999</v>
      </c>
      <c r="AO139" s="271">
        <f t="shared" ref="AO139:AO146" si="396">+AN139/AD139</f>
        <v>0.36754371907684524</v>
      </c>
      <c r="AP139" s="272" t="e">
        <f t="shared" ref="AP139:AP146" si="397">+AN139/AG139</f>
        <v>#DIV/0!</v>
      </c>
      <c r="AQ139" s="243">
        <f t="shared" ref="AQ139:AQ145" si="398">INDEX(CP139:DA139,MATCH($W$1,$CP$86:$DA$86,0))</f>
        <v>9322.4759188931657</v>
      </c>
      <c r="AR139" s="243">
        <f t="shared" ref="AR139:AR145" si="399">+AN139-AQ139</f>
        <v>-5583.3794208931658</v>
      </c>
      <c r="AS139" s="168">
        <f t="shared" ref="AS139:AS146" si="400">INDEX(BP139:CA139,MATCH($W$1,$BP$86:$CA$86,0))</f>
        <v>0.91637578010278053</v>
      </c>
      <c r="AT139" s="418">
        <f>+SUMIFS('[1]SIIF 30 de Noviembre de 2025'!$Z$4:$Z$749,'[1]SIIF 30 de Noviembre de 2025'!$A$4:$A$749,$B139,'[1]SIIF 30 de Noviembre de 2025'!$B$4:$B$749,$C139,'[1]SIIF 30 de Noviembre de 2025'!$C$4:$C$749,$D139,'[1]SIIF 30 de Noviembre de 2025'!$D$4:$D$749,$E139,'[1]SIIF 30 de Noviembre de 2025'!$E$4:$E$749,$F139,'[1]SIIF 30 de Noviembre de 2025'!$F$4:$F$749,$G139,'[1]SIIF 30 de Noviembre de 2025'!$G$4:$G$749,$H139,'[1]SIIF 30 de Noviembre de 2025'!$H$4:$H$749,$I139,'[1]SIIF 30 de Noviembre de 2025'!$I$4:$I$749,$J139,'[1]SIIF 30 de Noviembre de 2025'!$J$4:$J$749,$K139,'[1]SIIF 30 de Noviembre de 2025'!$K$4:$K$749,$L139,'[1]SIIF 30 de Noviembre de 2025'!$L$4:$L$749,$M139,'[1]SIIF 30 de Noviembre de 2025'!$M$4:$M$749,$N139,'[1]SIIF 30 de Noviembre de 2025'!$N$4:$N$749,$O139)/1000000</f>
        <v>3739.0964979999999</v>
      </c>
      <c r="AU139" s="271">
        <f t="shared" ref="AU139:AU146" si="401">+AT139/AD139</f>
        <v>0.36754371907684524</v>
      </c>
      <c r="AV139" s="418">
        <f t="shared" ref="AV139:AV145" si="402">+AD139-AH139</f>
        <v>4453.7511399999994</v>
      </c>
      <c r="AW139" s="360">
        <f t="shared" ref="AW139:AW145" si="403">+AH139-AN139</f>
        <v>1980.354362</v>
      </c>
      <c r="AX139" s="367">
        <f t="shared" ref="AX139:AX145" si="404">+AD139-AN139</f>
        <v>6434.1055019999994</v>
      </c>
      <c r="AY139" s="368">
        <f t="shared" ref="AY139:AY146" si="405">+AG139-AH139</f>
        <v>-5719.4508599999999</v>
      </c>
      <c r="AZ139" s="188">
        <f t="shared" ref="AZ139:AZ145" si="406">AD139*AS139</f>
        <v>9322.4759188931657</v>
      </c>
      <c r="BA139" s="247">
        <f t="shared" ref="BA139:BA146" si="407">IF(AND(AZ139=0,AN139&gt;AZ139),1,IFERROR(AN139/AZ139,1))</f>
        <v>0.401084060772123</v>
      </c>
      <c r="BC139" s="248">
        <v>9.3485069892448813E-2</v>
      </c>
      <c r="BD139" s="249">
        <v>0.68380214194115085</v>
      </c>
      <c r="BE139" s="249">
        <v>0.68380214194115085</v>
      </c>
      <c r="BF139" s="249">
        <v>0.68380214194115085</v>
      </c>
      <c r="BG139" s="249">
        <v>0.7972556774160191</v>
      </c>
      <c r="BH139" s="249">
        <v>0.7972556774160191</v>
      </c>
      <c r="BI139" s="249">
        <v>1</v>
      </c>
      <c r="BJ139" s="249">
        <v>1</v>
      </c>
      <c r="BK139" s="249">
        <v>1</v>
      </c>
      <c r="BL139" s="249">
        <v>1</v>
      </c>
      <c r="BM139" s="249">
        <v>1</v>
      </c>
      <c r="BN139" s="249">
        <v>1</v>
      </c>
      <c r="BP139" s="249">
        <v>0</v>
      </c>
      <c r="BQ139" s="249">
        <v>6.3179770784981645E-2</v>
      </c>
      <c r="BR139" s="249">
        <v>0.12635954156996329</v>
      </c>
      <c r="BS139" s="249">
        <v>0.18953931235494492</v>
      </c>
      <c r="BT139" s="249">
        <v>0.25271908313992658</v>
      </c>
      <c r="BU139" s="249">
        <v>0.31589885392490819</v>
      </c>
      <c r="BV139" s="249">
        <v>0.37907862470988979</v>
      </c>
      <c r="BW139" s="249">
        <v>0.53711775291252617</v>
      </c>
      <c r="BX139" s="249">
        <v>0.60029752369750777</v>
      </c>
      <c r="BY139" s="249">
        <v>0.75833665190014421</v>
      </c>
      <c r="BZ139" s="249">
        <v>0.91637578010278053</v>
      </c>
      <c r="CA139" s="249">
        <v>1</v>
      </c>
      <c r="CC139" s="464">
        <f t="shared" ref="CC139:CN145" si="408">DC139/EC139</f>
        <v>951.04250000000002</v>
      </c>
      <c r="CD139" s="464">
        <f t="shared" si="408"/>
        <v>6956.4573179999998</v>
      </c>
      <c r="CE139" s="464">
        <f t="shared" si="408"/>
        <v>6956.4573179999998</v>
      </c>
      <c r="CF139" s="464">
        <f t="shared" si="408"/>
        <v>6956.4573179999998</v>
      </c>
      <c r="CG139" s="464">
        <f t="shared" si="408"/>
        <v>8110.6430520000004</v>
      </c>
      <c r="CH139" s="464">
        <f t="shared" si="408"/>
        <v>8110.6430520000004</v>
      </c>
      <c r="CI139" s="464">
        <f t="shared" si="408"/>
        <v>10173.201999999999</v>
      </c>
      <c r="CJ139" s="464">
        <f t="shared" si="408"/>
        <v>10173.201999999999</v>
      </c>
      <c r="CK139" s="464">
        <f t="shared" si="408"/>
        <v>10173.201999999999</v>
      </c>
      <c r="CL139" s="464">
        <f t="shared" si="408"/>
        <v>10173.201999999999</v>
      </c>
      <c r="CM139" s="464">
        <f t="shared" si="408"/>
        <v>10173.201999999999</v>
      </c>
      <c r="CN139" s="464">
        <f t="shared" si="408"/>
        <v>10173.201999999999</v>
      </c>
      <c r="CP139" s="465">
        <f t="shared" ref="CP139:DA145" si="409">DP139/EP139</f>
        <v>0</v>
      </c>
      <c r="CQ139" s="465">
        <f t="shared" si="409"/>
        <v>642.74057050931663</v>
      </c>
      <c r="CR139" s="465">
        <f t="shared" si="409"/>
        <v>1285.4811410186333</v>
      </c>
      <c r="CS139" s="465">
        <f t="shared" si="409"/>
        <v>1928.22171152795</v>
      </c>
      <c r="CT139" s="465">
        <f t="shared" si="409"/>
        <v>2570.9622820372665</v>
      </c>
      <c r="CU139" s="465">
        <f t="shared" si="409"/>
        <v>3213.702852546583</v>
      </c>
      <c r="CV139" s="465">
        <f t="shared" si="409"/>
        <v>3856.4434230558995</v>
      </c>
      <c r="CW139" s="465">
        <f t="shared" si="409"/>
        <v>5464.2073981652165</v>
      </c>
      <c r="CX139" s="465">
        <f t="shared" si="409"/>
        <v>6106.9479686745326</v>
      </c>
      <c r="CY139" s="465">
        <f t="shared" si="409"/>
        <v>7714.7119437838501</v>
      </c>
      <c r="CZ139" s="465">
        <f t="shared" si="409"/>
        <v>9322.4759188931657</v>
      </c>
      <c r="DA139" s="465">
        <f t="shared" si="409"/>
        <v>10173.201999999997</v>
      </c>
      <c r="DC139" s="468">
        <v>951042500</v>
      </c>
      <c r="DD139" s="465">
        <v>6956457318</v>
      </c>
      <c r="DE139" s="465">
        <v>6956457318</v>
      </c>
      <c r="DF139" s="465">
        <v>6956457318</v>
      </c>
      <c r="DG139" s="465">
        <v>8110643052</v>
      </c>
      <c r="DH139" s="465">
        <v>8110643052</v>
      </c>
      <c r="DI139" s="465">
        <v>10173202000</v>
      </c>
      <c r="DJ139" s="465">
        <v>10173202000</v>
      </c>
      <c r="DK139" s="465">
        <v>10173202000</v>
      </c>
      <c r="DL139" s="465">
        <v>10173202000</v>
      </c>
      <c r="DM139" s="465">
        <v>10173202000</v>
      </c>
      <c r="DN139" s="465">
        <v>10173202000</v>
      </c>
      <c r="DP139" s="465">
        <v>0</v>
      </c>
      <c r="DQ139" s="465">
        <v>642740570.50931668</v>
      </c>
      <c r="DR139" s="465">
        <v>1285481141.0186334</v>
      </c>
      <c r="DS139" s="465">
        <v>1928221711.52795</v>
      </c>
      <c r="DT139" s="465">
        <v>2570962282.0372667</v>
      </c>
      <c r="DU139" s="465">
        <v>3213702852.5465832</v>
      </c>
      <c r="DV139" s="465">
        <v>3856443423.0558996</v>
      </c>
      <c r="DW139" s="465">
        <v>5464207398.1652164</v>
      </c>
      <c r="DX139" s="465">
        <v>6106947968.6745329</v>
      </c>
      <c r="DY139" s="465">
        <v>7714711943.7838497</v>
      </c>
      <c r="DZ139" s="465">
        <v>9322475918.8931656</v>
      </c>
      <c r="EA139" s="465">
        <v>10173201999.999998</v>
      </c>
      <c r="EC139" s="468">
        <v>1000000</v>
      </c>
      <c r="ED139" s="465">
        <v>1000000</v>
      </c>
      <c r="EE139" s="465">
        <v>1000000</v>
      </c>
      <c r="EF139" s="465">
        <v>1000000</v>
      </c>
      <c r="EG139" s="465">
        <v>1000000</v>
      </c>
      <c r="EH139" s="465">
        <v>1000000</v>
      </c>
      <c r="EI139" s="465">
        <v>1000000</v>
      </c>
      <c r="EJ139" s="465">
        <v>1000000</v>
      </c>
      <c r="EK139" s="465">
        <v>1000000</v>
      </c>
      <c r="EL139" s="465">
        <v>1000000</v>
      </c>
      <c r="EM139" s="465">
        <v>1000000</v>
      </c>
      <c r="EN139" s="465">
        <v>1000000</v>
      </c>
      <c r="EP139" s="465">
        <v>1000000</v>
      </c>
      <c r="EQ139" s="465">
        <v>1000000</v>
      </c>
      <c r="ER139" s="465">
        <v>1000000</v>
      </c>
      <c r="ES139" s="465">
        <v>1000000</v>
      </c>
      <c r="ET139" s="465">
        <v>1000000</v>
      </c>
      <c r="EU139" s="465">
        <v>1000000</v>
      </c>
      <c r="EV139" s="465">
        <v>1000000</v>
      </c>
      <c r="EW139" s="465">
        <v>1000000</v>
      </c>
      <c r="EX139" s="465">
        <v>1000000</v>
      </c>
      <c r="EY139" s="465">
        <v>1000000</v>
      </c>
      <c r="EZ139" s="465">
        <v>1000000</v>
      </c>
      <c r="FA139" s="465">
        <v>1000000</v>
      </c>
    </row>
    <row r="140" spans="1:157" ht="49.5" customHeight="1">
      <c r="A140" s="577"/>
      <c r="B140" s="577" t="s">
        <v>190</v>
      </c>
      <c r="C140" s="221" t="s">
        <v>191</v>
      </c>
      <c r="D140" s="453" t="s">
        <v>314</v>
      </c>
      <c r="E140" s="179" t="s">
        <v>183</v>
      </c>
      <c r="F140" s="179" t="s">
        <v>171</v>
      </c>
      <c r="G140" s="179" t="s">
        <v>171</v>
      </c>
      <c r="H140" s="179" t="s">
        <v>171</v>
      </c>
      <c r="I140" s="179" t="s">
        <v>171</v>
      </c>
      <c r="J140" s="179" t="s">
        <v>171</v>
      </c>
      <c r="K140" s="179" t="s">
        <v>171</v>
      </c>
      <c r="L140" s="179" t="s">
        <v>171</v>
      </c>
      <c r="M140" s="179" t="s">
        <v>171</v>
      </c>
      <c r="N140" s="179" t="s">
        <v>171</v>
      </c>
      <c r="O140" s="179" t="s">
        <v>171</v>
      </c>
      <c r="P140" s="179"/>
      <c r="Q140" s="179"/>
      <c r="R140" s="179" t="s">
        <v>312</v>
      </c>
      <c r="S140" s="230"/>
      <c r="T140" s="449" t="s">
        <v>35</v>
      </c>
      <c r="U140" s="263">
        <v>202300000000358</v>
      </c>
      <c r="V140" s="595" t="s">
        <v>315</v>
      </c>
      <c r="W140" s="351">
        <f>+SUMIFS('[1]SIIF 30 de Noviembre de 2025'!$P$4:$P$749,'[1]SIIF 30 de Noviembre de 2025'!$A$4:$A$749,$B140,'[1]SIIF 30 de Noviembre de 2025'!$B$4:$B$749,$C140,'[1]SIIF 30 de Noviembre de 2025'!$C$4:$C$749,$D140)/1000000</f>
        <v>10129.399708999999</v>
      </c>
      <c r="X140" s="351"/>
      <c r="Y140" s="351">
        <f>+SUMIFS('[1]SIIF 30 de Noviembre de 2025'!$R$4:$R$749,'[1]SIIF 30 de Noviembre de 2025'!$A$4:$A$749,$B140,'[1]SIIF 30 de Noviembre de 2025'!$B$4:$B$749,$C140,'[1]SIIF 30 de Noviembre de 2025'!$C$4:$C$749,$D140)/1000000</f>
        <v>0</v>
      </c>
      <c r="Z140" s="351"/>
      <c r="AA140" s="351">
        <f>+SUMIFS('[1]SIIF 30 de Noviembre de 2025'!$Q$4:$Q$749,'[1]SIIF 30 de Noviembre de 2025'!$A$4:$A$749,$B140,'[1]SIIF 30 de Noviembre de 2025'!$B$4:$B$749,$C140,'[1]SIIF 30 de Noviembre de 2025'!$C$4:$C$749,$D140)/1000000</f>
        <v>0</v>
      </c>
      <c r="AB140" s="351"/>
      <c r="AC140" s="351">
        <f>+AA140+AB140</f>
        <v>0</v>
      </c>
      <c r="AD140" s="413">
        <f>+SUMIFS('[1]SIIF 30 de Noviembre de 2025'!$S$4:$S$749,'[1]SIIF 30 de Noviembre de 2025'!$A$4:$A$749,$B140,'[1]SIIF 30 de Noviembre de 2025'!$B$4:$B$749,$C140,'[1]SIIF 30 de Noviembre de 2025'!$C$4:$C$749,$D140)/1000000</f>
        <v>10129.399708999999</v>
      </c>
      <c r="AE140" s="351">
        <f>+SUMIFS('[1]SIIF 30 de Noviembre de 2025'!$T$4:$T$749,'[1]SIIF 30 de Noviembre de 2025'!$A$4:$A$749,$B140,'[1]SIIF 30 de Noviembre de 2025'!$B$4:$B$749,$C140,'[1]SIIF 30 de Noviembre de 2025'!$C$4:$C$749,$D140)/1000000</f>
        <v>0</v>
      </c>
      <c r="AF140" s="351">
        <f>+SUMIFS('[1]SIIF 30 de Noviembre de 2025'!$U$4:$U$749,'[1]SIIF 30 de Noviembre de 2025'!$A$4:$A$749,$B140,'[1]SIIF 30 de Noviembre de 2025'!$B$4:$B$749,$C140,'[1]SIIF 30 de Noviembre de 2025'!$C$4:$C$749,$D140)/1000000</f>
        <v>10014.399708999999</v>
      </c>
      <c r="AG140" s="351">
        <f>+SUMIFS('[1]SIIF 30 de Noviembre de 2025'!$V$4:$V$749,'[1]SIIF 30 de Noviembre de 2025'!$A$4:$A$749,$B140,'[1]SIIF 30 de Noviembre de 2025'!$B$4:$B$749,$C140,'[1]SIIF 30 de Noviembre de 2025'!$C$4:$C$749,$D140)/1000000</f>
        <v>115</v>
      </c>
      <c r="AH140" s="418">
        <f>+SUMIFS('[1]SIIF 30 de Noviembre de 2025'!$W$4:$W$749,'[1]SIIF 30 de Noviembre de 2025'!$A$4:$A$749,$B140,'[1]SIIF 30 de Noviembre de 2025'!$B$4:$B$749,$C140,'[1]SIIF 30 de Noviembre de 2025'!$C$4:$C$749,$D140,'[1]SIIF 30 de Noviembre de 2025'!$D$4:$D$749,$E140,'[1]SIIF 30 de Noviembre de 2025'!$E$4:$E$749,$F140,'[1]SIIF 30 de Noviembre de 2025'!$F$4:$F$749,$G140,'[1]SIIF 30 de Noviembre de 2025'!$G$4:$G$749,$H140,'[1]SIIF 30 de Noviembre de 2025'!$H$4:$H$749,$I140,'[1]SIIF 30 de Noviembre de 2025'!$I$4:$I$749,$J140,'[1]SIIF 30 de Noviembre de 2025'!$J$4:$J$749,$K140,'[1]SIIF 30 de Noviembre de 2025'!$K$4:$K$749,$L140,'[1]SIIF 30 de Noviembre de 2025'!$L$4:$L$749,$M140,'[1]SIIF 30 de Noviembre de 2025'!$M$4:$M$749,$N140,'[1]SIIF 30 de Noviembre de 2025'!$N$4:$N$749,$O140)/1000000</f>
        <v>5783.3655790000003</v>
      </c>
      <c r="AI140" s="244">
        <f>+AH140/AD140</f>
        <v>0.57094850091278992</v>
      </c>
      <c r="AJ140" s="244" t="e">
        <f t="shared" si="391"/>
        <v>#DIV/0!</v>
      </c>
      <c r="AK140" s="243">
        <f t="shared" si="393"/>
        <v>10129.399708999998</v>
      </c>
      <c r="AL140" s="243">
        <f t="shared" si="394"/>
        <v>-4346.0341299999973</v>
      </c>
      <c r="AM140" s="168">
        <f t="shared" si="395"/>
        <v>1</v>
      </c>
      <c r="AN140" s="413">
        <f>+SUMIFS('[1]SIIF 30 de Noviembre de 2025'!$X$4:$X$749,'[1]SIIF 30 de Noviembre de 2025'!$A$4:$A$749,$B140,'[1]SIIF 30 de Noviembre de 2025'!$B$4:$B$749,$C140,'[1]SIIF 30 de Noviembre de 2025'!$C$4:$C$749,$D140,'[1]SIIF 30 de Noviembre de 2025'!$D$4:$D$749,$E140,'[1]SIIF 30 de Noviembre de 2025'!$E$4:$E$749,$F140,'[1]SIIF 30 de Noviembre de 2025'!$F$4:$F$749,$G140,'[1]SIIF 30 de Noviembre de 2025'!$G$4:$G$749,$H140,'[1]SIIF 30 de Noviembre de 2025'!$H$4:$H$749,$I140,'[1]SIIF 30 de Noviembre de 2025'!$I$4:$I$749,$J140,'[1]SIIF 30 de Noviembre de 2025'!$J$4:$J$749,$K140,'[1]SIIF 30 de Noviembre de 2025'!$K$4:$K$749,$L140,'[1]SIIF 30 de Noviembre de 2025'!$L$4:$L$749,$M140,'[1]SIIF 30 de Noviembre de 2025'!$M$4:$M$749,$N140,'[1]SIIF 30 de Noviembre de 2025'!$N$4:$N$749,$O140)/1000000</f>
        <v>2737.7715830000002</v>
      </c>
      <c r="AO140" s="244">
        <f t="shared" si="396"/>
        <v>0.27027974624868267</v>
      </c>
      <c r="AP140" s="272">
        <f t="shared" si="397"/>
        <v>23.806709417391307</v>
      </c>
      <c r="AQ140" s="243">
        <f t="shared" si="398"/>
        <v>7715.7136665599992</v>
      </c>
      <c r="AR140" s="243">
        <f t="shared" si="399"/>
        <v>-4977.9420835599994</v>
      </c>
      <c r="AS140" s="168">
        <f t="shared" si="400"/>
        <v>0.76171479931871644</v>
      </c>
      <c r="AT140" s="413">
        <f>+SUMIFS('[1]SIIF 30 de Noviembre de 2025'!$Z$4:$Z$749,'[1]SIIF 30 de Noviembre de 2025'!$A$4:$A$749,$B140,'[1]SIIF 30 de Noviembre de 2025'!$B$4:$B$749,$C140,'[1]SIIF 30 de Noviembre de 2025'!$C$4:$C$749,$D140,'[1]SIIF 30 de Noviembre de 2025'!$D$4:$D$749,$E140,'[1]SIIF 30 de Noviembre de 2025'!$E$4:$E$749,$F140,'[1]SIIF 30 de Noviembre de 2025'!$F$4:$F$749,$G140,'[1]SIIF 30 de Noviembre de 2025'!$G$4:$G$749,$H140,'[1]SIIF 30 de Noviembre de 2025'!$H$4:$H$749,$I140,'[1]SIIF 30 de Noviembre de 2025'!$I$4:$I$749,$J140,'[1]SIIF 30 de Noviembre de 2025'!$J$4:$J$749,$K140,'[1]SIIF 30 de Noviembre de 2025'!$K$4:$K$749,$L140,'[1]SIIF 30 de Noviembre de 2025'!$L$4:$L$749,$M140,'[1]SIIF 30 de Noviembre de 2025'!$M$4:$M$749,$N140,'[1]SIIF 30 de Noviembre de 2025'!$N$4:$N$749,$O140)/1000000</f>
        <v>2737.7715830000002</v>
      </c>
      <c r="AU140" s="244">
        <f t="shared" si="401"/>
        <v>0.27027974624868267</v>
      </c>
      <c r="AV140" s="418">
        <f t="shared" si="402"/>
        <v>4346.0341299999991</v>
      </c>
      <c r="AW140" s="352">
        <f t="shared" si="403"/>
        <v>3045.5939960000001</v>
      </c>
      <c r="AX140" s="369">
        <f t="shared" si="404"/>
        <v>7391.6281259999996</v>
      </c>
      <c r="AY140" s="368">
        <f t="shared" si="405"/>
        <v>-5668.3655790000003</v>
      </c>
      <c r="AZ140" s="188">
        <f t="shared" si="406"/>
        <v>7715.7136665599992</v>
      </c>
      <c r="BA140" s="247">
        <f t="shared" si="407"/>
        <v>0.35483063541685544</v>
      </c>
      <c r="BC140" s="248">
        <v>0.49728336769299869</v>
      </c>
      <c r="BD140" s="249">
        <v>0.54521513205694361</v>
      </c>
      <c r="BE140" s="249">
        <v>0.91854954484746565</v>
      </c>
      <c r="BF140" s="249">
        <v>0.97453402892465524</v>
      </c>
      <c r="BG140" s="249">
        <v>0.9896341340043372</v>
      </c>
      <c r="BH140" s="249">
        <v>1</v>
      </c>
      <c r="BI140" s="249">
        <v>1</v>
      </c>
      <c r="BJ140" s="249">
        <v>1</v>
      </c>
      <c r="BK140" s="249">
        <v>1</v>
      </c>
      <c r="BL140" s="249">
        <v>1</v>
      </c>
      <c r="BM140" s="249">
        <v>1</v>
      </c>
      <c r="BN140" s="249">
        <v>1</v>
      </c>
      <c r="BP140" s="249">
        <v>0</v>
      </c>
      <c r="BQ140" s="249">
        <v>2.3841491790024495E-3</v>
      </c>
      <c r="BR140" s="249">
        <v>2.149969655225499E-2</v>
      </c>
      <c r="BS140" s="249">
        <v>7.0106005057638907E-2</v>
      </c>
      <c r="BT140" s="249">
        <v>0.11871231356302281</v>
      </c>
      <c r="BU140" s="249">
        <v>0.16731862206840672</v>
      </c>
      <c r="BV140" s="249">
        <v>0.21592493057379064</v>
      </c>
      <c r="BW140" s="249">
        <v>0.46531103009512015</v>
      </c>
      <c r="BX140" s="249">
        <v>0.51391733860050404</v>
      </c>
      <c r="BY140" s="249">
        <v>0.71310849081333261</v>
      </c>
      <c r="BZ140" s="249">
        <v>0.76171479931871644</v>
      </c>
      <c r="CA140" s="249">
        <v>1</v>
      </c>
      <c r="CC140" s="464">
        <f t="shared" si="408"/>
        <v>5037.1819999999998</v>
      </c>
      <c r="CD140" s="464">
        <f t="shared" si="408"/>
        <v>5522.7020000000002</v>
      </c>
      <c r="CE140" s="464">
        <f t="shared" si="408"/>
        <v>9304.3554922799995</v>
      </c>
      <c r="CF140" s="464">
        <f t="shared" si="408"/>
        <v>9871.4447089999976</v>
      </c>
      <c r="CG140" s="464">
        <f t="shared" si="408"/>
        <v>10024.399708999998</v>
      </c>
      <c r="CH140" s="464">
        <f t="shared" si="408"/>
        <v>10129.399708999998</v>
      </c>
      <c r="CI140" s="464">
        <f t="shared" si="408"/>
        <v>10129.399708999998</v>
      </c>
      <c r="CJ140" s="464">
        <f t="shared" si="408"/>
        <v>10129.399708999998</v>
      </c>
      <c r="CK140" s="464">
        <f t="shared" si="408"/>
        <v>10129.399708999998</v>
      </c>
      <c r="CL140" s="464">
        <f t="shared" si="408"/>
        <v>10129.399708999998</v>
      </c>
      <c r="CM140" s="464">
        <f t="shared" si="408"/>
        <v>10129.399708999998</v>
      </c>
      <c r="CN140" s="464">
        <f t="shared" si="408"/>
        <v>10129.399708999998</v>
      </c>
      <c r="CP140" s="465">
        <f t="shared" si="409"/>
        <v>0</v>
      </c>
      <c r="CQ140" s="465">
        <f t="shared" si="409"/>
        <v>24.15</v>
      </c>
      <c r="CR140" s="465">
        <f t="shared" si="409"/>
        <v>217.77902</v>
      </c>
      <c r="CS140" s="465">
        <f t="shared" si="409"/>
        <v>710.13174722999997</v>
      </c>
      <c r="CT140" s="465">
        <f t="shared" si="409"/>
        <v>1202.48447446</v>
      </c>
      <c r="CU140" s="465">
        <f t="shared" si="409"/>
        <v>1694.83720169</v>
      </c>
      <c r="CV140" s="465">
        <f t="shared" si="409"/>
        <v>2187.1899289200001</v>
      </c>
      <c r="CW140" s="465">
        <f t="shared" si="409"/>
        <v>4713.3214128400004</v>
      </c>
      <c r="CX140" s="465">
        <f t="shared" si="409"/>
        <v>5205.6741400699993</v>
      </c>
      <c r="CY140" s="465">
        <f t="shared" si="409"/>
        <v>7223.3609393300003</v>
      </c>
      <c r="CZ140" s="465">
        <f t="shared" si="409"/>
        <v>7715.7136665599992</v>
      </c>
      <c r="DA140" s="465">
        <f t="shared" si="409"/>
        <v>10129.399708999999</v>
      </c>
      <c r="DC140" s="468">
        <v>5037182000</v>
      </c>
      <c r="DD140" s="465">
        <v>5522702000</v>
      </c>
      <c r="DE140" s="465">
        <v>9304355492.2799988</v>
      </c>
      <c r="DF140" s="465">
        <v>9871444708.9999981</v>
      </c>
      <c r="DG140" s="465">
        <v>10024399708.999998</v>
      </c>
      <c r="DH140" s="465">
        <v>10129399708.999998</v>
      </c>
      <c r="DI140" s="465">
        <v>10129399708.999998</v>
      </c>
      <c r="DJ140" s="465">
        <v>10129399708.999998</v>
      </c>
      <c r="DK140" s="465">
        <v>10129399708.999998</v>
      </c>
      <c r="DL140" s="465">
        <v>10129399708.999998</v>
      </c>
      <c r="DM140" s="465">
        <v>10129399708.999998</v>
      </c>
      <c r="DN140" s="465">
        <v>10129399708.999998</v>
      </c>
      <c r="DP140" s="465">
        <v>0</v>
      </c>
      <c r="DQ140" s="465">
        <v>24150000</v>
      </c>
      <c r="DR140" s="465">
        <v>217779020</v>
      </c>
      <c r="DS140" s="465">
        <v>710131747.23000002</v>
      </c>
      <c r="DT140" s="465">
        <v>1202484474.46</v>
      </c>
      <c r="DU140" s="465">
        <v>1694837201.6900001</v>
      </c>
      <c r="DV140" s="465">
        <v>2187189928.9200001</v>
      </c>
      <c r="DW140" s="465">
        <v>4713321412.8400002</v>
      </c>
      <c r="DX140" s="465">
        <v>5205674140.0699997</v>
      </c>
      <c r="DY140" s="465">
        <v>7223360939.3299999</v>
      </c>
      <c r="DZ140" s="465">
        <v>7715713666.5599995</v>
      </c>
      <c r="EA140" s="465">
        <v>10129399709</v>
      </c>
      <c r="EC140" s="468">
        <v>1000000</v>
      </c>
      <c r="ED140" s="465">
        <v>1000000</v>
      </c>
      <c r="EE140" s="465">
        <v>1000000</v>
      </c>
      <c r="EF140" s="465">
        <v>1000000</v>
      </c>
      <c r="EG140" s="465">
        <v>1000000</v>
      </c>
      <c r="EH140" s="465">
        <v>1000000</v>
      </c>
      <c r="EI140" s="465">
        <v>1000000</v>
      </c>
      <c r="EJ140" s="465">
        <v>1000000</v>
      </c>
      <c r="EK140" s="465">
        <v>1000000</v>
      </c>
      <c r="EL140" s="465">
        <v>1000000</v>
      </c>
      <c r="EM140" s="465">
        <v>1000000</v>
      </c>
      <c r="EN140" s="465">
        <v>1000000</v>
      </c>
      <c r="EP140" s="465">
        <v>1000000</v>
      </c>
      <c r="EQ140" s="465">
        <v>1000000</v>
      </c>
      <c r="ER140" s="465">
        <v>1000000</v>
      </c>
      <c r="ES140" s="465">
        <v>1000000</v>
      </c>
      <c r="ET140" s="465">
        <v>1000000</v>
      </c>
      <c r="EU140" s="465">
        <v>1000000</v>
      </c>
      <c r="EV140" s="465">
        <v>1000000</v>
      </c>
      <c r="EW140" s="465">
        <v>1000000</v>
      </c>
      <c r="EX140" s="465">
        <v>1000000</v>
      </c>
      <c r="EY140" s="465">
        <v>1000000</v>
      </c>
      <c r="EZ140" s="465">
        <v>1000000</v>
      </c>
      <c r="FA140" s="465">
        <v>1000000</v>
      </c>
    </row>
    <row r="141" spans="1:157" ht="49.5" customHeight="1">
      <c r="A141" s="577"/>
      <c r="B141" s="577" t="s">
        <v>190</v>
      </c>
      <c r="C141" s="221" t="s">
        <v>191</v>
      </c>
      <c r="D141" s="453" t="s">
        <v>316</v>
      </c>
      <c r="E141" s="179" t="s">
        <v>183</v>
      </c>
      <c r="F141" s="179" t="s">
        <v>171</v>
      </c>
      <c r="G141" s="179" t="s">
        <v>171</v>
      </c>
      <c r="H141" s="179" t="s">
        <v>171</v>
      </c>
      <c r="I141" s="179" t="s">
        <v>171</v>
      </c>
      <c r="J141" s="179" t="s">
        <v>171</v>
      </c>
      <c r="K141" s="179" t="s">
        <v>171</v>
      </c>
      <c r="L141" s="179" t="s">
        <v>171</v>
      </c>
      <c r="M141" s="179" t="s">
        <v>171</v>
      </c>
      <c r="N141" s="179" t="s">
        <v>171</v>
      </c>
      <c r="O141" s="179" t="s">
        <v>171</v>
      </c>
      <c r="P141" s="179"/>
      <c r="Q141" s="179"/>
      <c r="R141" s="179" t="s">
        <v>312</v>
      </c>
      <c r="S141" s="230"/>
      <c r="T141" s="449" t="s">
        <v>36</v>
      </c>
      <c r="U141" s="263">
        <v>202300000000360</v>
      </c>
      <c r="V141" s="595" t="s">
        <v>317</v>
      </c>
      <c r="W141" s="351">
        <f>+SUMIFS('[1]SIIF 30 de Noviembre de 2025'!$P$4:$P$749,'[1]SIIF 30 de Noviembre de 2025'!$A$4:$A$749,$B141,'[1]SIIF 30 de Noviembre de 2025'!$B$4:$B$749,$C141,'[1]SIIF 30 de Noviembre de 2025'!$C$4:$C$749,$D141)/1000000</f>
        <v>29553.136263</v>
      </c>
      <c r="X141" s="351"/>
      <c r="Y141" s="351">
        <f>+SUMIFS('[1]SIIF 30 de Noviembre de 2025'!$R$4:$R$749,'[1]SIIF 30 de Noviembre de 2025'!$A$4:$A$749,$B141,'[1]SIIF 30 de Noviembre de 2025'!$B$4:$B$749,$C141,'[1]SIIF 30 de Noviembre de 2025'!$C$4:$C$749,$D141)/1000000</f>
        <v>0</v>
      </c>
      <c r="Z141" s="351"/>
      <c r="AA141" s="351">
        <f>+SUMIFS('[1]SIIF 30 de Noviembre de 2025'!$Q$4:$Q$749,'[1]SIIF 30 de Noviembre de 2025'!$A$4:$A$749,$B141,'[1]SIIF 30 de Noviembre de 2025'!$B$4:$B$749,$C141,'[1]SIIF 30 de Noviembre de 2025'!$C$4:$C$749,$D141)/1000000</f>
        <v>0</v>
      </c>
      <c r="AB141" s="351"/>
      <c r="AC141" s="351">
        <f>+AA141+AB141</f>
        <v>0</v>
      </c>
      <c r="AD141" s="413">
        <f>+SUMIFS('[1]SIIF 30 de Noviembre de 2025'!$S$4:$S$749,'[1]SIIF 30 de Noviembre de 2025'!$A$4:$A$749,$B141,'[1]SIIF 30 de Noviembre de 2025'!$B$4:$B$749,$C141,'[1]SIIF 30 de Noviembre de 2025'!$C$4:$C$749,$D141)/1000000</f>
        <v>29553.136263</v>
      </c>
      <c r="AE141" s="351">
        <f>+SUMIFS('[1]SIIF 30 de Noviembre de 2025'!$T$4:$T$749,'[1]SIIF 30 de Noviembre de 2025'!$A$4:$A$749,$B141,'[1]SIIF 30 de Noviembre de 2025'!$B$4:$B$749,$C141,'[1]SIIF 30 de Noviembre de 2025'!$C$4:$C$749,$D141)/1000000</f>
        <v>0</v>
      </c>
      <c r="AF141" s="351">
        <f>+SUMIFS('[1]SIIF 30 de Noviembre de 2025'!$U$4:$U$749,'[1]SIIF 30 de Noviembre de 2025'!$A$4:$A$749,$B141,'[1]SIIF 30 de Noviembre de 2025'!$B$4:$B$749,$C141,'[1]SIIF 30 de Noviembre de 2025'!$C$4:$C$749,$D141)/1000000</f>
        <v>5862.6330680000001</v>
      </c>
      <c r="AG141" s="351">
        <f>+SUMIFS('[1]SIIF 30 de Noviembre de 2025'!$V$4:$V$749,'[1]SIIF 30 de Noviembre de 2025'!$A$4:$A$749,$B141,'[1]SIIF 30 de Noviembre de 2025'!$B$4:$B$749,$C141,'[1]SIIF 30 de Noviembre de 2025'!$C$4:$C$749,$D141)/1000000</f>
        <v>23690.503195000001</v>
      </c>
      <c r="AH141" s="418">
        <f>+SUMIFS('[1]SIIF 30 de Noviembre de 2025'!$W$4:$W$749,'[1]SIIF 30 de Noviembre de 2025'!$A$4:$A$749,$B141,'[1]SIIF 30 de Noviembre de 2025'!$B$4:$B$749,$C141,'[1]SIIF 30 de Noviembre de 2025'!$C$4:$C$749,$D141,'[1]SIIF 30 de Noviembre de 2025'!$D$4:$D$749,$E141,'[1]SIIF 30 de Noviembre de 2025'!$E$4:$E$749,$F141,'[1]SIIF 30 de Noviembre de 2025'!$F$4:$F$749,$G141,'[1]SIIF 30 de Noviembre de 2025'!$G$4:$G$749,$H141,'[1]SIIF 30 de Noviembre de 2025'!$H$4:$H$749,$I141,'[1]SIIF 30 de Noviembre de 2025'!$I$4:$I$749,$J141,'[1]SIIF 30 de Noviembre de 2025'!$J$4:$J$749,$K141,'[1]SIIF 30 de Noviembre de 2025'!$K$4:$K$749,$L141,'[1]SIIF 30 de Noviembre de 2025'!$L$4:$L$749,$M141,'[1]SIIF 30 de Noviembre de 2025'!$M$4:$M$749,$N141,'[1]SIIF 30 de Noviembre de 2025'!$N$4:$N$749,$O141)/1000000</f>
        <v>3998.8777544699997</v>
      </c>
      <c r="AI141" s="244">
        <f>+AH141/AD141</f>
        <v>0.1353114511733404</v>
      </c>
      <c r="AJ141" s="272">
        <v>0.99608261355856753</v>
      </c>
      <c r="AK141" s="243">
        <f t="shared" si="393"/>
        <v>29553.136263</v>
      </c>
      <c r="AL141" s="243">
        <f t="shared" si="394"/>
        <v>-25554.258508530002</v>
      </c>
      <c r="AM141" s="168">
        <f t="shared" si="395"/>
        <v>1</v>
      </c>
      <c r="AN141" s="413">
        <f>+SUMIFS('[1]SIIF 30 de Noviembre de 2025'!$X$4:$X$749,'[1]SIIF 30 de Noviembre de 2025'!$A$4:$A$749,$B141,'[1]SIIF 30 de Noviembre de 2025'!$B$4:$B$749,$C141,'[1]SIIF 30 de Noviembre de 2025'!$C$4:$C$749,$D141,'[1]SIIF 30 de Noviembre de 2025'!$D$4:$D$749,$E141,'[1]SIIF 30 de Noviembre de 2025'!$E$4:$E$749,$F141,'[1]SIIF 30 de Noviembre de 2025'!$F$4:$F$749,$G141,'[1]SIIF 30 de Noviembre de 2025'!$G$4:$G$749,$H141,'[1]SIIF 30 de Noviembre de 2025'!$H$4:$H$749,$I141,'[1]SIIF 30 de Noviembre de 2025'!$I$4:$I$749,$J141,'[1]SIIF 30 de Noviembre de 2025'!$J$4:$J$749,$K141,'[1]SIIF 30 de Noviembre de 2025'!$K$4:$K$749,$L141,'[1]SIIF 30 de Noviembre de 2025'!$L$4:$L$749,$M141,'[1]SIIF 30 de Noviembre de 2025'!$M$4:$M$749,$N141,'[1]SIIF 30 de Noviembre de 2025'!$N$4:$N$749,$O141)/1000000</f>
        <v>1789.29304067</v>
      </c>
      <c r="AO141" s="244">
        <f t="shared" si="396"/>
        <v>6.0544946050621468E-2</v>
      </c>
      <c r="AP141" s="272">
        <f t="shared" si="397"/>
        <v>7.5527861351954703E-2</v>
      </c>
      <c r="AQ141" s="243">
        <f t="shared" si="398"/>
        <v>25711.002638493937</v>
      </c>
      <c r="AR141" s="243">
        <f t="shared" si="399"/>
        <v>-23921.709597823938</v>
      </c>
      <c r="AS141" s="168">
        <f t="shared" si="400"/>
        <v>0.86999235579215517</v>
      </c>
      <c r="AT141" s="413">
        <f>+SUMIFS('[1]SIIF 30 de Noviembre de 2025'!$Z$4:$Z$749,'[1]SIIF 30 de Noviembre de 2025'!$A$4:$A$749,$B141,'[1]SIIF 30 de Noviembre de 2025'!$B$4:$B$749,$C141,'[1]SIIF 30 de Noviembre de 2025'!$C$4:$C$749,$D141,'[1]SIIF 30 de Noviembre de 2025'!$D$4:$D$749,$E141,'[1]SIIF 30 de Noviembre de 2025'!$E$4:$E$749,$F141,'[1]SIIF 30 de Noviembre de 2025'!$F$4:$F$749,$G141,'[1]SIIF 30 de Noviembre de 2025'!$G$4:$G$749,$H141,'[1]SIIF 30 de Noviembre de 2025'!$H$4:$H$749,$I141,'[1]SIIF 30 de Noviembre de 2025'!$I$4:$I$749,$J141,'[1]SIIF 30 de Noviembre de 2025'!$J$4:$J$749,$K141,'[1]SIIF 30 de Noviembre de 2025'!$K$4:$K$749,$L141,'[1]SIIF 30 de Noviembre de 2025'!$L$4:$L$749,$M141,'[1]SIIF 30 de Noviembre de 2025'!$M$4:$M$749,$N141,'[1]SIIF 30 de Noviembre de 2025'!$N$4:$N$749,$O141)/1000000</f>
        <v>1789.29304067</v>
      </c>
      <c r="AU141" s="244">
        <f t="shared" si="401"/>
        <v>6.0544946050621468E-2</v>
      </c>
      <c r="AV141" s="418">
        <f t="shared" si="402"/>
        <v>25554.258508530002</v>
      </c>
      <c r="AW141" s="352">
        <f t="shared" si="403"/>
        <v>2209.5847137999999</v>
      </c>
      <c r="AX141" s="369">
        <f t="shared" si="404"/>
        <v>27763.843222330001</v>
      </c>
      <c r="AY141" s="368">
        <f t="shared" si="405"/>
        <v>19691.625440530002</v>
      </c>
      <c r="AZ141" s="188">
        <f t="shared" si="406"/>
        <v>25711.002638493941</v>
      </c>
      <c r="BA141" s="247">
        <f t="shared" si="407"/>
        <v>6.9592503482968429E-2</v>
      </c>
      <c r="BC141" s="248">
        <v>3.8125677186101228E-2</v>
      </c>
      <c r="BD141" s="249">
        <v>0.12074638147517414</v>
      </c>
      <c r="BE141" s="249">
        <v>0.17679961346578249</v>
      </c>
      <c r="BF141" s="249">
        <v>0.17679961346578249</v>
      </c>
      <c r="BG141" s="249">
        <v>0.3787689133357548</v>
      </c>
      <c r="BH141" s="249">
        <v>1</v>
      </c>
      <c r="BI141" s="249">
        <v>1</v>
      </c>
      <c r="BJ141" s="249">
        <v>1</v>
      </c>
      <c r="BK141" s="249">
        <v>1</v>
      </c>
      <c r="BL141" s="249">
        <v>1</v>
      </c>
      <c r="BM141" s="249">
        <v>1</v>
      </c>
      <c r="BN141" s="249">
        <v>1</v>
      </c>
      <c r="BP141" s="249">
        <v>0</v>
      </c>
      <c r="BQ141" s="249">
        <v>2.4159872361632063E-3</v>
      </c>
      <c r="BR141" s="249">
        <v>1.4463415603053979E-2</v>
      </c>
      <c r="BS141" s="249">
        <v>3.1134744318270569E-2</v>
      </c>
      <c r="BT141" s="249">
        <v>4.7806073033487155E-2</v>
      </c>
      <c r="BU141" s="249">
        <v>6.4477401748703742E-2</v>
      </c>
      <c r="BV141" s="249">
        <v>8.1148730463920335E-2</v>
      </c>
      <c r="BW141" s="249">
        <v>0.18444398291832687</v>
      </c>
      <c r="BX141" s="249">
        <v>0.34611320206606994</v>
      </c>
      <c r="BY141" s="249">
        <v>0.67334264798154619</v>
      </c>
      <c r="BZ141" s="249">
        <v>0.86999235579215517</v>
      </c>
      <c r="CA141" s="249">
        <v>1</v>
      </c>
      <c r="CC141" s="464">
        <f t="shared" si="408"/>
        <v>1126.7333329999999</v>
      </c>
      <c r="CD141" s="464">
        <f t="shared" si="408"/>
        <v>3568.4342649999999</v>
      </c>
      <c r="CE141" s="464">
        <f t="shared" si="408"/>
        <v>5224.9830679999995</v>
      </c>
      <c r="CF141" s="464">
        <f t="shared" si="408"/>
        <v>5224.9830679999995</v>
      </c>
      <c r="CG141" s="464">
        <f t="shared" si="408"/>
        <v>11193.809308</v>
      </c>
      <c r="CH141" s="464">
        <f t="shared" si="408"/>
        <v>29553.136263</v>
      </c>
      <c r="CI141" s="464">
        <f t="shared" si="408"/>
        <v>29553.136263</v>
      </c>
      <c r="CJ141" s="464">
        <f t="shared" si="408"/>
        <v>29553.136263</v>
      </c>
      <c r="CK141" s="464">
        <f t="shared" si="408"/>
        <v>29553.136263</v>
      </c>
      <c r="CL141" s="464">
        <f t="shared" si="408"/>
        <v>29553.136263</v>
      </c>
      <c r="CM141" s="464">
        <f t="shared" si="408"/>
        <v>29553.136263</v>
      </c>
      <c r="CN141" s="464">
        <f t="shared" si="408"/>
        <v>29553.136263</v>
      </c>
      <c r="CP141" s="465">
        <f t="shared" si="409"/>
        <v>0</v>
      </c>
      <c r="CQ141" s="465">
        <f t="shared" si="409"/>
        <v>71.400000000000006</v>
      </c>
      <c r="CR141" s="465">
        <f t="shared" si="409"/>
        <v>427.43929214545454</v>
      </c>
      <c r="CS141" s="465">
        <f t="shared" si="409"/>
        <v>920.12934135151522</v>
      </c>
      <c r="CT141" s="465">
        <f t="shared" si="409"/>
        <v>1412.8193905575756</v>
      </c>
      <c r="CU141" s="465">
        <f t="shared" si="409"/>
        <v>1905.5094397636362</v>
      </c>
      <c r="CV141" s="465">
        <f t="shared" si="409"/>
        <v>2398.1994889696971</v>
      </c>
      <c r="CW141" s="465">
        <f t="shared" si="409"/>
        <v>5450.8981600757579</v>
      </c>
      <c r="CX141" s="465">
        <f t="shared" si="409"/>
        <v>10228.730623081818</v>
      </c>
      <c r="CY141" s="465">
        <f t="shared" si="409"/>
        <v>19899.387027487875</v>
      </c>
      <c r="CZ141" s="465">
        <f t="shared" si="409"/>
        <v>25711.002638493937</v>
      </c>
      <c r="DA141" s="465">
        <f t="shared" si="409"/>
        <v>29553.136263</v>
      </c>
      <c r="DC141" s="468">
        <v>1126733333</v>
      </c>
      <c r="DD141" s="465">
        <v>3568434265</v>
      </c>
      <c r="DE141" s="465">
        <v>5224983068</v>
      </c>
      <c r="DF141" s="465">
        <v>5224983068</v>
      </c>
      <c r="DG141" s="465">
        <v>11193809308</v>
      </c>
      <c r="DH141" s="465">
        <v>29553136263</v>
      </c>
      <c r="DI141" s="465">
        <v>29553136263</v>
      </c>
      <c r="DJ141" s="465">
        <v>29553136263</v>
      </c>
      <c r="DK141" s="465">
        <v>29553136263</v>
      </c>
      <c r="DL141" s="465">
        <v>29553136263</v>
      </c>
      <c r="DM141" s="465">
        <v>29553136263</v>
      </c>
      <c r="DN141" s="465">
        <v>29553136263</v>
      </c>
      <c r="DP141" s="465">
        <v>0</v>
      </c>
      <c r="DQ141" s="465">
        <v>71400000</v>
      </c>
      <c r="DR141" s="465">
        <v>427439292.14545453</v>
      </c>
      <c r="DS141" s="465">
        <v>920129341.35151517</v>
      </c>
      <c r="DT141" s="465">
        <v>1412819390.5575757</v>
      </c>
      <c r="DU141" s="465">
        <v>1905509439.7636364</v>
      </c>
      <c r="DV141" s="465">
        <v>2398199488.969697</v>
      </c>
      <c r="DW141" s="465">
        <v>5450898160.075758</v>
      </c>
      <c r="DX141" s="465">
        <v>10228730623.081818</v>
      </c>
      <c r="DY141" s="465">
        <v>19899387027.487877</v>
      </c>
      <c r="DZ141" s="465">
        <v>25711002638.493938</v>
      </c>
      <c r="EA141" s="465">
        <v>29553136263</v>
      </c>
      <c r="EC141" s="468">
        <v>1000000</v>
      </c>
      <c r="ED141" s="465">
        <v>1000000</v>
      </c>
      <c r="EE141" s="465">
        <v>1000000</v>
      </c>
      <c r="EF141" s="465">
        <v>1000000</v>
      </c>
      <c r="EG141" s="465">
        <v>1000000</v>
      </c>
      <c r="EH141" s="465">
        <v>1000000</v>
      </c>
      <c r="EI141" s="465">
        <v>1000000</v>
      </c>
      <c r="EJ141" s="465">
        <v>1000000</v>
      </c>
      <c r="EK141" s="465">
        <v>1000000</v>
      </c>
      <c r="EL141" s="465">
        <v>1000000</v>
      </c>
      <c r="EM141" s="465">
        <v>1000000</v>
      </c>
      <c r="EN141" s="465">
        <v>1000000</v>
      </c>
      <c r="EP141" s="465">
        <v>1000000</v>
      </c>
      <c r="EQ141" s="465">
        <v>1000000</v>
      </c>
      <c r="ER141" s="465">
        <v>1000000</v>
      </c>
      <c r="ES141" s="465">
        <v>1000000</v>
      </c>
      <c r="ET141" s="465">
        <v>1000000</v>
      </c>
      <c r="EU141" s="465">
        <v>1000000</v>
      </c>
      <c r="EV141" s="465">
        <v>1000000</v>
      </c>
      <c r="EW141" s="465">
        <v>1000000</v>
      </c>
      <c r="EX141" s="465">
        <v>1000000</v>
      </c>
      <c r="EY141" s="465">
        <v>1000000</v>
      </c>
      <c r="EZ141" s="465">
        <v>1000000</v>
      </c>
      <c r="FA141" s="465">
        <v>1000000</v>
      </c>
    </row>
    <row r="142" spans="1:157" ht="55.5" customHeight="1">
      <c r="A142" s="577"/>
      <c r="B142" s="577" t="s">
        <v>190</v>
      </c>
      <c r="C142" s="221" t="s">
        <v>191</v>
      </c>
      <c r="D142" s="557" t="s">
        <v>318</v>
      </c>
      <c r="E142" s="179" t="s">
        <v>183</v>
      </c>
      <c r="F142" s="179" t="s">
        <v>171</v>
      </c>
      <c r="G142" s="179" t="s">
        <v>171</v>
      </c>
      <c r="H142" s="179" t="s">
        <v>171</v>
      </c>
      <c r="I142" s="179" t="s">
        <v>171</v>
      </c>
      <c r="J142" s="179" t="s">
        <v>171</v>
      </c>
      <c r="K142" s="179" t="s">
        <v>171</v>
      </c>
      <c r="L142" s="179" t="s">
        <v>171</v>
      </c>
      <c r="M142" s="179" t="s">
        <v>171</v>
      </c>
      <c r="N142" s="179" t="s">
        <v>171</v>
      </c>
      <c r="O142" s="179" t="s">
        <v>171</v>
      </c>
      <c r="P142" s="179"/>
      <c r="Q142" s="179"/>
      <c r="R142" s="179"/>
      <c r="S142" s="230"/>
      <c r="T142" s="449" t="s">
        <v>37</v>
      </c>
      <c r="U142" s="545">
        <v>202400000000206</v>
      </c>
      <c r="V142" s="570" t="s">
        <v>319</v>
      </c>
      <c r="W142" s="351">
        <f>+SUMIFS('[1]SIIF 30 de Noviembre de 2025'!$P$4:$P$749,'[1]SIIF 30 de Noviembre de 2025'!$A$4:$A$749,$B142,'[1]SIIF 30 de Noviembre de 2025'!$B$4:$B$749,$C142,'[1]SIIF 30 de Noviembre de 2025'!$C$4:$C$749,$D142)/1000000</f>
        <v>13402.580099000001</v>
      </c>
      <c r="X142" s="351"/>
      <c r="Y142" s="351">
        <f>+SUMIFS('[1]SIIF 30 de Noviembre de 2025'!$R$4:$R$749,'[1]SIIF 30 de Noviembre de 2025'!$A$4:$A$749,$B142,'[1]SIIF 30 de Noviembre de 2025'!$B$4:$B$749,$C142,'[1]SIIF 30 de Noviembre de 2025'!$C$4:$C$749,$D142)/1000000</f>
        <v>0</v>
      </c>
      <c r="Z142" s="351"/>
      <c r="AA142" s="351">
        <f>+SUMIFS('[1]SIIF 30 de Noviembre de 2025'!$Q$4:$Q$749,'[1]SIIF 30 de Noviembre de 2025'!$A$4:$A$749,$B142,'[1]SIIF 30 de Noviembre de 2025'!$B$4:$B$749,$C142,'[1]SIIF 30 de Noviembre de 2025'!$C$4:$C$749,#REF!)/1000000</f>
        <v>0</v>
      </c>
      <c r="AB142" s="351"/>
      <c r="AC142" s="351"/>
      <c r="AD142" s="413">
        <f>+SUMIFS('[1]SIIF 30 de Noviembre de 2025'!$S$4:$S$749,'[1]SIIF 30 de Noviembre de 2025'!$A$4:$A$749,$B142,'[1]SIIF 30 de Noviembre de 2025'!$B$4:$B$749,$C142,'[1]SIIF 30 de Noviembre de 2025'!$C$4:$C$749,$D142)/1000000</f>
        <v>13402.580099000001</v>
      </c>
      <c r="AE142" s="351">
        <f>+SUMIFS('[1]SIIF 30 de Noviembre de 2025'!$T$4:$T$749,'[1]SIIF 30 de Noviembre de 2025'!$A$4:$A$749,$B142,'[1]SIIF 30 de Noviembre de 2025'!$B$4:$B$749,$C142,'[1]SIIF 30 de Noviembre de 2025'!$C$4:$C$749,$D142)/1000000</f>
        <v>13402.580099000001</v>
      </c>
      <c r="AF142" s="351">
        <f>+SUMIFS('[1]SIIF 30 de Noviembre de 2025'!$U$4:$U$749,'[1]SIIF 30 de Noviembre de 2025'!$A$4:$A$749,$B142,'[1]SIIF 30 de Noviembre de 2025'!$B$4:$B$749,$C142,'[1]SIIF 30 de Noviembre de 2025'!$C$4:$C$749,$D142)/1000000</f>
        <v>0</v>
      </c>
      <c r="AG142" s="351">
        <f>+SUMIFS('[1]SIIF 30 de Noviembre de 2025'!$V$4:$V$749,'[1]SIIF 30 de Noviembre de 2025'!$A$4:$A$749,$B142,'[1]SIIF 30 de Noviembre de 2025'!$B$4:$B$749,$C142,'[1]SIIF 30 de Noviembre de 2025'!$C$4:$C$749,$D142)/1000000</f>
        <v>0</v>
      </c>
      <c r="AH142" s="418">
        <f>+SUMIFS('[1]SIIF 30 de Noviembre de 2025'!$W$4:$W$749,'[1]SIIF 30 de Noviembre de 2025'!$A$4:$A$749,$B142,'[1]SIIF 30 de Noviembre de 2025'!$B$4:$B$749,$C142,'[1]SIIF 30 de Noviembre de 2025'!$C$4:$C$749,$D142,'[1]SIIF 30 de Noviembre de 2025'!$D$4:$D$749,$E142,'[1]SIIF 30 de Noviembre de 2025'!$E$4:$E$749,$F142,'[1]SIIF 30 de Noviembre de 2025'!$F$4:$F$749,$G142,'[1]SIIF 30 de Noviembre de 2025'!$G$4:$G$749,$H142,'[1]SIIF 30 de Noviembre de 2025'!$H$4:$H$749,$I142,'[1]SIIF 30 de Noviembre de 2025'!$I$4:$I$749,$J142,'[1]SIIF 30 de Noviembre de 2025'!$J$4:$J$749,$K142,'[1]SIIF 30 de Noviembre de 2025'!$K$4:$K$749,$L142,'[1]SIIF 30 de Noviembre de 2025'!$L$4:$L$749,$M142,'[1]SIIF 30 de Noviembre de 2025'!$M$4:$M$749,$N142,'[1]SIIF 30 de Noviembre de 2025'!$N$4:$N$749,$O142)/1000000</f>
        <v>0</v>
      </c>
      <c r="AI142" s="244">
        <f>+AH142/AD142</f>
        <v>0</v>
      </c>
      <c r="AJ142" s="245" t="e">
        <f>+AH142/AG142</f>
        <v>#DIV/0!</v>
      </c>
      <c r="AK142" s="243">
        <f t="shared" si="393"/>
        <v>0</v>
      </c>
      <c r="AL142" s="243">
        <f t="shared" si="394"/>
        <v>0</v>
      </c>
      <c r="AM142" s="168">
        <f>INDEX(BC142:BN142,MATCH($W$1,$BC$86:$BN$86,0))</f>
        <v>0</v>
      </c>
      <c r="AN142" s="413">
        <f>+SUMIFS('[1]SIIF 30 de Noviembre de 2025'!$X$4:$X$749,'[1]SIIF 30 de Noviembre de 2025'!$A$4:$A$749,$B142,'[1]SIIF 30 de Noviembre de 2025'!$B$4:$B$749,$C142,'[1]SIIF 30 de Noviembre de 2025'!$C$4:$C$749,$D142,'[1]SIIF 30 de Noviembre de 2025'!$D$4:$D$749,$E142,'[1]SIIF 30 de Noviembre de 2025'!$E$4:$E$749,$F142,'[1]SIIF 30 de Noviembre de 2025'!$F$4:$F$749,$G142,'[1]SIIF 30 de Noviembre de 2025'!$G$4:$G$749,$H142,'[1]SIIF 30 de Noviembre de 2025'!$H$4:$H$749,$I142,'[1]SIIF 30 de Noviembre de 2025'!$I$4:$I$749,$J142,'[1]SIIF 30 de Noviembre de 2025'!$J$4:$J$749,$K142,'[1]SIIF 30 de Noviembre de 2025'!$K$4:$K$749,$L142,'[1]SIIF 30 de Noviembre de 2025'!$L$4:$L$749,$M142,'[1]SIIF 30 de Noviembre de 2025'!$M$4:$M$749,$N142,'[1]SIIF 30 de Noviembre de 2025'!$N$4:$N$749,$O142)/1000000</f>
        <v>0</v>
      </c>
      <c r="AO142" s="244">
        <f>+AN142/AD142</f>
        <v>0</v>
      </c>
      <c r="AP142" s="245" t="e">
        <f>+AN142/AG142</f>
        <v>#DIV/0!</v>
      </c>
      <c r="AQ142" s="243">
        <f t="shared" si="398"/>
        <v>0</v>
      </c>
      <c r="AR142" s="243">
        <f t="shared" si="399"/>
        <v>0</v>
      </c>
      <c r="AS142" s="168">
        <f>INDEX(BP142:CA142,MATCH($W$1,$BP$86:$CA$86,0))</f>
        <v>0</v>
      </c>
      <c r="AT142" s="413">
        <f>+SUMIFS('[1]SIIF 30 de Noviembre de 2025'!$Z$4:$Z$749,'[1]SIIF 30 de Noviembre de 2025'!$A$4:$A$749,$B142,'[1]SIIF 30 de Noviembre de 2025'!$B$4:$B$749,$C142,'[1]SIIF 30 de Noviembre de 2025'!$C$4:$C$749,$D142,'[1]SIIF 30 de Noviembre de 2025'!$D$4:$D$749,$E142,'[1]SIIF 30 de Noviembre de 2025'!$E$4:$E$749,$F142,'[1]SIIF 30 de Noviembre de 2025'!$F$4:$F$749,$G142,'[1]SIIF 30 de Noviembre de 2025'!$G$4:$G$749,$H142,'[1]SIIF 30 de Noviembre de 2025'!$H$4:$H$749,$I142,'[1]SIIF 30 de Noviembre de 2025'!$I$4:$I$749,$J142,'[1]SIIF 30 de Noviembre de 2025'!$J$4:$J$749,$K142,'[1]SIIF 30 de Noviembre de 2025'!$K$4:$K$749,$L142,'[1]SIIF 30 de Noviembre de 2025'!$L$4:$L$749,$M142,'[1]SIIF 30 de Noviembre de 2025'!$M$4:$M$749,$N142,'[1]SIIF 30 de Noviembre de 2025'!$N$4:$N$749,$O142)/1000000</f>
        <v>0</v>
      </c>
      <c r="AU142" s="244">
        <f>+AT142/AD142</f>
        <v>0</v>
      </c>
      <c r="AV142" s="413">
        <f t="shared" si="402"/>
        <v>13402.580099000001</v>
      </c>
      <c r="AW142" s="352">
        <f t="shared" si="403"/>
        <v>0</v>
      </c>
      <c r="AX142" s="369">
        <f t="shared" si="404"/>
        <v>13402.580099000001</v>
      </c>
      <c r="AY142" s="352">
        <f>+AG142-AH142</f>
        <v>0</v>
      </c>
      <c r="AZ142" s="188">
        <f t="shared" si="406"/>
        <v>0</v>
      </c>
      <c r="BA142" s="247"/>
      <c r="BC142" s="582"/>
      <c r="BD142" s="277"/>
      <c r="BE142" s="277"/>
      <c r="BF142" s="277"/>
      <c r="BG142" s="277"/>
      <c r="BH142" s="277"/>
      <c r="BI142" s="277"/>
      <c r="BJ142" s="277"/>
      <c r="BK142" s="277"/>
      <c r="BL142" s="277"/>
      <c r="BM142" s="277"/>
      <c r="BN142" s="277"/>
      <c r="BP142" s="277"/>
      <c r="BQ142" s="277"/>
      <c r="BR142" s="277"/>
      <c r="BS142" s="277"/>
      <c r="BT142" s="277"/>
      <c r="BU142" s="277"/>
      <c r="BV142" s="277"/>
      <c r="BW142" s="277"/>
      <c r="BX142" s="277"/>
      <c r="BY142" s="277"/>
      <c r="BZ142" s="277"/>
      <c r="CA142" s="277"/>
      <c r="CC142" s="464">
        <f t="shared" si="408"/>
        <v>0</v>
      </c>
      <c r="CD142" s="464">
        <f t="shared" si="408"/>
        <v>0</v>
      </c>
      <c r="CE142" s="464">
        <f t="shared" si="408"/>
        <v>0</v>
      </c>
      <c r="CF142" s="464">
        <f t="shared" si="408"/>
        <v>0</v>
      </c>
      <c r="CG142" s="464">
        <f t="shared" si="408"/>
        <v>0</v>
      </c>
      <c r="CH142" s="464">
        <f t="shared" si="408"/>
        <v>0</v>
      </c>
      <c r="CI142" s="464">
        <f t="shared" si="408"/>
        <v>0</v>
      </c>
      <c r="CJ142" s="464">
        <f t="shared" si="408"/>
        <v>0</v>
      </c>
      <c r="CK142" s="464">
        <f t="shared" si="408"/>
        <v>0</v>
      </c>
      <c r="CL142" s="464">
        <f t="shared" si="408"/>
        <v>0</v>
      </c>
      <c r="CM142" s="464">
        <f t="shared" si="408"/>
        <v>0</v>
      </c>
      <c r="CN142" s="464">
        <f t="shared" si="408"/>
        <v>0</v>
      </c>
      <c r="CP142" s="465">
        <f t="shared" si="409"/>
        <v>0</v>
      </c>
      <c r="CQ142" s="465">
        <f t="shared" si="409"/>
        <v>0</v>
      </c>
      <c r="CR142" s="465">
        <f t="shared" si="409"/>
        <v>0</v>
      </c>
      <c r="CS142" s="465">
        <f t="shared" si="409"/>
        <v>0</v>
      </c>
      <c r="CT142" s="465">
        <f t="shared" si="409"/>
        <v>0</v>
      </c>
      <c r="CU142" s="465">
        <f t="shared" si="409"/>
        <v>0</v>
      </c>
      <c r="CV142" s="465">
        <f t="shared" si="409"/>
        <v>0</v>
      </c>
      <c r="CW142" s="465">
        <f t="shared" si="409"/>
        <v>0</v>
      </c>
      <c r="CX142" s="465">
        <f t="shared" si="409"/>
        <v>0</v>
      </c>
      <c r="CY142" s="465">
        <f t="shared" si="409"/>
        <v>0</v>
      </c>
      <c r="CZ142" s="465">
        <f t="shared" si="409"/>
        <v>0</v>
      </c>
      <c r="DA142" s="465">
        <f t="shared" si="409"/>
        <v>0</v>
      </c>
      <c r="DC142" s="468"/>
      <c r="DD142" s="471"/>
      <c r="DE142" s="471"/>
      <c r="DF142" s="471"/>
      <c r="DG142" s="471"/>
      <c r="DH142" s="471"/>
      <c r="DI142" s="471"/>
      <c r="DJ142" s="471"/>
      <c r="DK142" s="471"/>
      <c r="DL142" s="471"/>
      <c r="DM142" s="471"/>
      <c r="DN142" s="471"/>
      <c r="DP142" s="471"/>
      <c r="DQ142" s="471"/>
      <c r="DR142" s="471"/>
      <c r="DS142" s="471"/>
      <c r="DT142" s="471"/>
      <c r="DU142" s="471"/>
      <c r="DV142" s="471"/>
      <c r="DW142" s="471"/>
      <c r="DX142" s="471"/>
      <c r="DY142" s="471"/>
      <c r="DZ142" s="471"/>
      <c r="EA142" s="471"/>
      <c r="EC142" s="468">
        <v>1000000</v>
      </c>
      <c r="ED142" s="471">
        <v>1000000</v>
      </c>
      <c r="EE142" s="471">
        <v>1000000</v>
      </c>
      <c r="EF142" s="471">
        <v>1000000</v>
      </c>
      <c r="EG142" s="471">
        <v>1000000</v>
      </c>
      <c r="EH142" s="471">
        <v>1000000</v>
      </c>
      <c r="EI142" s="471">
        <v>1000000</v>
      </c>
      <c r="EJ142" s="471">
        <v>1000000</v>
      </c>
      <c r="EK142" s="471">
        <v>1000000</v>
      </c>
      <c r="EL142" s="471">
        <v>1000000</v>
      </c>
      <c r="EM142" s="471">
        <v>1000000</v>
      </c>
      <c r="EN142" s="471">
        <v>1000000</v>
      </c>
      <c r="EP142" s="471">
        <v>1000000</v>
      </c>
      <c r="EQ142" s="471">
        <v>1000000</v>
      </c>
      <c r="ER142" s="471">
        <v>1000000</v>
      </c>
      <c r="ES142" s="471">
        <v>1000000</v>
      </c>
      <c r="ET142" s="471">
        <v>1000000</v>
      </c>
      <c r="EU142" s="471">
        <v>1000000</v>
      </c>
      <c r="EV142" s="471">
        <v>1000000</v>
      </c>
      <c r="EW142" s="471">
        <v>1000000</v>
      </c>
      <c r="EX142" s="471">
        <v>1000000</v>
      </c>
      <c r="EY142" s="471">
        <v>1000000</v>
      </c>
      <c r="EZ142" s="471">
        <v>1000000</v>
      </c>
      <c r="FA142" s="471">
        <v>1000000</v>
      </c>
    </row>
    <row r="143" spans="1:157" ht="63" customHeight="1">
      <c r="A143" s="577"/>
      <c r="B143" s="577" t="s">
        <v>190</v>
      </c>
      <c r="C143" s="221" t="s">
        <v>191</v>
      </c>
      <c r="D143" s="557" t="s">
        <v>320</v>
      </c>
      <c r="E143" s="179" t="s">
        <v>183</v>
      </c>
      <c r="F143" s="179" t="s">
        <v>171</v>
      </c>
      <c r="G143" s="179" t="s">
        <v>171</v>
      </c>
      <c r="H143" s="179" t="s">
        <v>171</v>
      </c>
      <c r="I143" s="179" t="s">
        <v>171</v>
      </c>
      <c r="J143" s="179" t="s">
        <v>171</v>
      </c>
      <c r="K143" s="179" t="s">
        <v>171</v>
      </c>
      <c r="L143" s="179" t="s">
        <v>171</v>
      </c>
      <c r="M143" s="179" t="s">
        <v>171</v>
      </c>
      <c r="N143" s="179" t="s">
        <v>171</v>
      </c>
      <c r="O143" s="179" t="s">
        <v>171</v>
      </c>
      <c r="P143" s="179"/>
      <c r="Q143" s="179"/>
      <c r="R143" s="179" t="s">
        <v>231</v>
      </c>
      <c r="S143" s="230"/>
      <c r="T143" s="592" t="s">
        <v>38</v>
      </c>
      <c r="U143" s="558">
        <v>202400000000197</v>
      </c>
      <c r="V143" s="604" t="s">
        <v>321</v>
      </c>
      <c r="W143" s="350">
        <f>+SUMIFS('[1]SIIF 30 de Noviembre de 2025'!$P$4:$P$749,'[1]SIIF 30 de Noviembre de 2025'!$A$4:$A$749,$B143,'[1]SIIF 30 de Noviembre de 2025'!$B$4:$B$749,$C143,'[1]SIIF 30 de Noviembre de 2025'!$C$4:$C$749,$D143)/1000000</f>
        <v>7972.558</v>
      </c>
      <c r="X143" s="351">
        <v>0</v>
      </c>
      <c r="Y143" s="351">
        <f>+SUMIFS('[1]SIIF 30 de Noviembre de 2025'!$R$4:$R$749,'[1]SIIF 30 de Noviembre de 2025'!$A$4:$A$749,$B143,'[1]SIIF 30 de Noviembre de 2025'!$B$4:$B$749,$C143,'[1]SIIF 30 de Noviembre de 2025'!$C$4:$C$749,$D143)/1000000</f>
        <v>0</v>
      </c>
      <c r="Z143" s="351"/>
      <c r="AA143" s="351">
        <f>+SUMIFS('[1]SIIF 30 de Noviembre de 2025'!$Q$4:$Q$749,'[1]SIIF 30 de Noviembre de 2025'!$A$4:$A$749,$B143,'[1]SIIF 30 de Noviembre de 2025'!$B$4:$B$749,$C143,'[1]SIIF 30 de Noviembre de 2025'!$C$4:$C$749,$D143)/1000000</f>
        <v>0</v>
      </c>
      <c r="AB143" s="351"/>
      <c r="AC143" s="351">
        <f>+AA143+AB143</f>
        <v>0</v>
      </c>
      <c r="AD143" s="413">
        <f>+SUMIFS('[1]SIIF 30 de Noviembre de 2025'!$S$4:$S$749,'[1]SIIF 30 de Noviembre de 2025'!$A$4:$A$749,$B143,'[1]SIIF 30 de Noviembre de 2025'!$B$4:$B$749,$C143,'[1]SIIF 30 de Noviembre de 2025'!$C$4:$C$749,$D143)/1000000</f>
        <v>7972.558</v>
      </c>
      <c r="AE143" s="351">
        <f>+SUMIFS('[1]SIIF 30 de Noviembre de 2025'!$T$4:$T$749,'[1]SIIF 30 de Noviembre de 2025'!$A$4:$A$749,$B143,'[1]SIIF 30 de Noviembre de 2025'!$B$4:$B$749,$C143,'[1]SIIF 30 de Noviembre de 2025'!$C$4:$C$749,$D143)/1000000</f>
        <v>0</v>
      </c>
      <c r="AF143" s="351">
        <f>+SUMIFS('[1]SIIF 30 de Noviembre de 2025'!$U$4:$U$749,'[1]SIIF 30 de Noviembre de 2025'!$A$4:$A$749,$B143,'[1]SIIF 30 de Noviembre de 2025'!$B$4:$B$749,$C143,'[1]SIIF 30 de Noviembre de 2025'!$C$4:$C$749,$D143)/1000000</f>
        <v>7972.5579004799993</v>
      </c>
      <c r="AG143" s="351">
        <f>+SUMIFS('[1]SIIF 30 de Noviembre de 2025'!$V$4:$V$749,'[1]SIIF 30 de Noviembre de 2025'!$A$4:$A$749,$B143,'[1]SIIF 30 de Noviembre de 2025'!$B$4:$B$749,$C143,'[1]SIIF 30 de Noviembre de 2025'!$C$4:$C$749,$D143)/1000000</f>
        <v>9.9519999999999996E-5</v>
      </c>
      <c r="AH143" s="418">
        <f>+SUMIFS('[1]SIIF 30 de Noviembre de 2025'!$W$4:$W$749,'[1]SIIF 30 de Noviembre de 2025'!$A$4:$A$749,$B143,'[1]SIIF 30 de Noviembre de 2025'!$B$4:$B$749,$C143,'[1]SIIF 30 de Noviembre de 2025'!$C$4:$C$749,$D143,'[1]SIIF 30 de Noviembre de 2025'!$D$4:$D$749,$E143,'[1]SIIF 30 de Noviembre de 2025'!$E$4:$E$749,$F143,'[1]SIIF 30 de Noviembre de 2025'!$F$4:$F$749,$G143,'[1]SIIF 30 de Noviembre de 2025'!$G$4:$G$749,$H143,'[1]SIIF 30 de Noviembre de 2025'!$H$4:$H$749,$I143,'[1]SIIF 30 de Noviembre de 2025'!$I$4:$I$749,$J143,'[1]SIIF 30 de Noviembre de 2025'!$J$4:$J$749,$K143,'[1]SIIF 30 de Noviembre de 2025'!$K$4:$K$749,$L143,'[1]SIIF 30 de Noviembre de 2025'!$L$4:$L$749,$M143,'[1]SIIF 30 de Noviembre de 2025'!$M$4:$M$749,$N143,'[1]SIIF 30 de Noviembre de 2025'!$N$4:$N$749,$O143)/1000000</f>
        <v>4313.9367342599999</v>
      </c>
      <c r="AI143" s="244">
        <f>+AH143/AD143</f>
        <v>0.54109819386199509</v>
      </c>
      <c r="AJ143" s="245">
        <f>+AH143/AG143</f>
        <v>43347435.030747592</v>
      </c>
      <c r="AK143" s="243">
        <f t="shared" si="393"/>
        <v>7972.558</v>
      </c>
      <c r="AL143" s="243">
        <f t="shared" si="394"/>
        <v>-3658.6212657400001</v>
      </c>
      <c r="AM143" s="168">
        <f>INDEX(BC143:BN143,MATCH($W$1,$BC$86:$BN$86,0))</f>
        <v>1</v>
      </c>
      <c r="AN143" s="414">
        <f>+SUMIFS('[1]SIIF 30 de Noviembre de 2025'!$X$4:$X$749,'[1]SIIF 30 de Noviembre de 2025'!$A$4:$A$749,$B143,'[1]SIIF 30 de Noviembre de 2025'!$B$4:$B$749,$C143,'[1]SIIF 30 de Noviembre de 2025'!$C$4:$C$749,$D143,'[1]SIIF 30 de Noviembre de 2025'!$D$4:$D$749,$E143,'[1]SIIF 30 de Noviembre de 2025'!$E$4:$E$749,$F143,'[1]SIIF 30 de Noviembre de 2025'!$F$4:$F$749,$G143,'[1]SIIF 30 de Noviembre de 2025'!$G$4:$G$749,$H143,'[1]SIIF 30 de Noviembre de 2025'!$H$4:$H$749,$I143,'[1]SIIF 30 de Noviembre de 2025'!$I$4:$I$749,$J143,'[1]SIIF 30 de Noviembre de 2025'!$J$4:$J$749,$K143,'[1]SIIF 30 de Noviembre de 2025'!$K$4:$K$749,$L143,'[1]SIIF 30 de Noviembre de 2025'!$L$4:$L$749,$M143,'[1]SIIF 30 de Noviembre de 2025'!$M$4:$M$749,$N143,'[1]SIIF 30 de Noviembre de 2025'!$N$4:$N$749,$O143)/1000000</f>
        <v>2906.1989079999998</v>
      </c>
      <c r="AO143" s="244">
        <f>+AN143/AD143</f>
        <v>0.36452527632912796</v>
      </c>
      <c r="AP143" s="245">
        <f>+AN143/AG143</f>
        <v>29202159.44533762</v>
      </c>
      <c r="AQ143" s="243">
        <f t="shared" si="398"/>
        <v>7148.6733781776484</v>
      </c>
      <c r="AR143" s="243">
        <f t="shared" si="399"/>
        <v>-4242.474470177649</v>
      </c>
      <c r="AS143" s="168">
        <f>INDEX(BP143:CA143,MATCH($W$1,$BP$86:$CA$86,0))</f>
        <v>0.89665994003149896</v>
      </c>
      <c r="AT143" s="414">
        <f>+SUMIFS('[1]SIIF 30 de Noviembre de 2025'!$Z$4:$Z$749,'[1]SIIF 30 de Noviembre de 2025'!$A$4:$A$749,$B143,'[1]SIIF 30 de Noviembre de 2025'!$B$4:$B$749,$C143,'[1]SIIF 30 de Noviembre de 2025'!$C$4:$C$749,$D143,'[1]SIIF 30 de Noviembre de 2025'!$D$4:$D$749,$E143,'[1]SIIF 30 de Noviembre de 2025'!$E$4:$E$749,$F143,'[1]SIIF 30 de Noviembre de 2025'!$F$4:$F$749,$G143,'[1]SIIF 30 de Noviembre de 2025'!$G$4:$G$749,$H143,'[1]SIIF 30 de Noviembre de 2025'!$H$4:$H$749,$I143,'[1]SIIF 30 de Noviembre de 2025'!$I$4:$I$749,$J143,'[1]SIIF 30 de Noviembre de 2025'!$J$4:$J$749,$K143,'[1]SIIF 30 de Noviembre de 2025'!$K$4:$K$749,$L143,'[1]SIIF 30 de Noviembre de 2025'!$L$4:$L$749,$M143,'[1]SIIF 30 de Noviembre de 2025'!$M$4:$M$749,$N143,'[1]SIIF 30 de Noviembre de 2025'!$N$4:$N$749,$O143)/1000000</f>
        <v>2906.1989079999998</v>
      </c>
      <c r="AU143" s="244">
        <f>+AT143/AD143</f>
        <v>0.36452527632912796</v>
      </c>
      <c r="AV143" s="413">
        <f t="shared" si="402"/>
        <v>3658.6212657400001</v>
      </c>
      <c r="AW143" s="353">
        <f t="shared" si="403"/>
        <v>1407.73782626</v>
      </c>
      <c r="AX143" s="358">
        <f t="shared" si="404"/>
        <v>5066.3590920000006</v>
      </c>
      <c r="AY143" s="363">
        <f>+AG143-AH143</f>
        <v>-4313.93663474</v>
      </c>
      <c r="AZ143" s="188">
        <f t="shared" si="406"/>
        <v>7148.6733781776475</v>
      </c>
      <c r="BA143" s="247">
        <f>IF(AND(AZ143=0,AN143&gt;AZ143),1,IFERROR(AN143/AZ143,1))</f>
        <v>0.40653681519029666</v>
      </c>
      <c r="BC143" s="248">
        <v>2.031970165660758E-2</v>
      </c>
      <c r="BD143" s="249">
        <v>5.8387784698461898E-2</v>
      </c>
      <c r="BE143" s="249">
        <v>0.47065088648085096</v>
      </c>
      <c r="BF143" s="249">
        <v>0.95564786107545407</v>
      </c>
      <c r="BG143" s="249">
        <v>1</v>
      </c>
      <c r="BH143" s="249">
        <v>1</v>
      </c>
      <c r="BI143" s="249">
        <v>1</v>
      </c>
      <c r="BJ143" s="249">
        <v>1</v>
      </c>
      <c r="BK143" s="249">
        <v>1</v>
      </c>
      <c r="BL143" s="249">
        <v>1</v>
      </c>
      <c r="BM143" s="249">
        <v>1</v>
      </c>
      <c r="BN143" s="249">
        <v>1</v>
      </c>
      <c r="BP143" s="249">
        <v>1.6933084713839643E-3</v>
      </c>
      <c r="BQ143" s="249">
        <v>6.8473517647546847E-3</v>
      </c>
      <c r="BR143" s="249">
        <v>5.4187595127413064E-2</v>
      </c>
      <c r="BS143" s="249">
        <v>0.13620233624153896</v>
      </c>
      <c r="BT143" s="249">
        <v>0.24065334991613327</v>
      </c>
      <c r="BU143" s="249">
        <v>0.3597546176246274</v>
      </c>
      <c r="BV143" s="249">
        <v>0.46420563129922171</v>
      </c>
      <c r="BW143" s="249">
        <v>0.56865664497381607</v>
      </c>
      <c r="BX143" s="249">
        <v>0.67310765864841038</v>
      </c>
      <c r="BY143" s="249">
        <v>0.7775586723230048</v>
      </c>
      <c r="BZ143" s="249">
        <v>0.89665994003149896</v>
      </c>
      <c r="CA143" s="249">
        <v>1</v>
      </c>
      <c r="CC143" s="464">
        <f t="shared" si="408"/>
        <v>162</v>
      </c>
      <c r="CD143" s="464">
        <f t="shared" si="408"/>
        <v>465.5</v>
      </c>
      <c r="CE143" s="464">
        <f t="shared" si="408"/>
        <v>3752.2914902200005</v>
      </c>
      <c r="CF143" s="464">
        <f t="shared" si="408"/>
        <v>7618.9579999999996</v>
      </c>
      <c r="CG143" s="464">
        <f t="shared" si="408"/>
        <v>7972.558</v>
      </c>
      <c r="CH143" s="464">
        <f t="shared" si="408"/>
        <v>7972.558</v>
      </c>
      <c r="CI143" s="464">
        <f t="shared" si="408"/>
        <v>7972.558</v>
      </c>
      <c r="CJ143" s="464">
        <f t="shared" si="408"/>
        <v>7972.558</v>
      </c>
      <c r="CK143" s="464">
        <f t="shared" si="408"/>
        <v>7972.558</v>
      </c>
      <c r="CL143" s="464">
        <f t="shared" si="408"/>
        <v>7972.558</v>
      </c>
      <c r="CM143" s="464">
        <f t="shared" si="408"/>
        <v>7972.558</v>
      </c>
      <c r="CN143" s="464">
        <f t="shared" si="408"/>
        <v>7972.558</v>
      </c>
      <c r="CP143" s="465">
        <f t="shared" si="409"/>
        <v>13.5</v>
      </c>
      <c r="CQ143" s="465">
        <f t="shared" si="409"/>
        <v>54.590909090909093</v>
      </c>
      <c r="CR143" s="465">
        <f t="shared" si="409"/>
        <v>432.01374503381811</v>
      </c>
      <c r="CS143" s="465">
        <f t="shared" si="409"/>
        <v>1085.8810254211717</v>
      </c>
      <c r="CT143" s="465">
        <f t="shared" si="409"/>
        <v>1918.6227901006682</v>
      </c>
      <c r="CU143" s="465">
        <f t="shared" si="409"/>
        <v>2868.1645547801645</v>
      </c>
      <c r="CV143" s="465">
        <f t="shared" si="409"/>
        <v>3700.9063194596615</v>
      </c>
      <c r="CW143" s="465">
        <f t="shared" si="409"/>
        <v>4533.6480841391585</v>
      </c>
      <c r="CX143" s="465">
        <f t="shared" si="409"/>
        <v>5366.3898488186551</v>
      </c>
      <c r="CY143" s="465">
        <f t="shared" si="409"/>
        <v>6199.1316134981516</v>
      </c>
      <c r="CZ143" s="465">
        <f t="shared" si="409"/>
        <v>7148.6733781776484</v>
      </c>
      <c r="DA143" s="465">
        <f t="shared" si="409"/>
        <v>7972.5580000000018</v>
      </c>
      <c r="DC143" s="464">
        <v>162000000</v>
      </c>
      <c r="DD143" s="465">
        <v>465500000</v>
      </c>
      <c r="DE143" s="465">
        <v>3752291490.2200003</v>
      </c>
      <c r="DF143" s="465">
        <v>7618958000</v>
      </c>
      <c r="DG143" s="465">
        <v>7972558000</v>
      </c>
      <c r="DH143" s="465">
        <v>7972558000</v>
      </c>
      <c r="DI143" s="465">
        <v>7972558000</v>
      </c>
      <c r="DJ143" s="465">
        <v>7972558000</v>
      </c>
      <c r="DK143" s="465">
        <v>7972558000</v>
      </c>
      <c r="DL143" s="465">
        <v>7972558000</v>
      </c>
      <c r="DM143" s="465">
        <v>7972558000</v>
      </c>
      <c r="DN143" s="465">
        <v>7972558000</v>
      </c>
      <c r="DP143" s="465">
        <v>13500000</v>
      </c>
      <c r="DQ143" s="465">
        <v>54590909.090909094</v>
      </c>
      <c r="DR143" s="465">
        <v>432013745.03381813</v>
      </c>
      <c r="DS143" s="465">
        <v>1085881025.4211717</v>
      </c>
      <c r="DT143" s="465">
        <v>1918622790.1006682</v>
      </c>
      <c r="DU143" s="465">
        <v>2868164554.7801647</v>
      </c>
      <c r="DV143" s="465">
        <v>3700906319.4596615</v>
      </c>
      <c r="DW143" s="465">
        <v>4533648084.1391582</v>
      </c>
      <c r="DX143" s="465">
        <v>5366389848.818655</v>
      </c>
      <c r="DY143" s="465">
        <v>6199131613.4981518</v>
      </c>
      <c r="DZ143" s="465">
        <v>7148673378.1776485</v>
      </c>
      <c r="EA143" s="465">
        <v>7972558000.0000019</v>
      </c>
      <c r="EC143" s="464">
        <v>1000000</v>
      </c>
      <c r="ED143" s="465">
        <v>1000000</v>
      </c>
      <c r="EE143" s="465">
        <v>1000000</v>
      </c>
      <c r="EF143" s="465">
        <v>1000000</v>
      </c>
      <c r="EG143" s="465">
        <v>1000000</v>
      </c>
      <c r="EH143" s="465">
        <v>1000000</v>
      </c>
      <c r="EI143" s="465">
        <v>1000000</v>
      </c>
      <c r="EJ143" s="465">
        <v>1000000</v>
      </c>
      <c r="EK143" s="465">
        <v>1000000</v>
      </c>
      <c r="EL143" s="465">
        <v>1000000</v>
      </c>
      <c r="EM143" s="465">
        <v>1000000</v>
      </c>
      <c r="EN143" s="465">
        <v>1000000</v>
      </c>
      <c r="EP143" s="465">
        <v>1000000</v>
      </c>
      <c r="EQ143" s="465">
        <v>1000000</v>
      </c>
      <c r="ER143" s="465">
        <v>1000000</v>
      </c>
      <c r="ES143" s="465">
        <v>1000000</v>
      </c>
      <c r="ET143" s="465">
        <v>1000000</v>
      </c>
      <c r="EU143" s="465">
        <v>1000000</v>
      </c>
      <c r="EV143" s="465">
        <v>1000000</v>
      </c>
      <c r="EW143" s="465">
        <v>1000000</v>
      </c>
      <c r="EX143" s="465">
        <v>1000000</v>
      </c>
      <c r="EY143" s="465">
        <v>1000000</v>
      </c>
      <c r="EZ143" s="465">
        <v>1000000</v>
      </c>
      <c r="FA143" s="465">
        <v>1000000</v>
      </c>
    </row>
    <row r="144" spans="1:157" ht="49.5" customHeight="1">
      <c r="A144" s="577"/>
      <c r="B144" s="577" t="s">
        <v>190</v>
      </c>
      <c r="C144" s="221" t="s">
        <v>191</v>
      </c>
      <c r="D144" s="453" t="s">
        <v>322</v>
      </c>
      <c r="E144" s="179" t="s">
        <v>183</v>
      </c>
      <c r="F144" s="179" t="s">
        <v>171</v>
      </c>
      <c r="G144" s="179" t="s">
        <v>171</v>
      </c>
      <c r="H144" s="179" t="s">
        <v>171</v>
      </c>
      <c r="I144" s="179" t="s">
        <v>171</v>
      </c>
      <c r="J144" s="179" t="s">
        <v>171</v>
      </c>
      <c r="K144" s="179" t="s">
        <v>171</v>
      </c>
      <c r="L144" s="179" t="s">
        <v>171</v>
      </c>
      <c r="M144" s="179" t="s">
        <v>171</v>
      </c>
      <c r="N144" s="179" t="s">
        <v>171</v>
      </c>
      <c r="O144" s="179" t="s">
        <v>171</v>
      </c>
      <c r="P144" s="179"/>
      <c r="Q144" s="179"/>
      <c r="R144" s="179" t="s">
        <v>312</v>
      </c>
      <c r="S144" s="230"/>
      <c r="T144" s="449" t="s">
        <v>41</v>
      </c>
      <c r="U144" s="263">
        <v>202300000000362</v>
      </c>
      <c r="V144" s="595" t="s">
        <v>323</v>
      </c>
      <c r="W144" s="351">
        <f>+SUMIFS('[1]SIIF 30 de Noviembre de 2025'!$P$4:$P$749,'[1]SIIF 30 de Noviembre de 2025'!$A$4:$A$749,$B144,'[1]SIIF 30 de Noviembre de 2025'!$B$4:$B$749,$C144,'[1]SIIF 30 de Noviembre de 2025'!$C$4:$C$749,$D144)/1000000</f>
        <v>16011.821250000001</v>
      </c>
      <c r="X144" s="351"/>
      <c r="Y144" s="351">
        <f>+SUMIFS('[1]SIIF 30 de Noviembre de 2025'!$R$4:$R$749,'[1]SIIF 30 de Noviembre de 2025'!$A$4:$A$749,$B144,'[1]SIIF 30 de Noviembre de 2025'!$B$4:$B$749,$C144,'[1]SIIF 30 de Noviembre de 2025'!$C$4:$C$749,$D144)/1000000</f>
        <v>0</v>
      </c>
      <c r="Z144" s="351"/>
      <c r="AA144" s="351">
        <f>+SUMIFS('[1]SIIF 30 de Noviembre de 2025'!$Q$4:$Q$749,'[1]SIIF 30 de Noviembre de 2025'!$A$4:$A$749,$B144,'[1]SIIF 30 de Noviembre de 2025'!$B$4:$B$749,$C144,'[1]SIIF 30 de Noviembre de 2025'!$C$4:$C$749,$D144)/1000000</f>
        <v>0</v>
      </c>
      <c r="AB144" s="351"/>
      <c r="AC144" s="351">
        <f>+AA144+AB144</f>
        <v>0</v>
      </c>
      <c r="AD144" s="413">
        <f>+SUMIFS('[1]SIIF 30 de Noviembre de 2025'!$S$4:$S$749,'[1]SIIF 30 de Noviembre de 2025'!$A$4:$A$749,$B144,'[1]SIIF 30 de Noviembre de 2025'!$B$4:$B$749,$C144,'[1]SIIF 30 de Noviembre de 2025'!$C$4:$C$749,$D144)/1000000</f>
        <v>16011.821250000001</v>
      </c>
      <c r="AE144" s="351">
        <f>+SUMIFS('[1]SIIF 30 de Noviembre de 2025'!$T$4:$T$749,'[1]SIIF 30 de Noviembre de 2025'!$A$4:$A$749,$B144,'[1]SIIF 30 de Noviembre de 2025'!$B$4:$B$749,$C144,'[1]SIIF 30 de Noviembre de 2025'!$C$4:$C$749,$D144)/1000000</f>
        <v>0</v>
      </c>
      <c r="AF144" s="351">
        <f>+SUMIFS('[1]SIIF 30 de Noviembre de 2025'!$U$4:$U$749,'[1]SIIF 30 de Noviembre de 2025'!$A$4:$A$749,$B144,'[1]SIIF 30 de Noviembre de 2025'!$B$4:$B$749,$C144,'[1]SIIF 30 de Noviembre de 2025'!$C$4:$C$749,$D144)/1000000</f>
        <v>15976.921249999999</v>
      </c>
      <c r="AG144" s="351">
        <f>+SUMIFS('[1]SIIF 30 de Noviembre de 2025'!$V$4:$V$749,'[1]SIIF 30 de Noviembre de 2025'!$A$4:$A$749,$B144,'[1]SIIF 30 de Noviembre de 2025'!$B$4:$B$749,$C144,'[1]SIIF 30 de Noviembre de 2025'!$C$4:$C$749,$D144)/1000000</f>
        <v>34.9</v>
      </c>
      <c r="AH144" s="418">
        <f>+SUMIFS('[1]SIIF 30 de Noviembre de 2025'!$W$4:$W$749,'[1]SIIF 30 de Noviembre de 2025'!$A$4:$A$749,$B144,'[1]SIIF 30 de Noviembre de 2025'!$B$4:$B$749,$C144,'[1]SIIF 30 de Noviembre de 2025'!$C$4:$C$749,$D144,'[1]SIIF 30 de Noviembre de 2025'!$D$4:$D$749,$E144,'[1]SIIF 30 de Noviembre de 2025'!$E$4:$E$749,$F144,'[1]SIIF 30 de Noviembre de 2025'!$F$4:$F$749,$G144,'[1]SIIF 30 de Noviembre de 2025'!$G$4:$G$749,$H144,'[1]SIIF 30 de Noviembre de 2025'!$H$4:$H$749,$I144,'[1]SIIF 30 de Noviembre de 2025'!$I$4:$I$749,$J144,'[1]SIIF 30 de Noviembre de 2025'!$J$4:$J$749,$K144,'[1]SIIF 30 de Noviembre de 2025'!$K$4:$K$749,$L144,'[1]SIIF 30 de Noviembre de 2025'!$L$4:$L$749,$M144,'[1]SIIF 30 de Noviembre de 2025'!$M$4:$M$749,$N144,'[1]SIIF 30 de Noviembre de 2025'!$N$4:$N$749,$O144)/1000000</f>
        <v>6607.4336649999996</v>
      </c>
      <c r="AI144" s="244">
        <f t="shared" si="391"/>
        <v>0.41265971945571145</v>
      </c>
      <c r="AJ144" s="272">
        <f t="shared" si="392"/>
        <v>189.32474684813752</v>
      </c>
      <c r="AK144" s="243">
        <f t="shared" si="393"/>
        <v>15911.599018000001</v>
      </c>
      <c r="AL144" s="243">
        <f t="shared" si="394"/>
        <v>-9304.1653530000003</v>
      </c>
      <c r="AM144" s="168">
        <f t="shared" si="395"/>
        <v>0.99679115419525233</v>
      </c>
      <c r="AN144" s="413">
        <f>+SUMIFS('[1]SIIF 30 de Noviembre de 2025'!$X$4:$X$749,'[1]SIIF 30 de Noviembre de 2025'!$A$4:$A$749,$B144,'[1]SIIF 30 de Noviembre de 2025'!$B$4:$B$749,$C144,'[1]SIIF 30 de Noviembre de 2025'!$C$4:$C$749,$D144,'[1]SIIF 30 de Noviembre de 2025'!$D$4:$D$749,$E144,'[1]SIIF 30 de Noviembre de 2025'!$E$4:$E$749,$F144,'[1]SIIF 30 de Noviembre de 2025'!$F$4:$F$749,$G144,'[1]SIIF 30 de Noviembre de 2025'!$G$4:$G$749,$H144,'[1]SIIF 30 de Noviembre de 2025'!$H$4:$H$749,$I144,'[1]SIIF 30 de Noviembre de 2025'!$I$4:$I$749,$J144,'[1]SIIF 30 de Noviembre de 2025'!$J$4:$J$749,$K144,'[1]SIIF 30 de Noviembre de 2025'!$K$4:$K$749,$L144,'[1]SIIF 30 de Noviembre de 2025'!$L$4:$L$749,$M144,'[1]SIIF 30 de Noviembre de 2025'!$M$4:$M$749,$N144,'[1]SIIF 30 de Noviembre de 2025'!$N$4:$N$749,$O144)/1000000</f>
        <v>2037.1503230000001</v>
      </c>
      <c r="AO144" s="244">
        <f t="shared" si="396"/>
        <v>0.12722789563991665</v>
      </c>
      <c r="AP144" s="272">
        <f t="shared" si="397"/>
        <v>58.371069426934099</v>
      </c>
      <c r="AQ144" s="243">
        <f t="shared" si="398"/>
        <v>11692.53881</v>
      </c>
      <c r="AR144" s="243">
        <f t="shared" si="399"/>
        <v>-9655.3884870000002</v>
      </c>
      <c r="AS144" s="168">
        <f t="shared" si="400"/>
        <v>0.73024415070833992</v>
      </c>
      <c r="AT144" s="413">
        <f>+SUMIFS('[1]SIIF 30 de Noviembre de 2025'!$Z$4:$Z$749,'[1]SIIF 30 de Noviembre de 2025'!$A$4:$A$749,$B144,'[1]SIIF 30 de Noviembre de 2025'!$B$4:$B$749,$C144,'[1]SIIF 30 de Noviembre de 2025'!$C$4:$C$749,$D144,'[1]SIIF 30 de Noviembre de 2025'!$D$4:$D$749,$E144,'[1]SIIF 30 de Noviembre de 2025'!$E$4:$E$749,$F144,'[1]SIIF 30 de Noviembre de 2025'!$F$4:$F$749,$G144,'[1]SIIF 30 de Noviembre de 2025'!$G$4:$G$749,$H144,'[1]SIIF 30 de Noviembre de 2025'!$H$4:$H$749,$I144,'[1]SIIF 30 de Noviembre de 2025'!$I$4:$I$749,$J144,'[1]SIIF 30 de Noviembre de 2025'!$J$4:$J$749,$K144,'[1]SIIF 30 de Noviembre de 2025'!$K$4:$K$749,$L144,'[1]SIIF 30 de Noviembre de 2025'!$L$4:$L$749,$M144,'[1]SIIF 30 de Noviembre de 2025'!$M$4:$M$749,$N144,'[1]SIIF 30 de Noviembre de 2025'!$N$4:$N$749,$O144)/1000000</f>
        <v>2026.3503229999999</v>
      </c>
      <c r="AU144" s="244">
        <f t="shared" si="401"/>
        <v>0.12655339398071283</v>
      </c>
      <c r="AV144" s="418">
        <f t="shared" si="402"/>
        <v>9404.3875850000004</v>
      </c>
      <c r="AW144" s="352">
        <f t="shared" si="403"/>
        <v>4570.2833419999997</v>
      </c>
      <c r="AX144" s="369">
        <f t="shared" si="404"/>
        <v>13974.670927000001</v>
      </c>
      <c r="AY144" s="368">
        <f t="shared" si="405"/>
        <v>-6572.5336649999999</v>
      </c>
      <c r="AZ144" s="188">
        <f t="shared" si="406"/>
        <v>11692.53881</v>
      </c>
      <c r="BA144" s="247">
        <f t="shared" si="407"/>
        <v>0.17422651796184202</v>
      </c>
      <c r="BC144" s="248">
        <v>0.3356013117042202</v>
      </c>
      <c r="BD144" s="249">
        <v>0.66852295924819682</v>
      </c>
      <c r="BE144" s="249">
        <v>0.74309365896081814</v>
      </c>
      <c r="BF144" s="249">
        <v>0.87713307389193496</v>
      </c>
      <c r="BG144" s="249">
        <v>0.90126553863403058</v>
      </c>
      <c r="BH144" s="249">
        <v>0.96334164068898531</v>
      </c>
      <c r="BI144" s="249">
        <v>0.98395577373266641</v>
      </c>
      <c r="BJ144" s="249">
        <v>0.98716461884831297</v>
      </c>
      <c r="BK144" s="249">
        <v>0.99037346396395942</v>
      </c>
      <c r="BL144" s="249">
        <v>0.99358230907960587</v>
      </c>
      <c r="BM144" s="249">
        <v>0.99679115419525233</v>
      </c>
      <c r="BN144" s="249">
        <v>1</v>
      </c>
      <c r="BP144" s="249">
        <v>0</v>
      </c>
      <c r="BQ144" s="249">
        <v>2.0801207108154546E-3</v>
      </c>
      <c r="BR144" s="249">
        <v>8.8509334939022005E-3</v>
      </c>
      <c r="BS144" s="249">
        <v>2.8503929869939063E-2</v>
      </c>
      <c r="BT144" s="249">
        <v>4.8156926245975923E-2</v>
      </c>
      <c r="BU144" s="249">
        <v>0.1662585922260405</v>
      </c>
      <c r="BV144" s="249">
        <v>0.18831606210942431</v>
      </c>
      <c r="BW144" s="249">
        <v>0.34444447660818095</v>
      </c>
      <c r="BX144" s="249">
        <v>0.47888265864821594</v>
      </c>
      <c r="BY144" s="249">
        <v>0.64579279480777363</v>
      </c>
      <c r="BZ144" s="249">
        <v>0.73024415070833992</v>
      </c>
      <c r="CA144" s="249">
        <v>1</v>
      </c>
      <c r="CC144" s="464">
        <f t="shared" si="408"/>
        <v>5357.1437500000002</v>
      </c>
      <c r="CD144" s="464">
        <f t="shared" si="408"/>
        <v>10671.512500000001</v>
      </c>
      <c r="CE144" s="464">
        <f t="shared" si="408"/>
        <v>11861.87125</v>
      </c>
      <c r="CF144" s="464">
        <f t="shared" si="408"/>
        <v>14001.518470999999</v>
      </c>
      <c r="CG144" s="464">
        <f t="shared" si="408"/>
        <v>14386.740691999999</v>
      </c>
      <c r="CH144" s="464">
        <f t="shared" si="408"/>
        <v>15377.650412999999</v>
      </c>
      <c r="CI144" s="464">
        <f t="shared" si="408"/>
        <v>15706.710134000001</v>
      </c>
      <c r="CJ144" s="464">
        <f t="shared" si="408"/>
        <v>15757.932355000001</v>
      </c>
      <c r="CK144" s="464">
        <f t="shared" si="408"/>
        <v>15809.154576000001</v>
      </c>
      <c r="CL144" s="464">
        <f t="shared" si="408"/>
        <v>15860.376797000001</v>
      </c>
      <c r="CM144" s="464">
        <f t="shared" si="408"/>
        <v>15911.599018000001</v>
      </c>
      <c r="CN144" s="464">
        <f t="shared" si="408"/>
        <v>15962.821250000001</v>
      </c>
      <c r="CP144" s="465">
        <f t="shared" si="409"/>
        <v>0</v>
      </c>
      <c r="CQ144" s="465">
        <f t="shared" si="409"/>
        <v>33.306520999999996</v>
      </c>
      <c r="CR144" s="465">
        <f t="shared" si="409"/>
        <v>141.71956499999999</v>
      </c>
      <c r="CS144" s="465">
        <f t="shared" si="409"/>
        <v>456.39983000000001</v>
      </c>
      <c r="CT144" s="465">
        <f t="shared" si="409"/>
        <v>771.08009500000003</v>
      </c>
      <c r="CU144" s="465">
        <f t="shared" si="409"/>
        <v>2662.10286</v>
      </c>
      <c r="CV144" s="465">
        <f t="shared" si="409"/>
        <v>3015.2831249999999</v>
      </c>
      <c r="CW144" s="465">
        <f t="shared" si="409"/>
        <v>5515.1833900000001</v>
      </c>
      <c r="CX144" s="465">
        <f t="shared" si="409"/>
        <v>7667.7835299999997</v>
      </c>
      <c r="CY144" s="465">
        <f t="shared" si="409"/>
        <v>10340.318794999999</v>
      </c>
      <c r="CZ144" s="465">
        <f t="shared" si="409"/>
        <v>11692.53881</v>
      </c>
      <c r="DA144" s="465">
        <f t="shared" si="409"/>
        <v>16011.821250000001</v>
      </c>
      <c r="DC144" s="468">
        <v>5357143750</v>
      </c>
      <c r="DD144" s="465">
        <v>10671512500</v>
      </c>
      <c r="DE144" s="465">
        <v>11861871250</v>
      </c>
      <c r="DF144" s="465">
        <v>14001518471</v>
      </c>
      <c r="DG144" s="465">
        <v>14386740692</v>
      </c>
      <c r="DH144" s="465">
        <v>15377650413</v>
      </c>
      <c r="DI144" s="465">
        <v>15706710134</v>
      </c>
      <c r="DJ144" s="465">
        <v>15757932355</v>
      </c>
      <c r="DK144" s="465">
        <v>15809154576</v>
      </c>
      <c r="DL144" s="465">
        <v>15860376797</v>
      </c>
      <c r="DM144" s="465">
        <v>15911599018</v>
      </c>
      <c r="DN144" s="465">
        <v>15962821250</v>
      </c>
      <c r="DP144" s="465">
        <v>0</v>
      </c>
      <c r="DQ144" s="465">
        <v>33306521</v>
      </c>
      <c r="DR144" s="465">
        <v>141719565</v>
      </c>
      <c r="DS144" s="465">
        <v>456399830</v>
      </c>
      <c r="DT144" s="465">
        <v>771080095</v>
      </c>
      <c r="DU144" s="465">
        <v>2662102860</v>
      </c>
      <c r="DV144" s="465">
        <v>3015283125</v>
      </c>
      <c r="DW144" s="465">
        <v>5515183390</v>
      </c>
      <c r="DX144" s="465">
        <v>7667783530</v>
      </c>
      <c r="DY144" s="465">
        <v>10340318795</v>
      </c>
      <c r="DZ144" s="465">
        <v>11692538810</v>
      </c>
      <c r="EA144" s="465">
        <v>16011821250</v>
      </c>
      <c r="EC144" s="468">
        <v>1000000</v>
      </c>
      <c r="ED144" s="465">
        <v>1000000</v>
      </c>
      <c r="EE144" s="465">
        <v>1000000</v>
      </c>
      <c r="EF144" s="465">
        <v>1000000</v>
      </c>
      <c r="EG144" s="465">
        <v>1000000</v>
      </c>
      <c r="EH144" s="465">
        <v>1000000</v>
      </c>
      <c r="EI144" s="465">
        <v>1000000</v>
      </c>
      <c r="EJ144" s="465">
        <v>1000000</v>
      </c>
      <c r="EK144" s="465">
        <v>1000000</v>
      </c>
      <c r="EL144" s="465">
        <v>1000000</v>
      </c>
      <c r="EM144" s="465">
        <v>1000000</v>
      </c>
      <c r="EN144" s="465">
        <v>1000000</v>
      </c>
      <c r="EP144" s="465">
        <v>1000000</v>
      </c>
      <c r="EQ144" s="465">
        <v>1000000</v>
      </c>
      <c r="ER144" s="465">
        <v>1000000</v>
      </c>
      <c r="ES144" s="465">
        <v>1000000</v>
      </c>
      <c r="ET144" s="465">
        <v>1000000</v>
      </c>
      <c r="EU144" s="465">
        <v>1000000</v>
      </c>
      <c r="EV144" s="465">
        <v>1000000</v>
      </c>
      <c r="EW144" s="465">
        <v>1000000</v>
      </c>
      <c r="EX144" s="465">
        <v>1000000</v>
      </c>
      <c r="EY144" s="465">
        <v>1000000</v>
      </c>
      <c r="EZ144" s="465">
        <v>1000000</v>
      </c>
      <c r="FA144" s="465">
        <v>1000000</v>
      </c>
    </row>
    <row r="145" spans="1:157" ht="49.5" customHeight="1">
      <c r="A145" s="577"/>
      <c r="B145" s="577" t="s">
        <v>190</v>
      </c>
      <c r="C145" s="221" t="s">
        <v>191</v>
      </c>
      <c r="D145" s="453" t="s">
        <v>324</v>
      </c>
      <c r="E145" s="179" t="s">
        <v>183</v>
      </c>
      <c r="F145" s="179" t="s">
        <v>171</v>
      </c>
      <c r="G145" s="179" t="s">
        <v>171</v>
      </c>
      <c r="H145" s="179" t="s">
        <v>171</v>
      </c>
      <c r="I145" s="179" t="s">
        <v>171</v>
      </c>
      <c r="J145" s="179" t="s">
        <v>171</v>
      </c>
      <c r="K145" s="179" t="s">
        <v>171</v>
      </c>
      <c r="L145" s="179" t="s">
        <v>171</v>
      </c>
      <c r="M145" s="179" t="s">
        <v>171</v>
      </c>
      <c r="N145" s="179" t="s">
        <v>171</v>
      </c>
      <c r="O145" s="179" t="s">
        <v>171</v>
      </c>
      <c r="P145" s="179"/>
      <c r="Q145" s="179"/>
      <c r="R145" s="179" t="s">
        <v>312</v>
      </c>
      <c r="S145" s="230"/>
      <c r="T145" s="449" t="s">
        <v>42</v>
      </c>
      <c r="U145" s="263">
        <v>2021011000107</v>
      </c>
      <c r="V145" s="595" t="s">
        <v>325</v>
      </c>
      <c r="W145" s="351">
        <f>+SUMIFS('[1]SIIF 30 de Noviembre de 2025'!$P$4:$P$749,'[1]SIIF 30 de Noviembre de 2025'!$A$4:$A$749,$B145,'[1]SIIF 30 de Noviembre de 2025'!$B$4:$B$749,$C145,'[1]SIIF 30 de Noviembre de 2025'!$C$4:$C$749,$D145)/1000000</f>
        <v>6304.7516500000002</v>
      </c>
      <c r="X145" s="351"/>
      <c r="Y145" s="351">
        <f>+SUMIFS('[1]SIIF 30 de Noviembre de 2025'!$R$4:$R$749,'[1]SIIF 30 de Noviembre de 2025'!$A$4:$A$749,$B145,'[1]SIIF 30 de Noviembre de 2025'!$B$4:$B$749,$C145,'[1]SIIF 30 de Noviembre de 2025'!$C$4:$C$749,$D145)/1000000</f>
        <v>0</v>
      </c>
      <c r="Z145" s="351"/>
      <c r="AA145" s="351">
        <f>+SUMIFS('[1]SIIF 30 de Noviembre de 2025'!$Q$4:$Q$749,'[1]SIIF 30 de Noviembre de 2025'!$A$4:$A$749,$B145,'[1]SIIF 30 de Noviembre de 2025'!$B$4:$B$749,$C145,'[1]SIIF 30 de Noviembre de 2025'!$C$4:$C$749,$D145)/1000000</f>
        <v>0</v>
      </c>
      <c r="AB145" s="351"/>
      <c r="AC145" s="351">
        <f>+AA145+AB145</f>
        <v>0</v>
      </c>
      <c r="AD145" s="413">
        <f>+SUMIFS('[1]SIIF 30 de Noviembre de 2025'!$S$4:$S$749,'[1]SIIF 30 de Noviembre de 2025'!$A$4:$A$749,$B145,'[1]SIIF 30 de Noviembre de 2025'!$B$4:$B$749,$C145,'[1]SIIF 30 de Noviembre de 2025'!$C$4:$C$749,$D145)/1000000</f>
        <v>6304.7516500000002</v>
      </c>
      <c r="AE145" s="351">
        <f>+SUMIFS('[1]SIIF 30 de Noviembre de 2025'!$T$4:$T$749,'[1]SIIF 30 de Noviembre de 2025'!$A$4:$A$749,$B145,'[1]SIIF 30 de Noviembre de 2025'!$B$4:$B$749,$C145,'[1]SIIF 30 de Noviembre de 2025'!$C$4:$C$749,$D145)/1000000</f>
        <v>0</v>
      </c>
      <c r="AF145" s="351">
        <f>+SUMIFS('[1]SIIF 30 de Noviembre de 2025'!$U$4:$U$749,'[1]SIIF 30 de Noviembre de 2025'!$A$4:$A$749,$B145,'[1]SIIF 30 de Noviembre de 2025'!$B$4:$B$749,$C145,'[1]SIIF 30 de Noviembre de 2025'!$C$4:$C$749,$D145)/1000000</f>
        <v>6164.0783080000001</v>
      </c>
      <c r="AG145" s="351">
        <f>+SUMIFS('[1]SIIF 30 de Noviembre de 2025'!$V$4:$V$749,'[1]SIIF 30 de Noviembre de 2025'!$A$4:$A$749,$B145,'[1]SIIF 30 de Noviembre de 2025'!$B$4:$B$749,$C145,'[1]SIIF 30 de Noviembre de 2025'!$C$4:$C$749,$D145)/1000000</f>
        <v>140.67334199999999</v>
      </c>
      <c r="AH145" s="418">
        <f>+SUMIFS('[1]SIIF 30 de Noviembre de 2025'!$W$4:$W$749,'[1]SIIF 30 de Noviembre de 2025'!$A$4:$A$749,$B145,'[1]SIIF 30 de Noviembre de 2025'!$B$4:$B$749,$C145,'[1]SIIF 30 de Noviembre de 2025'!$C$4:$C$749,$D145,'[1]SIIF 30 de Noviembre de 2025'!$D$4:$D$749,$E145,'[1]SIIF 30 de Noviembre de 2025'!$E$4:$E$749,$F145,'[1]SIIF 30 de Noviembre de 2025'!$F$4:$F$749,$G145,'[1]SIIF 30 de Noviembre de 2025'!$G$4:$G$749,$H145,'[1]SIIF 30 de Noviembre de 2025'!$H$4:$H$749,$I145,'[1]SIIF 30 de Noviembre de 2025'!$I$4:$I$749,$J145,'[1]SIIF 30 de Noviembre de 2025'!$J$4:$J$749,$K145,'[1]SIIF 30 de Noviembre de 2025'!$K$4:$K$749,$L145,'[1]SIIF 30 de Noviembre de 2025'!$L$4:$L$749,$M145,'[1]SIIF 30 de Noviembre de 2025'!$M$4:$M$749,$N145,'[1]SIIF 30 de Noviembre de 2025'!$N$4:$N$749,$O145)/1000000</f>
        <v>4776.0358109999997</v>
      </c>
      <c r="AI145" s="244">
        <f t="shared" si="391"/>
        <v>0.75752957073257587</v>
      </c>
      <c r="AJ145" s="272">
        <f t="shared" si="392"/>
        <v>33.951250059872748</v>
      </c>
      <c r="AK145" s="243">
        <f t="shared" si="393"/>
        <v>6304.7516500000002</v>
      </c>
      <c r="AL145" s="243">
        <f t="shared" si="394"/>
        <v>-1528.7158390000004</v>
      </c>
      <c r="AM145" s="168">
        <f t="shared" si="395"/>
        <v>1</v>
      </c>
      <c r="AN145" s="413">
        <f>+SUMIFS('[1]SIIF 30 de Noviembre de 2025'!$X$4:$X$749,'[1]SIIF 30 de Noviembre de 2025'!$A$4:$A$749,$B145,'[1]SIIF 30 de Noviembre de 2025'!$B$4:$B$749,$C145,'[1]SIIF 30 de Noviembre de 2025'!$C$4:$C$749,$D145,'[1]SIIF 30 de Noviembre de 2025'!$D$4:$D$749,$E145,'[1]SIIF 30 de Noviembre de 2025'!$E$4:$E$749,$F145,'[1]SIIF 30 de Noviembre de 2025'!$F$4:$F$749,$G145,'[1]SIIF 30 de Noviembre de 2025'!$G$4:$G$749,$H145,'[1]SIIF 30 de Noviembre de 2025'!$H$4:$H$749,$I145,'[1]SIIF 30 de Noviembre de 2025'!$I$4:$I$749,$J145,'[1]SIIF 30 de Noviembre de 2025'!$J$4:$J$749,$K145,'[1]SIIF 30 de Noviembre de 2025'!$K$4:$K$749,$L145,'[1]SIIF 30 de Noviembre de 2025'!$L$4:$L$749,$M145,'[1]SIIF 30 de Noviembre de 2025'!$M$4:$M$749,$N145,'[1]SIIF 30 de Noviembre de 2025'!$N$4:$N$749,$O145)/1000000</f>
        <v>2021.1312170000001</v>
      </c>
      <c r="AO145" s="244">
        <f t="shared" si="396"/>
        <v>0.32057269329554006</v>
      </c>
      <c r="AP145" s="272">
        <f t="shared" si="397"/>
        <v>14.367549588748664</v>
      </c>
      <c r="AQ145" s="243">
        <f t="shared" si="398"/>
        <v>5475.3838069799995</v>
      </c>
      <c r="AR145" s="243">
        <f t="shared" si="399"/>
        <v>-3454.2525899799994</v>
      </c>
      <c r="AS145" s="168">
        <f t="shared" si="400"/>
        <v>0.86845352694899569</v>
      </c>
      <c r="AT145" s="413">
        <f>+SUMIFS('[1]SIIF 30 de Noviembre de 2025'!$Z$4:$Z$749,'[1]SIIF 30 de Noviembre de 2025'!$A$4:$A$749,$B145,'[1]SIIF 30 de Noviembre de 2025'!$B$4:$B$749,$C145,'[1]SIIF 30 de Noviembre de 2025'!$C$4:$C$749,$D145,'[1]SIIF 30 de Noviembre de 2025'!$D$4:$D$749,$E145,'[1]SIIF 30 de Noviembre de 2025'!$E$4:$E$749,$F145,'[1]SIIF 30 de Noviembre de 2025'!$F$4:$F$749,$G145,'[1]SIIF 30 de Noviembre de 2025'!$G$4:$G$749,$H145,'[1]SIIF 30 de Noviembre de 2025'!$H$4:$H$749,$I145,'[1]SIIF 30 de Noviembre de 2025'!$I$4:$I$749,$J145,'[1]SIIF 30 de Noviembre de 2025'!$J$4:$J$749,$K145,'[1]SIIF 30 de Noviembre de 2025'!$K$4:$K$749,$L145,'[1]SIIF 30 de Noviembre de 2025'!$L$4:$L$749,$M145,'[1]SIIF 30 de Noviembre de 2025'!$M$4:$M$749,$N145,'[1]SIIF 30 de Noviembre de 2025'!$N$4:$N$749,$O145)/1000000</f>
        <v>2013.4130359999999</v>
      </c>
      <c r="AU145" s="244">
        <f t="shared" si="401"/>
        <v>0.31934850851738145</v>
      </c>
      <c r="AV145" s="418">
        <f t="shared" si="402"/>
        <v>1528.7158390000004</v>
      </c>
      <c r="AW145" s="352">
        <f t="shared" si="403"/>
        <v>2754.9045939999996</v>
      </c>
      <c r="AX145" s="369">
        <f t="shared" si="404"/>
        <v>4283.620433</v>
      </c>
      <c r="AY145" s="368">
        <f t="shared" si="405"/>
        <v>-4635.3624689999997</v>
      </c>
      <c r="AZ145" s="188">
        <f t="shared" si="406"/>
        <v>5475.3838069800004</v>
      </c>
      <c r="BA145" s="247">
        <f t="shared" si="407"/>
        <v>0.36913050997876512</v>
      </c>
      <c r="BC145" s="248">
        <v>0.26513840033651442</v>
      </c>
      <c r="BD145" s="249">
        <v>0.56572121552162957</v>
      </c>
      <c r="BE145" s="249">
        <v>0.61647658508483838</v>
      </c>
      <c r="BF145" s="249">
        <v>0.81798015342919972</v>
      </c>
      <c r="BG145" s="249">
        <v>0.81798015342919972</v>
      </c>
      <c r="BH145" s="249">
        <v>0.81798015342919972</v>
      </c>
      <c r="BI145" s="249">
        <v>1</v>
      </c>
      <c r="BJ145" s="249">
        <v>1</v>
      </c>
      <c r="BK145" s="249">
        <v>1</v>
      </c>
      <c r="BL145" s="249">
        <v>1</v>
      </c>
      <c r="BM145" s="249">
        <v>1</v>
      </c>
      <c r="BN145" s="249">
        <v>1</v>
      </c>
      <c r="BP145" s="249">
        <v>0</v>
      </c>
      <c r="BQ145" s="249">
        <v>2.1005875357517058E-2</v>
      </c>
      <c r="BR145" s="249">
        <v>7.4046031053419836E-2</v>
      </c>
      <c r="BS145" s="249">
        <v>0.12995703734024164</v>
      </c>
      <c r="BT145" s="249">
        <v>0.18586804362706341</v>
      </c>
      <c r="BU145" s="249">
        <v>0.32238047725162977</v>
      </c>
      <c r="BV145" s="249">
        <v>0.4588929108761961</v>
      </c>
      <c r="BW145" s="249">
        <v>0.51480391716301788</v>
      </c>
      <c r="BX145" s="249">
        <v>0.61101563711871199</v>
      </c>
      <c r="BY145" s="249">
        <v>0.73973458203385378</v>
      </c>
      <c r="BZ145" s="249">
        <v>0.86845352694899569</v>
      </c>
      <c r="CA145" s="249">
        <v>1</v>
      </c>
      <c r="CC145" s="464">
        <f t="shared" si="408"/>
        <v>1671.6317670000001</v>
      </c>
      <c r="CD145" s="464">
        <f t="shared" si="408"/>
        <v>3566.7317670000002</v>
      </c>
      <c r="CE145" s="464">
        <f t="shared" si="408"/>
        <v>3886.7317670000002</v>
      </c>
      <c r="CF145" s="464">
        <f t="shared" si="408"/>
        <v>5157.1617219999998</v>
      </c>
      <c r="CG145" s="464">
        <f t="shared" si="408"/>
        <v>5157.1617219999998</v>
      </c>
      <c r="CH145" s="464">
        <f t="shared" si="408"/>
        <v>5157.1617219999998</v>
      </c>
      <c r="CI145" s="464">
        <f t="shared" si="408"/>
        <v>6304.7516500000002</v>
      </c>
      <c r="CJ145" s="464">
        <f t="shared" si="408"/>
        <v>6304.7516500000002</v>
      </c>
      <c r="CK145" s="464">
        <f t="shared" si="408"/>
        <v>6304.7516500000002</v>
      </c>
      <c r="CL145" s="464">
        <f t="shared" si="408"/>
        <v>6304.7516500000002</v>
      </c>
      <c r="CM145" s="464">
        <f t="shared" si="408"/>
        <v>6304.7516500000002</v>
      </c>
      <c r="CN145" s="464">
        <f t="shared" si="408"/>
        <v>6304.7516500000002</v>
      </c>
      <c r="CP145" s="465">
        <f t="shared" si="409"/>
        <v>0</v>
      </c>
      <c r="CQ145" s="465">
        <f t="shared" si="409"/>
        <v>132.43682731999999</v>
      </c>
      <c r="CR145" s="465">
        <f t="shared" si="409"/>
        <v>466.84183645999991</v>
      </c>
      <c r="CS145" s="465">
        <f t="shared" si="409"/>
        <v>819.34684559999994</v>
      </c>
      <c r="CT145" s="465">
        <f t="shared" si="409"/>
        <v>1171.8518547399997</v>
      </c>
      <c r="CU145" s="465">
        <f t="shared" si="409"/>
        <v>2032.5288458799998</v>
      </c>
      <c r="CV145" s="465">
        <f t="shared" si="409"/>
        <v>2893.2058370199998</v>
      </c>
      <c r="CW145" s="465">
        <f t="shared" si="409"/>
        <v>3245.7108461600001</v>
      </c>
      <c r="CX145" s="465">
        <f t="shared" si="409"/>
        <v>3852.3018462999999</v>
      </c>
      <c r="CY145" s="465">
        <f t="shared" si="409"/>
        <v>4663.8428266399997</v>
      </c>
      <c r="CZ145" s="465">
        <f t="shared" si="409"/>
        <v>5475.3838069799995</v>
      </c>
      <c r="DA145" s="465">
        <f t="shared" si="409"/>
        <v>6304.7516499999992</v>
      </c>
      <c r="DC145" s="468">
        <v>1671631767</v>
      </c>
      <c r="DD145" s="465">
        <v>3566731767</v>
      </c>
      <c r="DE145" s="465">
        <v>3886731767</v>
      </c>
      <c r="DF145" s="465">
        <v>5157161722</v>
      </c>
      <c r="DG145" s="465">
        <v>5157161722</v>
      </c>
      <c r="DH145" s="465">
        <v>5157161722</v>
      </c>
      <c r="DI145" s="465">
        <v>6304751650</v>
      </c>
      <c r="DJ145" s="465">
        <v>6304751650</v>
      </c>
      <c r="DK145" s="465">
        <v>6304751650</v>
      </c>
      <c r="DL145" s="465">
        <v>6304751650</v>
      </c>
      <c r="DM145" s="465">
        <v>6304751650</v>
      </c>
      <c r="DN145" s="465">
        <v>6304751650</v>
      </c>
      <c r="DP145" s="465">
        <v>0</v>
      </c>
      <c r="DQ145" s="465">
        <v>132436827.31999999</v>
      </c>
      <c r="DR145" s="465">
        <v>466841836.45999992</v>
      </c>
      <c r="DS145" s="465">
        <v>819346845.5999999</v>
      </c>
      <c r="DT145" s="465">
        <v>1171851854.7399998</v>
      </c>
      <c r="DU145" s="465">
        <v>2032528845.8799999</v>
      </c>
      <c r="DV145" s="465">
        <v>2893205837.02</v>
      </c>
      <c r="DW145" s="465">
        <v>3245710846.1599998</v>
      </c>
      <c r="DX145" s="465">
        <v>3852301846.2999997</v>
      </c>
      <c r="DY145" s="465">
        <v>4663842826.6399994</v>
      </c>
      <c r="DZ145" s="465">
        <v>5475383806.9799995</v>
      </c>
      <c r="EA145" s="465">
        <v>6304751649.999999</v>
      </c>
      <c r="EB145" s="1" t="s">
        <v>326</v>
      </c>
      <c r="EC145" s="468">
        <v>1000000</v>
      </c>
      <c r="ED145" s="465">
        <v>1000000</v>
      </c>
      <c r="EE145" s="465">
        <v>1000000</v>
      </c>
      <c r="EF145" s="465">
        <v>1000000</v>
      </c>
      <c r="EG145" s="465">
        <v>1000000</v>
      </c>
      <c r="EH145" s="465">
        <v>1000000</v>
      </c>
      <c r="EI145" s="465">
        <v>1000000</v>
      </c>
      <c r="EJ145" s="465">
        <v>1000000</v>
      </c>
      <c r="EK145" s="465">
        <v>1000000</v>
      </c>
      <c r="EL145" s="465">
        <v>1000000</v>
      </c>
      <c r="EM145" s="465">
        <v>1000000</v>
      </c>
      <c r="EN145" s="465">
        <v>1000000</v>
      </c>
      <c r="EP145" s="465">
        <v>1000000</v>
      </c>
      <c r="EQ145" s="465">
        <v>1000000</v>
      </c>
      <c r="ER145" s="465">
        <v>1000000</v>
      </c>
      <c r="ES145" s="465">
        <v>1000000</v>
      </c>
      <c r="ET145" s="465">
        <v>1000000</v>
      </c>
      <c r="EU145" s="465">
        <v>1000000</v>
      </c>
      <c r="EV145" s="465">
        <v>1000000</v>
      </c>
      <c r="EW145" s="465">
        <v>1000000</v>
      </c>
      <c r="EX145" s="465">
        <v>1000000</v>
      </c>
      <c r="EY145" s="465">
        <v>1000000</v>
      </c>
      <c r="EZ145" s="465">
        <v>1000000</v>
      </c>
      <c r="FA145" s="465">
        <v>1000000</v>
      </c>
    </row>
    <row r="146" spans="1:157" ht="34.5" customHeight="1">
      <c r="A146" s="179"/>
      <c r="B146" s="179"/>
      <c r="C146" s="179"/>
      <c r="D146" s="254"/>
      <c r="E146" s="179"/>
      <c r="F146" s="179"/>
      <c r="G146" s="179"/>
      <c r="H146" s="179"/>
      <c r="I146" s="179"/>
      <c r="J146" s="179"/>
      <c r="K146" s="179"/>
      <c r="L146" s="179"/>
      <c r="M146" s="179"/>
      <c r="N146" s="179"/>
      <c r="O146" s="179"/>
      <c r="P146" s="179"/>
      <c r="Q146" s="179"/>
      <c r="R146" s="179"/>
      <c r="S146" s="230"/>
      <c r="T146" s="288"/>
      <c r="U146" s="396"/>
      <c r="V146" s="288" t="s">
        <v>327</v>
      </c>
      <c r="W146" s="344">
        <f t="shared" ref="W146:AG146" si="410">+SUM(W139:W145)</f>
        <v>93547.44897100002</v>
      </c>
      <c r="X146" s="344">
        <f t="shared" si="410"/>
        <v>0</v>
      </c>
      <c r="Y146" s="344">
        <f t="shared" si="410"/>
        <v>0</v>
      </c>
      <c r="Z146" s="344">
        <f t="shared" si="410"/>
        <v>0</v>
      </c>
      <c r="AA146" s="344">
        <f t="shared" si="410"/>
        <v>0</v>
      </c>
      <c r="AB146" s="344">
        <f t="shared" si="410"/>
        <v>0</v>
      </c>
      <c r="AC146" s="344">
        <f t="shared" si="410"/>
        <v>0</v>
      </c>
      <c r="AD146" s="344">
        <f t="shared" si="410"/>
        <v>93547.44897100002</v>
      </c>
      <c r="AE146" s="344">
        <f t="shared" si="410"/>
        <v>13402.580099000001</v>
      </c>
      <c r="AF146" s="344">
        <f t="shared" si="410"/>
        <v>56163.792235479996</v>
      </c>
      <c r="AG146" s="344">
        <f t="shared" si="410"/>
        <v>23981.07663652</v>
      </c>
      <c r="AH146" s="408">
        <f>+SUM(AH139:AH145)</f>
        <v>31199.100403730001</v>
      </c>
      <c r="AI146" s="165">
        <f t="shared" si="391"/>
        <v>0.33351096953377973</v>
      </c>
      <c r="AJ146" s="257">
        <f t="shared" si="392"/>
        <v>1.3009883116014027</v>
      </c>
      <c r="AK146" s="183">
        <f>+SUM(AK139:AK145)</f>
        <v>80044.646640000006</v>
      </c>
      <c r="AL146" s="183">
        <f>+SUM(AL139:AL145)</f>
        <v>-48845.546236270005</v>
      </c>
      <c r="AM146" s="168">
        <f t="shared" si="395"/>
        <v>0.85565825172650167</v>
      </c>
      <c r="AN146" s="408">
        <f>+SUM(AN139:AN145)</f>
        <v>15230.641569670001</v>
      </c>
      <c r="AO146" s="181">
        <f t="shared" si="396"/>
        <v>0.16281193915177253</v>
      </c>
      <c r="AP146" s="257">
        <f t="shared" si="397"/>
        <v>0.63511083345089492</v>
      </c>
      <c r="AQ146" s="183">
        <f>+SUM(AQ139:AQ145)</f>
        <v>67065.788219104754</v>
      </c>
      <c r="AR146" s="183">
        <f>+SUM(AR139:AR145)</f>
        <v>-51835.146649434762</v>
      </c>
      <c r="AS146" s="168">
        <f t="shared" si="400"/>
        <v>0.71691733934824176</v>
      </c>
      <c r="AT146" s="408">
        <f>+SUM(AT139:AT145)</f>
        <v>15212.123388670001</v>
      </c>
      <c r="AU146" s="181">
        <f t="shared" si="401"/>
        <v>0.16261398419732218</v>
      </c>
      <c r="AV146" s="408">
        <f>+SUM(AV139:AV145)</f>
        <v>62348.348567270004</v>
      </c>
      <c r="AW146" s="344">
        <f>+SUM(AW139:AW145)</f>
        <v>15968.458834059998</v>
      </c>
      <c r="AX146" s="346">
        <f>+SUM(AX139:AX145)</f>
        <v>78316.807401330007</v>
      </c>
      <c r="AY146" s="344">
        <f t="shared" si="405"/>
        <v>-7218.0237672100011</v>
      </c>
      <c r="AZ146" s="250">
        <f>+SUM(AZ139:AZ144)</f>
        <v>61590.40441212475</v>
      </c>
      <c r="BA146" s="247">
        <f t="shared" si="407"/>
        <v>0.24728919569606983</v>
      </c>
      <c r="BC146" s="289">
        <f>CC146/$AD$146</f>
        <v>0.15292489006765775</v>
      </c>
      <c r="BD146" s="289">
        <f t="shared" ref="BD146:BM146" si="411">CD146/$AD$146</f>
        <v>0.32872449423535866</v>
      </c>
      <c r="BE146" s="289">
        <f t="shared" si="411"/>
        <v>0.43813798063275872</v>
      </c>
      <c r="BF146" s="289">
        <f t="shared" si="411"/>
        <v>0.52198669044558976</v>
      </c>
      <c r="BG146" s="289">
        <f t="shared" si="411"/>
        <v>0.60766288240123156</v>
      </c>
      <c r="BH146" s="289">
        <f t="shared" si="411"/>
        <v>0.81563473935727948</v>
      </c>
      <c r="BI146" s="289">
        <f t="shared" si="411"/>
        <v>0.85346803824389217</v>
      </c>
      <c r="BJ146" s="289">
        <f t="shared" si="411"/>
        <v>0.85401559161454454</v>
      </c>
      <c r="BK146" s="289">
        <f t="shared" si="411"/>
        <v>0.85456314498519692</v>
      </c>
      <c r="BL146" s="289">
        <f t="shared" si="411"/>
        <v>0.8551106983558493</v>
      </c>
      <c r="BM146" s="289">
        <f t="shared" si="411"/>
        <v>0.85565825172650167</v>
      </c>
      <c r="BN146" s="289">
        <f>CN146/$AD$146</f>
        <v>0.85620580521474143</v>
      </c>
      <c r="BP146" s="289">
        <f>CP146/$AD$146</f>
        <v>1.4431179202102068E-4</v>
      </c>
      <c r="BQ146" s="289">
        <f t="shared" ref="BQ146:CA146" si="412">CQ146/$AD$146</f>
        <v>1.0247471614297062E-2</v>
      </c>
      <c r="BR146" s="289">
        <f t="shared" si="412"/>
        <v>3.1762219412086901E-2</v>
      </c>
      <c r="BS146" s="289">
        <f t="shared" si="412"/>
        <v>6.3284574472638883E-2</v>
      </c>
      <c r="BT146" s="289">
        <f t="shared" si="412"/>
        <v>9.6719055264674947E-2</v>
      </c>
      <c r="BU146" s="289">
        <f t="shared" si="412"/>
        <v>0.1536850647751736</v>
      </c>
      <c r="BV146" s="289">
        <f t="shared" si="412"/>
        <v>0.19296333915018027</v>
      </c>
      <c r="BW146" s="289">
        <f t="shared" si="412"/>
        <v>0.3091796688154087</v>
      </c>
      <c r="BX146" s="289">
        <f t="shared" si="412"/>
        <v>0.41078434932905267</v>
      </c>
      <c r="BY146" s="289">
        <f t="shared" si="412"/>
        <v>0.59906233427180544</v>
      </c>
      <c r="BZ146" s="289">
        <f t="shared" si="412"/>
        <v>0.71691733934824176</v>
      </c>
      <c r="CA146" s="289">
        <f t="shared" si="412"/>
        <v>0.85672960357096584</v>
      </c>
      <c r="CC146" s="476">
        <f>+SUM(CC139:CC145)</f>
        <v>14305.73335</v>
      </c>
      <c r="CD146" s="476">
        <f t="shared" ref="CD146:CN146" si="413">+SUM(CD139:CD145)</f>
        <v>30751.337850000004</v>
      </c>
      <c r="CE146" s="476">
        <f t="shared" si="413"/>
        <v>40986.690385499991</v>
      </c>
      <c r="CF146" s="476">
        <f>+SUM(CF139:CF145)</f>
        <v>48830.523287999989</v>
      </c>
      <c r="CG146" s="476">
        <f t="shared" si="413"/>
        <v>56845.312482999994</v>
      </c>
      <c r="CH146" s="476">
        <f t="shared" si="413"/>
        <v>76300.549159000002</v>
      </c>
      <c r="CI146" s="476">
        <f t="shared" si="413"/>
        <v>79839.757755999992</v>
      </c>
      <c r="CJ146" s="476">
        <f t="shared" si="413"/>
        <v>79890.979976999995</v>
      </c>
      <c r="CK146" s="476">
        <f t="shared" si="413"/>
        <v>79942.202197999999</v>
      </c>
      <c r="CL146" s="476">
        <f t="shared" si="413"/>
        <v>79993.424419000003</v>
      </c>
      <c r="CM146" s="476">
        <f t="shared" si="413"/>
        <v>80044.646640000006</v>
      </c>
      <c r="CN146" s="476">
        <f t="shared" si="413"/>
        <v>80095.868872000006</v>
      </c>
      <c r="CP146" s="476">
        <f t="shared" ref="CP146:DA146" si="414">+SUM(CP139:CP145)</f>
        <v>13.5</v>
      </c>
      <c r="CQ146" s="476">
        <f t="shared" si="414"/>
        <v>958.6248279202257</v>
      </c>
      <c r="CR146" s="476">
        <f t="shared" si="414"/>
        <v>2971.2745996579056</v>
      </c>
      <c r="CS146" s="476">
        <f t="shared" si="414"/>
        <v>5920.1105011306363</v>
      </c>
      <c r="CT146" s="476">
        <f t="shared" si="414"/>
        <v>9047.8208868955098</v>
      </c>
      <c r="CU146" s="476">
        <f t="shared" si="414"/>
        <v>14376.845754660384</v>
      </c>
      <c r="CV146" s="476">
        <f t="shared" si="414"/>
        <v>18051.228122425258</v>
      </c>
      <c r="CW146" s="476">
        <f t="shared" si="414"/>
        <v>28922.969291380134</v>
      </c>
      <c r="CX146" s="476">
        <f t="shared" si="414"/>
        <v>38427.827956945002</v>
      </c>
      <c r="CY146" s="476">
        <f t="shared" si="414"/>
        <v>56040.75314573988</v>
      </c>
      <c r="CZ146" s="476">
        <f t="shared" si="414"/>
        <v>67065.788219104754</v>
      </c>
      <c r="DA146" s="476">
        <f t="shared" si="414"/>
        <v>80144.868872000006</v>
      </c>
      <c r="DC146" s="476">
        <f t="shared" ref="DC146:DN146" si="415">+SUM(DC139:DC145)</f>
        <v>14305733350</v>
      </c>
      <c r="DD146" s="476">
        <f t="shared" si="415"/>
        <v>30751337850</v>
      </c>
      <c r="DE146" s="476">
        <f t="shared" si="415"/>
        <v>40986690385.5</v>
      </c>
      <c r="DF146" s="476">
        <f t="shared" si="415"/>
        <v>48830523288</v>
      </c>
      <c r="DG146" s="476">
        <f t="shared" si="415"/>
        <v>56845312483</v>
      </c>
      <c r="DH146" s="476">
        <f t="shared" si="415"/>
        <v>76300549159</v>
      </c>
      <c r="DI146" s="476">
        <f t="shared" si="415"/>
        <v>79839757756</v>
      </c>
      <c r="DJ146" s="476">
        <f t="shared" si="415"/>
        <v>79890979977</v>
      </c>
      <c r="DK146" s="476">
        <f t="shared" si="415"/>
        <v>79942202198</v>
      </c>
      <c r="DL146" s="476">
        <f t="shared" si="415"/>
        <v>79993424419</v>
      </c>
      <c r="DM146" s="476">
        <f t="shared" si="415"/>
        <v>80044646640</v>
      </c>
      <c r="DN146" s="476">
        <f t="shared" si="415"/>
        <v>80095868872</v>
      </c>
      <c r="DP146" s="476">
        <f t="shared" ref="DP146:EA146" si="416">+SUM(DP139:DP145)</f>
        <v>13500000</v>
      </c>
      <c r="DQ146" s="476">
        <f t="shared" si="416"/>
        <v>958624827.92022586</v>
      </c>
      <c r="DR146" s="476">
        <f t="shared" si="416"/>
        <v>2971274599.6579061</v>
      </c>
      <c r="DS146" s="476">
        <f t="shared" si="416"/>
        <v>5920110501.1306362</v>
      </c>
      <c r="DT146" s="476">
        <f t="shared" si="416"/>
        <v>9047820886.8955097</v>
      </c>
      <c r="DU146" s="476">
        <f t="shared" si="416"/>
        <v>14376845754.660383</v>
      </c>
      <c r="DV146" s="476">
        <f t="shared" si="416"/>
        <v>18051228122.425259</v>
      </c>
      <c r="DW146" s="476">
        <f t="shared" si="416"/>
        <v>28922969291.380131</v>
      </c>
      <c r="DX146" s="476">
        <f t="shared" si="416"/>
        <v>38427827956.945007</v>
      </c>
      <c r="DY146" s="476">
        <f t="shared" si="416"/>
        <v>56040753145.739883</v>
      </c>
      <c r="DZ146" s="476">
        <f t="shared" si="416"/>
        <v>67065788219.104752</v>
      </c>
      <c r="EA146" s="476">
        <f t="shared" si="416"/>
        <v>80144868872</v>
      </c>
      <c r="EC146" s="477">
        <v>1000000</v>
      </c>
      <c r="ED146" s="477">
        <v>1000000</v>
      </c>
      <c r="EE146" s="477">
        <v>1000000</v>
      </c>
      <c r="EF146" s="477">
        <v>1000000</v>
      </c>
      <c r="EG146" s="477">
        <v>1000000</v>
      </c>
      <c r="EH146" s="477">
        <v>1000000</v>
      </c>
      <c r="EI146" s="477">
        <v>1000000</v>
      </c>
      <c r="EJ146" s="477">
        <v>1000000</v>
      </c>
      <c r="EK146" s="477">
        <v>1000000</v>
      </c>
      <c r="EL146" s="477">
        <v>1000000</v>
      </c>
      <c r="EM146" s="477">
        <v>1000000</v>
      </c>
      <c r="EN146" s="477">
        <v>1000000</v>
      </c>
      <c r="EP146" s="477">
        <v>1000000</v>
      </c>
      <c r="EQ146" s="477">
        <v>1000000</v>
      </c>
      <c r="ER146" s="477">
        <v>1000000</v>
      </c>
      <c r="ES146" s="477">
        <v>1000000</v>
      </c>
      <c r="ET146" s="477">
        <v>1000000</v>
      </c>
      <c r="EU146" s="477">
        <v>1000000</v>
      </c>
      <c r="EV146" s="477">
        <v>1000000</v>
      </c>
      <c r="EW146" s="477">
        <v>1000000</v>
      </c>
      <c r="EX146" s="477">
        <v>1000000</v>
      </c>
      <c r="EY146" s="477">
        <v>1000000</v>
      </c>
      <c r="EZ146" s="477">
        <v>1000000</v>
      </c>
      <c r="FA146" s="477">
        <v>1000000</v>
      </c>
    </row>
    <row r="147" spans="1:157" ht="34.5" customHeight="1">
      <c r="A147" s="179"/>
      <c r="B147" s="179"/>
      <c r="C147" s="179"/>
      <c r="D147" s="179"/>
      <c r="E147" s="179"/>
      <c r="F147" s="179"/>
      <c r="G147" s="179"/>
      <c r="H147" s="179"/>
      <c r="I147" s="179"/>
      <c r="J147" s="179"/>
      <c r="K147" s="179"/>
      <c r="L147" s="179"/>
      <c r="M147" s="179"/>
      <c r="N147" s="179"/>
      <c r="O147" s="179"/>
      <c r="P147" s="179"/>
      <c r="Q147" s="179"/>
      <c r="R147" s="179"/>
      <c r="S147" s="230"/>
      <c r="T147" s="273"/>
      <c r="U147" s="395"/>
      <c r="V147" s="273" t="s">
        <v>129</v>
      </c>
      <c r="W147" s="154" t="s">
        <v>130</v>
      </c>
      <c r="X147" s="154" t="s">
        <v>131</v>
      </c>
      <c r="Y147" s="154" t="s">
        <v>132</v>
      </c>
      <c r="Z147" s="154" t="s">
        <v>133</v>
      </c>
      <c r="AA147" s="154" t="s">
        <v>134</v>
      </c>
      <c r="AB147" s="154" t="s">
        <v>135</v>
      </c>
      <c r="AC147" s="153" t="s">
        <v>136</v>
      </c>
      <c r="AD147" s="404" t="s">
        <v>137</v>
      </c>
      <c r="AE147" s="153" t="s">
        <v>138</v>
      </c>
      <c r="AF147" s="153" t="s">
        <v>139</v>
      </c>
      <c r="AG147" s="153" t="s">
        <v>140</v>
      </c>
      <c r="AH147" s="404" t="s">
        <v>7</v>
      </c>
      <c r="AI147" s="155" t="s">
        <v>141</v>
      </c>
      <c r="AJ147" s="156" t="s">
        <v>142</v>
      </c>
      <c r="AK147" s="156" t="s">
        <v>143</v>
      </c>
      <c r="AL147" s="156" t="s">
        <v>144</v>
      </c>
      <c r="AM147" s="157" t="s">
        <v>145</v>
      </c>
      <c r="AN147" s="404" t="s">
        <v>146</v>
      </c>
      <c r="AO147" s="155" t="s">
        <v>147</v>
      </c>
      <c r="AP147" s="235" t="s">
        <v>253</v>
      </c>
      <c r="AQ147" s="235" t="s">
        <v>149</v>
      </c>
      <c r="AR147" s="235" t="s">
        <v>150</v>
      </c>
      <c r="AS147" s="262" t="s">
        <v>151</v>
      </c>
      <c r="AT147" s="404" t="s">
        <v>152</v>
      </c>
      <c r="AU147" s="155" t="s">
        <v>153</v>
      </c>
      <c r="AV147" s="419" t="s">
        <v>154</v>
      </c>
      <c r="AW147" s="361" t="s">
        <v>155</v>
      </c>
      <c r="AX147" s="361" t="s">
        <v>156</v>
      </c>
      <c r="AY147" s="362" t="s">
        <v>328</v>
      </c>
      <c r="AZ147" s="235" t="s">
        <v>158</v>
      </c>
      <c r="BA147" s="236" t="s">
        <v>159</v>
      </c>
      <c r="BC147" s="160" t="s">
        <v>160</v>
      </c>
      <c r="BD147" s="160" t="s">
        <v>161</v>
      </c>
      <c r="BE147" s="160" t="s">
        <v>162</v>
      </c>
      <c r="BF147" s="160" t="s">
        <v>163</v>
      </c>
      <c r="BG147" s="160" t="s">
        <v>164</v>
      </c>
      <c r="BH147" s="160" t="s">
        <v>165</v>
      </c>
      <c r="BI147" s="160" t="s">
        <v>166</v>
      </c>
      <c r="BJ147" s="160" t="s">
        <v>167</v>
      </c>
      <c r="BK147" s="160" t="s">
        <v>111</v>
      </c>
      <c r="BL147" s="160" t="s">
        <v>168</v>
      </c>
      <c r="BM147" s="160" t="s">
        <v>169</v>
      </c>
      <c r="BN147" s="160" t="s">
        <v>170</v>
      </c>
      <c r="BP147" s="160" t="s">
        <v>160</v>
      </c>
      <c r="BQ147" s="160" t="s">
        <v>161</v>
      </c>
      <c r="BR147" s="160" t="s">
        <v>162</v>
      </c>
      <c r="BS147" s="160" t="s">
        <v>163</v>
      </c>
      <c r="BT147" s="160" t="s">
        <v>164</v>
      </c>
      <c r="BU147" s="160" t="s">
        <v>165</v>
      </c>
      <c r="BV147" s="160" t="s">
        <v>166</v>
      </c>
      <c r="BW147" s="160" t="s">
        <v>167</v>
      </c>
      <c r="BX147" s="160" t="s">
        <v>111</v>
      </c>
      <c r="BY147" s="160" t="s">
        <v>168</v>
      </c>
      <c r="BZ147" s="160" t="s">
        <v>169</v>
      </c>
      <c r="CA147" s="160" t="s">
        <v>170</v>
      </c>
      <c r="CC147" s="459" t="s">
        <v>160</v>
      </c>
      <c r="CD147" s="459" t="s">
        <v>161</v>
      </c>
      <c r="CE147" s="459" t="s">
        <v>162</v>
      </c>
      <c r="CF147" s="459" t="s">
        <v>163</v>
      </c>
      <c r="CG147" s="459" t="s">
        <v>164</v>
      </c>
      <c r="CH147" s="459" t="s">
        <v>165</v>
      </c>
      <c r="CI147" s="459" t="s">
        <v>166</v>
      </c>
      <c r="CJ147" s="459" t="s">
        <v>167</v>
      </c>
      <c r="CK147" s="459" t="s">
        <v>111</v>
      </c>
      <c r="CL147" s="459" t="s">
        <v>168</v>
      </c>
      <c r="CM147" s="459" t="s">
        <v>169</v>
      </c>
      <c r="CN147" s="459" t="s">
        <v>170</v>
      </c>
      <c r="CP147" s="459" t="s">
        <v>160</v>
      </c>
      <c r="CQ147" s="459" t="s">
        <v>161</v>
      </c>
      <c r="CR147" s="459" t="s">
        <v>162</v>
      </c>
      <c r="CS147" s="459" t="s">
        <v>163</v>
      </c>
      <c r="CT147" s="459" t="s">
        <v>164</v>
      </c>
      <c r="CU147" s="459" t="s">
        <v>165</v>
      </c>
      <c r="CV147" s="459" t="s">
        <v>166</v>
      </c>
      <c r="CW147" s="459" t="s">
        <v>167</v>
      </c>
      <c r="CX147" s="459" t="s">
        <v>111</v>
      </c>
      <c r="CY147" s="459" t="s">
        <v>168</v>
      </c>
      <c r="CZ147" s="459" t="s">
        <v>169</v>
      </c>
      <c r="DA147" s="459" t="s">
        <v>170</v>
      </c>
      <c r="DC147" s="459" t="s">
        <v>160</v>
      </c>
      <c r="DD147" s="459" t="s">
        <v>161</v>
      </c>
      <c r="DE147" s="459" t="s">
        <v>162</v>
      </c>
      <c r="DF147" s="459" t="s">
        <v>163</v>
      </c>
      <c r="DG147" s="459" t="s">
        <v>164</v>
      </c>
      <c r="DH147" s="459" t="s">
        <v>165</v>
      </c>
      <c r="DI147" s="459" t="s">
        <v>166</v>
      </c>
      <c r="DJ147" s="459" t="s">
        <v>167</v>
      </c>
      <c r="DK147" s="459" t="s">
        <v>111</v>
      </c>
      <c r="DL147" s="459" t="s">
        <v>168</v>
      </c>
      <c r="DM147" s="459" t="s">
        <v>169</v>
      </c>
      <c r="DN147" s="459" t="s">
        <v>170</v>
      </c>
      <c r="DP147" s="459" t="s">
        <v>160</v>
      </c>
      <c r="DQ147" s="459" t="s">
        <v>161</v>
      </c>
      <c r="DR147" s="459" t="s">
        <v>162</v>
      </c>
      <c r="DS147" s="459" t="s">
        <v>163</v>
      </c>
      <c r="DT147" s="459" t="s">
        <v>164</v>
      </c>
      <c r="DU147" s="459" t="s">
        <v>165</v>
      </c>
      <c r="DV147" s="459" t="s">
        <v>166</v>
      </c>
      <c r="DW147" s="459" t="s">
        <v>167</v>
      </c>
      <c r="DX147" s="459" t="s">
        <v>111</v>
      </c>
      <c r="DY147" s="459" t="s">
        <v>168</v>
      </c>
      <c r="DZ147" s="459" t="s">
        <v>169</v>
      </c>
      <c r="EA147" s="459" t="s">
        <v>170</v>
      </c>
      <c r="EC147" s="459" t="s">
        <v>160</v>
      </c>
      <c r="ED147" s="459" t="s">
        <v>161</v>
      </c>
      <c r="EE147" s="459" t="s">
        <v>162</v>
      </c>
      <c r="EF147" s="459" t="s">
        <v>163</v>
      </c>
      <c r="EG147" s="459" t="s">
        <v>164</v>
      </c>
      <c r="EH147" s="459" t="s">
        <v>165</v>
      </c>
      <c r="EI147" s="459" t="s">
        <v>166</v>
      </c>
      <c r="EJ147" s="459" t="s">
        <v>167</v>
      </c>
      <c r="EK147" s="459" t="s">
        <v>111</v>
      </c>
      <c r="EL147" s="459" t="s">
        <v>168</v>
      </c>
      <c r="EM147" s="459" t="s">
        <v>169</v>
      </c>
      <c r="EN147" s="459" t="s">
        <v>170</v>
      </c>
      <c r="EP147" s="459" t="s">
        <v>160</v>
      </c>
      <c r="EQ147" s="459" t="s">
        <v>161</v>
      </c>
      <c r="ER147" s="459" t="s">
        <v>162</v>
      </c>
      <c r="ES147" s="459" t="s">
        <v>163</v>
      </c>
      <c r="ET147" s="459" t="s">
        <v>164</v>
      </c>
      <c r="EU147" s="459" t="s">
        <v>165</v>
      </c>
      <c r="EV147" s="459" t="s">
        <v>166</v>
      </c>
      <c r="EW147" s="459" t="s">
        <v>167</v>
      </c>
      <c r="EX147" s="459" t="s">
        <v>111</v>
      </c>
      <c r="EY147" s="459" t="s">
        <v>168</v>
      </c>
      <c r="EZ147" s="459" t="s">
        <v>169</v>
      </c>
      <c r="FA147" s="459" t="s">
        <v>170</v>
      </c>
    </row>
    <row r="148" spans="1:157" ht="55.5" customHeight="1">
      <c r="A148" s="577"/>
      <c r="B148" s="577" t="s">
        <v>190</v>
      </c>
      <c r="C148" s="221" t="s">
        <v>191</v>
      </c>
      <c r="D148" s="557" t="s">
        <v>329</v>
      </c>
      <c r="E148" s="179" t="s">
        <v>183</v>
      </c>
      <c r="F148" s="179" t="s">
        <v>171</v>
      </c>
      <c r="G148" s="179" t="s">
        <v>171</v>
      </c>
      <c r="H148" s="179" t="s">
        <v>171</v>
      </c>
      <c r="I148" s="179" t="s">
        <v>171</v>
      </c>
      <c r="J148" s="179" t="s">
        <v>171</v>
      </c>
      <c r="K148" s="179" t="s">
        <v>171</v>
      </c>
      <c r="L148" s="179" t="s">
        <v>171</v>
      </c>
      <c r="M148" s="179" t="s">
        <v>171</v>
      </c>
      <c r="N148" s="179" t="s">
        <v>171</v>
      </c>
      <c r="O148" s="179" t="s">
        <v>171</v>
      </c>
      <c r="P148" s="179"/>
      <c r="Q148" s="179"/>
      <c r="R148" s="179"/>
      <c r="S148" s="230"/>
      <c r="T148" s="449" t="s">
        <v>39</v>
      </c>
      <c r="U148" s="558">
        <v>202400000000184</v>
      </c>
      <c r="V148" s="570" t="s">
        <v>330</v>
      </c>
      <c r="W148" s="351">
        <f>+SUMIFS('[1]SIIF 30 de Noviembre de 2025'!$P$4:$P$749,'[1]SIIF 30 de Noviembre de 2025'!$A$4:$A$749,$B148,'[1]SIIF 30 de Noviembre de 2025'!$B$4:$B$749,$C148,'[1]SIIF 30 de Noviembre de 2025'!$C$4:$C$749,$D148)/1000000</f>
        <v>51042.98</v>
      </c>
      <c r="X148" s="351"/>
      <c r="Y148" s="351">
        <f>+SUMIFS('[1]SIIF 30 de Noviembre de 2025'!$R$4:$R$749,'[1]SIIF 30 de Noviembre de 2025'!$A$4:$A$749,$B148,'[1]SIIF 30 de Noviembre de 2025'!$B$4:$B$749,$C148,'[1]SIIF 30 de Noviembre de 2025'!$C$4:$C$749,$D148)/1000000</f>
        <v>0</v>
      </c>
      <c r="Z148" s="351"/>
      <c r="AA148" s="351">
        <f>+SUMIFS('[1]SIIF 30 de Noviembre de 2025'!$Q$4:$Q$749,'[1]SIIF 30 de Noviembre de 2025'!$A$4:$A$749,$B148,'[1]SIIF 30 de Noviembre de 2025'!$B$4:$B$749,$C148,'[1]SIIF 30 de Noviembre de 2025'!$C$4:$C$749,#REF!)/1000000</f>
        <v>0</v>
      </c>
      <c r="AB148" s="351"/>
      <c r="AC148" s="351"/>
      <c r="AD148" s="413">
        <f>+SUMIFS('[1]SIIF 30 de Noviembre de 2025'!$S$4:$S$749,'[1]SIIF 30 de Noviembre de 2025'!$A$4:$A$749,$B148,'[1]SIIF 30 de Noviembre de 2025'!$B$4:$B$749,$C148,'[1]SIIF 30 de Noviembre de 2025'!$C$4:$C$749,$D148)/1000000</f>
        <v>51042.98</v>
      </c>
      <c r="AE148" s="351">
        <f>+SUMIFS('[1]SIIF 30 de Noviembre de 2025'!$T$4:$T$749,'[1]SIIF 30 de Noviembre de 2025'!$A$4:$A$749,$B148,'[1]SIIF 30 de Noviembre de 2025'!$B$4:$B$749,$C148,'[1]SIIF 30 de Noviembre de 2025'!$C$4:$C$749,$D148)/1000000</f>
        <v>0</v>
      </c>
      <c r="AF148" s="351">
        <f>+SUMIFS('[1]SIIF 30 de Noviembre de 2025'!$U$4:$U$749,'[1]SIIF 30 de Noviembre de 2025'!$A$4:$A$749,$B148,'[1]SIIF 30 de Noviembre de 2025'!$B$4:$B$749,$C148,'[1]SIIF 30 de Noviembre de 2025'!$C$4:$C$749,$D148)/1000000</f>
        <v>42701.202243</v>
      </c>
      <c r="AG148" s="351">
        <f>+SUMIFS('[1]SIIF 30 de Noviembre de 2025'!$V$4:$V$749,'[1]SIIF 30 de Noviembre de 2025'!$A$4:$A$749,$B148,'[1]SIIF 30 de Noviembre de 2025'!$B$4:$B$749,$C148,'[1]SIIF 30 de Noviembre de 2025'!$C$4:$C$749,$D148)/1000000</f>
        <v>8341.7777569999998</v>
      </c>
      <c r="AH148" s="418">
        <f>+SUMIFS('[1]SIIF 30 de Noviembre de 2025'!$W$4:$W$749,'[1]SIIF 30 de Noviembre de 2025'!$A$4:$A$749,$B148,'[1]SIIF 30 de Noviembre de 2025'!$B$4:$B$749,$C148,'[1]SIIF 30 de Noviembre de 2025'!$C$4:$C$749,$D148,'[1]SIIF 30 de Noviembre de 2025'!$D$4:$D$749,$E148,'[1]SIIF 30 de Noviembre de 2025'!$E$4:$E$749,$F148,'[1]SIIF 30 de Noviembre de 2025'!$F$4:$F$749,$G148,'[1]SIIF 30 de Noviembre de 2025'!$G$4:$G$749,$H148,'[1]SIIF 30 de Noviembre de 2025'!$H$4:$H$749,$I148,'[1]SIIF 30 de Noviembre de 2025'!$I$4:$I$749,$J148,'[1]SIIF 30 de Noviembre de 2025'!$J$4:$J$749,$K148,'[1]SIIF 30 de Noviembre de 2025'!$K$4:$K$749,$L148,'[1]SIIF 30 de Noviembre de 2025'!$L$4:$L$749,$M148,'[1]SIIF 30 de Noviembre de 2025'!$M$4:$M$749,$N148,'[1]SIIF 30 de Noviembre de 2025'!$N$4:$N$749,$O148)/1000000</f>
        <v>24594.364522</v>
      </c>
      <c r="AI148" s="244">
        <f>+AH148/AD148</f>
        <v>0.48183637636360571</v>
      </c>
      <c r="AJ148" s="245">
        <f>+AH148/AG148</f>
        <v>2.9483361027404076</v>
      </c>
      <c r="AK148" s="243">
        <f>INDEX(CC148:CN148,MATCH($W$1,$CC$86:$CN$86,0))</f>
        <v>50864.168611083333</v>
      </c>
      <c r="AL148" s="243">
        <f>+AH148-AK148</f>
        <v>-26269.804089083333</v>
      </c>
      <c r="AM148" s="168">
        <f>INDEX(BC148:BN148,MATCH($W$1,$BC$86:$BN$86,0))</f>
        <v>0.99649684660032267</v>
      </c>
      <c r="AN148" s="413">
        <f>+SUMIFS('[1]SIIF 30 de Noviembre de 2025'!$X$4:$X$749,'[1]SIIF 30 de Noviembre de 2025'!$A$4:$A$749,$B148,'[1]SIIF 30 de Noviembre de 2025'!$B$4:$B$749,$C148,'[1]SIIF 30 de Noviembre de 2025'!$C$4:$C$749,$D148,'[1]SIIF 30 de Noviembre de 2025'!$D$4:$D$749,$E148,'[1]SIIF 30 de Noviembre de 2025'!$E$4:$E$749,$F148,'[1]SIIF 30 de Noviembre de 2025'!$F$4:$F$749,$G148,'[1]SIIF 30 de Noviembre de 2025'!$G$4:$G$749,$H148,'[1]SIIF 30 de Noviembre de 2025'!$H$4:$H$749,$I148,'[1]SIIF 30 de Noviembre de 2025'!$I$4:$I$749,$J148,'[1]SIIF 30 de Noviembre de 2025'!$J$4:$J$749,$K148,'[1]SIIF 30 de Noviembre de 2025'!$K$4:$K$749,$L148,'[1]SIIF 30 de Noviembre de 2025'!$L$4:$L$749,$M148,'[1]SIIF 30 de Noviembre de 2025'!$M$4:$M$749,$N148,'[1]SIIF 30 de Noviembre de 2025'!$N$4:$N$749,$O148)/1000000</f>
        <v>8649.1745339999998</v>
      </c>
      <c r="AO148" s="244">
        <f>+AN148/AD148</f>
        <v>0.16944885533720797</v>
      </c>
      <c r="AP148" s="245">
        <f>+AN148/AG148</f>
        <v>1.0368502717232004</v>
      </c>
      <c r="AQ148" s="243">
        <f>INDEX(CP148:DA148,MATCH($W$1,$CP$86:$DA$86,0))</f>
        <v>45058.247388916665</v>
      </c>
      <c r="AR148" s="243">
        <f>+AN148-AQ148</f>
        <v>-36409.072854916667</v>
      </c>
      <c r="AS148" s="168">
        <f>INDEX(BP148:CA148,MATCH($W$1,$BP$86:$CA$86,0))</f>
        <v>0.88275111266851314</v>
      </c>
      <c r="AT148" s="413">
        <f>+SUMIFS('[1]SIIF 30 de Noviembre de 2025'!$Z$4:$Z$749,'[1]SIIF 30 de Noviembre de 2025'!$A$4:$A$749,$B148,'[1]SIIF 30 de Noviembre de 2025'!$B$4:$B$749,$C148,'[1]SIIF 30 de Noviembre de 2025'!$C$4:$C$749,$D148,'[1]SIIF 30 de Noviembre de 2025'!$D$4:$D$749,$E148,'[1]SIIF 30 de Noviembre de 2025'!$E$4:$E$749,$F148,'[1]SIIF 30 de Noviembre de 2025'!$F$4:$F$749,$G148,'[1]SIIF 30 de Noviembre de 2025'!$G$4:$G$749,$H148,'[1]SIIF 30 de Noviembre de 2025'!$H$4:$H$749,$I148,'[1]SIIF 30 de Noviembre de 2025'!$I$4:$I$749,$J148,'[1]SIIF 30 de Noviembre de 2025'!$J$4:$J$749,$K148,'[1]SIIF 30 de Noviembre de 2025'!$K$4:$K$749,$L148,'[1]SIIF 30 de Noviembre de 2025'!$L$4:$L$749,$M148,'[1]SIIF 30 de Noviembre de 2025'!$M$4:$M$749,$N148,'[1]SIIF 30 de Noviembre de 2025'!$N$4:$N$749,$O148)/1000000</f>
        <v>8636.6745339999998</v>
      </c>
      <c r="AU148" s="244">
        <f>+AT148/AD148</f>
        <v>0.16920396367923657</v>
      </c>
      <c r="AV148" s="413">
        <f>+AD148-AH148</f>
        <v>26448.615478000003</v>
      </c>
      <c r="AW148" s="352">
        <f>+AH148-AN148</f>
        <v>15945.189988</v>
      </c>
      <c r="AX148" s="369">
        <f>+AD148-AN148</f>
        <v>42393.805466000005</v>
      </c>
      <c r="AY148" s="352">
        <f>+AG148-AH148</f>
        <v>-16252.586765</v>
      </c>
      <c r="AZ148" s="188">
        <f>AD148*AS148</f>
        <v>45058.247388916665</v>
      </c>
      <c r="BA148" s="247"/>
      <c r="BC148" s="248">
        <v>2.2311118962881869E-2</v>
      </c>
      <c r="BD148" s="277">
        <v>0.13750556991219295</v>
      </c>
      <c r="BE148" s="277">
        <v>0.14255274344777677</v>
      </c>
      <c r="BF148" s="277">
        <v>0.30204791355409372</v>
      </c>
      <c r="BG148" s="277">
        <v>0.34648071857122503</v>
      </c>
      <c r="BH148" s="277">
        <v>0.70060974430274248</v>
      </c>
      <c r="BI148" s="277">
        <v>0.75463524943260241</v>
      </c>
      <c r="BJ148" s="277">
        <v>0.92953927693713556</v>
      </c>
      <c r="BK148" s="277">
        <v>0.97630815245798752</v>
      </c>
      <c r="BL148" s="277">
        <v>0.98640249952915504</v>
      </c>
      <c r="BM148" s="277">
        <v>0.99649684660032267</v>
      </c>
      <c r="BN148" s="277">
        <v>1</v>
      </c>
      <c r="BP148" s="277">
        <v>0</v>
      </c>
      <c r="BQ148" s="277">
        <v>1.8592599135734893E-3</v>
      </c>
      <c r="BR148" s="277">
        <v>1.8154932044524046E-2</v>
      </c>
      <c r="BS148" s="277">
        <v>3.6912206143071322E-2</v>
      </c>
      <c r="BT148" s="277">
        <v>6.5865577073478079E-2</v>
      </c>
      <c r="BU148" s="277">
        <v>9.9742151939078261E-2</v>
      </c>
      <c r="BV148" s="277">
        <v>0.14599280841198273</v>
      </c>
      <c r="BW148" s="277">
        <v>0.38767534405808596</v>
      </c>
      <c r="BX148" s="277">
        <v>0.57235443868252478</v>
      </c>
      <c r="BY148" s="277">
        <v>0.77128863318227114</v>
      </c>
      <c r="BZ148" s="277">
        <v>0.88275111266851314</v>
      </c>
      <c r="CA148" s="277">
        <v>1</v>
      </c>
      <c r="CC148" s="464">
        <f t="shared" ref="CC148:CN148" si="417">DC148/EC148</f>
        <v>1138.8259989999999</v>
      </c>
      <c r="CD148" s="464">
        <f t="shared" si="417"/>
        <v>7018.6940549166666</v>
      </c>
      <c r="CE148" s="464">
        <f t="shared" si="417"/>
        <v>7276.3168327499998</v>
      </c>
      <c r="CF148" s="464">
        <f t="shared" si="417"/>
        <v>15417.425610583334</v>
      </c>
      <c r="CG148" s="464">
        <f t="shared" si="417"/>
        <v>17685.408388416668</v>
      </c>
      <c r="CH148" s="464">
        <f t="shared" si="417"/>
        <v>35761.209166250002</v>
      </c>
      <c r="CI148" s="464">
        <f t="shared" si="417"/>
        <v>38518.831944083337</v>
      </c>
      <c r="CJ148" s="464">
        <f t="shared" si="417"/>
        <v>47446.454721916671</v>
      </c>
      <c r="CK148" s="464">
        <f t="shared" si="417"/>
        <v>49833.677499750011</v>
      </c>
      <c r="CL148" s="464">
        <f t="shared" si="417"/>
        <v>50348.923055416672</v>
      </c>
      <c r="CM148" s="464">
        <f t="shared" si="417"/>
        <v>50864.168611083333</v>
      </c>
      <c r="CN148" s="464">
        <f t="shared" si="417"/>
        <v>51042.98</v>
      </c>
      <c r="CP148" s="465">
        <f t="shared" ref="CP148:DA148" si="418">DP148/EP148</f>
        <v>0</v>
      </c>
      <c r="CQ148" s="465">
        <f t="shared" si="418"/>
        <v>94.90216658333334</v>
      </c>
      <c r="CR148" s="465">
        <f t="shared" si="418"/>
        <v>926.68183324999995</v>
      </c>
      <c r="CS148" s="465">
        <f t="shared" si="418"/>
        <v>1884.1089999166668</v>
      </c>
      <c r="CT148" s="465">
        <f t="shared" si="418"/>
        <v>3361.9753332499999</v>
      </c>
      <c r="CU148" s="465">
        <f t="shared" si="418"/>
        <v>5091.136666583333</v>
      </c>
      <c r="CV148" s="465">
        <f t="shared" si="418"/>
        <v>7451.9079999166661</v>
      </c>
      <c r="CW148" s="465">
        <f t="shared" si="418"/>
        <v>19788.10483325</v>
      </c>
      <c r="CX148" s="465">
        <f t="shared" si="418"/>
        <v>29214.676166583336</v>
      </c>
      <c r="CY148" s="465">
        <f t="shared" si="418"/>
        <v>39368.87027775</v>
      </c>
      <c r="CZ148" s="465">
        <f t="shared" si="418"/>
        <v>45058.247388916665</v>
      </c>
      <c r="DA148" s="465">
        <f t="shared" si="418"/>
        <v>51042.98</v>
      </c>
      <c r="DC148" s="468">
        <v>1138825999</v>
      </c>
      <c r="DD148" s="471">
        <v>7018694054.916667</v>
      </c>
      <c r="DE148" s="471">
        <v>7276316832.75</v>
      </c>
      <c r="DF148" s="471">
        <v>15417425610.583334</v>
      </c>
      <c r="DG148" s="471">
        <v>17685408388.416668</v>
      </c>
      <c r="DH148" s="471">
        <v>35761209166.25</v>
      </c>
      <c r="DI148" s="471">
        <v>38518831944.083336</v>
      </c>
      <c r="DJ148" s="471">
        <v>47446454721.916672</v>
      </c>
      <c r="DK148" s="471">
        <v>49833677499.750008</v>
      </c>
      <c r="DL148" s="471">
        <v>50348923055.416672</v>
      </c>
      <c r="DM148" s="471">
        <v>50864168611.083336</v>
      </c>
      <c r="DN148" s="471">
        <v>51042980000</v>
      </c>
      <c r="DP148" s="471">
        <v>0</v>
      </c>
      <c r="DQ148" s="471">
        <v>94902166.583333343</v>
      </c>
      <c r="DR148" s="471">
        <v>926681833.25</v>
      </c>
      <c r="DS148" s="471">
        <v>1884108999.9166667</v>
      </c>
      <c r="DT148" s="471">
        <v>3361975333.25</v>
      </c>
      <c r="DU148" s="471">
        <v>5091136666.583333</v>
      </c>
      <c r="DV148" s="471">
        <v>7451907999.916666</v>
      </c>
      <c r="DW148" s="471">
        <v>19788104833.25</v>
      </c>
      <c r="DX148" s="471">
        <v>29214676166.583336</v>
      </c>
      <c r="DY148" s="471">
        <v>39368870277.75</v>
      </c>
      <c r="DZ148" s="471">
        <v>45058247388.916664</v>
      </c>
      <c r="EA148" s="471">
        <v>51042980000</v>
      </c>
      <c r="EC148" s="468">
        <v>1000000</v>
      </c>
      <c r="ED148" s="471">
        <v>1000000</v>
      </c>
      <c r="EE148" s="471">
        <v>1000000</v>
      </c>
      <c r="EF148" s="471">
        <v>1000000</v>
      </c>
      <c r="EG148" s="471">
        <v>1000000</v>
      </c>
      <c r="EH148" s="471">
        <v>1000000</v>
      </c>
      <c r="EI148" s="471">
        <v>1000000</v>
      </c>
      <c r="EJ148" s="471">
        <v>1000000</v>
      </c>
      <c r="EK148" s="471">
        <v>1000000</v>
      </c>
      <c r="EL148" s="471">
        <v>1000000</v>
      </c>
      <c r="EM148" s="471">
        <v>1000000</v>
      </c>
      <c r="EN148" s="471">
        <v>1000000</v>
      </c>
      <c r="EP148" s="471">
        <v>1000000</v>
      </c>
      <c r="EQ148" s="471">
        <v>1000000</v>
      </c>
      <c r="ER148" s="471">
        <v>1000000</v>
      </c>
      <c r="ES148" s="471">
        <v>1000000</v>
      </c>
      <c r="ET148" s="471">
        <v>1000000</v>
      </c>
      <c r="EU148" s="471">
        <v>1000000</v>
      </c>
      <c r="EV148" s="471">
        <v>1000000</v>
      </c>
      <c r="EW148" s="471">
        <v>1000000</v>
      </c>
      <c r="EX148" s="471">
        <v>1000000</v>
      </c>
      <c r="EY148" s="471">
        <v>1000000</v>
      </c>
      <c r="EZ148" s="471">
        <v>1000000</v>
      </c>
      <c r="FA148" s="471">
        <v>1000000</v>
      </c>
    </row>
    <row r="149" spans="1:157" ht="34.5" customHeight="1">
      <c r="A149" s="179"/>
      <c r="B149" s="179"/>
      <c r="C149" s="179"/>
      <c r="D149" s="254"/>
      <c r="E149" s="179"/>
      <c r="F149" s="179"/>
      <c r="G149" s="179"/>
      <c r="H149" s="179"/>
      <c r="I149" s="179"/>
      <c r="J149" s="179"/>
      <c r="K149" s="179"/>
      <c r="L149" s="179"/>
      <c r="M149" s="179"/>
      <c r="N149" s="179"/>
      <c r="O149" s="179"/>
      <c r="P149" s="179"/>
      <c r="Q149" s="179"/>
      <c r="R149" s="179"/>
      <c r="S149" s="230"/>
      <c r="T149" s="154"/>
      <c r="U149" s="394"/>
      <c r="V149" s="154" t="s">
        <v>331</v>
      </c>
      <c r="W149" s="344">
        <f t="shared" ref="W149:AD149" si="419">SUM(W148)</f>
        <v>51042.98</v>
      </c>
      <c r="X149" s="344">
        <f t="shared" si="419"/>
        <v>0</v>
      </c>
      <c r="Y149" s="344">
        <f t="shared" si="419"/>
        <v>0</v>
      </c>
      <c r="Z149" s="344">
        <f t="shared" si="419"/>
        <v>0</v>
      </c>
      <c r="AA149" s="344">
        <f t="shared" si="419"/>
        <v>0</v>
      </c>
      <c r="AB149" s="344">
        <f t="shared" si="419"/>
        <v>0</v>
      </c>
      <c r="AC149" s="344">
        <f t="shared" si="419"/>
        <v>0</v>
      </c>
      <c r="AD149" s="344">
        <f t="shared" si="419"/>
        <v>51042.98</v>
      </c>
      <c r="AE149" s="344">
        <f>+SUM(AE148:AE148)</f>
        <v>0</v>
      </c>
      <c r="AF149" s="344">
        <f>+SUM(AF148:AF148)</f>
        <v>42701.202243</v>
      </c>
      <c r="AG149" s="344">
        <f>+AG148</f>
        <v>8341.7777569999998</v>
      </c>
      <c r="AH149" s="408">
        <f>SUM(AH148:AH148)</f>
        <v>24594.364522</v>
      </c>
      <c r="AI149" s="165">
        <f>+AH149/AD149</f>
        <v>0.48183637636360571</v>
      </c>
      <c r="AJ149" s="256">
        <f>+AH149/AG149</f>
        <v>2.9483361027404076</v>
      </c>
      <c r="AK149" s="183">
        <f>+AK148</f>
        <v>50864.168611083333</v>
      </c>
      <c r="AL149" s="183">
        <f>AL148</f>
        <v>-26269.804089083333</v>
      </c>
      <c r="AM149" s="168">
        <f>INDEX(BC149:BN149,MATCH($W$1,$BC$86:$BN$86,0))</f>
        <v>0.99649684660032245</v>
      </c>
      <c r="AN149" s="408">
        <f>SUM(AN148:AN148)</f>
        <v>8649.1745339999998</v>
      </c>
      <c r="AO149" s="181">
        <f>+AN149/AD149</f>
        <v>0.16944885533720797</v>
      </c>
      <c r="AP149" s="257">
        <f>+AN149/AG149</f>
        <v>1.0368502717232004</v>
      </c>
      <c r="AQ149" s="183">
        <f>AQ148</f>
        <v>45058.247388916665</v>
      </c>
      <c r="AR149" s="183">
        <f>AR148</f>
        <v>-36409.072854916667</v>
      </c>
      <c r="AS149" s="168">
        <f>INDEX(BP149:CA149,MATCH($W$1,$BP$86:$CA$86,0))</f>
        <v>0.88275111266851314</v>
      </c>
      <c r="AT149" s="408">
        <f>SUM(AT148:AT148)</f>
        <v>8636.6745339999998</v>
      </c>
      <c r="AU149" s="181">
        <f>+AT149/AD149</f>
        <v>0.16920396367923657</v>
      </c>
      <c r="AV149" s="408">
        <f>SUM(AV148:AV148)</f>
        <v>26448.615478000003</v>
      </c>
      <c r="AW149" s="344">
        <f>+AH149-AN149</f>
        <v>15945.189988</v>
      </c>
      <c r="AX149" s="344">
        <f>+AD149-AN149</f>
        <v>42393.805466000005</v>
      </c>
      <c r="AY149" s="344">
        <f>+AG149-AH149</f>
        <v>-16252.586765</v>
      </c>
      <c r="AZ149" s="250" t="e">
        <f>SUM(#REF!)</f>
        <v>#REF!</v>
      </c>
      <c r="BA149" s="247" t="e">
        <f>IF(AND(AZ149=0,AN149&gt;AZ149),1,IFERROR(AN149/AZ149,1))</f>
        <v>#REF!</v>
      </c>
      <c r="BC149" s="289">
        <f>CC149/$AD$149</f>
        <v>2.2311118962881866E-2</v>
      </c>
      <c r="BD149" s="289">
        <f t="shared" ref="BD149:BN149" si="420">CD149/$AD$149</f>
        <v>0.13750556991219295</v>
      </c>
      <c r="BE149" s="289">
        <f t="shared" si="420"/>
        <v>0.14255274344777674</v>
      </c>
      <c r="BF149" s="289">
        <f t="shared" si="420"/>
        <v>0.30204791355409366</v>
      </c>
      <c r="BG149" s="289">
        <f t="shared" si="420"/>
        <v>0.34648071857122503</v>
      </c>
      <c r="BH149" s="289">
        <f t="shared" si="420"/>
        <v>0.70060974430274248</v>
      </c>
      <c r="BI149" s="289">
        <f t="shared" si="420"/>
        <v>0.75463524943260241</v>
      </c>
      <c r="BJ149" s="289">
        <f t="shared" si="420"/>
        <v>0.92953927693713545</v>
      </c>
      <c r="BK149" s="289">
        <f t="shared" si="420"/>
        <v>0.97630815245798752</v>
      </c>
      <c r="BL149" s="289">
        <f t="shared" si="420"/>
        <v>0.98640249952915504</v>
      </c>
      <c r="BM149" s="289">
        <f t="shared" si="420"/>
        <v>0.99649684660032245</v>
      </c>
      <c r="BN149" s="289">
        <f t="shared" si="420"/>
        <v>1</v>
      </c>
      <c r="BP149" s="289">
        <f>CP149/$AD$149</f>
        <v>0</v>
      </c>
      <c r="BQ149" s="289">
        <f t="shared" ref="BQ149:CA149" si="421">CQ149/$AD$149</f>
        <v>1.859259913573489E-3</v>
      </c>
      <c r="BR149" s="289">
        <f t="shared" si="421"/>
        <v>1.8154932044524043E-2</v>
      </c>
      <c r="BS149" s="289">
        <f t="shared" si="421"/>
        <v>3.6912206143071322E-2</v>
      </c>
      <c r="BT149" s="289">
        <f t="shared" si="421"/>
        <v>6.5865577073478065E-2</v>
      </c>
      <c r="BU149" s="289">
        <f t="shared" si="421"/>
        <v>9.9742151939078261E-2</v>
      </c>
      <c r="BV149" s="289">
        <f t="shared" si="421"/>
        <v>0.14599280841198273</v>
      </c>
      <c r="BW149" s="289">
        <f t="shared" si="421"/>
        <v>0.3876753440580859</v>
      </c>
      <c r="BX149" s="289">
        <f t="shared" si="421"/>
        <v>0.57235443868252467</v>
      </c>
      <c r="BY149" s="289">
        <f t="shared" si="421"/>
        <v>0.77128863318227103</v>
      </c>
      <c r="BZ149" s="289">
        <f t="shared" si="421"/>
        <v>0.88275111266851314</v>
      </c>
      <c r="CA149" s="289">
        <f t="shared" si="421"/>
        <v>1</v>
      </c>
      <c r="CC149" s="476">
        <f t="shared" ref="CC149:CN149" si="422">SUM(CC148:CC148)</f>
        <v>1138.8259989999999</v>
      </c>
      <c r="CD149" s="476">
        <f t="shared" si="422"/>
        <v>7018.6940549166666</v>
      </c>
      <c r="CE149" s="476">
        <f t="shared" si="422"/>
        <v>7276.3168327499998</v>
      </c>
      <c r="CF149" s="476">
        <f t="shared" si="422"/>
        <v>15417.425610583334</v>
      </c>
      <c r="CG149" s="476">
        <f t="shared" si="422"/>
        <v>17685.408388416668</v>
      </c>
      <c r="CH149" s="476">
        <f t="shared" si="422"/>
        <v>35761.209166250002</v>
      </c>
      <c r="CI149" s="476">
        <f t="shared" si="422"/>
        <v>38518.831944083337</v>
      </c>
      <c r="CJ149" s="476">
        <f t="shared" si="422"/>
        <v>47446.454721916671</v>
      </c>
      <c r="CK149" s="476">
        <f t="shared" si="422"/>
        <v>49833.677499750011</v>
      </c>
      <c r="CL149" s="476">
        <f t="shared" si="422"/>
        <v>50348.923055416672</v>
      </c>
      <c r="CM149" s="476">
        <f t="shared" si="422"/>
        <v>50864.168611083333</v>
      </c>
      <c r="CN149" s="476">
        <f t="shared" si="422"/>
        <v>51042.98</v>
      </c>
      <c r="CP149" s="476">
        <f t="shared" ref="CP149:DA149" si="423">SUM(CP148:CP148)</f>
        <v>0</v>
      </c>
      <c r="CQ149" s="476">
        <f t="shared" si="423"/>
        <v>94.90216658333334</v>
      </c>
      <c r="CR149" s="476">
        <f t="shared" si="423"/>
        <v>926.68183324999995</v>
      </c>
      <c r="CS149" s="476">
        <f t="shared" si="423"/>
        <v>1884.1089999166668</v>
      </c>
      <c r="CT149" s="476">
        <f t="shared" si="423"/>
        <v>3361.9753332499999</v>
      </c>
      <c r="CU149" s="476">
        <f t="shared" si="423"/>
        <v>5091.136666583333</v>
      </c>
      <c r="CV149" s="476">
        <f t="shared" si="423"/>
        <v>7451.9079999166661</v>
      </c>
      <c r="CW149" s="476">
        <f t="shared" si="423"/>
        <v>19788.10483325</v>
      </c>
      <c r="CX149" s="476">
        <f t="shared" si="423"/>
        <v>29214.676166583336</v>
      </c>
      <c r="CY149" s="476">
        <f t="shared" si="423"/>
        <v>39368.87027775</v>
      </c>
      <c r="CZ149" s="476">
        <f t="shared" si="423"/>
        <v>45058.247388916665</v>
      </c>
      <c r="DA149" s="476">
        <f t="shared" si="423"/>
        <v>51042.98</v>
      </c>
      <c r="DC149" s="472">
        <f>DC148</f>
        <v>1138825999</v>
      </c>
      <c r="DD149" s="472">
        <f t="shared" ref="DD149:DN149" si="424">DD148</f>
        <v>7018694054.916667</v>
      </c>
      <c r="DE149" s="472">
        <f t="shared" si="424"/>
        <v>7276316832.75</v>
      </c>
      <c r="DF149" s="472">
        <f t="shared" si="424"/>
        <v>15417425610.583334</v>
      </c>
      <c r="DG149" s="472">
        <f t="shared" si="424"/>
        <v>17685408388.416668</v>
      </c>
      <c r="DH149" s="472">
        <f t="shared" si="424"/>
        <v>35761209166.25</v>
      </c>
      <c r="DI149" s="472">
        <f t="shared" si="424"/>
        <v>38518831944.083336</v>
      </c>
      <c r="DJ149" s="472">
        <f t="shared" si="424"/>
        <v>47446454721.916672</v>
      </c>
      <c r="DK149" s="472">
        <f t="shared" si="424"/>
        <v>49833677499.750008</v>
      </c>
      <c r="DL149" s="472">
        <f t="shared" si="424"/>
        <v>50348923055.416672</v>
      </c>
      <c r="DM149" s="472">
        <f t="shared" si="424"/>
        <v>50864168611.083336</v>
      </c>
      <c r="DN149" s="472">
        <f t="shared" si="424"/>
        <v>51042980000</v>
      </c>
      <c r="DP149" s="472">
        <f>DP148</f>
        <v>0</v>
      </c>
      <c r="DQ149" s="472">
        <f t="shared" ref="DQ149:EA149" si="425">DQ148</f>
        <v>94902166.583333343</v>
      </c>
      <c r="DR149" s="472">
        <f t="shared" si="425"/>
        <v>926681833.25</v>
      </c>
      <c r="DS149" s="472">
        <f t="shared" si="425"/>
        <v>1884108999.9166667</v>
      </c>
      <c r="DT149" s="472">
        <f t="shared" si="425"/>
        <v>3361975333.25</v>
      </c>
      <c r="DU149" s="472">
        <f t="shared" si="425"/>
        <v>5091136666.583333</v>
      </c>
      <c r="DV149" s="472">
        <f t="shared" si="425"/>
        <v>7451907999.916666</v>
      </c>
      <c r="DW149" s="472">
        <f t="shared" si="425"/>
        <v>19788104833.25</v>
      </c>
      <c r="DX149" s="472">
        <f t="shared" si="425"/>
        <v>29214676166.583336</v>
      </c>
      <c r="DY149" s="472">
        <f t="shared" si="425"/>
        <v>39368870277.75</v>
      </c>
      <c r="DZ149" s="472">
        <f t="shared" si="425"/>
        <v>45058247388.916664</v>
      </c>
      <c r="EA149" s="472">
        <f t="shared" si="425"/>
        <v>51042980000</v>
      </c>
      <c r="EC149" s="472">
        <v>1000000</v>
      </c>
      <c r="ED149" s="472">
        <v>1000000</v>
      </c>
      <c r="EE149" s="472">
        <v>1000000</v>
      </c>
      <c r="EF149" s="472">
        <v>1000000</v>
      </c>
      <c r="EG149" s="472">
        <v>1000000</v>
      </c>
      <c r="EH149" s="472">
        <v>1000000</v>
      </c>
      <c r="EI149" s="472">
        <v>1000000</v>
      </c>
      <c r="EJ149" s="472">
        <v>1000000</v>
      </c>
      <c r="EK149" s="472">
        <v>1000000</v>
      </c>
      <c r="EL149" s="472">
        <v>1000000</v>
      </c>
      <c r="EM149" s="472">
        <v>1000000</v>
      </c>
      <c r="EN149" s="472">
        <v>1000000</v>
      </c>
      <c r="EP149" s="472">
        <v>1000000</v>
      </c>
      <c r="EQ149" s="472">
        <v>1000000</v>
      </c>
      <c r="ER149" s="472">
        <v>1000000</v>
      </c>
      <c r="ES149" s="472">
        <v>1000000</v>
      </c>
      <c r="ET149" s="472">
        <v>1000000</v>
      </c>
      <c r="EU149" s="472">
        <v>1000000</v>
      </c>
      <c r="EV149" s="472">
        <v>1000000</v>
      </c>
      <c r="EW149" s="472">
        <v>1000000</v>
      </c>
      <c r="EX149" s="472">
        <v>1000000</v>
      </c>
      <c r="EY149" s="472">
        <v>1000000</v>
      </c>
      <c r="EZ149" s="472">
        <v>1000000</v>
      </c>
      <c r="FA149" s="472">
        <v>1000000</v>
      </c>
    </row>
    <row r="150" spans="1:157" ht="34.5" customHeight="1">
      <c r="A150" s="179"/>
      <c r="B150" s="179"/>
      <c r="C150" s="179"/>
      <c r="D150" s="179"/>
      <c r="E150" s="179"/>
      <c r="F150" s="179"/>
      <c r="G150" s="179"/>
      <c r="H150" s="179"/>
      <c r="I150" s="179"/>
      <c r="J150" s="179"/>
      <c r="K150" s="179"/>
      <c r="L150" s="179"/>
      <c r="M150" s="179"/>
      <c r="N150" s="179"/>
      <c r="O150" s="179"/>
      <c r="P150" s="179"/>
      <c r="Q150" s="179"/>
      <c r="R150" s="179"/>
      <c r="S150" s="230"/>
      <c r="T150" s="273"/>
      <c r="U150" s="395"/>
      <c r="V150" s="273" t="s">
        <v>129</v>
      </c>
      <c r="W150" s="154" t="s">
        <v>130</v>
      </c>
      <c r="X150" s="154" t="s">
        <v>131</v>
      </c>
      <c r="Y150" s="154" t="s">
        <v>132</v>
      </c>
      <c r="Z150" s="154" t="s">
        <v>133</v>
      </c>
      <c r="AA150" s="154" t="s">
        <v>134</v>
      </c>
      <c r="AB150" s="154" t="s">
        <v>135</v>
      </c>
      <c r="AC150" s="153" t="s">
        <v>136</v>
      </c>
      <c r="AD150" s="404" t="s">
        <v>137</v>
      </c>
      <c r="AE150" s="153" t="s">
        <v>138</v>
      </c>
      <c r="AF150" s="153" t="s">
        <v>139</v>
      </c>
      <c r="AG150" s="153" t="s">
        <v>140</v>
      </c>
      <c r="AH150" s="404" t="s">
        <v>7</v>
      </c>
      <c r="AI150" s="155" t="s">
        <v>141</v>
      </c>
      <c r="AJ150" s="156" t="s">
        <v>142</v>
      </c>
      <c r="AK150" s="156" t="s">
        <v>143</v>
      </c>
      <c r="AL150" s="156" t="s">
        <v>144</v>
      </c>
      <c r="AM150" s="157" t="s">
        <v>145</v>
      </c>
      <c r="AN150" s="404" t="s">
        <v>146</v>
      </c>
      <c r="AO150" s="155" t="s">
        <v>147</v>
      </c>
      <c r="AP150" s="235" t="s">
        <v>253</v>
      </c>
      <c r="AQ150" s="235" t="s">
        <v>149</v>
      </c>
      <c r="AR150" s="235" t="s">
        <v>150</v>
      </c>
      <c r="AS150" s="262" t="s">
        <v>151</v>
      </c>
      <c r="AT150" s="404" t="s">
        <v>152</v>
      </c>
      <c r="AU150" s="155" t="s">
        <v>153</v>
      </c>
      <c r="AV150" s="419" t="s">
        <v>154</v>
      </c>
      <c r="AW150" s="361" t="s">
        <v>155</v>
      </c>
      <c r="AX150" s="361" t="s">
        <v>156</v>
      </c>
      <c r="AY150" s="362" t="s">
        <v>254</v>
      </c>
      <c r="AZ150" s="235" t="s">
        <v>158</v>
      </c>
      <c r="BA150" s="236" t="s">
        <v>159</v>
      </c>
      <c r="BC150" s="160" t="s">
        <v>160</v>
      </c>
      <c r="BD150" s="160" t="s">
        <v>161</v>
      </c>
      <c r="BE150" s="160" t="s">
        <v>162</v>
      </c>
      <c r="BF150" s="160" t="s">
        <v>163</v>
      </c>
      <c r="BG150" s="160" t="s">
        <v>164</v>
      </c>
      <c r="BH150" s="160" t="s">
        <v>165</v>
      </c>
      <c r="BI150" s="160" t="s">
        <v>166</v>
      </c>
      <c r="BJ150" s="160" t="s">
        <v>167</v>
      </c>
      <c r="BK150" s="160" t="s">
        <v>111</v>
      </c>
      <c r="BL150" s="160" t="s">
        <v>168</v>
      </c>
      <c r="BM150" s="160" t="s">
        <v>169</v>
      </c>
      <c r="BN150" s="160" t="s">
        <v>170</v>
      </c>
      <c r="BP150" s="160" t="s">
        <v>160</v>
      </c>
      <c r="BQ150" s="160" t="s">
        <v>161</v>
      </c>
      <c r="BR150" s="160" t="s">
        <v>162</v>
      </c>
      <c r="BS150" s="160" t="s">
        <v>163</v>
      </c>
      <c r="BT150" s="160" t="s">
        <v>164</v>
      </c>
      <c r="BU150" s="160" t="s">
        <v>165</v>
      </c>
      <c r="BV150" s="160" t="s">
        <v>166</v>
      </c>
      <c r="BW150" s="160" t="s">
        <v>167</v>
      </c>
      <c r="BX150" s="160" t="s">
        <v>111</v>
      </c>
      <c r="BY150" s="160" t="s">
        <v>168</v>
      </c>
      <c r="BZ150" s="160" t="s">
        <v>169</v>
      </c>
      <c r="CA150" s="160" t="s">
        <v>170</v>
      </c>
      <c r="CC150" s="459" t="s">
        <v>160</v>
      </c>
      <c r="CD150" s="459" t="s">
        <v>161</v>
      </c>
      <c r="CE150" s="459" t="s">
        <v>162</v>
      </c>
      <c r="CF150" s="459" t="s">
        <v>163</v>
      </c>
      <c r="CG150" s="459" t="s">
        <v>164</v>
      </c>
      <c r="CH150" s="459" t="s">
        <v>165</v>
      </c>
      <c r="CI150" s="459" t="s">
        <v>166</v>
      </c>
      <c r="CJ150" s="459" t="s">
        <v>167</v>
      </c>
      <c r="CK150" s="459" t="s">
        <v>111</v>
      </c>
      <c r="CL150" s="459" t="s">
        <v>168</v>
      </c>
      <c r="CM150" s="459" t="s">
        <v>169</v>
      </c>
      <c r="CN150" s="459" t="s">
        <v>170</v>
      </c>
      <c r="CP150" s="459" t="s">
        <v>160</v>
      </c>
      <c r="CQ150" s="459" t="s">
        <v>161</v>
      </c>
      <c r="CR150" s="459" t="s">
        <v>162</v>
      </c>
      <c r="CS150" s="459" t="s">
        <v>163</v>
      </c>
      <c r="CT150" s="459" t="s">
        <v>164</v>
      </c>
      <c r="CU150" s="459" t="s">
        <v>165</v>
      </c>
      <c r="CV150" s="459" t="s">
        <v>166</v>
      </c>
      <c r="CW150" s="459" t="s">
        <v>167</v>
      </c>
      <c r="CX150" s="459" t="s">
        <v>111</v>
      </c>
      <c r="CY150" s="459" t="s">
        <v>168</v>
      </c>
      <c r="CZ150" s="459" t="s">
        <v>169</v>
      </c>
      <c r="DA150" s="459" t="s">
        <v>170</v>
      </c>
      <c r="DC150" s="459" t="s">
        <v>160</v>
      </c>
      <c r="DD150" s="459" t="s">
        <v>161</v>
      </c>
      <c r="DE150" s="459" t="s">
        <v>162</v>
      </c>
      <c r="DF150" s="459" t="s">
        <v>163</v>
      </c>
      <c r="DG150" s="459" t="s">
        <v>164</v>
      </c>
      <c r="DH150" s="459" t="s">
        <v>165</v>
      </c>
      <c r="DI150" s="459" t="s">
        <v>166</v>
      </c>
      <c r="DJ150" s="459" t="s">
        <v>167</v>
      </c>
      <c r="DK150" s="459" t="s">
        <v>111</v>
      </c>
      <c r="DL150" s="459" t="s">
        <v>168</v>
      </c>
      <c r="DM150" s="459" t="s">
        <v>169</v>
      </c>
      <c r="DN150" s="459" t="s">
        <v>170</v>
      </c>
      <c r="DP150" s="459" t="s">
        <v>160</v>
      </c>
      <c r="DQ150" s="459" t="s">
        <v>161</v>
      </c>
      <c r="DR150" s="459" t="s">
        <v>162</v>
      </c>
      <c r="DS150" s="459" t="s">
        <v>163</v>
      </c>
      <c r="DT150" s="459" t="s">
        <v>164</v>
      </c>
      <c r="DU150" s="459" t="s">
        <v>165</v>
      </c>
      <c r="DV150" s="459" t="s">
        <v>166</v>
      </c>
      <c r="DW150" s="459" t="s">
        <v>167</v>
      </c>
      <c r="DX150" s="459" t="s">
        <v>111</v>
      </c>
      <c r="DY150" s="459" t="s">
        <v>168</v>
      </c>
      <c r="DZ150" s="459" t="s">
        <v>169</v>
      </c>
      <c r="EA150" s="459" t="s">
        <v>170</v>
      </c>
      <c r="EC150" s="459" t="s">
        <v>160</v>
      </c>
      <c r="ED150" s="459" t="s">
        <v>161</v>
      </c>
      <c r="EE150" s="459" t="s">
        <v>162</v>
      </c>
      <c r="EF150" s="459" t="s">
        <v>163</v>
      </c>
      <c r="EG150" s="459" t="s">
        <v>164</v>
      </c>
      <c r="EH150" s="459" t="s">
        <v>165</v>
      </c>
      <c r="EI150" s="459" t="s">
        <v>166</v>
      </c>
      <c r="EJ150" s="459" t="s">
        <v>167</v>
      </c>
      <c r="EK150" s="459" t="s">
        <v>111</v>
      </c>
      <c r="EL150" s="459" t="s">
        <v>168</v>
      </c>
      <c r="EM150" s="459" t="s">
        <v>169</v>
      </c>
      <c r="EN150" s="459" t="s">
        <v>170</v>
      </c>
      <c r="EP150" s="459" t="s">
        <v>160</v>
      </c>
      <c r="EQ150" s="459" t="s">
        <v>161</v>
      </c>
      <c r="ER150" s="459" t="s">
        <v>162</v>
      </c>
      <c r="ES150" s="459" t="s">
        <v>163</v>
      </c>
      <c r="ET150" s="459" t="s">
        <v>164</v>
      </c>
      <c r="EU150" s="459" t="s">
        <v>165</v>
      </c>
      <c r="EV150" s="459" t="s">
        <v>166</v>
      </c>
      <c r="EW150" s="459" t="s">
        <v>167</v>
      </c>
      <c r="EX150" s="459" t="s">
        <v>111</v>
      </c>
      <c r="EY150" s="459" t="s">
        <v>168</v>
      </c>
      <c r="EZ150" s="459" t="s">
        <v>169</v>
      </c>
      <c r="FA150" s="459" t="s">
        <v>170</v>
      </c>
    </row>
    <row r="151" spans="1:157" ht="51.75" customHeight="1">
      <c r="A151" s="577"/>
      <c r="B151" s="577" t="s">
        <v>190</v>
      </c>
      <c r="C151" s="221" t="s">
        <v>191</v>
      </c>
      <c r="D151" s="557" t="s">
        <v>332</v>
      </c>
      <c r="E151" s="179" t="s">
        <v>183</v>
      </c>
      <c r="F151" s="179" t="s">
        <v>171</v>
      </c>
      <c r="G151" s="179" t="s">
        <v>171</v>
      </c>
      <c r="H151" s="179" t="s">
        <v>171</v>
      </c>
      <c r="I151" s="179" t="s">
        <v>171</v>
      </c>
      <c r="J151" s="179" t="s">
        <v>171</v>
      </c>
      <c r="K151" s="179" t="s">
        <v>171</v>
      </c>
      <c r="L151" s="179" t="s">
        <v>171</v>
      </c>
      <c r="M151" s="179" t="s">
        <v>171</v>
      </c>
      <c r="N151" s="179" t="s">
        <v>171</v>
      </c>
      <c r="O151" s="179" t="s">
        <v>171</v>
      </c>
      <c r="P151" s="179"/>
      <c r="Q151" s="179"/>
      <c r="R151" s="179"/>
      <c r="S151" s="230"/>
      <c r="T151" s="592" t="s">
        <v>40</v>
      </c>
      <c r="U151" s="558">
        <v>202400000000199</v>
      </c>
      <c r="V151" s="604" t="s">
        <v>333</v>
      </c>
      <c r="W151" s="350">
        <f>+SUMIFS('[1]SIIF 30 de Noviembre de 2025'!$P$4:$P$749,'[1]SIIF 30 de Noviembre de 2025'!$A$4:$A$749,$B151,'[1]SIIF 30 de Noviembre de 2025'!$B$4:$B$749,$C151,'[1]SIIF 30 de Noviembre de 2025'!$C$4:$C$749,$D151)/1000000</f>
        <v>14400</v>
      </c>
      <c r="X151" s="351">
        <v>0</v>
      </c>
      <c r="Y151" s="351">
        <f>+SUMIFS('[1]SIIF 30 de Noviembre de 2025'!$R$4:$R$749,'[1]SIIF 30 de Noviembre de 2025'!$A$4:$A$749,$B151,'[1]SIIF 30 de Noviembre de 2025'!$B$4:$B$749,$C151,'[1]SIIF 30 de Noviembre de 2025'!$C$4:$C$749,$D151)/1000000</f>
        <v>0</v>
      </c>
      <c r="Z151" s="351"/>
      <c r="AA151" s="351">
        <f>+SUMIFS('[1]SIIF 30 de Noviembre de 2025'!$Q$4:$Q$749,'[1]SIIF 30 de Noviembre de 2025'!$A$4:$A$749,$B151,'[1]SIIF 30 de Noviembre de 2025'!$B$4:$B$749,$C151,'[1]SIIF 30 de Noviembre de 2025'!$C$4:$C$749,$D151)/1000000</f>
        <v>0</v>
      </c>
      <c r="AB151" s="351"/>
      <c r="AC151" s="351">
        <f>+AA151+AB151</f>
        <v>0</v>
      </c>
      <c r="AD151" s="413">
        <f>+SUMIFS('[1]SIIF 30 de Noviembre de 2025'!$S$4:$S$749,'[1]SIIF 30 de Noviembre de 2025'!$A$4:$A$749,$B151,'[1]SIIF 30 de Noviembre de 2025'!$B$4:$B$749,$C151,'[1]SIIF 30 de Noviembre de 2025'!$C$4:$C$749,$D151)/1000000</f>
        <v>14400</v>
      </c>
      <c r="AE151" s="351">
        <f>+SUMIFS('[1]SIIF 30 de Noviembre de 2025'!$T$4:$T$749,'[1]SIIF 30 de Noviembre de 2025'!$A$4:$A$749,$B151,'[1]SIIF 30 de Noviembre de 2025'!$B$4:$B$749,$C151,'[1]SIIF 30 de Noviembre de 2025'!$C$4:$C$749,$D151)/1000000</f>
        <v>0</v>
      </c>
      <c r="AF151" s="351">
        <f>+SUMIFS('[1]SIIF 30 de Noviembre de 2025'!$U$4:$U$749,'[1]SIIF 30 de Noviembre de 2025'!$A$4:$A$749,$B151,'[1]SIIF 30 de Noviembre de 2025'!$B$4:$B$749,$C151,'[1]SIIF 30 de Noviembre de 2025'!$C$4:$C$749,$D151)/1000000</f>
        <v>6713.0500009999996</v>
      </c>
      <c r="AG151" s="351">
        <f>+SUMIFS('[1]SIIF 30 de Noviembre de 2025'!$V$4:$V$749,'[1]SIIF 30 de Noviembre de 2025'!$A$4:$A$749,$B151,'[1]SIIF 30 de Noviembre de 2025'!$B$4:$B$749,$C151,'[1]SIIF 30 de Noviembre de 2025'!$C$4:$C$749,$D151)/1000000</f>
        <v>7686.9499990000004</v>
      </c>
      <c r="AH151" s="418">
        <f>+SUMIFS('[1]SIIF 30 de Noviembre de 2025'!$W$4:$W$749,'[1]SIIF 30 de Noviembre de 2025'!$A$4:$A$749,$B151,'[1]SIIF 30 de Noviembre de 2025'!$B$4:$B$749,$C151,'[1]SIIF 30 de Noviembre de 2025'!$C$4:$C$749,$D151,'[1]SIIF 30 de Noviembre de 2025'!$D$4:$D$749,$E151,'[1]SIIF 30 de Noviembre de 2025'!$E$4:$E$749,$F151,'[1]SIIF 30 de Noviembre de 2025'!$F$4:$F$749,$G151,'[1]SIIF 30 de Noviembre de 2025'!$G$4:$G$749,$H151,'[1]SIIF 30 de Noviembre de 2025'!$H$4:$H$749,$I151,'[1]SIIF 30 de Noviembre de 2025'!$I$4:$I$749,$J151,'[1]SIIF 30 de Noviembre de 2025'!$J$4:$J$749,$K151,'[1]SIIF 30 de Noviembre de 2025'!$K$4:$K$749,$L151,'[1]SIIF 30 de Noviembre de 2025'!$L$4:$L$749,$M151,'[1]SIIF 30 de Noviembre de 2025'!$M$4:$M$749,$N151,'[1]SIIF 30 de Noviembre de 2025'!$N$4:$N$749,$O151)/1000000</f>
        <v>2887.2888459999999</v>
      </c>
      <c r="AI151" s="244">
        <f>+AH151/AD151</f>
        <v>0.20050616986111111</v>
      </c>
      <c r="AJ151" s="245">
        <f>+AH151/AG151</f>
        <v>0.37560916181002985</v>
      </c>
      <c r="AK151" s="243">
        <f>INDEX(CC151:CN151,MATCH($W$1,$CC$86:$CN$86,0))</f>
        <v>12737.45</v>
      </c>
      <c r="AL151" s="243">
        <f>+AH151-AK151</f>
        <v>-9850.1611540000013</v>
      </c>
      <c r="AM151" s="168">
        <f>INDEX(BC151:BN151,MATCH($W$1,$BC$86:$BN$86,0))</f>
        <v>0.88454513888888886</v>
      </c>
      <c r="AN151" s="413">
        <f>+SUMIFS('[1]SIIF 30 de Noviembre de 2025'!$X$4:$X$749,'[1]SIIF 30 de Noviembre de 2025'!$A$4:$A$749,$B151,'[1]SIIF 30 de Noviembre de 2025'!$B$4:$B$749,$C151,'[1]SIIF 30 de Noviembre de 2025'!$C$4:$C$749,$D151,'[1]SIIF 30 de Noviembre de 2025'!$D$4:$D$749,$E151,'[1]SIIF 30 de Noviembre de 2025'!$E$4:$E$749,$F151,'[1]SIIF 30 de Noviembre de 2025'!$F$4:$F$749,$G151,'[1]SIIF 30 de Noviembre de 2025'!$G$4:$G$749,$H151,'[1]SIIF 30 de Noviembre de 2025'!$H$4:$H$749,$I151,'[1]SIIF 30 de Noviembre de 2025'!$I$4:$I$749,$J151,'[1]SIIF 30 de Noviembre de 2025'!$J$4:$J$749,$K151,'[1]SIIF 30 de Noviembre de 2025'!$K$4:$K$749,$L151,'[1]SIIF 30 de Noviembre de 2025'!$L$4:$L$749,$M151,'[1]SIIF 30 de Noviembre de 2025'!$M$4:$M$749,$N151,'[1]SIIF 30 de Noviembre de 2025'!$N$4:$N$749,$O151)/1000000</f>
        <v>2038.9370160000001</v>
      </c>
      <c r="AO151" s="244">
        <f>+AN151/AD151</f>
        <v>0.14159284833333333</v>
      </c>
      <c r="AP151" s="245">
        <f>+AN151/AG151</f>
        <v>0.26524655634097355</v>
      </c>
      <c r="AQ151" s="243">
        <f>INDEX(CP151:DA151,MATCH($W$1,$CP$86:$DA$86,0))</f>
        <v>11890.34</v>
      </c>
      <c r="AR151" s="243">
        <f>+AN151-AQ151</f>
        <v>-9851.4029840000003</v>
      </c>
      <c r="AS151" s="168">
        <f>INDEX(BP151:CA151,MATCH($W$1,$BP$86:$CA$86,0))</f>
        <v>0.82571805555555555</v>
      </c>
      <c r="AT151" s="413">
        <f>+SUMIFS('[1]SIIF 30 de Noviembre de 2025'!$Z$4:$Z$749,'[1]SIIF 30 de Noviembre de 2025'!$A$4:$A$749,$B151,'[1]SIIF 30 de Noviembre de 2025'!$B$4:$B$749,$C151,'[1]SIIF 30 de Noviembre de 2025'!$C$4:$C$749,$D151,'[1]SIIF 30 de Noviembre de 2025'!$D$4:$D$749,$E151,'[1]SIIF 30 de Noviembre de 2025'!$E$4:$E$749,$F151,'[1]SIIF 30 de Noviembre de 2025'!$F$4:$F$749,$G151,'[1]SIIF 30 de Noviembre de 2025'!$G$4:$G$749,$H151,'[1]SIIF 30 de Noviembre de 2025'!$H$4:$H$749,$I151,'[1]SIIF 30 de Noviembre de 2025'!$I$4:$I$749,$J151,'[1]SIIF 30 de Noviembre de 2025'!$J$4:$J$749,$K151,'[1]SIIF 30 de Noviembre de 2025'!$K$4:$K$749,$L151,'[1]SIIF 30 de Noviembre de 2025'!$L$4:$L$749,$M151,'[1]SIIF 30 de Noviembre de 2025'!$M$4:$M$749,$N151,'[1]SIIF 30 de Noviembre de 2025'!$N$4:$N$749,$O151)/1000000</f>
        <v>2038.9370160000001</v>
      </c>
      <c r="AU151" s="244">
        <f>+AT151/AD151</f>
        <v>0.14159284833333333</v>
      </c>
      <c r="AV151" s="413">
        <f>+AD151-AH151</f>
        <v>11512.711154000001</v>
      </c>
      <c r="AW151" s="353">
        <f>+AH151-AN151</f>
        <v>848.35182999999984</v>
      </c>
      <c r="AX151" s="358">
        <f>+AD151-AN151</f>
        <v>12361.062984</v>
      </c>
      <c r="AY151" s="363">
        <f>+AG151-AH151</f>
        <v>4799.6611530000009</v>
      </c>
      <c r="AZ151" s="188">
        <f>AD151*AS151</f>
        <v>11890.34</v>
      </c>
      <c r="BA151" s="247">
        <f>IF(AND(AZ151=0,AN151&gt;AZ151),1,IFERROR(AN151/AZ151,1))</f>
        <v>0.17147844519164296</v>
      </c>
      <c r="BC151" s="248">
        <v>1.7649305555555557E-2</v>
      </c>
      <c r="BD151" s="249">
        <v>0.12164930555555556</v>
      </c>
      <c r="BE151" s="249">
        <v>0.17449652777777777</v>
      </c>
      <c r="BF151" s="249">
        <v>0.2937326388888889</v>
      </c>
      <c r="BG151" s="249">
        <v>0.71605208333333337</v>
      </c>
      <c r="BH151" s="249">
        <v>0.71605208333333337</v>
      </c>
      <c r="BI151" s="249">
        <v>0.87454513888888885</v>
      </c>
      <c r="BJ151" s="249">
        <v>0.88454513888888886</v>
      </c>
      <c r="BK151" s="249">
        <v>0.88454513888888886</v>
      </c>
      <c r="BL151" s="249">
        <v>0.88454513888888886</v>
      </c>
      <c r="BM151" s="249">
        <v>0.88454513888888886</v>
      </c>
      <c r="BN151" s="249">
        <v>1</v>
      </c>
      <c r="BP151" s="249">
        <v>0</v>
      </c>
      <c r="BQ151" s="249">
        <v>2.5937500000000001E-3</v>
      </c>
      <c r="BR151" s="249">
        <v>1.0267361111111111E-2</v>
      </c>
      <c r="BS151" s="249">
        <v>2.742013888888889E-2</v>
      </c>
      <c r="BT151" s="249">
        <v>5.7396527777777775E-2</v>
      </c>
      <c r="BU151" s="249">
        <v>0.37765069444444443</v>
      </c>
      <c r="BV151" s="249">
        <v>0.41481458333333332</v>
      </c>
      <c r="BW151" s="249">
        <v>0.57100069444444446</v>
      </c>
      <c r="BX151" s="249">
        <v>0.70722708333333328</v>
      </c>
      <c r="BY151" s="249">
        <v>0.78443611111111111</v>
      </c>
      <c r="BZ151" s="249">
        <v>0.82571805555555555</v>
      </c>
      <c r="CA151" s="249">
        <v>1</v>
      </c>
      <c r="CC151" s="464">
        <f t="shared" ref="CC151:CN151" si="426">DC151/EC151</f>
        <v>254.15</v>
      </c>
      <c r="CD151" s="464">
        <f t="shared" si="426"/>
        <v>1751.75</v>
      </c>
      <c r="CE151" s="464">
        <f t="shared" si="426"/>
        <v>2512.75</v>
      </c>
      <c r="CF151" s="464">
        <f t="shared" si="426"/>
        <v>4229.75</v>
      </c>
      <c r="CG151" s="464">
        <f t="shared" si="426"/>
        <v>10311.15</v>
      </c>
      <c r="CH151" s="464">
        <f t="shared" si="426"/>
        <v>10311.15</v>
      </c>
      <c r="CI151" s="464">
        <f t="shared" si="426"/>
        <v>12593.45</v>
      </c>
      <c r="CJ151" s="464">
        <f t="shared" si="426"/>
        <v>12737.45</v>
      </c>
      <c r="CK151" s="464">
        <f t="shared" si="426"/>
        <v>12737.45</v>
      </c>
      <c r="CL151" s="464">
        <f t="shared" si="426"/>
        <v>12737.45</v>
      </c>
      <c r="CM151" s="464">
        <f t="shared" si="426"/>
        <v>12737.45</v>
      </c>
      <c r="CN151" s="464">
        <f t="shared" si="426"/>
        <v>14400</v>
      </c>
      <c r="CP151" s="465">
        <f t="shared" ref="CP151:DA151" si="427">DP151/EP151</f>
        <v>0</v>
      </c>
      <c r="CQ151" s="465">
        <f t="shared" si="427"/>
        <v>37.35</v>
      </c>
      <c r="CR151" s="465">
        <f t="shared" si="427"/>
        <v>147.85</v>
      </c>
      <c r="CS151" s="465">
        <f t="shared" si="427"/>
        <v>394.85</v>
      </c>
      <c r="CT151" s="465">
        <f t="shared" si="427"/>
        <v>826.51</v>
      </c>
      <c r="CU151" s="465">
        <f t="shared" si="427"/>
        <v>5438.17</v>
      </c>
      <c r="CV151" s="465">
        <f t="shared" si="427"/>
        <v>5973.33</v>
      </c>
      <c r="CW151" s="465">
        <f t="shared" si="427"/>
        <v>8222.41</v>
      </c>
      <c r="CX151" s="465">
        <f t="shared" si="427"/>
        <v>10184.07</v>
      </c>
      <c r="CY151" s="465">
        <f t="shared" si="427"/>
        <v>11295.88</v>
      </c>
      <c r="CZ151" s="465">
        <f t="shared" si="427"/>
        <v>11890.34</v>
      </c>
      <c r="DA151" s="465">
        <f t="shared" si="427"/>
        <v>14400</v>
      </c>
      <c r="DC151" s="464">
        <v>254150000</v>
      </c>
      <c r="DD151" s="465">
        <v>1751750000</v>
      </c>
      <c r="DE151" s="465">
        <v>2512750000</v>
      </c>
      <c r="DF151" s="465">
        <v>4229750000</v>
      </c>
      <c r="DG151" s="465">
        <v>10311150000</v>
      </c>
      <c r="DH151" s="465">
        <v>10311150000</v>
      </c>
      <c r="DI151" s="465">
        <v>12593450000</v>
      </c>
      <c r="DJ151" s="465">
        <v>12737450000</v>
      </c>
      <c r="DK151" s="465">
        <v>12737450000</v>
      </c>
      <c r="DL151" s="465">
        <v>12737450000</v>
      </c>
      <c r="DM151" s="465">
        <v>12737450000</v>
      </c>
      <c r="DN151" s="465">
        <v>14400000000</v>
      </c>
      <c r="DP151" s="465">
        <v>0</v>
      </c>
      <c r="DQ151" s="465">
        <v>37350000</v>
      </c>
      <c r="DR151" s="465">
        <v>147850000</v>
      </c>
      <c r="DS151" s="465">
        <v>394850000</v>
      </c>
      <c r="DT151" s="465">
        <v>826510000</v>
      </c>
      <c r="DU151" s="465">
        <v>5438170000</v>
      </c>
      <c r="DV151" s="465">
        <v>5973330000</v>
      </c>
      <c r="DW151" s="465">
        <v>8222410000</v>
      </c>
      <c r="DX151" s="465">
        <v>10184070000</v>
      </c>
      <c r="DY151" s="465">
        <v>11295880000</v>
      </c>
      <c r="DZ151" s="465">
        <v>11890340000</v>
      </c>
      <c r="EA151" s="465">
        <v>14400000000</v>
      </c>
      <c r="EC151" s="464">
        <v>1000000</v>
      </c>
      <c r="ED151" s="465">
        <v>1000000</v>
      </c>
      <c r="EE151" s="465">
        <v>1000000</v>
      </c>
      <c r="EF151" s="465">
        <v>1000000</v>
      </c>
      <c r="EG151" s="465">
        <v>1000000</v>
      </c>
      <c r="EH151" s="465">
        <v>1000000</v>
      </c>
      <c r="EI151" s="465">
        <v>1000000</v>
      </c>
      <c r="EJ151" s="465">
        <v>1000000</v>
      </c>
      <c r="EK151" s="465">
        <v>1000000</v>
      </c>
      <c r="EL151" s="465">
        <v>1000000</v>
      </c>
      <c r="EM151" s="465">
        <v>1000000</v>
      </c>
      <c r="EN151" s="465">
        <v>1000000</v>
      </c>
      <c r="EP151" s="465">
        <v>1000000</v>
      </c>
      <c r="EQ151" s="465">
        <v>1000000</v>
      </c>
      <c r="ER151" s="465">
        <v>1000000</v>
      </c>
      <c r="ES151" s="465">
        <v>1000000</v>
      </c>
      <c r="ET151" s="465">
        <v>1000000</v>
      </c>
      <c r="EU151" s="465">
        <v>1000000</v>
      </c>
      <c r="EV151" s="465">
        <v>1000000</v>
      </c>
      <c r="EW151" s="465">
        <v>1000000</v>
      </c>
      <c r="EX151" s="465">
        <v>1000000</v>
      </c>
      <c r="EY151" s="465">
        <v>1000000</v>
      </c>
      <c r="EZ151" s="465">
        <v>1000000</v>
      </c>
      <c r="FA151" s="465">
        <v>1000000</v>
      </c>
    </row>
    <row r="152" spans="1:157" ht="34.5" customHeight="1">
      <c r="A152" s="179"/>
      <c r="B152" s="179"/>
      <c r="C152" s="179"/>
      <c r="D152" s="254"/>
      <c r="E152" s="179"/>
      <c r="F152" s="179"/>
      <c r="G152" s="179"/>
      <c r="H152" s="179"/>
      <c r="I152" s="179"/>
      <c r="J152" s="179"/>
      <c r="K152" s="179"/>
      <c r="L152" s="179"/>
      <c r="M152" s="179"/>
      <c r="N152" s="179"/>
      <c r="O152" s="179"/>
      <c r="P152" s="179"/>
      <c r="Q152" s="179"/>
      <c r="R152" s="179"/>
      <c r="S152" s="230"/>
      <c r="T152" s="154"/>
      <c r="U152" s="394"/>
      <c r="V152" s="154" t="s">
        <v>334</v>
      </c>
      <c r="W152" s="344">
        <f t="shared" ref="W152:AD152" si="428">SUM(W151)</f>
        <v>14400</v>
      </c>
      <c r="X152" s="344">
        <f t="shared" si="428"/>
        <v>0</v>
      </c>
      <c r="Y152" s="344">
        <f t="shared" si="428"/>
        <v>0</v>
      </c>
      <c r="Z152" s="344">
        <f t="shared" si="428"/>
        <v>0</v>
      </c>
      <c r="AA152" s="344">
        <f t="shared" si="428"/>
        <v>0</v>
      </c>
      <c r="AB152" s="344">
        <f t="shared" si="428"/>
        <v>0</v>
      </c>
      <c r="AC152" s="344">
        <f t="shared" si="428"/>
        <v>0</v>
      </c>
      <c r="AD152" s="344">
        <f t="shared" si="428"/>
        <v>14400</v>
      </c>
      <c r="AE152" s="344">
        <f>AE151</f>
        <v>0</v>
      </c>
      <c r="AF152" s="344">
        <f>AF151</f>
        <v>6713.0500009999996</v>
      </c>
      <c r="AG152" s="344">
        <f>AG151</f>
        <v>7686.9499990000004</v>
      </c>
      <c r="AH152" s="408">
        <f>SUM(AH151)</f>
        <v>2887.2888459999999</v>
      </c>
      <c r="AI152" s="165">
        <f>+AH152/AD152</f>
        <v>0.20050616986111111</v>
      </c>
      <c r="AJ152" s="256">
        <f>+AH152/AG152</f>
        <v>0.37560916181002985</v>
      </c>
      <c r="AK152" s="183">
        <f>SUM(AK151)</f>
        <v>12737.45</v>
      </c>
      <c r="AL152" s="183">
        <f>SUM(AL151)</f>
        <v>-9850.1611540000013</v>
      </c>
      <c r="AM152" s="168">
        <f>INDEX(BC152:BN152,MATCH($W$1,$BC$86:$BN$86,0))</f>
        <v>0.88454513888888897</v>
      </c>
      <c r="AN152" s="408">
        <f>SUM(AN151)</f>
        <v>2038.9370160000001</v>
      </c>
      <c r="AO152" s="181">
        <f>+AN152/AD152</f>
        <v>0.14159284833333333</v>
      </c>
      <c r="AP152" s="257">
        <f>+AN152/AG152</f>
        <v>0.26524655634097355</v>
      </c>
      <c r="AQ152" s="183">
        <f>SUM(AQ151)</f>
        <v>11890.34</v>
      </c>
      <c r="AR152" s="183">
        <f>SUM(AR151)</f>
        <v>-9851.4029840000003</v>
      </c>
      <c r="AS152" s="168">
        <f>INDEX(BP152:CA152,MATCH($W$1,$BP$86:$CA$86,0))</f>
        <v>0.82571805555555555</v>
      </c>
      <c r="AT152" s="408">
        <f>SUM(AT151)</f>
        <v>2038.9370160000001</v>
      </c>
      <c r="AU152" s="181">
        <f>+AT152/AD152</f>
        <v>0.14159284833333333</v>
      </c>
      <c r="AV152" s="408">
        <f>SUM(AV151)</f>
        <v>11512.711154000001</v>
      </c>
      <c r="AW152" s="344">
        <f>SUM(AW151)</f>
        <v>848.35182999999984</v>
      </c>
      <c r="AX152" s="346">
        <f>SUM(AX151)</f>
        <v>12361.062984</v>
      </c>
      <c r="AY152" s="344">
        <f>+AG152-AH152</f>
        <v>4799.6611530000009</v>
      </c>
      <c r="AZ152" s="250" t="e">
        <f>SUM(AZ108:AZ151)</f>
        <v>#REF!</v>
      </c>
      <c r="BA152" s="247" t="e">
        <f>IF(AND(AZ152=0,AN152&gt;AZ152),1,IFERROR(AN152/AZ152,1))</f>
        <v>#REF!</v>
      </c>
      <c r="BC152" s="289">
        <f>CC152/$AD$152</f>
        <v>1.7649305555555557E-2</v>
      </c>
      <c r="BD152" s="289">
        <f t="shared" ref="BD152:BN152" si="429">CD152/$AD$152</f>
        <v>0.12164930555555556</v>
      </c>
      <c r="BE152" s="289">
        <f t="shared" si="429"/>
        <v>0.17449652777777777</v>
      </c>
      <c r="BF152" s="289">
        <f t="shared" si="429"/>
        <v>0.2937326388888889</v>
      </c>
      <c r="BG152" s="289">
        <f t="shared" si="429"/>
        <v>0.71605208333333326</v>
      </c>
      <c r="BH152" s="289">
        <f t="shared" si="429"/>
        <v>0.71605208333333326</v>
      </c>
      <c r="BI152" s="289">
        <f t="shared" si="429"/>
        <v>0.87454513888888896</v>
      </c>
      <c r="BJ152" s="289">
        <f t="shared" si="429"/>
        <v>0.88454513888888897</v>
      </c>
      <c r="BK152" s="289">
        <f t="shared" si="429"/>
        <v>0.88454513888888897</v>
      </c>
      <c r="BL152" s="289">
        <f t="shared" si="429"/>
        <v>0.88454513888888897</v>
      </c>
      <c r="BM152" s="289">
        <f t="shared" si="429"/>
        <v>0.88454513888888897</v>
      </c>
      <c r="BN152" s="289">
        <f t="shared" si="429"/>
        <v>1</v>
      </c>
      <c r="BP152" s="289">
        <f>CP152/$AD$152</f>
        <v>0</v>
      </c>
      <c r="BQ152" s="289">
        <f t="shared" ref="BQ152:CA152" si="430">CQ152/$AD$152</f>
        <v>2.5937500000000001E-3</v>
      </c>
      <c r="BR152" s="289">
        <f t="shared" si="430"/>
        <v>1.0267361111111111E-2</v>
      </c>
      <c r="BS152" s="289">
        <f t="shared" si="430"/>
        <v>2.742013888888889E-2</v>
      </c>
      <c r="BT152" s="289">
        <f t="shared" si="430"/>
        <v>5.7396527777777775E-2</v>
      </c>
      <c r="BU152" s="289">
        <f t="shared" si="430"/>
        <v>0.37765069444444443</v>
      </c>
      <c r="BV152" s="289">
        <f t="shared" si="430"/>
        <v>0.41481458333333332</v>
      </c>
      <c r="BW152" s="289">
        <f t="shared" si="430"/>
        <v>0.57100069444444446</v>
      </c>
      <c r="BX152" s="289">
        <f t="shared" si="430"/>
        <v>0.70722708333333328</v>
      </c>
      <c r="BY152" s="289">
        <f t="shared" si="430"/>
        <v>0.784436111111111</v>
      </c>
      <c r="BZ152" s="289">
        <f t="shared" si="430"/>
        <v>0.82571805555555555</v>
      </c>
      <c r="CA152" s="289">
        <f t="shared" si="430"/>
        <v>1</v>
      </c>
      <c r="CC152" s="476">
        <f>SUM(CC151)</f>
        <v>254.15</v>
      </c>
      <c r="CD152" s="476">
        <f t="shared" ref="CD152:CN152" si="431">SUM(CD151)</f>
        <v>1751.75</v>
      </c>
      <c r="CE152" s="476">
        <f t="shared" si="431"/>
        <v>2512.75</v>
      </c>
      <c r="CF152" s="476">
        <f t="shared" si="431"/>
        <v>4229.75</v>
      </c>
      <c r="CG152" s="476">
        <f t="shared" si="431"/>
        <v>10311.15</v>
      </c>
      <c r="CH152" s="476">
        <f t="shared" si="431"/>
        <v>10311.15</v>
      </c>
      <c r="CI152" s="476">
        <f t="shared" si="431"/>
        <v>12593.45</v>
      </c>
      <c r="CJ152" s="476">
        <f t="shared" si="431"/>
        <v>12737.45</v>
      </c>
      <c r="CK152" s="476">
        <f t="shared" si="431"/>
        <v>12737.45</v>
      </c>
      <c r="CL152" s="476">
        <f t="shared" si="431"/>
        <v>12737.45</v>
      </c>
      <c r="CM152" s="476">
        <f t="shared" si="431"/>
        <v>12737.45</v>
      </c>
      <c r="CN152" s="476">
        <f t="shared" si="431"/>
        <v>14400</v>
      </c>
      <c r="CP152" s="476">
        <f t="shared" ref="CP152:DA152" si="432">SUM(CP151)</f>
        <v>0</v>
      </c>
      <c r="CQ152" s="476">
        <f t="shared" si="432"/>
        <v>37.35</v>
      </c>
      <c r="CR152" s="476">
        <f t="shared" si="432"/>
        <v>147.85</v>
      </c>
      <c r="CS152" s="476">
        <f t="shared" si="432"/>
        <v>394.85</v>
      </c>
      <c r="CT152" s="476">
        <f t="shared" si="432"/>
        <v>826.51</v>
      </c>
      <c r="CU152" s="476">
        <f t="shared" si="432"/>
        <v>5438.17</v>
      </c>
      <c r="CV152" s="476">
        <f t="shared" si="432"/>
        <v>5973.33</v>
      </c>
      <c r="CW152" s="476">
        <f t="shared" si="432"/>
        <v>8222.41</v>
      </c>
      <c r="CX152" s="476">
        <f t="shared" si="432"/>
        <v>10184.07</v>
      </c>
      <c r="CY152" s="476">
        <f t="shared" si="432"/>
        <v>11295.88</v>
      </c>
      <c r="CZ152" s="476">
        <f t="shared" si="432"/>
        <v>11890.34</v>
      </c>
      <c r="DA152" s="476">
        <f t="shared" si="432"/>
        <v>14400</v>
      </c>
      <c r="DC152" s="476">
        <f t="shared" ref="DC152:DN152" si="433">SUM(DC151)</f>
        <v>254150000</v>
      </c>
      <c r="DD152" s="476">
        <f t="shared" si="433"/>
        <v>1751750000</v>
      </c>
      <c r="DE152" s="476">
        <f t="shared" si="433"/>
        <v>2512750000</v>
      </c>
      <c r="DF152" s="476">
        <f t="shared" si="433"/>
        <v>4229750000</v>
      </c>
      <c r="DG152" s="476">
        <f t="shared" si="433"/>
        <v>10311150000</v>
      </c>
      <c r="DH152" s="476">
        <f t="shared" si="433"/>
        <v>10311150000</v>
      </c>
      <c r="DI152" s="476">
        <f t="shared" si="433"/>
        <v>12593450000</v>
      </c>
      <c r="DJ152" s="476">
        <f t="shared" si="433"/>
        <v>12737450000</v>
      </c>
      <c r="DK152" s="476">
        <f t="shared" si="433"/>
        <v>12737450000</v>
      </c>
      <c r="DL152" s="476">
        <f t="shared" si="433"/>
        <v>12737450000</v>
      </c>
      <c r="DM152" s="476">
        <f t="shared" si="433"/>
        <v>12737450000</v>
      </c>
      <c r="DN152" s="476">
        <f t="shared" si="433"/>
        <v>14400000000</v>
      </c>
      <c r="DP152" s="476">
        <f t="shared" ref="DP152:EA152" si="434">SUM(DP151)</f>
        <v>0</v>
      </c>
      <c r="DQ152" s="476">
        <f t="shared" si="434"/>
        <v>37350000</v>
      </c>
      <c r="DR152" s="476">
        <f t="shared" si="434"/>
        <v>147850000</v>
      </c>
      <c r="DS152" s="476">
        <f t="shared" si="434"/>
        <v>394850000</v>
      </c>
      <c r="DT152" s="476">
        <f t="shared" si="434"/>
        <v>826510000</v>
      </c>
      <c r="DU152" s="476">
        <f t="shared" si="434"/>
        <v>5438170000</v>
      </c>
      <c r="DV152" s="476">
        <f t="shared" si="434"/>
        <v>5973330000</v>
      </c>
      <c r="DW152" s="476">
        <f t="shared" si="434"/>
        <v>8222410000</v>
      </c>
      <c r="DX152" s="476">
        <f t="shared" si="434"/>
        <v>10184070000</v>
      </c>
      <c r="DY152" s="476">
        <f t="shared" si="434"/>
        <v>11295880000</v>
      </c>
      <c r="DZ152" s="476">
        <f t="shared" si="434"/>
        <v>11890340000</v>
      </c>
      <c r="EA152" s="476">
        <f t="shared" si="434"/>
        <v>14400000000</v>
      </c>
      <c r="EC152" s="464">
        <v>1000000</v>
      </c>
      <c r="ED152" s="465">
        <v>1000000</v>
      </c>
      <c r="EE152" s="465">
        <v>1000000</v>
      </c>
      <c r="EF152" s="465">
        <v>1000000</v>
      </c>
      <c r="EG152" s="465">
        <v>1000000</v>
      </c>
      <c r="EH152" s="465">
        <v>1000000</v>
      </c>
      <c r="EI152" s="465">
        <v>1000000</v>
      </c>
      <c r="EJ152" s="465">
        <v>1000000</v>
      </c>
      <c r="EK152" s="465">
        <v>1000000</v>
      </c>
      <c r="EL152" s="465">
        <v>1000000</v>
      </c>
      <c r="EM152" s="465">
        <v>1000000</v>
      </c>
      <c r="EN152" s="465">
        <v>1000000</v>
      </c>
      <c r="EP152" s="465">
        <v>1000000</v>
      </c>
      <c r="EQ152" s="465">
        <v>1000000</v>
      </c>
      <c r="ER152" s="465">
        <v>1000000</v>
      </c>
      <c r="ES152" s="465">
        <v>1000000</v>
      </c>
      <c r="ET152" s="465">
        <v>1000000</v>
      </c>
      <c r="EU152" s="465">
        <v>1000000</v>
      </c>
      <c r="EV152" s="465">
        <v>1000000</v>
      </c>
      <c r="EW152" s="465">
        <v>1000000</v>
      </c>
      <c r="EX152" s="465">
        <v>1000000</v>
      </c>
      <c r="EY152" s="465">
        <v>1000000</v>
      </c>
      <c r="EZ152" s="465">
        <v>1000000</v>
      </c>
      <c r="FA152" s="465">
        <v>1000000</v>
      </c>
    </row>
    <row r="153" spans="1:157" ht="34.5" customHeight="1">
      <c r="A153" s="179"/>
      <c r="B153" s="179"/>
      <c r="C153" s="179"/>
      <c r="D153" s="179"/>
      <c r="E153" s="179"/>
      <c r="F153" s="179"/>
      <c r="G153" s="179"/>
      <c r="H153" s="179"/>
      <c r="I153" s="179"/>
      <c r="J153" s="179"/>
      <c r="K153" s="179"/>
      <c r="L153" s="179"/>
      <c r="M153" s="179"/>
      <c r="N153" s="179"/>
      <c r="O153" s="179"/>
      <c r="P153" s="179"/>
      <c r="Q153" s="179"/>
      <c r="R153" s="179"/>
      <c r="S153" s="230"/>
      <c r="T153" s="154"/>
      <c r="U153" s="394"/>
      <c r="V153" s="154" t="s">
        <v>335</v>
      </c>
      <c r="W153" s="355">
        <f t="shared" ref="W153:AH153" si="435">SUM(W152+W149+W146)</f>
        <v>158990.42897100002</v>
      </c>
      <c r="X153" s="355">
        <f t="shared" si="435"/>
        <v>0</v>
      </c>
      <c r="Y153" s="355">
        <f t="shared" si="435"/>
        <v>0</v>
      </c>
      <c r="Z153" s="355">
        <f t="shared" si="435"/>
        <v>0</v>
      </c>
      <c r="AA153" s="355">
        <f t="shared" si="435"/>
        <v>0</v>
      </c>
      <c r="AB153" s="355">
        <f t="shared" si="435"/>
        <v>0</v>
      </c>
      <c r="AC153" s="355">
        <f t="shared" si="435"/>
        <v>0</v>
      </c>
      <c r="AD153" s="355">
        <f t="shared" si="435"/>
        <v>158990.42897100002</v>
      </c>
      <c r="AE153" s="355">
        <f t="shared" si="435"/>
        <v>13402.580099000001</v>
      </c>
      <c r="AF153" s="355">
        <f t="shared" si="435"/>
        <v>105578.04447948</v>
      </c>
      <c r="AG153" s="355">
        <f t="shared" si="435"/>
        <v>40009.804392520004</v>
      </c>
      <c r="AH153" s="415">
        <f t="shared" si="435"/>
        <v>58680.75377173</v>
      </c>
      <c r="AI153" s="165">
        <f>+AH153/AD153</f>
        <v>0.36908356151698551</v>
      </c>
      <c r="AJ153" s="256">
        <f>+AH153/AG153</f>
        <v>1.4666593516938216</v>
      </c>
      <c r="AK153" s="183">
        <f>AK152+AK149+AK146</f>
        <v>143646.26525108336</v>
      </c>
      <c r="AL153" s="183">
        <f>AL152+AL149+AL146</f>
        <v>-84965.511479353343</v>
      </c>
      <c r="AM153" s="168">
        <f>INDEX(BC153:BN153,MATCH($W$1,$BC$86:$BN$86,0))</f>
        <v>0.90349001622786085</v>
      </c>
      <c r="AN153" s="415">
        <f>SUM(AN152+AN149+AN146)</f>
        <v>25918.75311967</v>
      </c>
      <c r="AO153" s="181">
        <f>+AN153/AD153</f>
        <v>0.16302083897388314</v>
      </c>
      <c r="AP153" s="257">
        <f>+AN153/AG153</f>
        <v>0.64781004339315429</v>
      </c>
      <c r="AQ153" s="183">
        <f>SUM(AQ152+AQ149+AQ146)</f>
        <v>124014.37560802142</v>
      </c>
      <c r="AR153" s="183">
        <f>SUM(AR152+AR149+AR146)</f>
        <v>-98095.622488351422</v>
      </c>
      <c r="AS153" s="168">
        <f>INDEX(BP153:CA153,MATCH($W$1,$BP$86:$CA$86,0))</f>
        <v>0.78001157938030186</v>
      </c>
      <c r="AT153" s="415">
        <f>SUM(AT152+AT149+AT146)</f>
        <v>25887.734938670001</v>
      </c>
      <c r="AU153" s="181">
        <f>+AT153/AD153</f>
        <v>0.16282574433076058</v>
      </c>
      <c r="AV153" s="415">
        <f>SUM(AV152+AV149+AV146)</f>
        <v>100309.67519927002</v>
      </c>
      <c r="AW153" s="355">
        <f>SUM(AW152+AW108+AW149+AW146)</f>
        <v>32762.00065206</v>
      </c>
      <c r="AX153" s="355">
        <f>SUM(AX152+AX108+AX149+AX146)</f>
        <v>133071.67585133002</v>
      </c>
      <c r="AY153" s="355">
        <f>SUM(AY152+AY108+AY149+AY146)</f>
        <v>-18670.94937921</v>
      </c>
      <c r="AZ153" s="250" t="e">
        <f>SUM(AZ107:AZ151)</f>
        <v>#REF!</v>
      </c>
      <c r="BA153" s="247" t="e">
        <f>IF(AND(AZ153=0,AN153&gt;AZ153),1,IFERROR(AN153/AZ153,1))</f>
        <v>#REF!</v>
      </c>
      <c r="BC153" s="478">
        <f>CC153/$AD$153</f>
        <v>9.8739964729974136E-2</v>
      </c>
      <c r="BD153" s="478">
        <f t="shared" ref="BD153:BN153" si="436">CD153/$AD$153</f>
        <v>0.2485796293569689</v>
      </c>
      <c r="BE153" s="478">
        <f t="shared" si="436"/>
        <v>0.3193636091610994</v>
      </c>
      <c r="BF153" s="478">
        <f t="shared" si="436"/>
        <v>0.43070327781223683</v>
      </c>
      <c r="BG153" s="478">
        <f t="shared" si="436"/>
        <v>0.53362879401307795</v>
      </c>
      <c r="BH153" s="478">
        <f t="shared" si="436"/>
        <v>0.76968726430426149</v>
      </c>
      <c r="BI153" s="478">
        <f t="shared" si="436"/>
        <v>0.8236473135371507</v>
      </c>
      <c r="BJ153" s="478">
        <f t="shared" si="436"/>
        <v>0.88102715116559904</v>
      </c>
      <c r="BK153" s="478">
        <f t="shared" si="436"/>
        <v>0.89636420645009118</v>
      </c>
      <c r="BL153" s="478">
        <f t="shared" si="436"/>
        <v>0.89992711133897585</v>
      </c>
      <c r="BM153" s="478">
        <f t="shared" si="436"/>
        <v>0.90349001622786085</v>
      </c>
      <c r="BN153" s="478">
        <f t="shared" si="436"/>
        <v>0.91539377441736702</v>
      </c>
      <c r="BP153" s="478">
        <f>CP153/$AD$153</f>
        <v>8.4910771594071309E-5</v>
      </c>
      <c r="BQ153" s="478">
        <f t="shared" ref="BQ153:CA153" si="437">CQ153/$AD$153</f>
        <v>6.8612746161124949E-3</v>
      </c>
      <c r="BR153" s="478">
        <f t="shared" si="437"/>
        <v>2.5446855254701299E-2</v>
      </c>
      <c r="BS153" s="478">
        <f t="shared" si="437"/>
        <v>5.1569579087951387E-2</v>
      </c>
      <c r="BT153" s="478">
        <f t="shared" si="437"/>
        <v>8.3252220311700792E-2</v>
      </c>
      <c r="BU153" s="478">
        <f t="shared" si="437"/>
        <v>0.15665189774276675</v>
      </c>
      <c r="BV153" s="478">
        <f t="shared" si="437"/>
        <v>0.19797711300019988</v>
      </c>
      <c r="BW153" s="478">
        <f t="shared" si="437"/>
        <v>0.35809378270823367</v>
      </c>
      <c r="BX153" s="478">
        <f t="shared" si="437"/>
        <v>0.48950477476681303</v>
      </c>
      <c r="BY153" s="478">
        <f t="shared" si="437"/>
        <v>0.67114419474239573</v>
      </c>
      <c r="BZ153" s="478">
        <f t="shared" si="437"/>
        <v>0.78001157938030186</v>
      </c>
      <c r="CA153" s="478">
        <f t="shared" si="437"/>
        <v>0.9157019690698196</v>
      </c>
      <c r="CC153" s="476">
        <f t="shared" ref="CC153:CN153" si="438">SUM(CC152+CC149+CC146)</f>
        <v>15698.709349000001</v>
      </c>
      <c r="CD153" s="476">
        <f t="shared" si="438"/>
        <v>39521.781904916672</v>
      </c>
      <c r="CE153" s="476">
        <f t="shared" si="438"/>
        <v>50775.757218249986</v>
      </c>
      <c r="CF153" s="476">
        <f t="shared" si="438"/>
        <v>68477.69889858333</v>
      </c>
      <c r="CG153" s="476">
        <f t="shared" si="438"/>
        <v>84841.870871416671</v>
      </c>
      <c r="CH153" s="476">
        <f t="shared" si="438"/>
        <v>122372.90832525</v>
      </c>
      <c r="CI153" s="476">
        <f t="shared" si="438"/>
        <v>130952.03970008333</v>
      </c>
      <c r="CJ153" s="476">
        <f t="shared" si="438"/>
        <v>140074.88469891666</v>
      </c>
      <c r="CK153" s="476">
        <f t="shared" si="438"/>
        <v>142513.32969775001</v>
      </c>
      <c r="CL153" s="476">
        <f t="shared" si="438"/>
        <v>143079.79747441667</v>
      </c>
      <c r="CM153" s="476">
        <f t="shared" si="438"/>
        <v>143646.26525108336</v>
      </c>
      <c r="CN153" s="476">
        <f t="shared" si="438"/>
        <v>145538.848872</v>
      </c>
      <c r="CP153" s="476">
        <f t="shared" ref="CP153:DA153" si="439">SUM(CP152+CP149+CP146)</f>
        <v>13.5</v>
      </c>
      <c r="CQ153" s="476">
        <f t="shared" si="439"/>
        <v>1090.876994503559</v>
      </c>
      <c r="CR153" s="476">
        <f t="shared" si="439"/>
        <v>4045.8064329079052</v>
      </c>
      <c r="CS153" s="476">
        <f t="shared" si="439"/>
        <v>8199.0695010473028</v>
      </c>
      <c r="CT153" s="476">
        <f t="shared" si="439"/>
        <v>13236.30622014551</v>
      </c>
      <c r="CU153" s="476">
        <f t="shared" si="439"/>
        <v>24906.152421243714</v>
      </c>
      <c r="CV153" s="476">
        <f t="shared" si="439"/>
        <v>31476.466122341924</v>
      </c>
      <c r="CW153" s="476">
        <f t="shared" si="439"/>
        <v>56933.484124630137</v>
      </c>
      <c r="CX153" s="476">
        <f t="shared" si="439"/>
        <v>77826.574123528349</v>
      </c>
      <c r="CY153" s="476">
        <f t="shared" si="439"/>
        <v>106705.50342348988</v>
      </c>
      <c r="CZ153" s="476">
        <f t="shared" si="439"/>
        <v>124014.37560802142</v>
      </c>
      <c r="DA153" s="476">
        <f t="shared" si="439"/>
        <v>145587.848872</v>
      </c>
      <c r="DC153" s="476">
        <f t="shared" ref="DC153:DN153" si="440">SUM(DC152+DC149+DC146)</f>
        <v>15698709349</v>
      </c>
      <c r="DD153" s="476">
        <f t="shared" si="440"/>
        <v>39521781904.916672</v>
      </c>
      <c r="DE153" s="476">
        <f t="shared" si="440"/>
        <v>50775757218.25</v>
      </c>
      <c r="DF153" s="476">
        <f t="shared" si="440"/>
        <v>68477698898.583336</v>
      </c>
      <c r="DG153" s="476">
        <f t="shared" si="440"/>
        <v>84841870871.416672</v>
      </c>
      <c r="DH153" s="476">
        <f t="shared" si="440"/>
        <v>122372908325.25</v>
      </c>
      <c r="DI153" s="476">
        <f t="shared" si="440"/>
        <v>130952039700.08334</v>
      </c>
      <c r="DJ153" s="476">
        <f t="shared" si="440"/>
        <v>140074884698.91669</v>
      </c>
      <c r="DK153" s="476">
        <f t="shared" si="440"/>
        <v>142513329697.75</v>
      </c>
      <c r="DL153" s="476">
        <f t="shared" si="440"/>
        <v>143079797474.41669</v>
      </c>
      <c r="DM153" s="476">
        <f t="shared" si="440"/>
        <v>143646265251.08334</v>
      </c>
      <c r="DN153" s="476">
        <f t="shared" si="440"/>
        <v>145538848872</v>
      </c>
      <c r="DP153" s="476">
        <f t="shared" ref="DP153:EA153" si="441">SUM(DP152+DP149+DP146)</f>
        <v>13500000</v>
      </c>
      <c r="DQ153" s="476">
        <f t="shared" si="441"/>
        <v>1090876994.5035591</v>
      </c>
      <c r="DR153" s="476">
        <f t="shared" si="441"/>
        <v>4045806432.9079061</v>
      </c>
      <c r="DS153" s="476">
        <f t="shared" si="441"/>
        <v>8199069501.0473032</v>
      </c>
      <c r="DT153" s="476">
        <f t="shared" si="441"/>
        <v>13236306220.14551</v>
      </c>
      <c r="DU153" s="476">
        <f t="shared" si="441"/>
        <v>24906152421.243713</v>
      </c>
      <c r="DV153" s="476">
        <f t="shared" si="441"/>
        <v>31476466122.341927</v>
      </c>
      <c r="DW153" s="476">
        <f t="shared" si="441"/>
        <v>56933484124.630127</v>
      </c>
      <c r="DX153" s="476">
        <f t="shared" si="441"/>
        <v>77826574123.528351</v>
      </c>
      <c r="DY153" s="476">
        <f t="shared" si="441"/>
        <v>106705503423.48988</v>
      </c>
      <c r="DZ153" s="476">
        <f t="shared" si="441"/>
        <v>124014375608.02142</v>
      </c>
      <c r="EA153" s="476">
        <f t="shared" si="441"/>
        <v>145587848872</v>
      </c>
      <c r="EC153" s="479">
        <v>1000000</v>
      </c>
      <c r="ED153" s="477">
        <v>1000000</v>
      </c>
      <c r="EE153" s="477">
        <v>1000000</v>
      </c>
      <c r="EF153" s="477">
        <v>1000000</v>
      </c>
      <c r="EG153" s="477">
        <v>1000000</v>
      </c>
      <c r="EH153" s="477">
        <v>1000000</v>
      </c>
      <c r="EI153" s="477">
        <v>1000000</v>
      </c>
      <c r="EJ153" s="477">
        <v>1000000</v>
      </c>
      <c r="EK153" s="477">
        <v>1000000</v>
      </c>
      <c r="EL153" s="477">
        <v>1000000</v>
      </c>
      <c r="EM153" s="477">
        <v>1000000</v>
      </c>
      <c r="EN153" s="477">
        <v>1000000</v>
      </c>
      <c r="EP153" s="477">
        <v>1000000</v>
      </c>
      <c r="EQ153" s="477">
        <v>1000000</v>
      </c>
      <c r="ER153" s="477">
        <v>1000000</v>
      </c>
      <c r="ES153" s="477">
        <v>1000000</v>
      </c>
      <c r="ET153" s="477">
        <v>1000000</v>
      </c>
      <c r="EU153" s="477">
        <v>1000000</v>
      </c>
      <c r="EV153" s="477">
        <v>1000000</v>
      </c>
      <c r="EW153" s="477">
        <v>1000000</v>
      </c>
      <c r="EX153" s="477">
        <v>1000000</v>
      </c>
      <c r="EY153" s="477">
        <v>1000000</v>
      </c>
      <c r="EZ153" s="477">
        <v>1000000</v>
      </c>
      <c r="FA153" s="477">
        <v>1000000</v>
      </c>
    </row>
    <row r="154" spans="1:157" ht="50.25" customHeight="1">
      <c r="A154" s="179"/>
      <c r="B154" s="179"/>
      <c r="C154" s="179"/>
      <c r="D154" s="179"/>
      <c r="E154" s="179"/>
      <c r="F154" s="179"/>
      <c r="G154" s="179"/>
      <c r="H154" s="179"/>
      <c r="I154" s="179"/>
      <c r="J154" s="179"/>
      <c r="K154" s="179"/>
      <c r="L154" s="179"/>
      <c r="M154" s="179"/>
      <c r="N154" s="179"/>
      <c r="O154" s="179"/>
      <c r="P154" s="179"/>
      <c r="Q154" s="179"/>
      <c r="R154" s="179"/>
      <c r="S154" s="230"/>
      <c r="T154" s="253"/>
      <c r="U154" s="393"/>
      <c r="V154" s="253" t="s">
        <v>129</v>
      </c>
      <c r="W154" s="154" t="s">
        <v>130</v>
      </c>
      <c r="X154" s="154" t="s">
        <v>131</v>
      </c>
      <c r="Y154" s="154" t="s">
        <v>132</v>
      </c>
      <c r="Z154" s="154" t="s">
        <v>133</v>
      </c>
      <c r="AA154" s="154" t="s">
        <v>134</v>
      </c>
      <c r="AB154" s="154" t="s">
        <v>135</v>
      </c>
      <c r="AC154" s="153" t="s">
        <v>136</v>
      </c>
      <c r="AD154" s="404" t="s">
        <v>137</v>
      </c>
      <c r="AE154" s="153" t="s">
        <v>138</v>
      </c>
      <c r="AF154" s="153" t="s">
        <v>139</v>
      </c>
      <c r="AG154" s="153" t="s">
        <v>140</v>
      </c>
      <c r="AH154" s="404" t="s">
        <v>7</v>
      </c>
      <c r="AI154" s="155" t="s">
        <v>141</v>
      </c>
      <c r="AJ154" s="156" t="s">
        <v>142</v>
      </c>
      <c r="AK154" s="156" t="s">
        <v>143</v>
      </c>
      <c r="AL154" s="156" t="s">
        <v>144</v>
      </c>
      <c r="AM154" s="157" t="s">
        <v>145</v>
      </c>
      <c r="AN154" s="404" t="s">
        <v>146</v>
      </c>
      <c r="AO154" s="155" t="s">
        <v>147</v>
      </c>
      <c r="AP154" s="231"/>
      <c r="AQ154" s="269" t="s">
        <v>149</v>
      </c>
      <c r="AR154" s="235" t="s">
        <v>150</v>
      </c>
      <c r="AS154" s="270" t="s">
        <v>151</v>
      </c>
      <c r="AT154" s="404" t="s">
        <v>152</v>
      </c>
      <c r="AU154" s="155" t="s">
        <v>153</v>
      </c>
      <c r="AV154" s="417" t="s">
        <v>154</v>
      </c>
      <c r="AW154" s="357" t="s">
        <v>155</v>
      </c>
      <c r="AX154" s="357" t="s">
        <v>156</v>
      </c>
      <c r="AY154" s="370"/>
      <c r="AZ154" s="235" t="s">
        <v>158</v>
      </c>
      <c r="BA154" s="236" t="s">
        <v>159</v>
      </c>
      <c r="BC154" s="160" t="s">
        <v>160</v>
      </c>
      <c r="BD154" s="160" t="s">
        <v>161</v>
      </c>
      <c r="BE154" s="160" t="s">
        <v>162</v>
      </c>
      <c r="BF154" s="160" t="s">
        <v>163</v>
      </c>
      <c r="BG154" s="160" t="s">
        <v>164</v>
      </c>
      <c r="BH154" s="160" t="s">
        <v>165</v>
      </c>
      <c r="BI154" s="160" t="s">
        <v>166</v>
      </c>
      <c r="BJ154" s="160" t="s">
        <v>167</v>
      </c>
      <c r="BK154" s="160" t="s">
        <v>111</v>
      </c>
      <c r="BL154" s="160" t="s">
        <v>168</v>
      </c>
      <c r="BM154" s="160" t="s">
        <v>169</v>
      </c>
      <c r="BN154" s="160" t="s">
        <v>170</v>
      </c>
      <c r="BP154" s="160" t="s">
        <v>160</v>
      </c>
      <c r="BQ154" s="160" t="s">
        <v>161</v>
      </c>
      <c r="BR154" s="160" t="s">
        <v>162</v>
      </c>
      <c r="BS154" s="160" t="s">
        <v>163</v>
      </c>
      <c r="BT154" s="160" t="s">
        <v>164</v>
      </c>
      <c r="BU154" s="160" t="s">
        <v>165</v>
      </c>
      <c r="BV154" s="160" t="s">
        <v>166</v>
      </c>
      <c r="BW154" s="160" t="s">
        <v>167</v>
      </c>
      <c r="BX154" s="160" t="s">
        <v>111</v>
      </c>
      <c r="BY154" s="160" t="s">
        <v>168</v>
      </c>
      <c r="BZ154" s="160" t="s">
        <v>169</v>
      </c>
      <c r="CA154" s="160" t="s">
        <v>170</v>
      </c>
      <c r="CC154" s="459" t="s">
        <v>160</v>
      </c>
      <c r="CD154" s="459" t="s">
        <v>161</v>
      </c>
      <c r="CE154" s="459" t="s">
        <v>162</v>
      </c>
      <c r="CF154" s="459" t="s">
        <v>163</v>
      </c>
      <c r="CG154" s="459" t="s">
        <v>164</v>
      </c>
      <c r="CH154" s="459" t="s">
        <v>165</v>
      </c>
      <c r="CI154" s="459" t="s">
        <v>166</v>
      </c>
      <c r="CJ154" s="459" t="s">
        <v>167</v>
      </c>
      <c r="CK154" s="459" t="s">
        <v>111</v>
      </c>
      <c r="CL154" s="459" t="s">
        <v>168</v>
      </c>
      <c r="CM154" s="459" t="s">
        <v>169</v>
      </c>
      <c r="CN154" s="459" t="s">
        <v>170</v>
      </c>
      <c r="CP154" s="459" t="s">
        <v>160</v>
      </c>
      <c r="CQ154" s="459" t="s">
        <v>161</v>
      </c>
      <c r="CR154" s="459" t="s">
        <v>162</v>
      </c>
      <c r="CS154" s="459" t="s">
        <v>163</v>
      </c>
      <c r="CT154" s="459" t="s">
        <v>164</v>
      </c>
      <c r="CU154" s="459" t="s">
        <v>165</v>
      </c>
      <c r="CV154" s="459" t="s">
        <v>166</v>
      </c>
      <c r="CW154" s="459" t="s">
        <v>167</v>
      </c>
      <c r="CX154" s="459" t="s">
        <v>111</v>
      </c>
      <c r="CY154" s="459" t="s">
        <v>168</v>
      </c>
      <c r="CZ154" s="459" t="s">
        <v>169</v>
      </c>
      <c r="DA154" s="459" t="s">
        <v>170</v>
      </c>
      <c r="DC154" s="459" t="s">
        <v>160</v>
      </c>
      <c r="DD154" s="459" t="s">
        <v>161</v>
      </c>
      <c r="DE154" s="459" t="s">
        <v>162</v>
      </c>
      <c r="DF154" s="459" t="s">
        <v>163</v>
      </c>
      <c r="DG154" s="459" t="s">
        <v>164</v>
      </c>
      <c r="DH154" s="459" t="s">
        <v>165</v>
      </c>
      <c r="DI154" s="459" t="s">
        <v>166</v>
      </c>
      <c r="DJ154" s="459" t="s">
        <v>167</v>
      </c>
      <c r="DK154" s="459" t="s">
        <v>111</v>
      </c>
      <c r="DL154" s="459" t="s">
        <v>168</v>
      </c>
      <c r="DM154" s="459" t="s">
        <v>169</v>
      </c>
      <c r="DN154" s="459" t="s">
        <v>170</v>
      </c>
      <c r="DP154" s="459" t="s">
        <v>160</v>
      </c>
      <c r="DQ154" s="459" t="s">
        <v>161</v>
      </c>
      <c r="DR154" s="459" t="s">
        <v>162</v>
      </c>
      <c r="DS154" s="459" t="s">
        <v>163</v>
      </c>
      <c r="DT154" s="459" t="s">
        <v>164</v>
      </c>
      <c r="DU154" s="459" t="s">
        <v>165</v>
      </c>
      <c r="DV154" s="459" t="s">
        <v>166</v>
      </c>
      <c r="DW154" s="459" t="s">
        <v>167</v>
      </c>
      <c r="DX154" s="459" t="s">
        <v>111</v>
      </c>
      <c r="DY154" s="459" t="s">
        <v>168</v>
      </c>
      <c r="DZ154" s="459" t="s">
        <v>169</v>
      </c>
      <c r="EA154" s="459" t="s">
        <v>170</v>
      </c>
      <c r="EC154" s="459" t="s">
        <v>160</v>
      </c>
      <c r="ED154" s="459" t="s">
        <v>161</v>
      </c>
      <c r="EE154" s="459" t="s">
        <v>162</v>
      </c>
      <c r="EF154" s="459" t="s">
        <v>163</v>
      </c>
      <c r="EG154" s="459" t="s">
        <v>164</v>
      </c>
      <c r="EH154" s="459" t="s">
        <v>165</v>
      </c>
      <c r="EI154" s="459" t="s">
        <v>166</v>
      </c>
      <c r="EJ154" s="459" t="s">
        <v>167</v>
      </c>
      <c r="EK154" s="459" t="s">
        <v>111</v>
      </c>
      <c r="EL154" s="459" t="s">
        <v>168</v>
      </c>
      <c r="EM154" s="459" t="s">
        <v>169</v>
      </c>
      <c r="EN154" s="459" t="s">
        <v>170</v>
      </c>
      <c r="EP154" s="459" t="s">
        <v>160</v>
      </c>
      <c r="EQ154" s="459" t="s">
        <v>161</v>
      </c>
      <c r="ER154" s="459" t="s">
        <v>162</v>
      </c>
      <c r="ES154" s="459" t="s">
        <v>163</v>
      </c>
      <c r="ET154" s="459" t="s">
        <v>164</v>
      </c>
      <c r="EU154" s="459" t="s">
        <v>165</v>
      </c>
      <c r="EV154" s="459" t="s">
        <v>166</v>
      </c>
      <c r="EW154" s="459" t="s">
        <v>167</v>
      </c>
      <c r="EX154" s="459" t="s">
        <v>111</v>
      </c>
      <c r="EY154" s="459" t="s">
        <v>168</v>
      </c>
      <c r="EZ154" s="459" t="s">
        <v>169</v>
      </c>
      <c r="FA154" s="459" t="s">
        <v>170</v>
      </c>
    </row>
    <row r="155" spans="1:157" ht="51" customHeight="1">
      <c r="A155" s="578"/>
      <c r="B155" s="569" t="s">
        <v>190</v>
      </c>
      <c r="C155" s="221" t="s">
        <v>191</v>
      </c>
      <c r="D155" s="557" t="s">
        <v>336</v>
      </c>
      <c r="E155" s="237" t="s">
        <v>183</v>
      </c>
      <c r="F155" s="237" t="s">
        <v>171</v>
      </c>
      <c r="G155" s="237" t="s">
        <v>171</v>
      </c>
      <c r="H155" s="237" t="s">
        <v>171</v>
      </c>
      <c r="I155" s="237" t="s">
        <v>171</v>
      </c>
      <c r="J155" s="237" t="s">
        <v>171</v>
      </c>
      <c r="K155" s="237" t="s">
        <v>171</v>
      </c>
      <c r="L155" s="237" t="s">
        <v>171</v>
      </c>
      <c r="M155" s="237" t="s">
        <v>171</v>
      </c>
      <c r="N155" s="237" t="s">
        <v>171</v>
      </c>
      <c r="O155" s="237" t="s">
        <v>171</v>
      </c>
      <c r="P155" s="290"/>
      <c r="Q155" s="290"/>
      <c r="R155" s="237" t="s">
        <v>237</v>
      </c>
      <c r="S155" s="291"/>
      <c r="T155" s="448" t="s">
        <v>54</v>
      </c>
      <c r="U155" s="545">
        <v>202400000000198</v>
      </c>
      <c r="V155" s="602" t="s">
        <v>337</v>
      </c>
      <c r="W155" s="351">
        <f>+SUMIFS('[1]SIIF 30 de Noviembre de 2025'!$P$4:$P$749,'[1]SIIF 30 de Noviembre de 2025'!$A$4:$A$749,$B155,'[1]SIIF 30 de Noviembre de 2025'!$B$4:$B$749,$C155,'[1]SIIF 30 de Noviembre de 2025'!$C$4:$C$749,$D155)/1000000</f>
        <v>31472.946530000001</v>
      </c>
      <c r="X155" s="351">
        <v>0</v>
      </c>
      <c r="Y155" s="351">
        <f>+SUMIFS('[1]SIIF 30 de Noviembre de 2025'!$R$4:$R$749,'[1]SIIF 30 de Noviembre de 2025'!$A$4:$A$749,$B155,'[1]SIIF 30 de Noviembre de 2025'!$B$4:$B$749,$C155,'[1]SIIF 30 de Noviembre de 2025'!$C$4:$C$749,$D155)/1000000</f>
        <v>0</v>
      </c>
      <c r="Z155" s="351"/>
      <c r="AA155" s="351">
        <f>+SUMIFS('[1]SIIF 30 de Noviembre de 2025'!$Q$4:$Q$749,'[1]SIIF 30 de Noviembre de 2025'!$A$4:$A$749,$B155,'[1]SIIF 30 de Noviembre de 2025'!$B$4:$B$749,$C155,'[1]SIIF 30 de Noviembre de 2025'!$C$4:$C$749,$D155)/1000000</f>
        <v>0</v>
      </c>
      <c r="AB155" s="351"/>
      <c r="AC155" s="351">
        <f t="shared" ref="AC155:AC159" si="442">+AA155+AB155</f>
        <v>0</v>
      </c>
      <c r="AD155" s="413">
        <f>+SUMIFS('[1]SIIF 30 de Noviembre de 2025'!$S$4:$S$749,'[1]SIIF 30 de Noviembre de 2025'!$A$4:$A$749,$B155,'[1]SIIF 30 de Noviembre de 2025'!$B$4:$B$749,$C155,'[1]SIIF 30 de Noviembre de 2025'!$C$4:$C$749,$D155)/1000000</f>
        <v>31472.946530000001</v>
      </c>
      <c r="AE155" s="351">
        <f>+SUMIFS('[1]SIIF 30 de Noviembre de 2025'!$T$4:$T$749,'[1]SIIF 30 de Noviembre de 2025'!$A$4:$A$749,$B155,'[1]SIIF 30 de Noviembre de 2025'!$B$4:$B$749,$C155,'[1]SIIF 30 de Noviembre de 2025'!$C$4:$C$749,$D155)/1000000</f>
        <v>0</v>
      </c>
      <c r="AF155" s="351">
        <f>+SUMIFS('[1]SIIF 30 de Noviembre de 2025'!$U$4:$U$749,'[1]SIIF 30 de Noviembre de 2025'!$A$4:$A$749,$B155,'[1]SIIF 30 de Noviembre de 2025'!$B$4:$B$749,$C155,'[1]SIIF 30 de Noviembre de 2025'!$C$4:$C$749,$D155)/1000000</f>
        <v>29862.411102999999</v>
      </c>
      <c r="AG155" s="351">
        <f>+SUMIFS('[1]SIIF 30 de Noviembre de 2025'!$V$4:$V$749,'[1]SIIF 30 de Noviembre de 2025'!$A$4:$A$749,$B155,'[1]SIIF 30 de Noviembre de 2025'!$B$4:$B$749,$C155,'[1]SIIF 30 de Noviembre de 2025'!$C$4:$C$749,$D155)/1000000</f>
        <v>1610.535427</v>
      </c>
      <c r="AH155" s="418">
        <f>+SUMIFS('[1]SIIF 30 de Noviembre de 2025'!$W$4:$W$749,'[1]SIIF 30 de Noviembre de 2025'!$A$4:$A$749,$B155,'[1]SIIF 30 de Noviembre de 2025'!$B$4:$B$749,$C155,'[1]SIIF 30 de Noviembre de 2025'!$C$4:$C$749,$D155,'[1]SIIF 30 de Noviembre de 2025'!$D$4:$D$749,$E155,'[1]SIIF 30 de Noviembre de 2025'!$E$4:$E$749,$F155,'[1]SIIF 30 de Noviembre de 2025'!$F$4:$F$749,$G155,'[1]SIIF 30 de Noviembre de 2025'!$G$4:$G$749,$H155,'[1]SIIF 30 de Noviembre de 2025'!$H$4:$H$749,$I155,'[1]SIIF 30 de Noviembre de 2025'!$I$4:$I$749,$J155,'[1]SIIF 30 de Noviembre de 2025'!$J$4:$J$749,$K155,'[1]SIIF 30 de Noviembre de 2025'!$K$4:$K$749,$L155,'[1]SIIF 30 de Noviembre de 2025'!$L$4:$L$749,$M155,'[1]SIIF 30 de Noviembre de 2025'!$M$4:$M$749,$N155,'[1]SIIF 30 de Noviembre de 2025'!$N$4:$N$749,$O155)/1000000</f>
        <v>25730.577518999999</v>
      </c>
      <c r="AI155" s="244">
        <f t="shared" ref="AI155:AI162" si="443">+AH155/AD155</f>
        <v>0.81754587211825314</v>
      </c>
      <c r="AJ155" s="245"/>
      <c r="AK155" s="243">
        <f>INDEX(CC155:CN155,MATCH($W$1,$CC$86:$CN$86,0))</f>
        <v>31472.946530000001</v>
      </c>
      <c r="AL155" s="243">
        <f t="shared" ref="AL155:AL159" si="444">+AH155-AK155</f>
        <v>-5742.3690110000025</v>
      </c>
      <c r="AM155" s="168">
        <f t="shared" ref="AM155:AM161" si="445">INDEX(BC155:BN155,MATCH($W$1,$BC$86:$BN$86,0))</f>
        <v>1</v>
      </c>
      <c r="AN155" s="413">
        <f>+SUMIFS('[1]SIIF 30 de Noviembre de 2025'!$X$4:$X$749,'[1]SIIF 30 de Noviembre de 2025'!$A$4:$A$749,$B155,'[1]SIIF 30 de Noviembre de 2025'!$B$4:$B$749,$C155,'[1]SIIF 30 de Noviembre de 2025'!$C$4:$C$749,$D155,'[1]SIIF 30 de Noviembre de 2025'!$D$4:$D$749,$E155,'[1]SIIF 30 de Noviembre de 2025'!$E$4:$E$749,$F155,'[1]SIIF 30 de Noviembre de 2025'!$F$4:$F$749,$G155,'[1]SIIF 30 de Noviembre de 2025'!$G$4:$G$749,$H155,'[1]SIIF 30 de Noviembre de 2025'!$H$4:$H$749,$I155,'[1]SIIF 30 de Noviembre de 2025'!$I$4:$I$749,$J155,'[1]SIIF 30 de Noviembre de 2025'!$J$4:$J$749,$K155,'[1]SIIF 30 de Noviembre de 2025'!$K$4:$K$749,$L155,'[1]SIIF 30 de Noviembre de 2025'!$L$4:$L$749,$M155,'[1]SIIF 30 de Noviembre de 2025'!$M$4:$M$749,$N155,'[1]SIIF 30 de Noviembre de 2025'!$N$4:$N$749,$O155)/1000000</f>
        <v>11147.8714659</v>
      </c>
      <c r="AO155" s="244">
        <f t="shared" ref="AO155:AO161" si="446">+AN155/AD155</f>
        <v>0.35420488689464941</v>
      </c>
      <c r="AP155" s="280"/>
      <c r="AQ155" s="243">
        <f>INDEX(CP155:DA155,MATCH($W$1,$CP$86:$DA$86,0))</f>
        <v>27914.623229919194</v>
      </c>
      <c r="AR155" s="243">
        <f>+AN155-AQ155</f>
        <v>-16766.751764019195</v>
      </c>
      <c r="AS155" s="168">
        <f t="shared" ref="AS155:AS161" si="447">INDEX(BP155:CA155,MATCH($W$1,$BP$86:$CA$86,0))</f>
        <v>0.88694025528594811</v>
      </c>
      <c r="AT155" s="413">
        <f>+SUMIFS('[1]SIIF 30 de Noviembre de 2025'!$Z$4:$Z$749,'[1]SIIF 30 de Noviembre de 2025'!$A$4:$A$749,$B155,'[1]SIIF 30 de Noviembre de 2025'!$B$4:$B$749,$C155,'[1]SIIF 30 de Noviembre de 2025'!$C$4:$C$749,$D155,'[1]SIIF 30 de Noviembre de 2025'!$D$4:$D$749,$E155,'[1]SIIF 30 de Noviembre de 2025'!$E$4:$E$749,$F155,'[1]SIIF 30 de Noviembre de 2025'!$F$4:$F$749,$G155,'[1]SIIF 30 de Noviembre de 2025'!$G$4:$G$749,$H155,'[1]SIIF 30 de Noviembre de 2025'!$H$4:$H$749,$I155,'[1]SIIF 30 de Noviembre de 2025'!$I$4:$I$749,$J155,'[1]SIIF 30 de Noviembre de 2025'!$J$4:$J$749,$K155,'[1]SIIF 30 de Noviembre de 2025'!$K$4:$K$749,$L155,'[1]SIIF 30 de Noviembre de 2025'!$L$4:$L$749,$M155,'[1]SIIF 30 de Noviembre de 2025'!$M$4:$M$749,$N155,'[1]SIIF 30 de Noviembre de 2025'!$N$4:$N$749,$O155)/1000000</f>
        <v>11129.271465899999</v>
      </c>
      <c r="AU155" s="244">
        <f t="shared" ref="AU155:AU162" si="448">+AT155/AD155</f>
        <v>0.35361390314350077</v>
      </c>
      <c r="AV155" s="418">
        <f>+AD155-AH155</f>
        <v>5742.3690110000025</v>
      </c>
      <c r="AW155" s="352">
        <f t="shared" ref="AW155:AW159" si="449">+AH155-AN155</f>
        <v>14582.706053099999</v>
      </c>
      <c r="AX155" s="369">
        <f>+AD155-AN155</f>
        <v>20325.075064100001</v>
      </c>
      <c r="AY155" s="372"/>
      <c r="AZ155" s="188"/>
      <c r="BA155" s="247"/>
      <c r="BC155" s="255">
        <v>4.991340732913576E-2</v>
      </c>
      <c r="BD155" s="249">
        <v>9.548673801912376E-2</v>
      </c>
      <c r="BE155" s="249">
        <v>0.16800934081464916</v>
      </c>
      <c r="BF155" s="249">
        <v>0.65984720627299964</v>
      </c>
      <c r="BG155" s="249">
        <v>0.81975967253041304</v>
      </c>
      <c r="BH155" s="249">
        <v>0.911431524902095</v>
      </c>
      <c r="BI155" s="249">
        <v>0.95519990860544313</v>
      </c>
      <c r="BJ155" s="249">
        <v>0.97617001003432902</v>
      </c>
      <c r="BK155" s="249">
        <v>0.98887933801602024</v>
      </c>
      <c r="BL155" s="249">
        <v>1</v>
      </c>
      <c r="BM155" s="249">
        <v>1</v>
      </c>
      <c r="BN155" s="249">
        <v>1</v>
      </c>
      <c r="BP155" s="249">
        <v>4.1594506107613134E-3</v>
      </c>
      <c r="BQ155" s="249">
        <v>1.2461931284248809E-2</v>
      </c>
      <c r="BR155" s="249">
        <v>2.6586872839348585E-2</v>
      </c>
      <c r="BS155" s="249">
        <v>8.5550676550743304E-2</v>
      </c>
      <c r="BT155" s="249">
        <v>0.15698550834417252</v>
      </c>
      <c r="BU155" s="249">
        <v>0.23733186647761739</v>
      </c>
      <c r="BV155" s="249">
        <v>0.32497295522828701</v>
      </c>
      <c r="BW155" s="249">
        <v>0.41261404397895657</v>
      </c>
      <c r="BX155" s="249">
        <v>0.50025513272962618</v>
      </c>
      <c r="BY155" s="249">
        <v>0.68895336914736549</v>
      </c>
      <c r="BZ155" s="249">
        <v>0.88694025528594811</v>
      </c>
      <c r="CA155" s="249">
        <v>1</v>
      </c>
      <c r="CB155" s="135"/>
      <c r="CC155" s="464">
        <f t="shared" ref="CC155:CN159" si="450">DC155/EC155</f>
        <v>1570.922</v>
      </c>
      <c r="CD155" s="464">
        <f t="shared" si="450"/>
        <v>3005.2489999999998</v>
      </c>
      <c r="CE155" s="464">
        <f t="shared" si="450"/>
        <v>5287.7489999999998</v>
      </c>
      <c r="CF155" s="464">
        <f t="shared" si="450"/>
        <v>20767.335841</v>
      </c>
      <c r="CG155" s="464">
        <f t="shared" si="450"/>
        <v>25800.252340999999</v>
      </c>
      <c r="CH155" s="464">
        <f t="shared" si="450"/>
        <v>28685.435648999999</v>
      </c>
      <c r="CI155" s="464">
        <f t="shared" si="450"/>
        <v>30062.955649</v>
      </c>
      <c r="CJ155" s="464">
        <f t="shared" si="450"/>
        <v>30722.946530000001</v>
      </c>
      <c r="CK155" s="464">
        <f t="shared" si="450"/>
        <v>31122.946530000001</v>
      </c>
      <c r="CL155" s="464">
        <f t="shared" si="450"/>
        <v>31472.946530000001</v>
      </c>
      <c r="CM155" s="464">
        <f t="shared" si="450"/>
        <v>31472.946530000001</v>
      </c>
      <c r="CN155" s="464">
        <f t="shared" si="450"/>
        <v>31472.946530000001</v>
      </c>
      <c r="CP155" s="465">
        <f t="shared" ref="CP155:DA159" si="451">DP155/EP155</f>
        <v>130.91016666666667</v>
      </c>
      <c r="CQ155" s="465">
        <f t="shared" si="451"/>
        <v>392.21369696969703</v>
      </c>
      <c r="CR155" s="465">
        <f t="shared" si="451"/>
        <v>836.76722727272727</v>
      </c>
      <c r="CS155" s="465">
        <f t="shared" si="451"/>
        <v>2692.5318686868686</v>
      </c>
      <c r="CT155" s="465">
        <f t="shared" si="451"/>
        <v>4940.7965101010104</v>
      </c>
      <c r="CU155" s="465">
        <f t="shared" si="451"/>
        <v>7469.533143515152</v>
      </c>
      <c r="CV155" s="465">
        <f t="shared" si="451"/>
        <v>10227.85644359596</v>
      </c>
      <c r="CW155" s="465">
        <f t="shared" si="451"/>
        <v>12986.17974367677</v>
      </c>
      <c r="CX155" s="465">
        <f t="shared" si="451"/>
        <v>15744.503043757579</v>
      </c>
      <c r="CY155" s="465">
        <f t="shared" si="451"/>
        <v>21683.392548838387</v>
      </c>
      <c r="CZ155" s="465">
        <f t="shared" si="451"/>
        <v>27914.623229919194</v>
      </c>
      <c r="DA155" s="465">
        <f t="shared" si="451"/>
        <v>31472.946530000001</v>
      </c>
      <c r="DC155" s="464">
        <v>1570922000</v>
      </c>
      <c r="DD155" s="465">
        <v>3005249000</v>
      </c>
      <c r="DE155" s="465">
        <v>5287749000</v>
      </c>
      <c r="DF155" s="465">
        <v>20767335841</v>
      </c>
      <c r="DG155" s="465">
        <v>25800252341</v>
      </c>
      <c r="DH155" s="465">
        <v>28685435649</v>
      </c>
      <c r="DI155" s="465">
        <v>30062955649</v>
      </c>
      <c r="DJ155" s="465">
        <v>30722946530</v>
      </c>
      <c r="DK155" s="465">
        <v>31122946530</v>
      </c>
      <c r="DL155" s="465">
        <v>31472946530</v>
      </c>
      <c r="DM155" s="465">
        <v>31472946530</v>
      </c>
      <c r="DN155" s="465">
        <v>31472946530</v>
      </c>
      <c r="DP155" s="465">
        <v>130910166.66666666</v>
      </c>
      <c r="DQ155" s="465">
        <v>392213696.969697</v>
      </c>
      <c r="DR155" s="465">
        <v>836767227.27272725</v>
      </c>
      <c r="DS155" s="465">
        <v>2692531868.6868687</v>
      </c>
      <c r="DT155" s="465">
        <v>4940796510.1010103</v>
      </c>
      <c r="DU155" s="465">
        <v>7469533143.515152</v>
      </c>
      <c r="DV155" s="465">
        <v>10227856443.595961</v>
      </c>
      <c r="DW155" s="465">
        <v>12986179743.676769</v>
      </c>
      <c r="DX155" s="465">
        <v>15744503043.757578</v>
      </c>
      <c r="DY155" s="465">
        <v>21683392548.838387</v>
      </c>
      <c r="DZ155" s="465">
        <v>27914623229.919193</v>
      </c>
      <c r="EA155" s="465">
        <v>31472946530</v>
      </c>
      <c r="EC155" s="464">
        <v>1000000</v>
      </c>
      <c r="ED155" s="465">
        <v>1000000</v>
      </c>
      <c r="EE155" s="465">
        <v>1000000</v>
      </c>
      <c r="EF155" s="465">
        <v>1000000</v>
      </c>
      <c r="EG155" s="465">
        <v>1000000</v>
      </c>
      <c r="EH155" s="465">
        <v>1000000</v>
      </c>
      <c r="EI155" s="465">
        <v>1000000</v>
      </c>
      <c r="EJ155" s="465">
        <v>1000000</v>
      </c>
      <c r="EK155" s="465">
        <v>1000000</v>
      </c>
      <c r="EL155" s="465">
        <v>1000000</v>
      </c>
      <c r="EM155" s="465">
        <v>1000000</v>
      </c>
      <c r="EN155" s="465">
        <v>1000000</v>
      </c>
      <c r="EP155" s="465">
        <v>1000000</v>
      </c>
      <c r="EQ155" s="465">
        <v>1000000</v>
      </c>
      <c r="ER155" s="465">
        <v>1000000</v>
      </c>
      <c r="ES155" s="465">
        <v>1000000</v>
      </c>
      <c r="ET155" s="465">
        <v>1000000</v>
      </c>
      <c r="EU155" s="465">
        <v>1000000</v>
      </c>
      <c r="EV155" s="465">
        <v>1000000</v>
      </c>
      <c r="EW155" s="465">
        <v>1000000</v>
      </c>
      <c r="EX155" s="465">
        <v>1000000</v>
      </c>
      <c r="EY155" s="465">
        <v>1000000</v>
      </c>
      <c r="EZ155" s="465">
        <v>1000000</v>
      </c>
      <c r="FA155" s="465">
        <v>1000000</v>
      </c>
    </row>
    <row r="156" spans="1:157" ht="51" customHeight="1">
      <c r="A156" s="569"/>
      <c r="B156" s="569" t="s">
        <v>190</v>
      </c>
      <c r="C156" s="221" t="s">
        <v>191</v>
      </c>
      <c r="D156" s="453" t="s">
        <v>338</v>
      </c>
      <c r="E156" s="237" t="s">
        <v>183</v>
      </c>
      <c r="F156" s="237" t="s">
        <v>171</v>
      </c>
      <c r="G156" s="237" t="s">
        <v>171</v>
      </c>
      <c r="H156" s="237" t="s">
        <v>171</v>
      </c>
      <c r="I156" s="237" t="s">
        <v>171</v>
      </c>
      <c r="J156" s="237" t="s">
        <v>171</v>
      </c>
      <c r="K156" s="237" t="s">
        <v>171</v>
      </c>
      <c r="L156" s="237" t="s">
        <v>171</v>
      </c>
      <c r="M156" s="237" t="s">
        <v>171</v>
      </c>
      <c r="N156" s="237" t="s">
        <v>171</v>
      </c>
      <c r="O156" s="237" t="s">
        <v>171</v>
      </c>
      <c r="P156" s="237"/>
      <c r="Q156" s="237"/>
      <c r="R156" s="237" t="s">
        <v>237</v>
      </c>
      <c r="S156" s="238"/>
      <c r="T156" s="449" t="s">
        <v>55</v>
      </c>
      <c r="U156" s="263">
        <v>2022011000079</v>
      </c>
      <c r="V156" s="599" t="s">
        <v>339</v>
      </c>
      <c r="W156" s="351">
        <f>+SUMIFS('[1]SIIF 30 de Noviembre de 2025'!$P$4:$P$749,'[1]SIIF 30 de Noviembre de 2025'!$A$4:$A$749,$B156,'[1]SIIF 30 de Noviembre de 2025'!$B$4:$B$749,$C156,'[1]SIIF 30 de Noviembre de 2025'!$C$4:$C$749,$D156)/1000000</f>
        <v>1160.252602</v>
      </c>
      <c r="X156" s="351">
        <v>0</v>
      </c>
      <c r="Y156" s="351">
        <f>+SUMIFS('[1]SIIF 30 de Noviembre de 2025'!$R$4:$R$749,'[1]SIIF 30 de Noviembre de 2025'!$A$4:$A$749,$B156,'[1]SIIF 30 de Noviembre de 2025'!$B$4:$B$749,$C156,'[1]SIIF 30 de Noviembre de 2025'!$C$4:$C$749,$D156)/1000000</f>
        <v>0</v>
      </c>
      <c r="Z156" s="351"/>
      <c r="AA156" s="351">
        <f>+SUMIFS('[1]SIIF 30 de Noviembre de 2025'!$Q$4:$Q$749,'[1]SIIF 30 de Noviembre de 2025'!$A$4:$A$749,$B156,'[1]SIIF 30 de Noviembre de 2025'!$B$4:$B$749,$C156,'[1]SIIF 30 de Noviembre de 2025'!$C$4:$C$749,$D156)/1000000</f>
        <v>0</v>
      </c>
      <c r="AB156" s="351"/>
      <c r="AC156" s="351">
        <f t="shared" si="442"/>
        <v>0</v>
      </c>
      <c r="AD156" s="413">
        <f>+SUMIFS('[1]SIIF 30 de Noviembre de 2025'!$S$4:$S$749,'[1]SIIF 30 de Noviembre de 2025'!$A$4:$A$749,$B156,'[1]SIIF 30 de Noviembre de 2025'!$B$4:$B$749,$C156,'[1]SIIF 30 de Noviembre de 2025'!$C$4:$C$749,$D156)/1000000</f>
        <v>1160.252602</v>
      </c>
      <c r="AE156" s="351">
        <f>+SUMIFS('[1]SIIF 30 de Noviembre de 2025'!$T$4:$T$749,'[1]SIIF 30 de Noviembre de 2025'!$A$4:$A$749,$B156,'[1]SIIF 30 de Noviembre de 2025'!$B$4:$B$749,$C156,'[1]SIIF 30 de Noviembre de 2025'!$C$4:$C$749,$D156)/1000000</f>
        <v>0</v>
      </c>
      <c r="AF156" s="351">
        <f>+SUMIFS('[1]SIIF 30 de Noviembre de 2025'!$U$4:$U$749,'[1]SIIF 30 de Noviembre de 2025'!$A$4:$A$749,$B156,'[1]SIIF 30 de Noviembre de 2025'!$B$4:$B$749,$C156,'[1]SIIF 30 de Noviembre de 2025'!$C$4:$C$749,$D156)/1000000</f>
        <v>1070.5892670000001</v>
      </c>
      <c r="AG156" s="351">
        <f>+SUMIFS('[1]SIIF 30 de Noviembre de 2025'!$V$4:$V$749,'[1]SIIF 30 de Noviembre de 2025'!$A$4:$A$749,$B156,'[1]SIIF 30 de Noviembre de 2025'!$B$4:$B$749,$C156,'[1]SIIF 30 de Noviembre de 2025'!$C$4:$C$749,$D156)/1000000</f>
        <v>89.663335000000004</v>
      </c>
      <c r="AH156" s="418">
        <f>+SUMIFS('[1]SIIF 30 de Noviembre de 2025'!$W$4:$W$749,'[1]SIIF 30 de Noviembre de 2025'!$A$4:$A$749,$B156,'[1]SIIF 30 de Noviembre de 2025'!$B$4:$B$749,$C156,'[1]SIIF 30 de Noviembre de 2025'!$C$4:$C$749,$D156,'[1]SIIF 30 de Noviembre de 2025'!$D$4:$D$749,$E156,'[1]SIIF 30 de Noviembre de 2025'!$E$4:$E$749,$F156,'[1]SIIF 30 de Noviembre de 2025'!$F$4:$F$749,$G156,'[1]SIIF 30 de Noviembre de 2025'!$G$4:$G$749,$H156,'[1]SIIF 30 de Noviembre de 2025'!$H$4:$H$749,$I156,'[1]SIIF 30 de Noviembre de 2025'!$I$4:$I$749,$J156,'[1]SIIF 30 de Noviembre de 2025'!$J$4:$J$749,$K156,'[1]SIIF 30 de Noviembre de 2025'!$K$4:$K$749,$L156,'[1]SIIF 30 de Noviembre de 2025'!$L$4:$L$749,$M156,'[1]SIIF 30 de Noviembre de 2025'!$M$4:$M$749,$N156,'[1]SIIF 30 de Noviembre de 2025'!$N$4:$N$749,$O156)/1000000</f>
        <v>1064.0576860000001</v>
      </c>
      <c r="AI156" s="244">
        <f t="shared" si="443"/>
        <v>0.91709140248064713</v>
      </c>
      <c r="AJ156" s="245"/>
      <c r="AK156" s="243">
        <f>INDEX(CC156:CN156,MATCH($W$1,$CC$86:$CN$86,0))</f>
        <v>1160.252602</v>
      </c>
      <c r="AL156" s="243">
        <f t="shared" si="444"/>
        <v>-96.194915999999921</v>
      </c>
      <c r="AM156" s="168">
        <f t="shared" si="445"/>
        <v>1</v>
      </c>
      <c r="AN156" s="413">
        <f>+SUMIFS('[1]SIIF 30 de Noviembre de 2025'!$X$4:$X$749,'[1]SIIF 30 de Noviembre de 2025'!$A$4:$A$749,$B156,'[1]SIIF 30 de Noviembre de 2025'!$B$4:$B$749,$C156,'[1]SIIF 30 de Noviembre de 2025'!$C$4:$C$749,$D156,'[1]SIIF 30 de Noviembre de 2025'!$D$4:$D$749,$E156,'[1]SIIF 30 de Noviembre de 2025'!$E$4:$E$749,$F156,'[1]SIIF 30 de Noviembre de 2025'!$F$4:$F$749,$G156,'[1]SIIF 30 de Noviembre de 2025'!$G$4:$G$749,$H156,'[1]SIIF 30 de Noviembre de 2025'!$H$4:$H$749,$I156,'[1]SIIF 30 de Noviembre de 2025'!$I$4:$I$749,$J156,'[1]SIIF 30 de Noviembre de 2025'!$J$4:$J$749,$K156,'[1]SIIF 30 de Noviembre de 2025'!$K$4:$K$749,$L156,'[1]SIIF 30 de Noviembre de 2025'!$L$4:$L$749,$M156,'[1]SIIF 30 de Noviembre de 2025'!$M$4:$M$749,$N156,'[1]SIIF 30 de Noviembre de 2025'!$N$4:$N$749,$O156)/1000000</f>
        <v>310.40666700000003</v>
      </c>
      <c r="AO156" s="244">
        <f t="shared" si="446"/>
        <v>0.26753369608043337</v>
      </c>
      <c r="AP156" s="245"/>
      <c r="AQ156" s="243">
        <f>INDEX(CP156:DA156,MATCH($W$1,$CP$86:$DA$86,0))</f>
        <v>846.55173466666679</v>
      </c>
      <c r="AR156" s="243">
        <f>+AN156-AQ156</f>
        <v>-536.14506766666682</v>
      </c>
      <c r="AS156" s="168">
        <f t="shared" si="447"/>
        <v>0.72962709431326644</v>
      </c>
      <c r="AT156" s="413">
        <f>+SUMIFS('[1]SIIF 30 de Noviembre de 2025'!$Z$4:$Z$749,'[1]SIIF 30 de Noviembre de 2025'!$A$4:$A$749,$B156,'[1]SIIF 30 de Noviembre de 2025'!$B$4:$B$749,$C156,'[1]SIIF 30 de Noviembre de 2025'!$C$4:$C$749,$D156,'[1]SIIF 30 de Noviembre de 2025'!$D$4:$D$749,$E156,'[1]SIIF 30 de Noviembre de 2025'!$E$4:$E$749,$F156,'[1]SIIF 30 de Noviembre de 2025'!$F$4:$F$749,$G156,'[1]SIIF 30 de Noviembre de 2025'!$G$4:$G$749,$H156,'[1]SIIF 30 de Noviembre de 2025'!$H$4:$H$749,$I156,'[1]SIIF 30 de Noviembre de 2025'!$I$4:$I$749,$J156,'[1]SIIF 30 de Noviembre de 2025'!$J$4:$J$749,$K156,'[1]SIIF 30 de Noviembre de 2025'!$K$4:$K$749,$L156,'[1]SIIF 30 de Noviembre de 2025'!$L$4:$L$749,$M156,'[1]SIIF 30 de Noviembre de 2025'!$M$4:$M$749,$N156,'[1]SIIF 30 de Noviembre de 2025'!$N$4:$N$749,$O156)/1000000</f>
        <v>293.40666700000003</v>
      </c>
      <c r="AU156" s="244">
        <f t="shared" si="448"/>
        <v>0.25288171428724798</v>
      </c>
      <c r="AV156" s="418">
        <f>+AD156-AH156</f>
        <v>96.194915999999921</v>
      </c>
      <c r="AW156" s="352">
        <f t="shared" si="449"/>
        <v>753.65101900000013</v>
      </c>
      <c r="AX156" s="369">
        <f>+AD156-AN156</f>
        <v>849.84593500000005</v>
      </c>
      <c r="AY156" s="373"/>
      <c r="AZ156" s="188">
        <f>AD156*AS156</f>
        <v>846.55173466666679</v>
      </c>
      <c r="BA156" s="247">
        <f>IF(AND(AZ156=0,AN156&gt;AZ156),1,IFERROR(AN156/AZ156,1))</f>
        <v>0.36667182203840609</v>
      </c>
      <c r="BC156" s="248">
        <v>0.30006396831161769</v>
      </c>
      <c r="BD156" s="249">
        <v>0.39676704814664143</v>
      </c>
      <c r="BE156" s="249">
        <v>0.39676704814664143</v>
      </c>
      <c r="BF156" s="249">
        <v>0.39676704814664143</v>
      </c>
      <c r="BG156" s="249">
        <v>1</v>
      </c>
      <c r="BH156" s="249">
        <v>1</v>
      </c>
      <c r="BI156" s="249">
        <v>1</v>
      </c>
      <c r="BJ156" s="249">
        <v>1</v>
      </c>
      <c r="BK156" s="249">
        <v>1</v>
      </c>
      <c r="BL156" s="249">
        <v>1</v>
      </c>
      <c r="BM156" s="249">
        <v>1</v>
      </c>
      <c r="BN156" s="249">
        <v>1</v>
      </c>
      <c r="BP156" s="249">
        <v>0</v>
      </c>
      <c r="BQ156" s="249">
        <v>1.5643145267430308E-2</v>
      </c>
      <c r="BR156" s="249">
        <v>5.0290772801904048E-2</v>
      </c>
      <c r="BS156" s="249">
        <v>8.4938400336377784E-2</v>
      </c>
      <c r="BT156" s="249">
        <v>0.11958602787085153</v>
      </c>
      <c r="BU156" s="249">
        <v>0.15423365540532527</v>
      </c>
      <c r="BV156" s="249">
        <v>0.188881282939799</v>
      </c>
      <c r="BW156" s="249">
        <v>0.22352891047427273</v>
      </c>
      <c r="BX156" s="249">
        <v>0.25817653800874646</v>
      </c>
      <c r="BY156" s="249">
        <v>0.49390181616100642</v>
      </c>
      <c r="BZ156" s="249">
        <v>0.72962709431326644</v>
      </c>
      <c r="CA156" s="249">
        <v>1</v>
      </c>
      <c r="CB156" s="135"/>
      <c r="CC156" s="464">
        <f t="shared" si="450"/>
        <v>348.15</v>
      </c>
      <c r="CD156" s="464">
        <f t="shared" si="450"/>
        <v>460.35</v>
      </c>
      <c r="CE156" s="464">
        <f t="shared" si="450"/>
        <v>460.35</v>
      </c>
      <c r="CF156" s="464">
        <f t="shared" si="450"/>
        <v>460.35</v>
      </c>
      <c r="CG156" s="464">
        <f t="shared" si="450"/>
        <v>1160.252602</v>
      </c>
      <c r="CH156" s="464">
        <f t="shared" si="450"/>
        <v>1160.252602</v>
      </c>
      <c r="CI156" s="464">
        <f t="shared" si="450"/>
        <v>1160.252602</v>
      </c>
      <c r="CJ156" s="464">
        <f t="shared" si="450"/>
        <v>1160.252602</v>
      </c>
      <c r="CK156" s="464">
        <f t="shared" si="450"/>
        <v>1160.252602</v>
      </c>
      <c r="CL156" s="464">
        <f t="shared" si="450"/>
        <v>1160.252602</v>
      </c>
      <c r="CM156" s="464">
        <f t="shared" si="450"/>
        <v>1160.252602</v>
      </c>
      <c r="CN156" s="464">
        <f t="shared" si="450"/>
        <v>1160.252602</v>
      </c>
      <c r="CP156" s="465">
        <f t="shared" si="451"/>
        <v>0</v>
      </c>
      <c r="CQ156" s="465">
        <f t="shared" si="451"/>
        <v>18.149999999999999</v>
      </c>
      <c r="CR156" s="465">
        <f t="shared" si="451"/>
        <v>58.35</v>
      </c>
      <c r="CS156" s="465">
        <f t="shared" si="451"/>
        <v>98.55</v>
      </c>
      <c r="CT156" s="465">
        <f t="shared" si="451"/>
        <v>138.75</v>
      </c>
      <c r="CU156" s="465">
        <f t="shared" si="451"/>
        <v>178.95</v>
      </c>
      <c r="CV156" s="465">
        <f t="shared" si="451"/>
        <v>219.15</v>
      </c>
      <c r="CW156" s="465">
        <f t="shared" si="451"/>
        <v>259.35000000000002</v>
      </c>
      <c r="CX156" s="465">
        <f t="shared" si="451"/>
        <v>299.55</v>
      </c>
      <c r="CY156" s="465">
        <f t="shared" si="451"/>
        <v>573.05086733333337</v>
      </c>
      <c r="CZ156" s="465">
        <f t="shared" si="451"/>
        <v>846.55173466666679</v>
      </c>
      <c r="DA156" s="465">
        <f t="shared" si="451"/>
        <v>1160.252602</v>
      </c>
      <c r="DC156" s="468">
        <v>348150000</v>
      </c>
      <c r="DD156" s="465">
        <v>460350000</v>
      </c>
      <c r="DE156" s="465">
        <v>460350000</v>
      </c>
      <c r="DF156" s="465">
        <v>460350000</v>
      </c>
      <c r="DG156" s="465">
        <v>1160252602</v>
      </c>
      <c r="DH156" s="465">
        <v>1160252602</v>
      </c>
      <c r="DI156" s="465">
        <v>1160252602</v>
      </c>
      <c r="DJ156" s="465">
        <v>1160252602</v>
      </c>
      <c r="DK156" s="465">
        <v>1160252602</v>
      </c>
      <c r="DL156" s="465">
        <v>1160252602</v>
      </c>
      <c r="DM156" s="465">
        <v>1160252602</v>
      </c>
      <c r="DN156" s="465">
        <v>1160252602</v>
      </c>
      <c r="DP156" s="465">
        <v>0</v>
      </c>
      <c r="DQ156" s="465">
        <v>18150000</v>
      </c>
      <c r="DR156" s="465">
        <v>58350000</v>
      </c>
      <c r="DS156" s="465">
        <v>98550000</v>
      </c>
      <c r="DT156" s="465">
        <v>138750000</v>
      </c>
      <c r="DU156" s="465">
        <v>178950000</v>
      </c>
      <c r="DV156" s="465">
        <v>219150000</v>
      </c>
      <c r="DW156" s="465">
        <v>259350000</v>
      </c>
      <c r="DX156" s="465">
        <v>299550000</v>
      </c>
      <c r="DY156" s="465">
        <v>573050867.33333337</v>
      </c>
      <c r="DZ156" s="465">
        <v>846551734.66666675</v>
      </c>
      <c r="EA156" s="465">
        <v>1160252602</v>
      </c>
      <c r="EC156" s="468">
        <v>1000000</v>
      </c>
      <c r="ED156" s="465">
        <v>1000000</v>
      </c>
      <c r="EE156" s="465">
        <v>1000000</v>
      </c>
      <c r="EF156" s="465">
        <v>1000000</v>
      </c>
      <c r="EG156" s="465">
        <v>1000000</v>
      </c>
      <c r="EH156" s="465">
        <v>1000000</v>
      </c>
      <c r="EI156" s="465">
        <v>1000000</v>
      </c>
      <c r="EJ156" s="465">
        <v>1000000</v>
      </c>
      <c r="EK156" s="465">
        <v>1000000</v>
      </c>
      <c r="EL156" s="465">
        <v>1000000</v>
      </c>
      <c r="EM156" s="465">
        <v>1000000</v>
      </c>
      <c r="EN156" s="465">
        <v>1000000</v>
      </c>
      <c r="EP156" s="465">
        <v>1000000</v>
      </c>
      <c r="EQ156" s="465">
        <v>1000000</v>
      </c>
      <c r="ER156" s="465">
        <v>1000000</v>
      </c>
      <c r="ES156" s="465">
        <v>1000000</v>
      </c>
      <c r="ET156" s="465">
        <v>1000000</v>
      </c>
      <c r="EU156" s="465">
        <v>1000000</v>
      </c>
      <c r="EV156" s="465">
        <v>1000000</v>
      </c>
      <c r="EW156" s="465">
        <v>1000000</v>
      </c>
      <c r="EX156" s="465">
        <v>1000000</v>
      </c>
      <c r="EY156" s="465">
        <v>1000000</v>
      </c>
      <c r="EZ156" s="465">
        <v>1000000</v>
      </c>
      <c r="FA156" s="465">
        <v>1000000</v>
      </c>
    </row>
    <row r="157" spans="1:157" ht="51" customHeight="1">
      <c r="A157" s="569"/>
      <c r="B157" s="569" t="s">
        <v>190</v>
      </c>
      <c r="C157" s="221" t="s">
        <v>191</v>
      </c>
      <c r="D157" s="453" t="s">
        <v>340</v>
      </c>
      <c r="E157" s="237" t="s">
        <v>183</v>
      </c>
      <c r="F157" s="237" t="s">
        <v>171</v>
      </c>
      <c r="G157" s="237" t="s">
        <v>171</v>
      </c>
      <c r="H157" s="237" t="s">
        <v>171</v>
      </c>
      <c r="I157" s="237" t="s">
        <v>171</v>
      </c>
      <c r="J157" s="237" t="s">
        <v>171</v>
      </c>
      <c r="K157" s="237" t="s">
        <v>171</v>
      </c>
      <c r="L157" s="237" t="s">
        <v>171</v>
      </c>
      <c r="M157" s="237" t="s">
        <v>171</v>
      </c>
      <c r="N157" s="237" t="s">
        <v>171</v>
      </c>
      <c r="O157" s="237" t="s">
        <v>171</v>
      </c>
      <c r="P157" s="237"/>
      <c r="Q157" s="237"/>
      <c r="R157" s="237" t="s">
        <v>237</v>
      </c>
      <c r="S157" s="238"/>
      <c r="T157" s="445" t="s">
        <v>56</v>
      </c>
      <c r="U157" s="263">
        <v>202300000000308</v>
      </c>
      <c r="V157" s="594" t="s">
        <v>341</v>
      </c>
      <c r="W157" s="359">
        <f>+SUMIFS('[1]SIIF 30 de Noviembre de 2025'!$P$4:$P$749,'[1]SIIF 30 de Noviembre de 2025'!$A$4:$A$749,$B157,'[1]SIIF 30 de Noviembre de 2025'!$B$4:$B$749,$C157,'[1]SIIF 30 de Noviembre de 2025'!$C$4:$C$749,$D157)/1000000</f>
        <v>30000</v>
      </c>
      <c r="X157" s="351">
        <v>0</v>
      </c>
      <c r="Y157" s="351">
        <f>+SUMIFS('[1]SIIF 30 de Noviembre de 2025'!$R$4:$R$749,'[1]SIIF 30 de Noviembre de 2025'!$A$4:$A$749,$B157,'[1]SIIF 30 de Noviembre de 2025'!$B$4:$B$749,$C157,'[1]SIIF 30 de Noviembre de 2025'!$C$4:$C$749,$D157)/1000000</f>
        <v>0</v>
      </c>
      <c r="Z157" s="351"/>
      <c r="AA157" s="351">
        <f>+SUMIFS('[1]SIIF 30 de Noviembre de 2025'!$Q$4:$Q$749,'[1]SIIF 30 de Noviembre de 2025'!$A$4:$A$749,$B157,'[1]SIIF 30 de Noviembre de 2025'!$B$4:$B$749,$C157,'[1]SIIF 30 de Noviembre de 2025'!$C$4:$C$749,$D157)/1000000</f>
        <v>0</v>
      </c>
      <c r="AB157" s="351"/>
      <c r="AC157" s="351">
        <f t="shared" si="442"/>
        <v>0</v>
      </c>
      <c r="AD157" s="413">
        <f>+SUMIFS('[1]SIIF 30 de Noviembre de 2025'!$S$4:$S$749,'[1]SIIF 30 de Noviembre de 2025'!$A$4:$A$749,$B157,'[1]SIIF 30 de Noviembre de 2025'!$B$4:$B$749,$C157,'[1]SIIF 30 de Noviembre de 2025'!$C$4:$C$749,$D157)/1000000</f>
        <v>30000</v>
      </c>
      <c r="AE157" s="359">
        <f>+SUMIFS('[1]SIIF 30 de Noviembre de 2025'!$T$4:$T$749,'[1]SIIF 30 de Noviembre de 2025'!$A$4:$A$749,$B157,'[1]SIIF 30 de Noviembre de 2025'!$B$4:$B$749,$C157,'[1]SIIF 30 de Noviembre de 2025'!$C$4:$C$749,$D157)/1000000</f>
        <v>0</v>
      </c>
      <c r="AF157" s="359">
        <f>+SUMIFS('[1]SIIF 30 de Noviembre de 2025'!$U$4:$U$749,'[1]SIIF 30 de Noviembre de 2025'!$A$4:$A$749,$B157,'[1]SIIF 30 de Noviembre de 2025'!$B$4:$B$749,$C157,'[1]SIIF 30 de Noviembre de 2025'!$C$4:$C$749,$D157)/1000000</f>
        <v>28795.220139000001</v>
      </c>
      <c r="AG157" s="351">
        <f>+SUMIFS('[1]SIIF 30 de Noviembre de 2025'!$V$4:$V$749,'[1]SIIF 30 de Noviembre de 2025'!$A$4:$A$749,$B157,'[1]SIIF 30 de Noviembre de 2025'!$B$4:$B$749,$C157,'[1]SIIF 30 de Noviembre de 2025'!$C$4:$C$749,$D157)/1000000</f>
        <v>1204.779861</v>
      </c>
      <c r="AH157" s="418">
        <f>+SUMIFS('[1]SIIF 30 de Noviembre de 2025'!$W$4:$W$749,'[1]SIIF 30 de Noviembre de 2025'!$A$4:$A$749,$B157,'[1]SIIF 30 de Noviembre de 2025'!$B$4:$B$749,$C157,'[1]SIIF 30 de Noviembre de 2025'!$C$4:$C$749,$D157,'[1]SIIF 30 de Noviembre de 2025'!$D$4:$D$749,$E157,'[1]SIIF 30 de Noviembre de 2025'!$E$4:$E$749,$F157,'[1]SIIF 30 de Noviembre de 2025'!$F$4:$F$749,$G157,'[1]SIIF 30 de Noviembre de 2025'!$G$4:$G$749,$H157,'[1]SIIF 30 de Noviembre de 2025'!$H$4:$H$749,$I157,'[1]SIIF 30 de Noviembre de 2025'!$I$4:$I$749,$J157,'[1]SIIF 30 de Noviembre de 2025'!$J$4:$J$749,$K157,'[1]SIIF 30 de Noviembre de 2025'!$K$4:$K$749,$L157,'[1]SIIF 30 de Noviembre de 2025'!$L$4:$L$749,$M157,'[1]SIIF 30 de Noviembre de 2025'!$M$4:$M$749,$N157,'[1]SIIF 30 de Noviembre de 2025'!$N$4:$N$749,$O157)/1000000</f>
        <v>24056.611969000001</v>
      </c>
      <c r="AI157" s="271">
        <f t="shared" si="443"/>
        <v>0.80188706563333334</v>
      </c>
      <c r="AJ157" s="272"/>
      <c r="AK157" s="243">
        <f>INDEX(CC157:CN157,MATCH($W$1,$CC$86:$CN$86,0))</f>
        <v>30000</v>
      </c>
      <c r="AL157" s="243">
        <f t="shared" si="444"/>
        <v>-5943.3880309999986</v>
      </c>
      <c r="AM157" s="168">
        <f t="shared" si="445"/>
        <v>1</v>
      </c>
      <c r="AN157" s="418">
        <f>+SUMIFS('[1]SIIF 30 de Noviembre de 2025'!$X$4:$X$749,'[1]SIIF 30 de Noviembre de 2025'!$A$4:$A$749,$B157,'[1]SIIF 30 de Noviembre de 2025'!$B$4:$B$749,$C157,'[1]SIIF 30 de Noviembre de 2025'!$C$4:$C$749,$D157,'[1]SIIF 30 de Noviembre de 2025'!$D$4:$D$749,$E157,'[1]SIIF 30 de Noviembre de 2025'!$E$4:$E$749,$F157,'[1]SIIF 30 de Noviembre de 2025'!$F$4:$F$749,$G157,'[1]SIIF 30 de Noviembre de 2025'!$G$4:$G$749,$H157,'[1]SIIF 30 de Noviembre de 2025'!$H$4:$H$749,$I157,'[1]SIIF 30 de Noviembre de 2025'!$I$4:$I$749,$J157,'[1]SIIF 30 de Noviembre de 2025'!$J$4:$J$749,$K157,'[1]SIIF 30 de Noviembre de 2025'!$K$4:$K$749,$L157,'[1]SIIF 30 de Noviembre de 2025'!$L$4:$L$749,$M157,'[1]SIIF 30 de Noviembre de 2025'!$M$4:$M$749,$N157,'[1]SIIF 30 de Noviembre de 2025'!$N$4:$N$749,$O157)/1000000</f>
        <v>14346.424698889999</v>
      </c>
      <c r="AO157" s="271">
        <f t="shared" si="446"/>
        <v>0.47821415662966665</v>
      </c>
      <c r="AP157" s="272"/>
      <c r="AQ157" s="243">
        <f>INDEX(CP157:DA157,MATCH($W$1,$CP$86:$DA$86,0))</f>
        <v>25589.251141510002</v>
      </c>
      <c r="AR157" s="243">
        <f t="shared" ref="AR157:AR158" si="452">+AN157-AQ157</f>
        <v>-11242.826442620002</v>
      </c>
      <c r="AS157" s="168">
        <f t="shared" si="447"/>
        <v>0.85297503805118635</v>
      </c>
      <c r="AT157" s="418">
        <f>+SUMIFS('[1]SIIF 30 de Noviembre de 2025'!$Z$4:$Z$749,'[1]SIIF 30 de Noviembre de 2025'!$A$4:$A$749,$B157,'[1]SIIF 30 de Noviembre de 2025'!$B$4:$B$749,$C157,'[1]SIIF 30 de Noviembre de 2025'!$C$4:$C$749,$D157,'[1]SIIF 30 de Noviembre de 2025'!$D$4:$D$749,$E157,'[1]SIIF 30 de Noviembre de 2025'!$E$4:$E$749,$F157,'[1]SIIF 30 de Noviembre de 2025'!$F$4:$F$749,$G157,'[1]SIIF 30 de Noviembre de 2025'!$G$4:$G$749,$H157,'[1]SIIF 30 de Noviembre de 2025'!$H$4:$H$749,$I157,'[1]SIIF 30 de Noviembre de 2025'!$I$4:$I$749,$J157,'[1]SIIF 30 de Noviembre de 2025'!$J$4:$J$749,$K157,'[1]SIIF 30 de Noviembre de 2025'!$K$4:$K$749,$L157,'[1]SIIF 30 de Noviembre de 2025'!$L$4:$L$749,$M157,'[1]SIIF 30 de Noviembre de 2025'!$M$4:$M$749,$N157,'[1]SIIF 30 de Noviembre de 2025'!$N$4:$N$749,$O157)/1000000</f>
        <v>14229.61469889</v>
      </c>
      <c r="AU157" s="271">
        <f t="shared" si="448"/>
        <v>0.47432048996300002</v>
      </c>
      <c r="AV157" s="418">
        <f>+AD157-AH157</f>
        <v>5943.3880309999986</v>
      </c>
      <c r="AW157" s="359">
        <f t="shared" si="449"/>
        <v>9710.1872701100019</v>
      </c>
      <c r="AX157" s="367">
        <f>+AD157-AN157</f>
        <v>15653.575301110001</v>
      </c>
      <c r="AY157" s="374"/>
      <c r="AZ157" s="188">
        <f>AD157*AS157</f>
        <v>25589.251141535591</v>
      </c>
      <c r="BA157" s="247">
        <f t="shared" ref="BA157:BA162" si="453">IF(AND(AZ157=0,AN157&gt;AZ157),1,IFERROR(AN157/AZ157,1))</f>
        <v>0.56064261589911779</v>
      </c>
      <c r="BC157" s="248">
        <v>0.44340547906666666</v>
      </c>
      <c r="BD157" s="249">
        <v>0.62479257273333333</v>
      </c>
      <c r="BE157" s="249">
        <v>0.73163209343333335</v>
      </c>
      <c r="BF157" s="249">
        <v>0.73163209343333335</v>
      </c>
      <c r="BG157" s="249">
        <v>0.86911345193333334</v>
      </c>
      <c r="BH157" s="249">
        <v>0.86911345193333334</v>
      </c>
      <c r="BI157" s="249">
        <v>0.9826673051</v>
      </c>
      <c r="BJ157" s="249">
        <v>0.9826673051</v>
      </c>
      <c r="BK157" s="249">
        <v>0.9826673051</v>
      </c>
      <c r="BL157" s="249">
        <v>0.9826673051</v>
      </c>
      <c r="BM157" s="249">
        <v>1</v>
      </c>
      <c r="BN157" s="249">
        <v>1</v>
      </c>
      <c r="BP157" s="249">
        <v>0</v>
      </c>
      <c r="BQ157" s="249">
        <v>2.6197865243359531E-2</v>
      </c>
      <c r="BR157" s="249">
        <v>9.5631327678762298E-2</v>
      </c>
      <c r="BS157" s="249">
        <v>0.17072193540317071</v>
      </c>
      <c r="BT157" s="249">
        <v>0.25877254150525875</v>
      </c>
      <c r="BU157" s="249">
        <v>0.33571775347400235</v>
      </c>
      <c r="BV157" s="249">
        <v>0.47957344723181283</v>
      </c>
      <c r="BW157" s="249">
        <v>0.58077549921158067</v>
      </c>
      <c r="BX157" s="249">
        <v>0.65772071134699106</v>
      </c>
      <c r="BY157" s="249">
        <v>0.77269649258243933</v>
      </c>
      <c r="BZ157" s="249">
        <v>0.85297503805118635</v>
      </c>
      <c r="CA157" s="249">
        <v>1</v>
      </c>
      <c r="CB157" s="135"/>
      <c r="CC157" s="464">
        <f t="shared" si="450"/>
        <v>13302.164371999999</v>
      </c>
      <c r="CD157" s="464">
        <f t="shared" si="450"/>
        <v>18743.777182000002</v>
      </c>
      <c r="CE157" s="464">
        <f t="shared" si="450"/>
        <v>21948.962802999999</v>
      </c>
      <c r="CF157" s="464">
        <f t="shared" si="450"/>
        <v>21948.962802999999</v>
      </c>
      <c r="CG157" s="464">
        <f t="shared" si="450"/>
        <v>26073.403558000002</v>
      </c>
      <c r="CH157" s="464">
        <f t="shared" si="450"/>
        <v>26073.403558000002</v>
      </c>
      <c r="CI157" s="464">
        <f t="shared" si="450"/>
        <v>29480.019153000001</v>
      </c>
      <c r="CJ157" s="464">
        <f t="shared" si="450"/>
        <v>29480.019153000001</v>
      </c>
      <c r="CK157" s="464">
        <f t="shared" si="450"/>
        <v>29480.019153000001</v>
      </c>
      <c r="CL157" s="464">
        <f t="shared" si="450"/>
        <v>29480.019153000001</v>
      </c>
      <c r="CM157" s="464">
        <f t="shared" si="450"/>
        <v>30000</v>
      </c>
      <c r="CN157" s="464">
        <f t="shared" si="450"/>
        <v>30000</v>
      </c>
      <c r="CP157" s="465">
        <f t="shared" si="451"/>
        <v>0</v>
      </c>
      <c r="CQ157" s="465">
        <f t="shared" si="451"/>
        <v>785.93595730000004</v>
      </c>
      <c r="CR157" s="465">
        <f t="shared" si="451"/>
        <v>2868.9398303600001</v>
      </c>
      <c r="CS157" s="465">
        <f t="shared" si="451"/>
        <v>5121.6580620900004</v>
      </c>
      <c r="CT157" s="465">
        <f t="shared" si="451"/>
        <v>7763.1762451499999</v>
      </c>
      <c r="CU157" s="465">
        <f t="shared" si="451"/>
        <v>10071.532604209999</v>
      </c>
      <c r="CV157" s="465">
        <f t="shared" si="451"/>
        <v>14387.203416939999</v>
      </c>
      <c r="CW157" s="465">
        <f t="shared" si="451"/>
        <v>17423.26497633</v>
      </c>
      <c r="CX157" s="465">
        <f t="shared" si="451"/>
        <v>19731.62134039</v>
      </c>
      <c r="CY157" s="465">
        <f t="shared" si="451"/>
        <v>23180.894777450001</v>
      </c>
      <c r="CZ157" s="465">
        <f t="shared" si="451"/>
        <v>25589.251141510002</v>
      </c>
      <c r="DA157" s="465">
        <f t="shared" si="451"/>
        <v>29999.999999970001</v>
      </c>
      <c r="DC157" s="468">
        <v>13302164372</v>
      </c>
      <c r="DD157" s="465">
        <v>18743777182</v>
      </c>
      <c r="DE157" s="465">
        <v>21948962803</v>
      </c>
      <c r="DF157" s="465">
        <v>21948962803</v>
      </c>
      <c r="DG157" s="465">
        <v>26073403558</v>
      </c>
      <c r="DH157" s="465">
        <v>26073403558</v>
      </c>
      <c r="DI157" s="465">
        <v>29480019153</v>
      </c>
      <c r="DJ157" s="465">
        <v>29480019153</v>
      </c>
      <c r="DK157" s="465">
        <v>29480019153</v>
      </c>
      <c r="DL157" s="465">
        <v>29480019153</v>
      </c>
      <c r="DM157" s="465">
        <v>30000000000</v>
      </c>
      <c r="DN157" s="465">
        <v>30000000000</v>
      </c>
      <c r="DP157" s="465">
        <v>0</v>
      </c>
      <c r="DQ157" s="465">
        <v>785935957.30000007</v>
      </c>
      <c r="DR157" s="465">
        <v>2868939830.3600001</v>
      </c>
      <c r="DS157" s="465">
        <v>5121658062.0900002</v>
      </c>
      <c r="DT157" s="465">
        <v>7763176245.1499996</v>
      </c>
      <c r="DU157" s="465">
        <v>10071532604.209999</v>
      </c>
      <c r="DV157" s="465">
        <v>14387203416.939999</v>
      </c>
      <c r="DW157" s="465">
        <v>17423264976.329998</v>
      </c>
      <c r="DX157" s="465">
        <v>19731621340.389999</v>
      </c>
      <c r="DY157" s="465">
        <v>23180894777.450001</v>
      </c>
      <c r="DZ157" s="465">
        <v>25589251141.510002</v>
      </c>
      <c r="EA157" s="465">
        <v>29999999999.970001</v>
      </c>
      <c r="EC157" s="468">
        <v>1000000</v>
      </c>
      <c r="ED157" s="465">
        <v>1000000</v>
      </c>
      <c r="EE157" s="465">
        <v>1000000</v>
      </c>
      <c r="EF157" s="465">
        <v>1000000</v>
      </c>
      <c r="EG157" s="465">
        <v>1000000</v>
      </c>
      <c r="EH157" s="465">
        <v>1000000</v>
      </c>
      <c r="EI157" s="465">
        <v>1000000</v>
      </c>
      <c r="EJ157" s="465">
        <v>1000000</v>
      </c>
      <c r="EK157" s="465">
        <v>1000000</v>
      </c>
      <c r="EL157" s="465">
        <v>1000000</v>
      </c>
      <c r="EM157" s="465">
        <v>1000000</v>
      </c>
      <c r="EN157" s="465">
        <v>1000000</v>
      </c>
      <c r="EP157" s="465">
        <v>1000000</v>
      </c>
      <c r="EQ157" s="465">
        <v>1000000</v>
      </c>
      <c r="ER157" s="465">
        <v>1000000</v>
      </c>
      <c r="ES157" s="465">
        <v>1000000</v>
      </c>
      <c r="ET157" s="465">
        <v>1000000</v>
      </c>
      <c r="EU157" s="465">
        <v>1000000</v>
      </c>
      <c r="EV157" s="465">
        <v>1000000</v>
      </c>
      <c r="EW157" s="465">
        <v>1000000</v>
      </c>
      <c r="EX157" s="465">
        <v>1000000</v>
      </c>
      <c r="EY157" s="465">
        <v>1000000</v>
      </c>
      <c r="EZ157" s="465">
        <v>1000000</v>
      </c>
      <c r="FA157" s="465">
        <v>1000000</v>
      </c>
    </row>
    <row r="158" spans="1:157" ht="51" customHeight="1">
      <c r="A158" s="569"/>
      <c r="B158" s="569" t="s">
        <v>190</v>
      </c>
      <c r="C158" s="221" t="s">
        <v>191</v>
      </c>
      <c r="D158" s="453" t="s">
        <v>342</v>
      </c>
      <c r="E158" s="237" t="s">
        <v>183</v>
      </c>
      <c r="F158" s="237" t="s">
        <v>171</v>
      </c>
      <c r="G158" s="237" t="s">
        <v>171</v>
      </c>
      <c r="H158" s="237" t="s">
        <v>171</v>
      </c>
      <c r="I158" s="237" t="s">
        <v>171</v>
      </c>
      <c r="J158" s="237" t="s">
        <v>171</v>
      </c>
      <c r="K158" s="237" t="s">
        <v>171</v>
      </c>
      <c r="L158" s="237" t="s">
        <v>171</v>
      </c>
      <c r="M158" s="237" t="s">
        <v>171</v>
      </c>
      <c r="N158" s="237" t="s">
        <v>171</v>
      </c>
      <c r="O158" s="237" t="s">
        <v>171</v>
      </c>
      <c r="P158" s="237"/>
      <c r="Q158" s="237"/>
      <c r="R158" s="237" t="s">
        <v>237</v>
      </c>
      <c r="S158" s="238"/>
      <c r="T158" s="449" t="s">
        <v>343</v>
      </c>
      <c r="U158" s="263" t="s">
        <v>344</v>
      </c>
      <c r="V158" s="599" t="s">
        <v>345</v>
      </c>
      <c r="W158" s="351">
        <f>+SUMIFS('[1]SIIF 30 de Noviembre de 2025'!$P$4:$P$749,'[1]SIIF 30 de Noviembre de 2025'!$A$4:$A$749,$B158,'[1]SIIF 30 de Noviembre de 2025'!$B$4:$B$749,$C158,'[1]SIIF 30 de Noviembre de 2025'!$C$4:$C$749,$D158)/1000000</f>
        <v>742.01095699999996</v>
      </c>
      <c r="X158" s="351">
        <v>0</v>
      </c>
      <c r="Y158" s="540">
        <f>+SUMIFS('[1]SIIF 30 de Noviembre de 2025'!$R$4:$R$749,'[1]SIIF 30 de Noviembre de 2025'!$A$4:$A$749,$B158,'[1]SIIF 30 de Noviembre de 2025'!$B$4:$B$749,$C158,'[1]SIIF 30 de Noviembre de 2025'!$C$4:$C$749,$D158)/1000000</f>
        <v>0</v>
      </c>
      <c r="Z158" s="351"/>
      <c r="AA158" s="351">
        <f>+SUMIFS('[1]SIIF 30 de Noviembre de 2025'!$Q$4:$Q$749,'[1]SIIF 30 de Noviembre de 2025'!$A$4:$A$749,$B158,'[1]SIIF 30 de Noviembre de 2025'!$B$4:$B$749,$C158,'[1]SIIF 30 de Noviembre de 2025'!$C$4:$C$749,$D158)/1000000</f>
        <v>0</v>
      </c>
      <c r="AB158" s="351"/>
      <c r="AC158" s="351">
        <f t="shared" si="442"/>
        <v>0</v>
      </c>
      <c r="AD158" s="413">
        <f>+SUMIFS('[1]SIIF 30 de Noviembre de 2025'!$S$4:$S$749,'[1]SIIF 30 de Noviembre de 2025'!$A$4:$A$749,$B158,'[1]SIIF 30 de Noviembre de 2025'!$B$4:$B$749,$C158,'[1]SIIF 30 de Noviembre de 2025'!$C$4:$C$749,$D158)/1000000</f>
        <v>742.01095699999996</v>
      </c>
      <c r="AE158" s="351">
        <f>+SUMIFS('[1]SIIF 30 de Noviembre de 2025'!$T$4:$T$749,'[1]SIIF 30 de Noviembre de 2025'!$A$4:$A$749,$B158,'[1]SIIF 30 de Noviembre de 2025'!$B$4:$B$749,$C158,'[1]SIIF 30 de Noviembre de 2025'!$C$4:$C$749,$D158)/1000000</f>
        <v>0</v>
      </c>
      <c r="AF158" s="351">
        <f>+SUMIFS('[1]SIIF 30 de Noviembre de 2025'!$U$4:$U$749,'[1]SIIF 30 de Noviembre de 2025'!$A$4:$A$749,$B158,'[1]SIIF 30 de Noviembre de 2025'!$B$4:$B$749,$C158,'[1]SIIF 30 de Noviembre de 2025'!$C$4:$C$749,$D158)/1000000</f>
        <v>664.34397100000001</v>
      </c>
      <c r="AG158" s="351">
        <f>+SUMIFS('[1]SIIF 30 de Noviembre de 2025'!$V$4:$V$749,'[1]SIIF 30 de Noviembre de 2025'!$A$4:$A$749,$B158,'[1]SIIF 30 de Noviembre de 2025'!$B$4:$B$749,$C158,'[1]SIIF 30 de Noviembre de 2025'!$C$4:$C$749,$D158)/1000000</f>
        <v>77.666985999999994</v>
      </c>
      <c r="AH158" s="418">
        <f>+SUMIFS('[1]SIIF 30 de Noviembre de 2025'!$W$4:$W$749,'[1]SIIF 30 de Noviembre de 2025'!$A$4:$A$749,$B158,'[1]SIIF 30 de Noviembre de 2025'!$B$4:$B$749,$C158,'[1]SIIF 30 de Noviembre de 2025'!$C$4:$C$749,$D158,'[1]SIIF 30 de Noviembre de 2025'!$D$4:$D$749,$E158,'[1]SIIF 30 de Noviembre de 2025'!$E$4:$E$749,$F158,'[1]SIIF 30 de Noviembre de 2025'!$F$4:$F$749,$G158,'[1]SIIF 30 de Noviembre de 2025'!$G$4:$G$749,$H158,'[1]SIIF 30 de Noviembre de 2025'!$H$4:$H$749,$I158,'[1]SIIF 30 de Noviembre de 2025'!$I$4:$I$749,$J158,'[1]SIIF 30 de Noviembre de 2025'!$J$4:$J$749,$K158,'[1]SIIF 30 de Noviembre de 2025'!$K$4:$K$749,$L158,'[1]SIIF 30 de Noviembre de 2025'!$L$4:$L$749,$M158,'[1]SIIF 30 de Noviembre de 2025'!$M$4:$M$749,$N158,'[1]SIIF 30 de Noviembre de 2025'!$N$4:$N$749,$O158)/1000000</f>
        <v>648.19162600000004</v>
      </c>
      <c r="AI158" s="244">
        <f t="shared" si="443"/>
        <v>0.87356072020914921</v>
      </c>
      <c r="AJ158" s="245"/>
      <c r="AK158" s="243">
        <f>INDEX(CC158:CN158,MATCH($W$1,$CC$86:$CN$86,0))</f>
        <v>742.01095699999996</v>
      </c>
      <c r="AL158" s="243">
        <f t="shared" si="444"/>
        <v>-93.81933099999992</v>
      </c>
      <c r="AM158" s="168">
        <f t="shared" si="445"/>
        <v>1</v>
      </c>
      <c r="AN158" s="413">
        <f>+SUMIFS('[1]SIIF 30 de Noviembre de 2025'!$X$4:$X$749,'[1]SIIF 30 de Noviembre de 2025'!$A$4:$A$749,$B158,'[1]SIIF 30 de Noviembre de 2025'!$B$4:$B$749,$C158,'[1]SIIF 30 de Noviembre de 2025'!$C$4:$C$749,$D158,'[1]SIIF 30 de Noviembre de 2025'!$D$4:$D$749,$E158,'[1]SIIF 30 de Noviembre de 2025'!$E$4:$E$749,$F158,'[1]SIIF 30 de Noviembre de 2025'!$F$4:$F$749,$G158,'[1]SIIF 30 de Noviembre de 2025'!$G$4:$G$749,$H158,'[1]SIIF 30 de Noviembre de 2025'!$H$4:$H$749,$I158,'[1]SIIF 30 de Noviembre de 2025'!$I$4:$I$749,$J158,'[1]SIIF 30 de Noviembre de 2025'!$J$4:$J$749,$K158,'[1]SIIF 30 de Noviembre de 2025'!$K$4:$K$749,$L158,'[1]SIIF 30 de Noviembre de 2025'!$L$4:$L$749,$M158,'[1]SIIF 30 de Noviembre de 2025'!$M$4:$M$749,$N158,'[1]SIIF 30 de Noviembre de 2025'!$N$4:$N$749,$O158)/1000000</f>
        <v>507.44</v>
      </c>
      <c r="AO158" s="244">
        <f t="shared" si="446"/>
        <v>0.6838713029947886</v>
      </c>
      <c r="AP158" s="245"/>
      <c r="AQ158" s="243">
        <f>INDEX(CP158:DA158,MATCH($W$1,$CP$86:$DA$86,0))</f>
        <v>594.39063799999997</v>
      </c>
      <c r="AR158" s="243">
        <f t="shared" si="452"/>
        <v>-86.950637999999969</v>
      </c>
      <c r="AS158" s="168">
        <f t="shared" si="447"/>
        <v>0.80105372082800663</v>
      </c>
      <c r="AT158" s="413">
        <f>+SUMIFS('[1]SIIF 30 de Noviembre de 2025'!$Z$4:$Z$749,'[1]SIIF 30 de Noviembre de 2025'!$A$4:$A$749,$B158,'[1]SIIF 30 de Noviembre de 2025'!$B$4:$B$749,$C158,'[1]SIIF 30 de Noviembre de 2025'!$C$4:$C$749,$D158,'[1]SIIF 30 de Noviembre de 2025'!$D$4:$D$749,$E158,'[1]SIIF 30 de Noviembre de 2025'!$E$4:$E$749,$F158,'[1]SIIF 30 de Noviembre de 2025'!$F$4:$F$749,$G158,'[1]SIIF 30 de Noviembre de 2025'!$G$4:$G$749,$H158,'[1]SIIF 30 de Noviembre de 2025'!$H$4:$H$749,$I158,'[1]SIIF 30 de Noviembre de 2025'!$I$4:$I$749,$J158,'[1]SIIF 30 de Noviembre de 2025'!$J$4:$J$749,$K158,'[1]SIIF 30 de Noviembre de 2025'!$K$4:$K$749,$L158,'[1]SIIF 30 de Noviembre de 2025'!$L$4:$L$749,$M158,'[1]SIIF 30 de Noviembre de 2025'!$M$4:$M$749,$N158,'[1]SIIF 30 de Noviembre de 2025'!$N$4:$N$749,$O158)/1000000</f>
        <v>495.94</v>
      </c>
      <c r="AU158" s="244">
        <f t="shared" si="448"/>
        <v>0.66837287956652103</v>
      </c>
      <c r="AV158" s="418">
        <f>+AD158-AH158</f>
        <v>93.81933099999992</v>
      </c>
      <c r="AW158" s="352">
        <f t="shared" si="449"/>
        <v>140.75162600000004</v>
      </c>
      <c r="AX158" s="369">
        <f>+AD158-AN158</f>
        <v>234.57095699999996</v>
      </c>
      <c r="AY158" s="373"/>
      <c r="AZ158" s="188">
        <f>AD158*AS158</f>
        <v>594.39063799999997</v>
      </c>
      <c r="BA158" s="247">
        <f t="shared" si="453"/>
        <v>0.85371465759862797</v>
      </c>
      <c r="BC158" s="248">
        <v>0.71326439994874635</v>
      </c>
      <c r="BD158" s="249">
        <v>0.85113298401063908</v>
      </c>
      <c r="BE158" s="249">
        <v>0.85113298401063908</v>
      </c>
      <c r="BF158" s="249">
        <v>0.85113298401063908</v>
      </c>
      <c r="BG158" s="249">
        <v>0.85113298401063908</v>
      </c>
      <c r="BH158" s="249">
        <v>1</v>
      </c>
      <c r="BI158" s="249">
        <v>1</v>
      </c>
      <c r="BJ158" s="249">
        <v>1</v>
      </c>
      <c r="BK158" s="249">
        <v>1</v>
      </c>
      <c r="BL158" s="249">
        <v>1</v>
      </c>
      <c r="BM158" s="249">
        <v>1</v>
      </c>
      <c r="BN158" s="249">
        <v>1</v>
      </c>
      <c r="BP158" s="249">
        <v>0</v>
      </c>
      <c r="BQ158" s="249">
        <v>2.9851311211836998E-2</v>
      </c>
      <c r="BR158" s="249">
        <v>0.10451328146627355</v>
      </c>
      <c r="BS158" s="249">
        <v>0.17917525172071011</v>
      </c>
      <c r="BT158" s="249">
        <v>0.25383722197514663</v>
      </c>
      <c r="BU158" s="249">
        <v>0.32849919222958318</v>
      </c>
      <c r="BV158" s="249">
        <v>0.40316116248401979</v>
      </c>
      <c r="BW158" s="249">
        <v>0.47782313273845634</v>
      </c>
      <c r="BX158" s="249">
        <v>0.55248510299289288</v>
      </c>
      <c r="BY158" s="249">
        <v>0.6767694119104497</v>
      </c>
      <c r="BZ158" s="249">
        <v>0.80105372082800663</v>
      </c>
      <c r="CA158" s="249">
        <v>1</v>
      </c>
      <c r="CB158" s="135"/>
      <c r="CC158" s="464">
        <f t="shared" si="450"/>
        <v>529.25</v>
      </c>
      <c r="CD158" s="464">
        <f t="shared" si="450"/>
        <v>631.54999999999995</v>
      </c>
      <c r="CE158" s="464">
        <f t="shared" si="450"/>
        <v>631.54999999999995</v>
      </c>
      <c r="CF158" s="464">
        <f t="shared" si="450"/>
        <v>631.54999999999995</v>
      </c>
      <c r="CG158" s="464">
        <f t="shared" si="450"/>
        <v>631.54999999999995</v>
      </c>
      <c r="CH158" s="464">
        <f t="shared" si="450"/>
        <v>742.01095699999996</v>
      </c>
      <c r="CI158" s="464">
        <f t="shared" si="450"/>
        <v>742.01095699999996</v>
      </c>
      <c r="CJ158" s="464">
        <f t="shared" si="450"/>
        <v>742.01095699999996</v>
      </c>
      <c r="CK158" s="464">
        <f t="shared" si="450"/>
        <v>742.01095699999996</v>
      </c>
      <c r="CL158" s="464">
        <f t="shared" si="450"/>
        <v>742.01095699999996</v>
      </c>
      <c r="CM158" s="464">
        <f t="shared" si="450"/>
        <v>742.01095699999996</v>
      </c>
      <c r="CN158" s="464">
        <f t="shared" si="450"/>
        <v>742.01095699999996</v>
      </c>
      <c r="CP158" s="465">
        <f t="shared" si="451"/>
        <v>0</v>
      </c>
      <c r="CQ158" s="465">
        <f t="shared" si="451"/>
        <v>22.15</v>
      </c>
      <c r="CR158" s="465">
        <f t="shared" si="451"/>
        <v>77.55</v>
      </c>
      <c r="CS158" s="465">
        <f t="shared" si="451"/>
        <v>132.94999999999999</v>
      </c>
      <c r="CT158" s="465">
        <f t="shared" si="451"/>
        <v>188.35</v>
      </c>
      <c r="CU158" s="465">
        <f t="shared" si="451"/>
        <v>243.75</v>
      </c>
      <c r="CV158" s="465">
        <f t="shared" si="451"/>
        <v>299.14999999999998</v>
      </c>
      <c r="CW158" s="465">
        <f t="shared" si="451"/>
        <v>354.55</v>
      </c>
      <c r="CX158" s="465">
        <f t="shared" si="451"/>
        <v>409.95</v>
      </c>
      <c r="CY158" s="465">
        <f t="shared" si="451"/>
        <v>502.17031900000001</v>
      </c>
      <c r="CZ158" s="465">
        <f t="shared" si="451"/>
        <v>594.39063799999997</v>
      </c>
      <c r="DA158" s="465">
        <f t="shared" si="451"/>
        <v>742.01095699999996</v>
      </c>
      <c r="DC158" s="468">
        <v>529250000</v>
      </c>
      <c r="DD158" s="465">
        <v>631550000</v>
      </c>
      <c r="DE158" s="465">
        <v>631550000</v>
      </c>
      <c r="DF158" s="465">
        <v>631550000</v>
      </c>
      <c r="DG158" s="465">
        <v>631550000</v>
      </c>
      <c r="DH158" s="465">
        <v>742010957</v>
      </c>
      <c r="DI158" s="465">
        <v>742010957</v>
      </c>
      <c r="DJ158" s="465">
        <v>742010957</v>
      </c>
      <c r="DK158" s="465">
        <v>742010957</v>
      </c>
      <c r="DL158" s="465">
        <v>742010957</v>
      </c>
      <c r="DM158" s="465">
        <v>742010957</v>
      </c>
      <c r="DN158" s="465">
        <v>742010957</v>
      </c>
      <c r="DP158" s="465">
        <v>0</v>
      </c>
      <c r="DQ158" s="465">
        <v>22150000</v>
      </c>
      <c r="DR158" s="465">
        <v>77550000</v>
      </c>
      <c r="DS158" s="465">
        <v>132950000</v>
      </c>
      <c r="DT158" s="465">
        <v>188350000</v>
      </c>
      <c r="DU158" s="465">
        <v>243750000</v>
      </c>
      <c r="DV158" s="465">
        <v>299150000</v>
      </c>
      <c r="DW158" s="465">
        <v>354550000</v>
      </c>
      <c r="DX158" s="465">
        <v>409950000</v>
      </c>
      <c r="DY158" s="465">
        <v>502170319</v>
      </c>
      <c r="DZ158" s="465">
        <v>594390638</v>
      </c>
      <c r="EA158" s="465">
        <v>742010957</v>
      </c>
      <c r="EC158" s="468">
        <v>1000000</v>
      </c>
      <c r="ED158" s="465">
        <v>1000000</v>
      </c>
      <c r="EE158" s="465">
        <v>1000000</v>
      </c>
      <c r="EF158" s="465">
        <v>1000000</v>
      </c>
      <c r="EG158" s="465">
        <v>1000000</v>
      </c>
      <c r="EH158" s="465">
        <v>1000000</v>
      </c>
      <c r="EI158" s="465">
        <v>1000000</v>
      </c>
      <c r="EJ158" s="465">
        <v>1000000</v>
      </c>
      <c r="EK158" s="465">
        <v>1000000</v>
      </c>
      <c r="EL158" s="465">
        <v>1000000</v>
      </c>
      <c r="EM158" s="465">
        <v>1000000</v>
      </c>
      <c r="EN158" s="465">
        <v>1000000</v>
      </c>
      <c r="EP158" s="465">
        <v>1000000</v>
      </c>
      <c r="EQ158" s="465">
        <v>1000000</v>
      </c>
      <c r="ER158" s="465">
        <v>1000000</v>
      </c>
      <c r="ES158" s="465">
        <v>1000000</v>
      </c>
      <c r="ET158" s="465">
        <v>1000000</v>
      </c>
      <c r="EU158" s="465">
        <v>1000000</v>
      </c>
      <c r="EV158" s="465">
        <v>1000000</v>
      </c>
      <c r="EW158" s="465">
        <v>1000000</v>
      </c>
      <c r="EX158" s="465">
        <v>1000000</v>
      </c>
      <c r="EY158" s="465">
        <v>1000000</v>
      </c>
      <c r="EZ158" s="465">
        <v>1000000</v>
      </c>
      <c r="FA158" s="465">
        <v>1000000</v>
      </c>
    </row>
    <row r="159" spans="1:157" ht="51" customHeight="1">
      <c r="A159" s="569"/>
      <c r="B159" s="569" t="s">
        <v>190</v>
      </c>
      <c r="C159" s="221" t="s">
        <v>191</v>
      </c>
      <c r="D159" s="453" t="s">
        <v>346</v>
      </c>
      <c r="E159" s="237" t="s">
        <v>183</v>
      </c>
      <c r="F159" s="237" t="s">
        <v>171</v>
      </c>
      <c r="G159" s="237" t="s">
        <v>171</v>
      </c>
      <c r="H159" s="237" t="s">
        <v>171</v>
      </c>
      <c r="I159" s="237" t="s">
        <v>171</v>
      </c>
      <c r="J159" s="237" t="s">
        <v>171</v>
      </c>
      <c r="K159" s="237" t="s">
        <v>171</v>
      </c>
      <c r="L159" s="237" t="s">
        <v>171</v>
      </c>
      <c r="M159" s="237" t="s">
        <v>171</v>
      </c>
      <c r="N159" s="237" t="s">
        <v>171</v>
      </c>
      <c r="O159" s="237" t="s">
        <v>171</v>
      </c>
      <c r="P159" s="237"/>
      <c r="Q159" s="237"/>
      <c r="R159" s="237" t="s">
        <v>237</v>
      </c>
      <c r="S159" s="238"/>
      <c r="T159" s="449" t="s">
        <v>58</v>
      </c>
      <c r="U159" s="263">
        <v>2022011000064</v>
      </c>
      <c r="V159" s="599" t="s">
        <v>347</v>
      </c>
      <c r="W159" s="351">
        <f>+SUMIFS('[1]SIIF 30 de Noviembre de 2025'!$P$4:$P$749,'[1]SIIF 30 de Noviembre de 2025'!$A$4:$A$749,$B159,'[1]SIIF 30 de Noviembre de 2025'!$B$4:$B$749,$C159,'[1]SIIF 30 de Noviembre de 2025'!$C$4:$C$749,$D159)/1000000</f>
        <v>1357.0340000000001</v>
      </c>
      <c r="X159" s="351">
        <v>0</v>
      </c>
      <c r="Y159" s="540">
        <f>+SUMIFS('[1]SIIF 30 de Noviembre de 2025'!$R$4:$R$749,'[1]SIIF 30 de Noviembre de 2025'!$A$4:$A$749,$B159,'[1]SIIF 30 de Noviembre de 2025'!$B$4:$B$749,$C159,'[1]SIIF 30 de Noviembre de 2025'!$C$4:$C$749,$D159)/1000000</f>
        <v>0</v>
      </c>
      <c r="Z159" s="351"/>
      <c r="AA159" s="351">
        <f>+SUMIFS('[1]SIIF 30 de Noviembre de 2025'!$Q$4:$Q$749,'[1]SIIF 30 de Noviembre de 2025'!$A$4:$A$749,$B159,'[1]SIIF 30 de Noviembre de 2025'!$B$4:$B$749,$C159,'[1]SIIF 30 de Noviembre de 2025'!$C$4:$C$749,$D159)/1000000</f>
        <v>0</v>
      </c>
      <c r="AB159" s="351"/>
      <c r="AC159" s="351">
        <f t="shared" si="442"/>
        <v>0</v>
      </c>
      <c r="AD159" s="413">
        <f>+SUMIFS('[1]SIIF 30 de Noviembre de 2025'!$S$4:$S$749,'[1]SIIF 30 de Noviembre de 2025'!$A$4:$A$749,$B159,'[1]SIIF 30 de Noviembre de 2025'!$B$4:$B$749,$C159,'[1]SIIF 30 de Noviembre de 2025'!$C$4:$C$749,$D159)/1000000</f>
        <v>1357.0340000000001</v>
      </c>
      <c r="AE159" s="351">
        <f>+SUMIFS('[1]SIIF 30 de Noviembre de 2025'!$T$4:$T$749,'[1]SIIF 30 de Noviembre de 2025'!$A$4:$A$749,$B159,'[1]SIIF 30 de Noviembre de 2025'!$B$4:$B$749,$C159,'[1]SIIF 30 de Noviembre de 2025'!$C$4:$C$749,$D159)/1000000</f>
        <v>0</v>
      </c>
      <c r="AF159" s="351">
        <f>+SUMIFS('[1]SIIF 30 de Noviembre de 2025'!$U$4:$U$749,'[1]SIIF 30 de Noviembre de 2025'!$A$4:$A$749,$B159,'[1]SIIF 30 de Noviembre de 2025'!$B$4:$B$749,$C159,'[1]SIIF 30 de Noviembre de 2025'!$C$4:$C$749,$D159)/1000000</f>
        <v>1357.0340000000001</v>
      </c>
      <c r="AG159" s="351">
        <f>+SUMIFS('[1]SIIF 30 de Noviembre de 2025'!$V$4:$V$749,'[1]SIIF 30 de Noviembre de 2025'!$A$4:$A$749,$B159,'[1]SIIF 30 de Noviembre de 2025'!$B$4:$B$749,$C159,'[1]SIIF 30 de Noviembre de 2025'!$C$4:$C$749,$D159)/1000000</f>
        <v>0</v>
      </c>
      <c r="AH159" s="418">
        <f>+SUMIFS('[1]SIIF 30 de Noviembre de 2025'!$W$4:$W$749,'[1]SIIF 30 de Noviembre de 2025'!$A$4:$A$749,$B159,'[1]SIIF 30 de Noviembre de 2025'!$B$4:$B$749,$C159,'[1]SIIF 30 de Noviembre de 2025'!$C$4:$C$749,$D159,'[1]SIIF 30 de Noviembre de 2025'!$D$4:$D$749,$E159,'[1]SIIF 30 de Noviembre de 2025'!$E$4:$E$749,$F159,'[1]SIIF 30 de Noviembre de 2025'!$F$4:$F$749,$G159,'[1]SIIF 30 de Noviembre de 2025'!$G$4:$G$749,$H159,'[1]SIIF 30 de Noviembre de 2025'!$H$4:$H$749,$I159,'[1]SIIF 30 de Noviembre de 2025'!$I$4:$I$749,$J159,'[1]SIIF 30 de Noviembre de 2025'!$J$4:$J$749,$K159,'[1]SIIF 30 de Noviembre de 2025'!$K$4:$K$749,$L159,'[1]SIIF 30 de Noviembre de 2025'!$L$4:$L$749,$M159,'[1]SIIF 30 de Noviembre de 2025'!$M$4:$M$749,$N159,'[1]SIIF 30 de Noviembre de 2025'!$N$4:$N$749,$O159)/1000000</f>
        <v>1256.1753900899998</v>
      </c>
      <c r="AI159" s="244">
        <f t="shared" si="443"/>
        <v>0.92567716806653311</v>
      </c>
      <c r="AJ159" s="245"/>
      <c r="AK159" s="243">
        <f>INDEX(CC159:CN159,MATCH($W$1,$CC$86:$CN$86,0))</f>
        <v>1357.0340000000001</v>
      </c>
      <c r="AL159" s="243">
        <f t="shared" si="444"/>
        <v>-100.85860991000027</v>
      </c>
      <c r="AM159" s="168">
        <f t="shared" si="445"/>
        <v>1</v>
      </c>
      <c r="AN159" s="413">
        <f>+SUMIFS('[1]SIIF 30 de Noviembre de 2025'!$X$4:$X$749,'[1]SIIF 30 de Noviembre de 2025'!$A$4:$A$749,$B159,'[1]SIIF 30 de Noviembre de 2025'!$B$4:$B$749,$C159,'[1]SIIF 30 de Noviembre de 2025'!$C$4:$C$749,$D159,'[1]SIIF 30 de Noviembre de 2025'!$D$4:$D$749,$E159,'[1]SIIF 30 de Noviembre de 2025'!$E$4:$E$749,$F159,'[1]SIIF 30 de Noviembre de 2025'!$F$4:$F$749,$G159,'[1]SIIF 30 de Noviembre de 2025'!$G$4:$G$749,$H159,'[1]SIIF 30 de Noviembre de 2025'!$H$4:$H$749,$I159,'[1]SIIF 30 de Noviembre de 2025'!$I$4:$I$749,$J159,'[1]SIIF 30 de Noviembre de 2025'!$J$4:$J$749,$K159,'[1]SIIF 30 de Noviembre de 2025'!$K$4:$K$749,$L159,'[1]SIIF 30 de Noviembre de 2025'!$L$4:$L$749,$M159,'[1]SIIF 30 de Noviembre de 2025'!$M$4:$M$749,$N159,'[1]SIIF 30 de Noviembre de 2025'!$N$4:$N$749,$O159)/1000000</f>
        <v>250.32214200000001</v>
      </c>
      <c r="AO159" s="244">
        <f t="shared" si="446"/>
        <v>0.18446268995471005</v>
      </c>
      <c r="AP159" s="245"/>
      <c r="AQ159" s="243">
        <f>INDEX(CP159:DA159,MATCH($W$1,$CP$86:$DA$86,0))</f>
        <v>1309.7612727500002</v>
      </c>
      <c r="AR159" s="243">
        <f>+AN159-AQ159</f>
        <v>-1059.4391307500002</v>
      </c>
      <c r="AS159" s="168">
        <f t="shared" si="447"/>
        <v>0.96516466995719852</v>
      </c>
      <c r="AT159" s="413">
        <f>+SUMIFS('[1]SIIF 30 de Noviembre de 2025'!$Z$4:$Z$749,'[1]SIIF 30 de Noviembre de 2025'!$A$4:$A$749,$B159,'[1]SIIF 30 de Noviembre de 2025'!$B$4:$B$749,$C159,'[1]SIIF 30 de Noviembre de 2025'!$C$4:$C$749,$D159,'[1]SIIF 30 de Noviembre de 2025'!$D$4:$D$749,$E159,'[1]SIIF 30 de Noviembre de 2025'!$E$4:$E$749,$F159,'[1]SIIF 30 de Noviembre de 2025'!$F$4:$F$749,$G159,'[1]SIIF 30 de Noviembre de 2025'!$G$4:$G$749,$H159,'[1]SIIF 30 de Noviembre de 2025'!$H$4:$H$749,$I159,'[1]SIIF 30 de Noviembre de 2025'!$I$4:$I$749,$J159,'[1]SIIF 30 de Noviembre de 2025'!$J$4:$J$749,$K159,'[1]SIIF 30 de Noviembre de 2025'!$K$4:$K$749,$L159,'[1]SIIF 30 de Noviembre de 2025'!$L$4:$L$749,$M159,'[1]SIIF 30 de Noviembre de 2025'!$M$4:$M$749,$N159,'[1]SIIF 30 de Noviembre de 2025'!$N$4:$N$749,$O159)/1000000</f>
        <v>250.32214200000001</v>
      </c>
      <c r="AU159" s="244">
        <f t="shared" si="448"/>
        <v>0.18446268995471005</v>
      </c>
      <c r="AV159" s="418">
        <f>+AD159-AH159</f>
        <v>100.85860991000027</v>
      </c>
      <c r="AW159" s="352">
        <f t="shared" si="449"/>
        <v>1005.8532480899999</v>
      </c>
      <c r="AX159" s="369">
        <f>+AD159-AN159</f>
        <v>1106.7118580000001</v>
      </c>
      <c r="AY159" s="373"/>
      <c r="AZ159" s="188">
        <f>AD159*AS159</f>
        <v>1309.7612727306971</v>
      </c>
      <c r="BA159" s="247">
        <f>IF(AND(AZ159=0,AN159&gt;AZ159),1,IFERROR(AN159/AZ159,1))</f>
        <v>0.19112043332760023</v>
      </c>
      <c r="BC159" s="248">
        <v>0</v>
      </c>
      <c r="BD159" s="249">
        <v>0.1915943152492863</v>
      </c>
      <c r="BE159" s="249">
        <v>0.24359522311158011</v>
      </c>
      <c r="BF159" s="249">
        <v>0.97807718892820661</v>
      </c>
      <c r="BG159" s="249">
        <v>1</v>
      </c>
      <c r="BH159" s="249">
        <v>1</v>
      </c>
      <c r="BI159" s="249">
        <v>1</v>
      </c>
      <c r="BJ159" s="249">
        <v>1</v>
      </c>
      <c r="BK159" s="249">
        <v>1</v>
      </c>
      <c r="BL159" s="249">
        <v>1</v>
      </c>
      <c r="BM159" s="249">
        <v>1</v>
      </c>
      <c r="BN159" s="249">
        <v>1</v>
      </c>
      <c r="BP159" s="249">
        <v>0</v>
      </c>
      <c r="BQ159" s="249">
        <v>0</v>
      </c>
      <c r="BR159" s="249">
        <v>1.7417665025085332E-2</v>
      </c>
      <c r="BS159" s="249">
        <v>6.0835783980934366E-2</v>
      </c>
      <c r="BT159" s="249">
        <v>0.23280840733934732</v>
      </c>
      <c r="BU159" s="249">
        <v>0.38974198230273172</v>
      </c>
      <c r="BV159" s="249">
        <v>0.54667555726611605</v>
      </c>
      <c r="BW159" s="249">
        <v>0.68650688325883502</v>
      </c>
      <c r="BX159" s="249">
        <v>0.81712694409547404</v>
      </c>
      <c r="BY159" s="249">
        <v>0.94774700493211317</v>
      </c>
      <c r="BZ159" s="249">
        <v>0.96516466995719852</v>
      </c>
      <c r="CA159" s="249">
        <v>1.0000000000000002</v>
      </c>
      <c r="CB159" s="135"/>
      <c r="CC159" s="464">
        <f t="shared" si="450"/>
        <v>0</v>
      </c>
      <c r="CD159" s="464">
        <f t="shared" si="450"/>
        <v>260</v>
      </c>
      <c r="CE159" s="464">
        <f t="shared" si="450"/>
        <v>330.56700000000001</v>
      </c>
      <c r="CF159" s="464">
        <f t="shared" si="450"/>
        <v>1327.2840000000001</v>
      </c>
      <c r="CG159" s="464">
        <f t="shared" si="450"/>
        <v>1357.0340000000001</v>
      </c>
      <c r="CH159" s="464">
        <f t="shared" si="450"/>
        <v>1357.0340000000001</v>
      </c>
      <c r="CI159" s="464">
        <f t="shared" si="450"/>
        <v>1357.0340000000001</v>
      </c>
      <c r="CJ159" s="464">
        <f t="shared" si="450"/>
        <v>1357.0340000000001</v>
      </c>
      <c r="CK159" s="464">
        <f t="shared" si="450"/>
        <v>1357.0340000000001</v>
      </c>
      <c r="CL159" s="464">
        <f t="shared" si="450"/>
        <v>1357.0340000000001</v>
      </c>
      <c r="CM159" s="464">
        <f t="shared" si="450"/>
        <v>1357.0340000000001</v>
      </c>
      <c r="CN159" s="464">
        <f t="shared" si="450"/>
        <v>1357.0340000000001</v>
      </c>
      <c r="CP159" s="465">
        <f t="shared" si="451"/>
        <v>0</v>
      </c>
      <c r="CQ159" s="465">
        <f t="shared" si="451"/>
        <v>0</v>
      </c>
      <c r="CR159" s="465">
        <f t="shared" si="451"/>
        <v>23.636363639999999</v>
      </c>
      <c r="CS159" s="465">
        <f t="shared" si="451"/>
        <v>82.556227280000002</v>
      </c>
      <c r="CT159" s="465">
        <f t="shared" si="451"/>
        <v>315.92892425000002</v>
      </c>
      <c r="CU159" s="465">
        <f t="shared" si="451"/>
        <v>528.89312122000001</v>
      </c>
      <c r="CV159" s="465">
        <f t="shared" si="451"/>
        <v>741.85731819</v>
      </c>
      <c r="CW159" s="465">
        <f t="shared" si="451"/>
        <v>931.61318183000003</v>
      </c>
      <c r="CX159" s="465">
        <f t="shared" si="451"/>
        <v>1108.8690454699999</v>
      </c>
      <c r="CY159" s="465">
        <f t="shared" si="451"/>
        <v>1286.1249091100001</v>
      </c>
      <c r="CZ159" s="465">
        <f t="shared" si="451"/>
        <v>1309.7612727500002</v>
      </c>
      <c r="DA159" s="465">
        <f t="shared" si="451"/>
        <v>1357.0340000200001</v>
      </c>
      <c r="DC159" s="468">
        <v>0</v>
      </c>
      <c r="DD159" s="465">
        <v>260000000</v>
      </c>
      <c r="DE159" s="465">
        <v>330567000</v>
      </c>
      <c r="DF159" s="465">
        <v>1327284000</v>
      </c>
      <c r="DG159" s="465">
        <v>1357034000</v>
      </c>
      <c r="DH159" s="465">
        <v>1357034000</v>
      </c>
      <c r="DI159" s="465">
        <v>1357034000</v>
      </c>
      <c r="DJ159" s="465">
        <v>1357034000</v>
      </c>
      <c r="DK159" s="465">
        <v>1357034000</v>
      </c>
      <c r="DL159" s="465">
        <v>1357034000</v>
      </c>
      <c r="DM159" s="465">
        <v>1357034000</v>
      </c>
      <c r="DN159" s="465">
        <v>1357034000</v>
      </c>
      <c r="DP159" s="465">
        <v>0</v>
      </c>
      <c r="DQ159" s="465">
        <v>0</v>
      </c>
      <c r="DR159" s="465">
        <v>23636363.640000001</v>
      </c>
      <c r="DS159" s="465">
        <v>82556227.280000001</v>
      </c>
      <c r="DT159" s="465">
        <v>315928924.25</v>
      </c>
      <c r="DU159" s="465">
        <v>528893121.22000003</v>
      </c>
      <c r="DV159" s="465">
        <v>741857318.19000006</v>
      </c>
      <c r="DW159" s="465">
        <v>931613181.83000004</v>
      </c>
      <c r="DX159" s="465">
        <v>1108869045.47</v>
      </c>
      <c r="DY159" s="465">
        <v>1286124909.1100001</v>
      </c>
      <c r="DZ159" s="465">
        <v>1309761272.7500002</v>
      </c>
      <c r="EA159" s="465">
        <v>1357034000.0200002</v>
      </c>
      <c r="EC159" s="468">
        <v>1000000</v>
      </c>
      <c r="ED159" s="465">
        <v>1000000</v>
      </c>
      <c r="EE159" s="465">
        <v>1000000</v>
      </c>
      <c r="EF159" s="465">
        <v>1000000</v>
      </c>
      <c r="EG159" s="465">
        <v>1000000</v>
      </c>
      <c r="EH159" s="465">
        <v>1000000</v>
      </c>
      <c r="EI159" s="465">
        <v>1000000</v>
      </c>
      <c r="EJ159" s="465">
        <v>1000000</v>
      </c>
      <c r="EK159" s="465">
        <v>1000000</v>
      </c>
      <c r="EL159" s="465">
        <v>1000000</v>
      </c>
      <c r="EM159" s="465">
        <v>1000000</v>
      </c>
      <c r="EN159" s="465">
        <v>1000000</v>
      </c>
      <c r="EP159" s="465">
        <v>1000000</v>
      </c>
      <c r="EQ159" s="465">
        <v>1000000</v>
      </c>
      <c r="ER159" s="465">
        <v>1000000</v>
      </c>
      <c r="ES159" s="465">
        <v>1000000</v>
      </c>
      <c r="ET159" s="465">
        <v>1000000</v>
      </c>
      <c r="EU159" s="465">
        <v>1000000</v>
      </c>
      <c r="EV159" s="465">
        <v>1000000</v>
      </c>
      <c r="EW159" s="465">
        <v>1000000</v>
      </c>
      <c r="EX159" s="465">
        <v>1000000</v>
      </c>
      <c r="EY159" s="465">
        <v>1000000</v>
      </c>
      <c r="EZ159" s="465">
        <v>1000000</v>
      </c>
      <c r="FA159" s="465">
        <v>1000000</v>
      </c>
    </row>
    <row r="160" spans="1:157" ht="34.5" customHeight="1">
      <c r="T160" s="154" t="s">
        <v>348</v>
      </c>
      <c r="U160" s="394"/>
      <c r="V160" s="154" t="s">
        <v>348</v>
      </c>
      <c r="W160" s="344">
        <f t="shared" ref="W160:AG160" si="454">+SUM(W155:W159)</f>
        <v>64732.244089</v>
      </c>
      <c r="X160" s="344">
        <f t="shared" si="454"/>
        <v>0</v>
      </c>
      <c r="Y160" s="344">
        <f t="shared" si="454"/>
        <v>0</v>
      </c>
      <c r="Z160" s="344">
        <f t="shared" si="454"/>
        <v>0</v>
      </c>
      <c r="AA160" s="344">
        <f t="shared" si="454"/>
        <v>0</v>
      </c>
      <c r="AB160" s="344">
        <f t="shared" si="454"/>
        <v>0</v>
      </c>
      <c r="AC160" s="344">
        <f t="shared" si="454"/>
        <v>0</v>
      </c>
      <c r="AD160" s="344">
        <f>+SUM(AD155:AD159)</f>
        <v>64732.244089</v>
      </c>
      <c r="AE160" s="344">
        <f t="shared" si="454"/>
        <v>0</v>
      </c>
      <c r="AF160" s="344">
        <f t="shared" si="454"/>
        <v>61749.598480000001</v>
      </c>
      <c r="AG160" s="344">
        <f t="shared" si="454"/>
        <v>2982.6456090000001</v>
      </c>
      <c r="AH160" s="408">
        <f>+SUM(AH155:AH159)</f>
        <v>52755.614190090004</v>
      </c>
      <c r="AI160" s="165">
        <f t="shared" si="443"/>
        <v>0.81498200676554033</v>
      </c>
      <c r="AJ160" s="266"/>
      <c r="AK160" s="267">
        <f>+SUM(AK155:AK159)</f>
        <v>64732.244089</v>
      </c>
      <c r="AL160" s="267">
        <f>+SUM(AL155:AL159)</f>
        <v>-11976.629898910003</v>
      </c>
      <c r="AM160" s="168">
        <f t="shared" si="445"/>
        <v>1</v>
      </c>
      <c r="AN160" s="408">
        <f>+SUM(AN155:AN159)</f>
        <v>26562.464973789996</v>
      </c>
      <c r="AO160" s="181">
        <f t="shared" si="446"/>
        <v>0.41034364477260221</v>
      </c>
      <c r="AP160" s="268"/>
      <c r="AQ160" s="267">
        <f>+SUM(AQ155:AQ159)</f>
        <v>56254.578016845866</v>
      </c>
      <c r="AR160" s="183">
        <f>+SUM(AR155:AR159)</f>
        <v>-29692.113043055862</v>
      </c>
      <c r="AS160" s="168">
        <f t="shared" si="447"/>
        <v>0.86903488066166468</v>
      </c>
      <c r="AT160" s="408">
        <f>+SUM(AT155:AT159)</f>
        <v>26398.55497379</v>
      </c>
      <c r="AU160" s="181">
        <f t="shared" si="448"/>
        <v>0.40781152183593039</v>
      </c>
      <c r="AV160" s="408">
        <f>+SUM(AV155:AV159)</f>
        <v>11976.629898910003</v>
      </c>
      <c r="AW160" s="344">
        <f>+SUM(AW155:AW159)</f>
        <v>26193.1492163</v>
      </c>
      <c r="AX160" s="344">
        <f>+SUM(AX155:AX159)</f>
        <v>38169.779115210011</v>
      </c>
      <c r="AY160" s="344">
        <f>+SUM(AY155:AY159)</f>
        <v>0</v>
      </c>
      <c r="AZ160" s="344">
        <f>+SUM(AZ155:AZ159)</f>
        <v>28339.954786932958</v>
      </c>
      <c r="BA160" s="247">
        <f t="shared" si="453"/>
        <v>0.9372797230444937</v>
      </c>
      <c r="BC160" s="289">
        <f>CC160/$AD$160</f>
        <v>0.24331747792251329</v>
      </c>
      <c r="BD160" s="289">
        <f t="shared" ref="BD160:BN160" si="455">CD160/$AD$160</f>
        <v>0.35686892223663164</v>
      </c>
      <c r="BE160" s="289">
        <f t="shared" si="455"/>
        <v>0.44273420775582339</v>
      </c>
      <c r="BF160" s="289">
        <f t="shared" si="455"/>
        <v>0.69726429663002998</v>
      </c>
      <c r="BG160" s="289">
        <f t="shared" si="455"/>
        <v>0.850001313493008</v>
      </c>
      <c r="BH160" s="289">
        <f t="shared" si="455"/>
        <v>0.89627878011198236</v>
      </c>
      <c r="BI160" s="289">
        <f t="shared" si="455"/>
        <v>0.97018531096579175</v>
      </c>
      <c r="BJ160" s="289">
        <f t="shared" si="455"/>
        <v>0.98038101621729801</v>
      </c>
      <c r="BK160" s="289">
        <f t="shared" si="455"/>
        <v>0.98656031689857893</v>
      </c>
      <c r="BL160" s="289">
        <f t="shared" si="455"/>
        <v>0.9919672049946997</v>
      </c>
      <c r="BM160" s="289">
        <f t="shared" si="455"/>
        <v>1</v>
      </c>
      <c r="BN160" s="289">
        <f t="shared" si="455"/>
        <v>1</v>
      </c>
      <c r="BP160" s="289">
        <f>CP160/$AD$160</f>
        <v>2.0223332051748279E-3</v>
      </c>
      <c r="BQ160" s="289">
        <f t="shared" ref="BQ160:CA160" si="456">CQ160/$AD$160</f>
        <v>1.8822916946838075E-2</v>
      </c>
      <c r="BR160" s="289">
        <f t="shared" si="456"/>
        <v>5.9711253265967823E-2</v>
      </c>
      <c r="BS160" s="289">
        <f t="shared" si="456"/>
        <v>0.12556719255524942</v>
      </c>
      <c r="BT160" s="289">
        <f t="shared" si="456"/>
        <v>0.20618784142799518</v>
      </c>
      <c r="BU160" s="289">
        <f t="shared" si="456"/>
        <v>0.28567924886892065</v>
      </c>
      <c r="BV160" s="289">
        <f t="shared" si="456"/>
        <v>0.39972686785198219</v>
      </c>
      <c r="BW160" s="289">
        <f t="shared" si="456"/>
        <v>0.49364823283280712</v>
      </c>
      <c r="BX160" s="289">
        <f t="shared" si="456"/>
        <v>0.57613472164415591</v>
      </c>
      <c r="BY160" s="289">
        <f t="shared" si="456"/>
        <v>0.72955347194207354</v>
      </c>
      <c r="BZ160" s="289">
        <f t="shared" si="456"/>
        <v>0.86903488066166468</v>
      </c>
      <c r="CA160" s="289">
        <f t="shared" si="456"/>
        <v>0.99999999999984557</v>
      </c>
      <c r="CB160" s="135"/>
      <c r="CC160" s="476">
        <f>+SUM(CC155:CC159)</f>
        <v>15750.486371999999</v>
      </c>
      <c r="CD160" s="476">
        <f t="shared" ref="CD160:CN160" si="457">+SUM(CD155:CD159)</f>
        <v>23100.926181999999</v>
      </c>
      <c r="CE160" s="476">
        <f t="shared" si="457"/>
        <v>28659.178802999995</v>
      </c>
      <c r="CF160" s="476">
        <f t="shared" si="457"/>
        <v>45135.482644000003</v>
      </c>
      <c r="CG160" s="476">
        <f t="shared" si="457"/>
        <v>55022.492501000001</v>
      </c>
      <c r="CH160" s="476">
        <f t="shared" si="457"/>
        <v>58018.136766000003</v>
      </c>
      <c r="CI160" s="476">
        <f t="shared" si="457"/>
        <v>62802.272361000003</v>
      </c>
      <c r="CJ160" s="476">
        <f t="shared" si="457"/>
        <v>63462.263242000001</v>
      </c>
      <c r="CK160" s="476">
        <f t="shared" si="457"/>
        <v>63862.263242000001</v>
      </c>
      <c r="CL160" s="476">
        <f t="shared" si="457"/>
        <v>64212.263242000001</v>
      </c>
      <c r="CM160" s="476">
        <f t="shared" si="457"/>
        <v>64732.244089</v>
      </c>
      <c r="CN160" s="476">
        <f t="shared" si="457"/>
        <v>64732.244089</v>
      </c>
      <c r="CP160" s="476">
        <f>+SUM(CP155:CP159)</f>
        <v>130.91016666666667</v>
      </c>
      <c r="CQ160" s="476">
        <f t="shared" ref="CQ160:EA160" si="458">+SUM(CQ155:CQ159)</f>
        <v>1218.449654269697</v>
      </c>
      <c r="CR160" s="476">
        <f t="shared" si="458"/>
        <v>3865.2434212727276</v>
      </c>
      <c r="CS160" s="476">
        <f t="shared" si="458"/>
        <v>8128.2461580568688</v>
      </c>
      <c r="CT160" s="476">
        <f t="shared" si="458"/>
        <v>13347.001679501011</v>
      </c>
      <c r="CU160" s="476">
        <f t="shared" si="458"/>
        <v>18492.658868945149</v>
      </c>
      <c r="CV160" s="476">
        <f t="shared" si="458"/>
        <v>25875.217178725958</v>
      </c>
      <c r="CW160" s="476">
        <f t="shared" si="458"/>
        <v>31954.957901836773</v>
      </c>
      <c r="CX160" s="476">
        <f t="shared" si="458"/>
        <v>37294.493429617571</v>
      </c>
      <c r="CY160" s="476">
        <f t="shared" si="458"/>
        <v>47225.63342173172</v>
      </c>
      <c r="CZ160" s="476">
        <f t="shared" si="458"/>
        <v>56254.578016845866</v>
      </c>
      <c r="DA160" s="476">
        <f t="shared" si="458"/>
        <v>64732.244088990003</v>
      </c>
      <c r="DC160" s="476">
        <f t="shared" si="458"/>
        <v>15750486372</v>
      </c>
      <c r="DD160" s="476">
        <f t="shared" si="458"/>
        <v>23100926182</v>
      </c>
      <c r="DE160" s="476">
        <f t="shared" si="458"/>
        <v>28659178803</v>
      </c>
      <c r="DF160" s="476">
        <f t="shared" si="458"/>
        <v>45135482644</v>
      </c>
      <c r="DG160" s="476">
        <f t="shared" si="458"/>
        <v>55022492501</v>
      </c>
      <c r="DH160" s="476">
        <f t="shared" si="458"/>
        <v>58018136766</v>
      </c>
      <c r="DI160" s="476">
        <f t="shared" si="458"/>
        <v>62802272361</v>
      </c>
      <c r="DJ160" s="476">
        <f t="shared" si="458"/>
        <v>63462263242</v>
      </c>
      <c r="DK160" s="476">
        <f t="shared" si="458"/>
        <v>63862263242</v>
      </c>
      <c r="DL160" s="476">
        <f t="shared" si="458"/>
        <v>64212263242</v>
      </c>
      <c r="DM160" s="476">
        <f t="shared" si="458"/>
        <v>64732244089</v>
      </c>
      <c r="DN160" s="476">
        <f t="shared" si="458"/>
        <v>64732244089</v>
      </c>
      <c r="DP160" s="476">
        <f t="shared" si="458"/>
        <v>130910166.66666666</v>
      </c>
      <c r="DQ160" s="476">
        <f t="shared" si="458"/>
        <v>1218449654.2696972</v>
      </c>
      <c r="DR160" s="476">
        <f t="shared" si="458"/>
        <v>3865243421.2727275</v>
      </c>
      <c r="DS160" s="476">
        <f t="shared" si="458"/>
        <v>8128246158.0568686</v>
      </c>
      <c r="DT160" s="476">
        <f t="shared" si="458"/>
        <v>13347001679.501011</v>
      </c>
      <c r="DU160" s="476">
        <f t="shared" si="458"/>
        <v>18492658868.945152</v>
      </c>
      <c r="DV160" s="476">
        <f t="shared" si="458"/>
        <v>25875217178.725956</v>
      </c>
      <c r="DW160" s="476">
        <f t="shared" si="458"/>
        <v>31954957901.836769</v>
      </c>
      <c r="DX160" s="476">
        <f t="shared" si="458"/>
        <v>37294493429.617577</v>
      </c>
      <c r="DY160" s="476">
        <f t="shared" si="458"/>
        <v>47225633421.73172</v>
      </c>
      <c r="DZ160" s="476">
        <f t="shared" si="458"/>
        <v>56254578016.845863</v>
      </c>
      <c r="EA160" s="476">
        <f t="shared" si="458"/>
        <v>64732244088.989998</v>
      </c>
      <c r="EC160" s="477">
        <v>1000000</v>
      </c>
      <c r="ED160" s="477">
        <v>1000000</v>
      </c>
      <c r="EE160" s="477">
        <v>1000000</v>
      </c>
      <c r="EF160" s="477">
        <v>1000000</v>
      </c>
      <c r="EG160" s="477">
        <v>1000000</v>
      </c>
      <c r="EH160" s="477">
        <v>1000000</v>
      </c>
      <c r="EI160" s="477">
        <v>1000000</v>
      </c>
      <c r="EJ160" s="477">
        <v>1000000</v>
      </c>
      <c r="EK160" s="477">
        <v>1000000</v>
      </c>
      <c r="EL160" s="477">
        <v>1000000</v>
      </c>
      <c r="EM160" s="477">
        <v>1000000</v>
      </c>
      <c r="EN160" s="477">
        <v>1000000</v>
      </c>
      <c r="EP160" s="477">
        <v>1000000</v>
      </c>
      <c r="EQ160" s="477">
        <v>1000000</v>
      </c>
      <c r="ER160" s="477">
        <v>1000000</v>
      </c>
      <c r="ES160" s="477">
        <v>1000000</v>
      </c>
      <c r="ET160" s="477">
        <v>1000000</v>
      </c>
      <c r="EU160" s="477">
        <v>1000000</v>
      </c>
      <c r="EV160" s="477">
        <v>1000000</v>
      </c>
      <c r="EW160" s="477">
        <v>1000000</v>
      </c>
      <c r="EX160" s="477">
        <v>1000000</v>
      </c>
      <c r="EY160" s="477">
        <v>1000000</v>
      </c>
      <c r="EZ160" s="477">
        <v>1000000</v>
      </c>
      <c r="FA160" s="477">
        <v>1000000</v>
      </c>
    </row>
    <row r="161" spans="1:157" ht="34.5" customHeight="1">
      <c r="T161" s="154" t="s">
        <v>349</v>
      </c>
      <c r="U161" s="394"/>
      <c r="V161" s="154" t="s">
        <v>349</v>
      </c>
      <c r="W161" s="355">
        <f>SUM(W160)</f>
        <v>64732.244089</v>
      </c>
      <c r="X161" s="355">
        <f t="shared" ref="X161:AC161" si="459">SUM(X160)</f>
        <v>0</v>
      </c>
      <c r="Y161" s="355">
        <f t="shared" si="459"/>
        <v>0</v>
      </c>
      <c r="Z161" s="355">
        <f t="shared" si="459"/>
        <v>0</v>
      </c>
      <c r="AA161" s="355">
        <f t="shared" si="459"/>
        <v>0</v>
      </c>
      <c r="AB161" s="355">
        <f t="shared" si="459"/>
        <v>0</v>
      </c>
      <c r="AC161" s="355">
        <f t="shared" si="459"/>
        <v>0</v>
      </c>
      <c r="AD161" s="355">
        <f>SUM(AD160)</f>
        <v>64732.244089</v>
      </c>
      <c r="AE161" s="408">
        <f>SUM(AE160)</f>
        <v>0</v>
      </c>
      <c r="AF161" s="408">
        <f>SUM(AF160)</f>
        <v>61749.598480000001</v>
      </c>
      <c r="AG161" s="408">
        <f>SUM(AG160)</f>
        <v>2982.6456090000001</v>
      </c>
      <c r="AH161" s="408">
        <f t="shared" ref="AH161" si="460">SUM(AH160)</f>
        <v>52755.614190090004</v>
      </c>
      <c r="AI161" s="165">
        <f t="shared" si="443"/>
        <v>0.81498200676554033</v>
      </c>
      <c r="AJ161" s="266"/>
      <c r="AK161" s="408">
        <f>SUM(AK160)</f>
        <v>64732.244089</v>
      </c>
      <c r="AL161" s="267">
        <f t="shared" ref="AL161" si="461">SUM(AL160)</f>
        <v>-11976.629898910003</v>
      </c>
      <c r="AM161" s="168">
        <f t="shared" si="445"/>
        <v>1</v>
      </c>
      <c r="AN161" s="408">
        <f t="shared" ref="AN161" si="462">SUM(AN160)</f>
        <v>26562.464973789996</v>
      </c>
      <c r="AO161" s="181">
        <f t="shared" si="446"/>
        <v>0.41034364477260221</v>
      </c>
      <c r="AP161" s="268"/>
      <c r="AQ161" s="267">
        <f t="shared" ref="AQ161:AR161" si="463">SUM(AQ160)</f>
        <v>56254.578016845866</v>
      </c>
      <c r="AR161" s="183">
        <f t="shared" si="463"/>
        <v>-29692.113043055862</v>
      </c>
      <c r="AS161" s="168">
        <f t="shared" si="447"/>
        <v>0.86903488066166468</v>
      </c>
      <c r="AT161" s="408">
        <f>SUM(AT160)</f>
        <v>26398.55497379</v>
      </c>
      <c r="AU161" s="181">
        <f t="shared" si="448"/>
        <v>0.40781152183593039</v>
      </c>
      <c r="AV161" s="408">
        <f>SUM(AV160)</f>
        <v>11976.629898910003</v>
      </c>
      <c r="AW161" s="344" t="e">
        <f>SUM(AW160+#REF!)</f>
        <v>#REF!</v>
      </c>
      <c r="AX161" s="346" t="e">
        <f>SUM(AX160+#REF!)</f>
        <v>#REF!</v>
      </c>
      <c r="AY161" s="371"/>
      <c r="AZ161" s="250">
        <f>SUM(AZ156:AZ156)</f>
        <v>846.55173466666679</v>
      </c>
      <c r="BA161" s="247">
        <f t="shared" si="453"/>
        <v>31.377249476960881</v>
      </c>
      <c r="BC161" s="289">
        <f>CC161/$AD$161</f>
        <v>0.24331747792251329</v>
      </c>
      <c r="BD161" s="289">
        <f t="shared" ref="BD161:BN161" si="464">CD161/$AD$161</f>
        <v>0.35686892223663164</v>
      </c>
      <c r="BE161" s="289">
        <f t="shared" si="464"/>
        <v>0.44273420775582339</v>
      </c>
      <c r="BF161" s="289">
        <f t="shared" si="464"/>
        <v>0.69726429663002998</v>
      </c>
      <c r="BG161" s="289">
        <f t="shared" si="464"/>
        <v>0.850001313493008</v>
      </c>
      <c r="BH161" s="289">
        <f t="shared" si="464"/>
        <v>0.89627878011198236</v>
      </c>
      <c r="BI161" s="289">
        <f t="shared" si="464"/>
        <v>0.97018531096579175</v>
      </c>
      <c r="BJ161" s="289">
        <f t="shared" si="464"/>
        <v>0.98038101621729801</v>
      </c>
      <c r="BK161" s="289">
        <f t="shared" si="464"/>
        <v>0.98656031689857893</v>
      </c>
      <c r="BL161" s="289">
        <f t="shared" si="464"/>
        <v>0.9919672049946997</v>
      </c>
      <c r="BM161" s="289">
        <f t="shared" si="464"/>
        <v>1</v>
      </c>
      <c r="BN161" s="289">
        <f t="shared" si="464"/>
        <v>1</v>
      </c>
      <c r="BP161" s="289">
        <f>CP161/$AD$161</f>
        <v>2.0223332051748279E-3</v>
      </c>
      <c r="BQ161" s="289">
        <f t="shared" ref="BQ161:CA161" si="465">CQ161/$AD$161</f>
        <v>1.8822916946838075E-2</v>
      </c>
      <c r="BR161" s="289">
        <f t="shared" si="465"/>
        <v>5.9711253265967823E-2</v>
      </c>
      <c r="BS161" s="289">
        <f t="shared" si="465"/>
        <v>0.12556719255524942</v>
      </c>
      <c r="BT161" s="289">
        <f t="shared" si="465"/>
        <v>0.20618784142799518</v>
      </c>
      <c r="BU161" s="289">
        <f t="shared" si="465"/>
        <v>0.28567924886892065</v>
      </c>
      <c r="BV161" s="289">
        <f t="shared" si="465"/>
        <v>0.39972686785198219</v>
      </c>
      <c r="BW161" s="289">
        <f t="shared" si="465"/>
        <v>0.49364823283280712</v>
      </c>
      <c r="BX161" s="289">
        <f t="shared" si="465"/>
        <v>0.57613472164415591</v>
      </c>
      <c r="BY161" s="289">
        <f t="shared" si="465"/>
        <v>0.72955347194207354</v>
      </c>
      <c r="BZ161" s="289">
        <f t="shared" si="465"/>
        <v>0.86903488066166468</v>
      </c>
      <c r="CA161" s="289">
        <f t="shared" si="465"/>
        <v>0.99999999999984557</v>
      </c>
      <c r="CC161" s="476">
        <f>SUM(CC160)</f>
        <v>15750.486371999999</v>
      </c>
      <c r="CD161" s="476">
        <f t="shared" ref="CD161:CN161" si="466">SUM(CD160)</f>
        <v>23100.926181999999</v>
      </c>
      <c r="CE161" s="476">
        <f t="shared" si="466"/>
        <v>28659.178802999995</v>
      </c>
      <c r="CF161" s="476">
        <f t="shared" si="466"/>
        <v>45135.482644000003</v>
      </c>
      <c r="CG161" s="476">
        <f t="shared" si="466"/>
        <v>55022.492501000001</v>
      </c>
      <c r="CH161" s="476">
        <f t="shared" si="466"/>
        <v>58018.136766000003</v>
      </c>
      <c r="CI161" s="476">
        <f t="shared" si="466"/>
        <v>62802.272361000003</v>
      </c>
      <c r="CJ161" s="476">
        <f t="shared" si="466"/>
        <v>63462.263242000001</v>
      </c>
      <c r="CK161" s="476">
        <f t="shared" si="466"/>
        <v>63862.263242000001</v>
      </c>
      <c r="CL161" s="476">
        <f t="shared" si="466"/>
        <v>64212.263242000001</v>
      </c>
      <c r="CM161" s="476">
        <f t="shared" si="466"/>
        <v>64732.244089</v>
      </c>
      <c r="CN161" s="476">
        <f t="shared" si="466"/>
        <v>64732.244089</v>
      </c>
      <c r="CP161" s="476">
        <f t="shared" ref="CP161:DA161" si="467">SUM(CP160)</f>
        <v>130.91016666666667</v>
      </c>
      <c r="CQ161" s="476">
        <f t="shared" si="467"/>
        <v>1218.449654269697</v>
      </c>
      <c r="CR161" s="476">
        <f t="shared" si="467"/>
        <v>3865.2434212727276</v>
      </c>
      <c r="CS161" s="476">
        <f t="shared" si="467"/>
        <v>8128.2461580568688</v>
      </c>
      <c r="CT161" s="476">
        <f t="shared" si="467"/>
        <v>13347.001679501011</v>
      </c>
      <c r="CU161" s="476">
        <f t="shared" si="467"/>
        <v>18492.658868945149</v>
      </c>
      <c r="CV161" s="476">
        <f t="shared" si="467"/>
        <v>25875.217178725958</v>
      </c>
      <c r="CW161" s="476">
        <f t="shared" si="467"/>
        <v>31954.957901836773</v>
      </c>
      <c r="CX161" s="476">
        <f t="shared" si="467"/>
        <v>37294.493429617571</v>
      </c>
      <c r="CY161" s="476">
        <f t="shared" si="467"/>
        <v>47225.63342173172</v>
      </c>
      <c r="CZ161" s="476">
        <f t="shared" si="467"/>
        <v>56254.578016845866</v>
      </c>
      <c r="DA161" s="476">
        <f t="shared" si="467"/>
        <v>64732.244088990003</v>
      </c>
      <c r="DC161" s="476">
        <f>SUM(DC160)</f>
        <v>15750486372</v>
      </c>
      <c r="DD161" s="476">
        <f t="shared" ref="DD161:DN161" si="468">SUM(DD160)</f>
        <v>23100926182</v>
      </c>
      <c r="DE161" s="476">
        <f t="shared" si="468"/>
        <v>28659178803</v>
      </c>
      <c r="DF161" s="476">
        <f t="shared" si="468"/>
        <v>45135482644</v>
      </c>
      <c r="DG161" s="476">
        <f t="shared" si="468"/>
        <v>55022492501</v>
      </c>
      <c r="DH161" s="476">
        <f t="shared" si="468"/>
        <v>58018136766</v>
      </c>
      <c r="DI161" s="476">
        <f t="shared" si="468"/>
        <v>62802272361</v>
      </c>
      <c r="DJ161" s="476">
        <f t="shared" si="468"/>
        <v>63462263242</v>
      </c>
      <c r="DK161" s="476">
        <f t="shared" si="468"/>
        <v>63862263242</v>
      </c>
      <c r="DL161" s="476">
        <f t="shared" si="468"/>
        <v>64212263242</v>
      </c>
      <c r="DM161" s="476">
        <f t="shared" si="468"/>
        <v>64732244089</v>
      </c>
      <c r="DN161" s="476">
        <f t="shared" si="468"/>
        <v>64732244089</v>
      </c>
      <c r="DP161" s="476">
        <f t="shared" ref="DP161:EA161" si="469">SUM(DP160)</f>
        <v>130910166.66666666</v>
      </c>
      <c r="DQ161" s="476">
        <f t="shared" si="469"/>
        <v>1218449654.2696972</v>
      </c>
      <c r="DR161" s="476">
        <f t="shared" si="469"/>
        <v>3865243421.2727275</v>
      </c>
      <c r="DS161" s="476">
        <f t="shared" si="469"/>
        <v>8128246158.0568686</v>
      </c>
      <c r="DT161" s="476">
        <f t="shared" si="469"/>
        <v>13347001679.501011</v>
      </c>
      <c r="DU161" s="476">
        <f t="shared" si="469"/>
        <v>18492658868.945152</v>
      </c>
      <c r="DV161" s="476">
        <f t="shared" si="469"/>
        <v>25875217178.725956</v>
      </c>
      <c r="DW161" s="476">
        <f t="shared" si="469"/>
        <v>31954957901.836769</v>
      </c>
      <c r="DX161" s="476">
        <f t="shared" si="469"/>
        <v>37294493429.617577</v>
      </c>
      <c r="DY161" s="476">
        <f t="shared" si="469"/>
        <v>47225633421.73172</v>
      </c>
      <c r="DZ161" s="476">
        <f t="shared" si="469"/>
        <v>56254578016.845863</v>
      </c>
      <c r="EA161" s="476">
        <f t="shared" si="469"/>
        <v>64732244088.989998</v>
      </c>
      <c r="EC161" s="477">
        <v>1000000</v>
      </c>
      <c r="ED161" s="477">
        <v>1000000</v>
      </c>
      <c r="EE161" s="477">
        <v>1000000</v>
      </c>
      <c r="EF161" s="477">
        <v>1000000</v>
      </c>
      <c r="EG161" s="477">
        <v>1000000</v>
      </c>
      <c r="EH161" s="477">
        <v>1000000</v>
      </c>
      <c r="EI161" s="477">
        <v>1000000</v>
      </c>
      <c r="EJ161" s="477">
        <v>1000000</v>
      </c>
      <c r="EK161" s="477">
        <v>1000000</v>
      </c>
      <c r="EL161" s="477">
        <v>1000000</v>
      </c>
      <c r="EM161" s="477">
        <v>1000000</v>
      </c>
      <c r="EN161" s="477">
        <v>1000000</v>
      </c>
      <c r="EP161" s="477">
        <v>1000000</v>
      </c>
      <c r="EQ161" s="477">
        <v>1000000</v>
      </c>
      <c r="ER161" s="477">
        <v>1000000</v>
      </c>
      <c r="ES161" s="477">
        <v>1000000</v>
      </c>
      <c r="ET161" s="477">
        <v>1000000</v>
      </c>
      <c r="EU161" s="477">
        <v>1000000</v>
      </c>
      <c r="EV161" s="477">
        <v>1000000</v>
      </c>
      <c r="EW161" s="477">
        <v>1000000</v>
      </c>
      <c r="EX161" s="477">
        <v>1000000</v>
      </c>
      <c r="EY161" s="477">
        <v>1000000</v>
      </c>
      <c r="EZ161" s="477">
        <v>1000000</v>
      </c>
      <c r="FA161" s="477">
        <v>1000000</v>
      </c>
    </row>
    <row r="162" spans="1:157" ht="34.5" customHeight="1">
      <c r="T162" s="154" t="s">
        <v>350</v>
      </c>
      <c r="U162" s="394"/>
      <c r="V162" s="154" t="s">
        <v>350</v>
      </c>
      <c r="W162" s="344">
        <f t="shared" ref="W162:AH162" si="470">W89+W96+W100++W105+W108+W121+W133+W136+W146+W152+W149+W160+W91</f>
        <v>6635211.8042400004</v>
      </c>
      <c r="X162" s="344">
        <f t="shared" si="470"/>
        <v>0</v>
      </c>
      <c r="Y162" s="344">
        <f t="shared" si="470"/>
        <v>109099.556019</v>
      </c>
      <c r="Z162" s="344">
        <f t="shared" si="470"/>
        <v>0</v>
      </c>
      <c r="AA162" s="344">
        <f t="shared" si="470"/>
        <v>108804.01607899999</v>
      </c>
      <c r="AB162" s="344">
        <f t="shared" si="470"/>
        <v>0</v>
      </c>
      <c r="AC162" s="344">
        <f t="shared" si="470"/>
        <v>108804.01607899999</v>
      </c>
      <c r="AD162" s="344">
        <f t="shared" si="470"/>
        <v>6635211.8042400004</v>
      </c>
      <c r="AE162" s="344">
        <f t="shared" si="470"/>
        <v>13402.580099000001</v>
      </c>
      <c r="AF162" s="344">
        <f t="shared" si="470"/>
        <v>6092435.1697418001</v>
      </c>
      <c r="AG162" s="344">
        <f>AG89+AG96+AG100++AG105+AG108+AG121+AG133+AG136+AG146+AG152+AG149+AG160+AG91</f>
        <v>529374.05439920002</v>
      </c>
      <c r="AH162" s="344">
        <f t="shared" si="470"/>
        <v>4818104.2272708397</v>
      </c>
      <c r="AI162" s="165">
        <f t="shared" si="443"/>
        <v>0.7261417373582556</v>
      </c>
      <c r="AJ162" s="344" t="e">
        <f>AJ89+AJ96+AJ100++AJ105+AJ108+AJ121+AJ133+AJ136+AJ146+AJ152+AJ149+AJ160+#REF!</f>
        <v>#DIV/0!</v>
      </c>
      <c r="AK162" s="344" t="e">
        <f>AK89+AK96+AK100++AK105+AK108+AK121+AK133+AK136+AK146+AK152+AK149+AK160+#REF!</f>
        <v>#REF!</v>
      </c>
      <c r="AL162" s="344" t="e">
        <f>AL89+AL96+AL100++AL105+AL108+AL121+AL133+AL136+AL146+AL152+AL149+AL160+#REF!</f>
        <v>#REF!</v>
      </c>
      <c r="AM162" s="168">
        <f>INDEX(BC162:BN162,MATCH($W$1,$BC$86:$BN$86,0))</f>
        <v>0.99519277320675814</v>
      </c>
      <c r="AN162" s="344">
        <f>AN89+AN96+AN100++AN105+AN108+AN121+AN133+AN136+AN146+AN152+AN149+AN160+AN91</f>
        <v>4208498.1573919998</v>
      </c>
      <c r="AO162" s="181">
        <f>+AN162/AD162</f>
        <v>0.63426734240837734</v>
      </c>
      <c r="AP162" s="344" t="e">
        <f>AP89+AP96+AP100++AP105+AP108+AP121+AP133+AP136+AP146+AP152+AP149+AP160+#REF!</f>
        <v>#DIV/0!</v>
      </c>
      <c r="AQ162" s="344" t="e">
        <f>AQ89+AQ96+AQ100++AQ105+AQ108+AQ121+AQ133+AQ136+AQ146+AQ152+AQ149+AQ160+#REF!</f>
        <v>#REF!</v>
      </c>
      <c r="AR162" s="344" t="e">
        <f>AR89+AR96+AR100++AR105+AR108+AR121+AR133+AR136+AR146+AR152+AR149+AR160+#REF!</f>
        <v>#REF!</v>
      </c>
      <c r="AS162" s="168">
        <f>INDEX(BP162:CA162,MATCH($W$1,$BP$86:$CA$86,0))</f>
        <v>0.86595550727034998</v>
      </c>
      <c r="AT162" s="344">
        <f>AT89+AT96+AT100++AT105+AT108+AT121+AT133+AT136+AT146+AT152+AT149+AT160+AT91</f>
        <v>4208123.0651989998</v>
      </c>
      <c r="AU162" s="181">
        <f t="shared" si="448"/>
        <v>0.63421081185531192</v>
      </c>
      <c r="AV162" s="344">
        <f>AV89+AV96+AV100++AV105+AV108+AV121+AV133+AV136+AV146+AV152+AV149+AV160+AV91</f>
        <v>1817107.57696916</v>
      </c>
      <c r="AW162" s="344" t="e">
        <f>+AW152+AW160+AW96+AW100+AW89+AW133+AW149+AW146+AW121+AW105+#REF!+AW136+AW108+#REF!</f>
        <v>#REF!</v>
      </c>
      <c r="AX162" s="346" t="e">
        <f>+AX152+AX160+AX96+AX100+AX89+AX133+AX149+AX146+AX121+AX105++#REF!+AX136+AX108+#REF!</f>
        <v>#REF!</v>
      </c>
      <c r="AY162" s="371"/>
      <c r="AZ162" s="250" t="e">
        <f>+AZ153+AZ160+AZ96+AZ100+AZ89+AZ133+AZ149+AZ146+AZ121+AZ105+AZ109+#REF!</f>
        <v>#REF!</v>
      </c>
      <c r="BA162" s="247" t="e">
        <f t="shared" si="453"/>
        <v>#REF!</v>
      </c>
      <c r="BC162" s="514">
        <f>CC162/$AD$162</f>
        <v>0.1789682289312666</v>
      </c>
      <c r="BD162" s="514">
        <f t="shared" ref="BD162:BN162" si="471">CD162/$AD$162</f>
        <v>0.27529060157076729</v>
      </c>
      <c r="BE162" s="514">
        <f>CE162/$AD$162</f>
        <v>0.3555469989820999</v>
      </c>
      <c r="BF162" s="514">
        <f t="shared" si="471"/>
        <v>0.46139375539165373</v>
      </c>
      <c r="BG162" s="514">
        <f t="shared" si="471"/>
        <v>0.52062172844990118</v>
      </c>
      <c r="BH162" s="514">
        <f t="shared" si="471"/>
        <v>0.63040762460179223</v>
      </c>
      <c r="BI162" s="514">
        <f t="shared" si="471"/>
        <v>0.71901212118426472</v>
      </c>
      <c r="BJ162" s="514">
        <f t="shared" si="471"/>
        <v>0.78663144150547182</v>
      </c>
      <c r="BK162" s="514">
        <f t="shared" si="471"/>
        <v>0.89080911224860937</v>
      </c>
      <c r="BL162" s="514">
        <f t="shared" si="471"/>
        <v>0.90790834021233802</v>
      </c>
      <c r="BM162" s="514">
        <f t="shared" si="471"/>
        <v>0.99519277320675814</v>
      </c>
      <c r="BN162" s="514">
        <f t="shared" si="471"/>
        <v>1.0143706695118713</v>
      </c>
      <c r="BP162" s="514">
        <f>CP162/$AD$162</f>
        <v>7.1576186413433715E-5</v>
      </c>
      <c r="BQ162" s="514">
        <f t="shared" ref="BQ162:BZ162" si="472">CQ162/$AD$162</f>
        <v>9.585941797630044E-4</v>
      </c>
      <c r="BR162" s="514">
        <f t="shared" si="472"/>
        <v>0.14734586213155515</v>
      </c>
      <c r="BS162" s="514">
        <f t="shared" si="472"/>
        <v>0.26178143063307779</v>
      </c>
      <c r="BT162" s="514">
        <f t="shared" si="472"/>
        <v>0.35506749291915274</v>
      </c>
      <c r="BU162" s="514">
        <f t="shared" si="472"/>
        <v>0.42744765862703993</v>
      </c>
      <c r="BV162" s="514">
        <f t="shared" si="472"/>
        <v>0.53755857899699855</v>
      </c>
      <c r="BW162" s="514">
        <f t="shared" si="472"/>
        <v>0.64497880502740967</v>
      </c>
      <c r="BX162" s="514">
        <f t="shared" si="472"/>
        <v>0.72620148758188086</v>
      </c>
      <c r="BY162" s="514">
        <f t="shared" si="472"/>
        <v>0.79906956499739901</v>
      </c>
      <c r="BZ162" s="514">
        <f t="shared" si="472"/>
        <v>0.86595550727034998</v>
      </c>
      <c r="CA162" s="514">
        <f>DA162/$AD$162</f>
        <v>1.0143780543552621</v>
      </c>
      <c r="CC162" s="515">
        <f>CC89+CC96+CC100++CC105+CC108+CC121+CC133+CC136+CC146+CC152+CC149+CC160+CC91</f>
        <v>1187492.1051886668</v>
      </c>
      <c r="CD162" s="515">
        <f t="shared" ref="CD162:CN162" si="473">CD89+CD96+CD100++CD105+CD108+CD121+CD133+CD136+CD146+CD152+CD149+CD160+CD91</f>
        <v>1826611.4491386858</v>
      </c>
      <c r="CE162" s="515">
        <f t="shared" si="473"/>
        <v>2359129.6446081367</v>
      </c>
      <c r="CF162" s="515">
        <f t="shared" si="473"/>
        <v>3061445.2921773242</v>
      </c>
      <c r="CG162" s="515">
        <f t="shared" si="473"/>
        <v>3454435.4381546164</v>
      </c>
      <c r="CH162" s="515">
        <f t="shared" si="473"/>
        <v>4182888.1122407108</v>
      </c>
      <c r="CI162" s="515">
        <f t="shared" si="473"/>
        <v>4770797.7138734749</v>
      </c>
      <c r="CJ162" s="515">
        <f t="shared" si="473"/>
        <v>5219466.2262634337</v>
      </c>
      <c r="CK162" s="515">
        <f t="shared" si="473"/>
        <v>5910707.1369165285</v>
      </c>
      <c r="CL162" s="515">
        <f t="shared" si="473"/>
        <v>6024164.1361448513</v>
      </c>
      <c r="CM162" s="515">
        <f t="shared" si="473"/>
        <v>6603314.8362758234</v>
      </c>
      <c r="CN162" s="515">
        <f t="shared" si="473"/>
        <v>6730564.240220001</v>
      </c>
      <c r="CP162" s="515">
        <f>CP89+CP96+CP100++CP105+CP108+CP121+CP133+CP136+CP146+CP152+CP149+CP160+CP91</f>
        <v>474.9231569928981</v>
      </c>
      <c r="CQ162" s="515">
        <f t="shared" ref="CQ162:DA162" si="474">CQ89+CQ96+CQ100++CQ105+CQ108+CQ121+CQ133+CQ136+CQ146+CQ152+CQ149+CQ160+CQ91</f>
        <v>6360.475417039248</v>
      </c>
      <c r="CR162" s="515">
        <f t="shared" si="474"/>
        <v>977671.00372121448</v>
      </c>
      <c r="CS162" s="515">
        <f t="shared" si="474"/>
        <v>1736975.2386674325</v>
      </c>
      <c r="CT162" s="515">
        <f t="shared" si="474"/>
        <v>2355948.0203190651</v>
      </c>
      <c r="CU162" s="515">
        <f t="shared" si="474"/>
        <v>2836205.7502168855</v>
      </c>
      <c r="CV162" s="515">
        <f t="shared" si="474"/>
        <v>3566815.0288313655</v>
      </c>
      <c r="CW162" s="515">
        <f t="shared" si="474"/>
        <v>4279570.9806024786</v>
      </c>
      <c r="CX162" s="515">
        <f t="shared" si="474"/>
        <v>4818500.6826599436</v>
      </c>
      <c r="CY162" s="515">
        <f t="shared" si="474"/>
        <v>5301995.810079664</v>
      </c>
      <c r="CZ162" s="515">
        <f t="shared" si="474"/>
        <v>5745798.2037868639</v>
      </c>
      <c r="DA162" s="515">
        <f t="shared" si="474"/>
        <v>6730613.2402200401</v>
      </c>
      <c r="DC162" s="515">
        <f>DC89+DC96+DC100++DC105+DC108+DC121+DC133+DC136+DC146+DC152+DC149+DC160+DC91</f>
        <v>1187492105188.6665</v>
      </c>
      <c r="DD162" s="515">
        <f t="shared" ref="DD162:DN162" si="475">DD89+DD96+DD100++DD105+DD108+DD121+DD133+DD136+DD146+DD152+DD149+DD160+DD91</f>
        <v>1826611449138.6858</v>
      </c>
      <c r="DE162" s="515">
        <f t="shared" si="475"/>
        <v>2359129644608.1367</v>
      </c>
      <c r="DF162" s="515">
        <f t="shared" si="475"/>
        <v>3061445292177.3242</v>
      </c>
      <c r="DG162" s="515">
        <f t="shared" si="475"/>
        <v>3454435438154.6167</v>
      </c>
      <c r="DH162" s="515">
        <f t="shared" si="475"/>
        <v>4182888112240.7109</v>
      </c>
      <c r="DI162" s="515">
        <f t="shared" si="475"/>
        <v>4770797713873.4746</v>
      </c>
      <c r="DJ162" s="515">
        <f t="shared" si="475"/>
        <v>5219466226263.4346</v>
      </c>
      <c r="DK162" s="515">
        <f t="shared" si="475"/>
        <v>5910707136916.5283</v>
      </c>
      <c r="DL162" s="515">
        <f t="shared" si="475"/>
        <v>6024164136144.8516</v>
      </c>
      <c r="DM162" s="515">
        <f t="shared" si="475"/>
        <v>6603314836275.8223</v>
      </c>
      <c r="DN162" s="515">
        <f t="shared" si="475"/>
        <v>6730564240220</v>
      </c>
      <c r="DP162" s="515">
        <f>DP89+DP96+DP100++DP105+DP108+DP121+DP133+DP136+DP146+DP152+DP149+DP160+DP91</f>
        <v>474923156.99289811</v>
      </c>
      <c r="DQ162" s="515">
        <f t="shared" ref="DQ162:EA162" si="476">DQ89+DQ96+DQ100++DQ105+DQ108+DQ121+DQ133+DQ136+DQ146+DQ152+DQ149+DQ160+DQ91</f>
        <v>6360475417.0392475</v>
      </c>
      <c r="DR162" s="515">
        <f t="shared" si="476"/>
        <v>977671003721.2146</v>
      </c>
      <c r="DS162" s="515">
        <f t="shared" si="476"/>
        <v>1736975238667.4326</v>
      </c>
      <c r="DT162" s="515">
        <f t="shared" si="476"/>
        <v>2355948020319.0649</v>
      </c>
      <c r="DU162" s="515">
        <f t="shared" si="476"/>
        <v>2836205750216.8862</v>
      </c>
      <c r="DV162" s="515">
        <f t="shared" si="476"/>
        <v>3566815028831.3662</v>
      </c>
      <c r="DW162" s="515">
        <f t="shared" si="476"/>
        <v>4279570980602.4785</v>
      </c>
      <c r="DX162" s="515">
        <f t="shared" si="476"/>
        <v>4818500682659.9424</v>
      </c>
      <c r="DY162" s="515">
        <f t="shared" si="476"/>
        <v>5301995810079.6641</v>
      </c>
      <c r="DZ162" s="515">
        <f t="shared" si="476"/>
        <v>5745798203786.8652</v>
      </c>
      <c r="EA162" s="515">
        <f t="shared" si="476"/>
        <v>6730613240220.041</v>
      </c>
      <c r="EC162" s="516">
        <v>1000000</v>
      </c>
      <c r="ED162" s="517">
        <v>1000000</v>
      </c>
      <c r="EE162" s="517">
        <v>1000000</v>
      </c>
      <c r="EF162" s="517">
        <v>1000000</v>
      </c>
      <c r="EG162" s="517">
        <v>1000000</v>
      </c>
      <c r="EH162" s="517">
        <v>1000000</v>
      </c>
      <c r="EI162" s="517">
        <v>1000000</v>
      </c>
      <c r="EJ162" s="517">
        <v>1000000</v>
      </c>
      <c r="EK162" s="517">
        <v>1000000</v>
      </c>
      <c r="EL162" s="517">
        <v>1000000</v>
      </c>
      <c r="EM162" s="517">
        <v>1000000</v>
      </c>
      <c r="EN162" s="517">
        <v>1000000</v>
      </c>
      <c r="EP162" s="517">
        <v>1000000</v>
      </c>
      <c r="EQ162" s="517">
        <v>1000000</v>
      </c>
      <c r="ER162" s="517">
        <v>1000000</v>
      </c>
      <c r="ES162" s="517">
        <v>1000000</v>
      </c>
      <c r="ET162" s="517">
        <v>1000000</v>
      </c>
      <c r="EU162" s="517">
        <v>1000000</v>
      </c>
      <c r="EV162" s="517">
        <v>1000000</v>
      </c>
      <c r="EW162" s="517">
        <v>1000000</v>
      </c>
      <c r="EX162" s="517">
        <v>1000000</v>
      </c>
      <c r="EY162" s="517">
        <v>1000000</v>
      </c>
      <c r="EZ162" s="517">
        <v>1000000</v>
      </c>
      <c r="FA162" s="517">
        <v>1000000</v>
      </c>
    </row>
    <row r="163" spans="1:157" ht="15.75" customHeight="1">
      <c r="T163" s="292"/>
      <c r="U163" s="397"/>
      <c r="V163" s="293"/>
      <c r="W163" s="139"/>
      <c r="X163" s="139"/>
      <c r="Y163" s="139"/>
      <c r="Z163" s="139"/>
      <c r="AA163" s="139"/>
      <c r="AB163" s="139"/>
      <c r="AC163" s="139"/>
      <c r="AD163" s="378"/>
      <c r="AE163" s="139"/>
      <c r="AF163" s="139"/>
      <c r="AG163" s="139"/>
      <c r="AH163" s="378">
        <f>+AH162*1000000</f>
        <v>4818104227270.8398</v>
      </c>
      <c r="AI163" s="141"/>
      <c r="AJ163" s="142"/>
      <c r="AK163" s="142"/>
      <c r="AL163" s="142"/>
      <c r="AM163" s="136"/>
      <c r="AN163" s="378"/>
      <c r="AO163" s="141"/>
      <c r="AP163" s="142"/>
      <c r="AQ163" s="142"/>
      <c r="AR163" s="142"/>
      <c r="AS163" s="136"/>
      <c r="AT163" s="378"/>
      <c r="AU163" s="141"/>
      <c r="AV163" s="378"/>
      <c r="AW163" s="337"/>
      <c r="AX163" s="337"/>
      <c r="AY163" s="337"/>
      <c r="AZ163" s="142"/>
      <c r="BA163" s="142"/>
      <c r="BC163" s="310"/>
      <c r="BD163" s="310"/>
      <c r="BE163" s="310"/>
      <c r="BF163" s="310"/>
      <c r="BG163" s="310"/>
      <c r="BH163" s="310"/>
      <c r="BI163" s="310"/>
      <c r="BJ163" s="310"/>
      <c r="BK163" s="310"/>
      <c r="BL163" s="310"/>
      <c r="BM163" s="310"/>
      <c r="BN163" s="310"/>
      <c r="BO163" s="518"/>
      <c r="BP163" s="310"/>
      <c r="BQ163" s="310"/>
      <c r="BR163" s="310"/>
      <c r="BS163" s="310"/>
      <c r="BT163" s="310"/>
      <c r="BU163" s="310"/>
      <c r="BV163" s="310"/>
      <c r="BW163" s="310"/>
      <c r="BX163" s="310"/>
      <c r="BY163" s="310"/>
      <c r="BZ163" s="310"/>
      <c r="CA163" s="310"/>
      <c r="CC163" s="485"/>
      <c r="CD163" s="485"/>
      <c r="CE163" s="485"/>
      <c r="CF163" s="485"/>
      <c r="CG163" s="485"/>
      <c r="CH163" s="485"/>
      <c r="CI163" s="485"/>
      <c r="CJ163" s="485"/>
      <c r="CK163" s="485"/>
      <c r="CL163" s="485"/>
      <c r="CM163" s="485"/>
      <c r="CN163" s="485"/>
      <c r="CO163" s="519"/>
      <c r="CP163" s="485"/>
      <c r="CQ163" s="485"/>
      <c r="CR163" s="485"/>
      <c r="CS163" s="485"/>
      <c r="CT163" s="485"/>
      <c r="CU163" s="485"/>
      <c r="CV163" s="485"/>
      <c r="CW163" s="485"/>
      <c r="CX163" s="485"/>
      <c r="CY163" s="485"/>
      <c r="CZ163" s="485"/>
      <c r="DA163" s="485"/>
      <c r="DC163" s="485"/>
      <c r="DD163" s="485"/>
      <c r="DE163" s="485"/>
      <c r="DF163" s="485"/>
      <c r="DG163" s="485"/>
      <c r="DH163" s="485"/>
      <c r="DI163" s="485"/>
      <c r="DJ163" s="485"/>
      <c r="DK163" s="485"/>
      <c r="DL163" s="485"/>
      <c r="DM163" s="485"/>
      <c r="DN163" s="485"/>
      <c r="DO163" s="519"/>
      <c r="DP163" s="485"/>
      <c r="DQ163" s="485"/>
      <c r="DR163" s="485"/>
      <c r="DS163" s="485"/>
      <c r="DT163" s="485"/>
      <c r="DU163" s="485"/>
      <c r="DV163" s="485"/>
      <c r="DW163" s="485"/>
      <c r="DX163" s="485"/>
      <c r="DY163" s="485"/>
      <c r="DZ163" s="485"/>
      <c r="EA163" s="485"/>
      <c r="EC163" s="485"/>
      <c r="ED163" s="485"/>
      <c r="EE163" s="485"/>
      <c r="EF163" s="485"/>
      <c r="EG163" s="485"/>
      <c r="EH163" s="485"/>
      <c r="EI163" s="485"/>
      <c r="EJ163" s="485"/>
      <c r="EK163" s="485"/>
      <c r="EL163" s="485"/>
      <c r="EM163" s="485"/>
      <c r="EN163" s="485"/>
      <c r="EO163" s="519"/>
      <c r="EP163" s="485"/>
      <c r="EQ163" s="485"/>
      <c r="ER163" s="485"/>
      <c r="ES163" s="485"/>
      <c r="ET163" s="485"/>
      <c r="EU163" s="485"/>
      <c r="EV163" s="485"/>
      <c r="EW163" s="485"/>
      <c r="EX163" s="485"/>
      <c r="EY163" s="485"/>
      <c r="EZ163" s="485"/>
      <c r="FA163" s="485"/>
    </row>
    <row r="164" spans="1:157" ht="20.25" customHeight="1">
      <c r="T164" s="633" t="s">
        <v>351</v>
      </c>
      <c r="U164" s="633"/>
      <c r="V164" s="633"/>
      <c r="W164" s="633"/>
      <c r="X164" s="633"/>
      <c r="Y164" s="633"/>
      <c r="Z164" s="633"/>
      <c r="AA164" s="633"/>
      <c r="AB164" s="633"/>
      <c r="AC164" s="633"/>
      <c r="AD164" s="633"/>
      <c r="AE164" s="633"/>
      <c r="AF164" s="633"/>
      <c r="AG164" s="633"/>
      <c r="AH164" s="633"/>
      <c r="AI164" s="633"/>
      <c r="AJ164" s="633"/>
      <c r="AK164" s="633"/>
      <c r="AL164" s="633"/>
      <c r="AM164" s="633"/>
      <c r="AN164" s="633"/>
      <c r="AO164" s="633"/>
      <c r="AP164" s="633"/>
      <c r="AQ164" s="633"/>
      <c r="AR164" s="633"/>
      <c r="AS164" s="633"/>
      <c r="AT164" s="605"/>
      <c r="AU164" s="605"/>
      <c r="AV164" s="378"/>
      <c r="AW164" s="337"/>
      <c r="AX164" s="337"/>
      <c r="AY164" s="337"/>
      <c r="AZ164" s="142"/>
      <c r="BA164" s="142"/>
      <c r="BC164" s="310"/>
      <c r="BD164" s="310"/>
      <c r="BE164" s="310"/>
      <c r="BF164" s="310"/>
      <c r="BG164" s="310"/>
      <c r="BH164" s="310"/>
      <c r="BI164" s="310"/>
      <c r="BJ164" s="310"/>
      <c r="BK164" s="310"/>
      <c r="BL164" s="310"/>
      <c r="BM164" s="310"/>
      <c r="BN164" s="310"/>
      <c r="BO164" s="518"/>
      <c r="BP164" s="310"/>
      <c r="BQ164" s="310"/>
      <c r="BR164" s="310"/>
      <c r="BS164" s="310"/>
      <c r="BT164" s="310"/>
      <c r="BU164" s="310"/>
      <c r="BV164" s="310"/>
      <c r="BW164" s="310"/>
      <c r="BX164" s="310"/>
      <c r="BY164" s="310"/>
      <c r="BZ164" s="310"/>
      <c r="CA164" s="310"/>
      <c r="CC164" s="485"/>
      <c r="CD164" s="485"/>
      <c r="CE164" s="485"/>
      <c r="CF164" s="485"/>
      <c r="CG164" s="485"/>
      <c r="CH164" s="485"/>
      <c r="CI164" s="485"/>
      <c r="CJ164" s="485"/>
      <c r="CK164" s="485"/>
      <c r="CL164" s="485"/>
      <c r="CM164" s="485"/>
      <c r="CN164" s="485"/>
      <c r="CO164" s="519"/>
      <c r="CP164" s="485"/>
      <c r="CQ164" s="485"/>
      <c r="CR164" s="485"/>
      <c r="CS164" s="485"/>
      <c r="CT164" s="485"/>
      <c r="CU164" s="485"/>
      <c r="CV164" s="485"/>
      <c r="CW164" s="485"/>
      <c r="CX164" s="485"/>
      <c r="CY164" s="485"/>
      <c r="CZ164" s="485"/>
      <c r="DA164" s="485"/>
      <c r="DC164" s="485"/>
      <c r="DD164" s="485"/>
      <c r="DE164" s="485"/>
      <c r="DF164" s="485"/>
      <c r="DG164" s="485"/>
      <c r="DH164" s="485"/>
      <c r="DI164" s="485"/>
      <c r="DJ164" s="485"/>
      <c r="DK164" s="485"/>
      <c r="DL164" s="485"/>
      <c r="DM164" s="485"/>
      <c r="DN164" s="485"/>
      <c r="DO164" s="519"/>
      <c r="DP164" s="485"/>
      <c r="DQ164" s="485"/>
      <c r="DR164" s="485"/>
      <c r="DS164" s="485"/>
      <c r="DT164" s="485"/>
      <c r="DU164" s="485"/>
      <c r="DV164" s="485"/>
      <c r="DW164" s="485"/>
      <c r="DX164" s="485"/>
      <c r="DY164" s="485"/>
      <c r="DZ164" s="485"/>
      <c r="EA164" s="485"/>
      <c r="EC164" s="485"/>
      <c r="ED164" s="485"/>
      <c r="EE164" s="485"/>
      <c r="EF164" s="485"/>
      <c r="EG164" s="485"/>
      <c r="EH164" s="485"/>
      <c r="EI164" s="485"/>
      <c r="EJ164" s="485"/>
      <c r="EK164" s="485"/>
      <c r="EL164" s="485"/>
      <c r="EM164" s="485"/>
      <c r="EN164" s="485"/>
      <c r="EO164" s="519"/>
      <c r="EP164" s="485"/>
      <c r="EQ164" s="485"/>
      <c r="ER164" s="485"/>
      <c r="ES164" s="485"/>
      <c r="ET164" s="485"/>
      <c r="EU164" s="485"/>
      <c r="EV164" s="485"/>
      <c r="EW164" s="485"/>
      <c r="EX164" s="485"/>
      <c r="EY164" s="485"/>
      <c r="EZ164" s="485"/>
      <c r="FA164" s="485"/>
    </row>
    <row r="165" spans="1:157" ht="12.75" customHeight="1" thickBot="1">
      <c r="T165" s="139"/>
      <c r="U165" s="384"/>
      <c r="V165" s="140"/>
      <c r="W165" s="139"/>
      <c r="X165" s="139"/>
      <c r="Y165" s="139"/>
      <c r="Z165" s="139"/>
      <c r="AA165" s="139"/>
      <c r="AB165" s="139"/>
      <c r="AC165" s="139"/>
      <c r="AD165" s="378"/>
      <c r="AE165" s="139"/>
      <c r="AF165" s="139"/>
      <c r="AG165" s="139"/>
      <c r="AH165" s="378"/>
      <c r="AI165" s="141"/>
      <c r="AJ165" s="142"/>
      <c r="AK165" s="142"/>
      <c r="AL165" s="142"/>
      <c r="AM165" s="136"/>
      <c r="AN165" s="378"/>
      <c r="AO165" s="141"/>
      <c r="AP165" s="142"/>
      <c r="AQ165" s="142"/>
      <c r="AR165" s="142"/>
      <c r="AS165" s="136"/>
      <c r="AT165" s="378"/>
      <c r="AU165" s="141"/>
      <c r="AV165" s="378"/>
      <c r="AW165" s="337"/>
      <c r="AX165" s="337"/>
      <c r="AY165" s="337"/>
      <c r="AZ165" s="142"/>
      <c r="BA165" s="142"/>
      <c r="BC165" s="310"/>
      <c r="BD165" s="310"/>
      <c r="BE165" s="310"/>
      <c r="BF165" s="310"/>
      <c r="BG165" s="310"/>
      <c r="BH165" s="310"/>
      <c r="BI165" s="310"/>
      <c r="BJ165" s="310"/>
      <c r="BK165" s="310"/>
      <c r="BL165" s="310"/>
      <c r="BM165" s="310"/>
      <c r="BN165" s="310"/>
      <c r="BO165" s="518"/>
      <c r="BP165" s="310"/>
      <c r="BQ165" s="310"/>
      <c r="BR165" s="310"/>
      <c r="BS165" s="310"/>
      <c r="BT165" s="310"/>
      <c r="BU165" s="310"/>
      <c r="BV165" s="310"/>
      <c r="BW165" s="310"/>
      <c r="BX165" s="310"/>
      <c r="BY165" s="310"/>
      <c r="BZ165" s="310"/>
      <c r="CA165" s="310"/>
      <c r="CC165" s="485"/>
      <c r="CD165" s="485"/>
      <c r="CE165" s="485"/>
      <c r="CF165" s="485"/>
      <c r="CG165" s="485"/>
      <c r="CH165" s="485"/>
      <c r="CI165" s="485"/>
      <c r="CJ165" s="485"/>
      <c r="CK165" s="485"/>
      <c r="CL165" s="485"/>
      <c r="CM165" s="485"/>
      <c r="CN165" s="485"/>
      <c r="CO165" s="519"/>
      <c r="CP165" s="485"/>
      <c r="CQ165" s="485"/>
      <c r="CR165" s="485"/>
      <c r="CS165" s="485"/>
      <c r="CT165" s="485"/>
      <c r="CU165" s="485"/>
      <c r="CV165" s="485"/>
      <c r="CW165" s="485"/>
      <c r="CX165" s="485"/>
      <c r="CY165" s="485"/>
      <c r="CZ165" s="485"/>
      <c r="DA165" s="485"/>
      <c r="DC165" s="485"/>
      <c r="DD165" s="485"/>
      <c r="DE165" s="485"/>
      <c r="DF165" s="485"/>
      <c r="DG165" s="485"/>
      <c r="DH165" s="485"/>
      <c r="DI165" s="485"/>
      <c r="DJ165" s="485"/>
      <c r="DK165" s="485"/>
      <c r="DL165" s="485"/>
      <c r="DM165" s="485"/>
      <c r="DN165" s="485"/>
      <c r="DO165" s="519"/>
      <c r="DP165" s="485"/>
      <c r="DQ165" s="485"/>
      <c r="DR165" s="485"/>
      <c r="DS165" s="485"/>
      <c r="DT165" s="485"/>
      <c r="DU165" s="485"/>
      <c r="DV165" s="485"/>
      <c r="DW165" s="485"/>
      <c r="DX165" s="485"/>
      <c r="DY165" s="485"/>
      <c r="DZ165" s="485"/>
      <c r="EA165" s="485"/>
      <c r="EC165" s="485"/>
      <c r="ED165" s="485"/>
      <c r="EE165" s="485"/>
      <c r="EF165" s="485"/>
      <c r="EG165" s="485"/>
      <c r="EH165" s="485"/>
      <c r="EI165" s="485"/>
      <c r="EJ165" s="485"/>
      <c r="EK165" s="485"/>
      <c r="EL165" s="485"/>
      <c r="EM165" s="485"/>
      <c r="EN165" s="485"/>
      <c r="EO165" s="519"/>
      <c r="EP165" s="485"/>
      <c r="EQ165" s="485"/>
      <c r="ER165" s="485"/>
      <c r="ES165" s="485"/>
      <c r="ET165" s="485"/>
      <c r="EU165" s="485"/>
      <c r="EV165" s="485"/>
      <c r="EW165" s="485"/>
      <c r="EX165" s="485"/>
      <c r="EY165" s="485"/>
      <c r="EZ165" s="485"/>
      <c r="FA165" s="485"/>
    </row>
    <row r="166" spans="1:157" ht="51" customHeight="1" thickBot="1">
      <c r="B166" s="148"/>
      <c r="C166" s="220"/>
      <c r="D166" s="220"/>
      <c r="E166" s="220"/>
      <c r="F166" s="220"/>
      <c r="G166" s="220"/>
      <c r="H166" s="220"/>
      <c r="I166" s="220"/>
      <c r="J166" s="220"/>
      <c r="K166" s="220"/>
      <c r="L166" s="220"/>
      <c r="M166" s="220"/>
      <c r="N166" s="220"/>
      <c r="O166" s="220"/>
      <c r="P166" s="220"/>
      <c r="Q166" s="220"/>
      <c r="R166" s="220"/>
      <c r="S166" s="220"/>
      <c r="T166" s="153" t="s">
        <v>129</v>
      </c>
      <c r="U166" s="393"/>
      <c r="V166" s="153" t="s">
        <v>129</v>
      </c>
      <c r="W166" s="154" t="s">
        <v>130</v>
      </c>
      <c r="X166" s="154" t="s">
        <v>131</v>
      </c>
      <c r="Y166" s="154" t="s">
        <v>132</v>
      </c>
      <c r="Z166" s="154" t="s">
        <v>133</v>
      </c>
      <c r="AA166" s="154" t="s">
        <v>134</v>
      </c>
      <c r="AB166" s="154" t="s">
        <v>135</v>
      </c>
      <c r="AC166" s="153" t="s">
        <v>136</v>
      </c>
      <c r="AD166" s="404" t="s">
        <v>137</v>
      </c>
      <c r="AE166" s="153" t="s">
        <v>138</v>
      </c>
      <c r="AF166" s="153" t="s">
        <v>139</v>
      </c>
      <c r="AG166" s="153" t="s">
        <v>140</v>
      </c>
      <c r="AH166" s="404" t="s">
        <v>7</v>
      </c>
      <c r="AI166" s="155" t="s">
        <v>141</v>
      </c>
      <c r="AJ166" s="156" t="s">
        <v>142</v>
      </c>
      <c r="AK166" s="156" t="s">
        <v>143</v>
      </c>
      <c r="AL166" s="156" t="s">
        <v>144</v>
      </c>
      <c r="AM166" s="157" t="s">
        <v>145</v>
      </c>
      <c r="AN166" s="404" t="s">
        <v>146</v>
      </c>
      <c r="AO166" s="155" t="s">
        <v>147</v>
      </c>
      <c r="AP166" s="156"/>
      <c r="AQ166" s="235" t="s">
        <v>149</v>
      </c>
      <c r="AR166" s="235" t="s">
        <v>150</v>
      </c>
      <c r="AS166" s="262" t="s">
        <v>151</v>
      </c>
      <c r="AT166" s="404" t="s">
        <v>152</v>
      </c>
      <c r="AU166" s="155" t="s">
        <v>153</v>
      </c>
      <c r="AV166" s="404" t="s">
        <v>154</v>
      </c>
      <c r="AW166" s="338" t="s">
        <v>155</v>
      </c>
      <c r="AX166" s="338" t="s">
        <v>156</v>
      </c>
      <c r="AY166" s="375"/>
      <c r="AZ166" s="158" t="s">
        <v>158</v>
      </c>
      <c r="BA166" s="159" t="s">
        <v>159</v>
      </c>
      <c r="BC166" s="314" t="s">
        <v>160</v>
      </c>
      <c r="BD166" s="314" t="s">
        <v>161</v>
      </c>
      <c r="BE166" s="314" t="s">
        <v>162</v>
      </c>
      <c r="BF166" s="314" t="s">
        <v>163</v>
      </c>
      <c r="BG166" s="314" t="s">
        <v>164</v>
      </c>
      <c r="BH166" s="314" t="s">
        <v>165</v>
      </c>
      <c r="BI166" s="314" t="s">
        <v>166</v>
      </c>
      <c r="BJ166" s="314" t="s">
        <v>167</v>
      </c>
      <c r="BK166" s="314" t="s">
        <v>111</v>
      </c>
      <c r="BL166" s="314" t="s">
        <v>168</v>
      </c>
      <c r="BM166" s="314" t="s">
        <v>169</v>
      </c>
      <c r="BN166" s="314" t="s">
        <v>170</v>
      </c>
      <c r="BP166" s="314" t="s">
        <v>160</v>
      </c>
      <c r="BQ166" s="314" t="s">
        <v>161</v>
      </c>
      <c r="BR166" s="314" t="s">
        <v>162</v>
      </c>
      <c r="BS166" s="314" t="s">
        <v>163</v>
      </c>
      <c r="BT166" s="314" t="s">
        <v>164</v>
      </c>
      <c r="BU166" s="314" t="s">
        <v>165</v>
      </c>
      <c r="BV166" s="314" t="s">
        <v>166</v>
      </c>
      <c r="BW166" s="314" t="s">
        <v>167</v>
      </c>
      <c r="BX166" s="314" t="s">
        <v>111</v>
      </c>
      <c r="BY166" s="314" t="s">
        <v>168</v>
      </c>
      <c r="BZ166" s="314" t="s">
        <v>169</v>
      </c>
      <c r="CA166" s="314" t="s">
        <v>170</v>
      </c>
      <c r="CC166" s="520" t="s">
        <v>160</v>
      </c>
      <c r="CD166" s="520" t="s">
        <v>161</v>
      </c>
      <c r="CE166" s="520" t="s">
        <v>162</v>
      </c>
      <c r="CF166" s="520" t="s">
        <v>163</v>
      </c>
      <c r="CG166" s="520" t="s">
        <v>164</v>
      </c>
      <c r="CH166" s="520" t="s">
        <v>165</v>
      </c>
      <c r="CI166" s="520" t="s">
        <v>166</v>
      </c>
      <c r="CJ166" s="520" t="s">
        <v>167</v>
      </c>
      <c r="CK166" s="520" t="s">
        <v>111</v>
      </c>
      <c r="CL166" s="520" t="s">
        <v>168</v>
      </c>
      <c r="CM166" s="520" t="s">
        <v>169</v>
      </c>
      <c r="CN166" s="520" t="s">
        <v>170</v>
      </c>
      <c r="CP166" s="520" t="s">
        <v>160</v>
      </c>
      <c r="CQ166" s="520" t="s">
        <v>161</v>
      </c>
      <c r="CR166" s="520" t="s">
        <v>162</v>
      </c>
      <c r="CS166" s="520" t="s">
        <v>163</v>
      </c>
      <c r="CT166" s="520" t="s">
        <v>164</v>
      </c>
      <c r="CU166" s="520" t="s">
        <v>165</v>
      </c>
      <c r="CV166" s="520" t="s">
        <v>166</v>
      </c>
      <c r="CW166" s="520" t="s">
        <v>167</v>
      </c>
      <c r="CX166" s="520" t="s">
        <v>111</v>
      </c>
      <c r="CY166" s="520" t="s">
        <v>168</v>
      </c>
      <c r="CZ166" s="520" t="s">
        <v>169</v>
      </c>
      <c r="DA166" s="520" t="s">
        <v>170</v>
      </c>
      <c r="DC166" s="520" t="s">
        <v>160</v>
      </c>
      <c r="DD166" s="520" t="s">
        <v>161</v>
      </c>
      <c r="DE166" s="520" t="s">
        <v>162</v>
      </c>
      <c r="DF166" s="520" t="s">
        <v>163</v>
      </c>
      <c r="DG166" s="520" t="s">
        <v>164</v>
      </c>
      <c r="DH166" s="520" t="s">
        <v>165</v>
      </c>
      <c r="DI166" s="520" t="s">
        <v>166</v>
      </c>
      <c r="DJ166" s="520" t="s">
        <v>167</v>
      </c>
      <c r="DK166" s="520" t="s">
        <v>111</v>
      </c>
      <c r="DL166" s="520" t="s">
        <v>168</v>
      </c>
      <c r="DM166" s="520" t="s">
        <v>169</v>
      </c>
      <c r="DN166" s="520" t="s">
        <v>170</v>
      </c>
      <c r="DP166" s="520" t="s">
        <v>160</v>
      </c>
      <c r="DQ166" s="520" t="s">
        <v>161</v>
      </c>
      <c r="DR166" s="520" t="s">
        <v>162</v>
      </c>
      <c r="DS166" s="520" t="s">
        <v>163</v>
      </c>
      <c r="DT166" s="520" t="s">
        <v>164</v>
      </c>
      <c r="DU166" s="520" t="s">
        <v>165</v>
      </c>
      <c r="DV166" s="520" t="s">
        <v>166</v>
      </c>
      <c r="DW166" s="520" t="s">
        <v>167</v>
      </c>
      <c r="DX166" s="520" t="s">
        <v>111</v>
      </c>
      <c r="DY166" s="520" t="s">
        <v>168</v>
      </c>
      <c r="DZ166" s="520" t="s">
        <v>169</v>
      </c>
      <c r="EA166" s="520" t="s">
        <v>170</v>
      </c>
      <c r="EC166" s="520" t="s">
        <v>160</v>
      </c>
      <c r="ED166" s="520" t="s">
        <v>161</v>
      </c>
      <c r="EE166" s="520" t="s">
        <v>162</v>
      </c>
      <c r="EF166" s="520" t="s">
        <v>163</v>
      </c>
      <c r="EG166" s="520" t="s">
        <v>164</v>
      </c>
      <c r="EH166" s="520" t="s">
        <v>165</v>
      </c>
      <c r="EI166" s="520" t="s">
        <v>166</v>
      </c>
      <c r="EJ166" s="520" t="s">
        <v>167</v>
      </c>
      <c r="EK166" s="520" t="s">
        <v>111</v>
      </c>
      <c r="EL166" s="520" t="s">
        <v>168</v>
      </c>
      <c r="EM166" s="520" t="s">
        <v>169</v>
      </c>
      <c r="EN166" s="520" t="s">
        <v>170</v>
      </c>
      <c r="EP166" s="520" t="s">
        <v>160</v>
      </c>
      <c r="EQ166" s="520" t="s">
        <v>161</v>
      </c>
      <c r="ER166" s="520" t="s">
        <v>162</v>
      </c>
      <c r="ES166" s="520" t="s">
        <v>163</v>
      </c>
      <c r="ET166" s="520" t="s">
        <v>164</v>
      </c>
      <c r="EU166" s="520" t="s">
        <v>165</v>
      </c>
      <c r="EV166" s="520" t="s">
        <v>166</v>
      </c>
      <c r="EW166" s="520" t="s">
        <v>167</v>
      </c>
      <c r="EX166" s="520" t="s">
        <v>111</v>
      </c>
      <c r="EY166" s="520" t="s">
        <v>168</v>
      </c>
      <c r="EZ166" s="520" t="s">
        <v>169</v>
      </c>
      <c r="FA166" s="520" t="s">
        <v>170</v>
      </c>
    </row>
    <row r="167" spans="1:157" ht="25.5" customHeight="1" thickBot="1">
      <c r="B167" s="1" t="s">
        <v>193</v>
      </c>
      <c r="C167" s="1" t="s">
        <v>194</v>
      </c>
      <c r="D167" s="1" t="s">
        <v>171</v>
      </c>
      <c r="E167" s="1" t="s">
        <v>172</v>
      </c>
      <c r="F167" s="1" t="s">
        <v>171</v>
      </c>
      <c r="G167" s="1" t="s">
        <v>171</v>
      </c>
      <c r="H167" s="1" t="s">
        <v>171</v>
      </c>
      <c r="I167" s="1" t="s">
        <v>171</v>
      </c>
      <c r="J167" s="1" t="s">
        <v>171</v>
      </c>
      <c r="K167" s="1" t="s">
        <v>171</v>
      </c>
      <c r="L167" s="1" t="s">
        <v>171</v>
      </c>
      <c r="M167" s="1" t="s">
        <v>171</v>
      </c>
      <c r="N167" s="1" t="s">
        <v>171</v>
      </c>
      <c r="O167" s="1" t="s">
        <v>171</v>
      </c>
      <c r="T167" s="154" t="s">
        <v>173</v>
      </c>
      <c r="U167" s="394"/>
      <c r="V167" s="154" t="s">
        <v>173</v>
      </c>
      <c r="W167" s="344">
        <f>SUM(W168:W172)</f>
        <v>3064210.3610820002</v>
      </c>
      <c r="X167" s="183">
        <f>SUM(X168:X172)</f>
        <v>0</v>
      </c>
      <c r="Y167" s="344">
        <f>SUM(Y168:Y172)</f>
        <v>11020</v>
      </c>
      <c r="Z167" s="344"/>
      <c r="AA167" s="344">
        <f>SUM(AA168:AA171)</f>
        <v>0</v>
      </c>
      <c r="AB167" s="183">
        <f>SUM(AB168:AB171)</f>
        <v>0</v>
      </c>
      <c r="AC167" s="183">
        <f>SUM(AC168:AC171)</f>
        <v>0</v>
      </c>
      <c r="AD167" s="408">
        <f>SUM(AD168:AD172)</f>
        <v>3064210.3610820002</v>
      </c>
      <c r="AE167" s="344">
        <f>SUM(AE168:AE172)</f>
        <v>7578.3690000000006</v>
      </c>
      <c r="AF167" s="344">
        <f>SUM(AF168:AF172)</f>
        <v>3041381.7979178103</v>
      </c>
      <c r="AG167" s="344">
        <f>SUM(AG168:AG172)</f>
        <v>15250.19416419037</v>
      </c>
      <c r="AH167" s="408">
        <f>SUM(AH168:AH172)</f>
        <v>3032474.2230080995</v>
      </c>
      <c r="AI167" s="165">
        <f t="shared" ref="AI167:AI172" si="477">+AH167/AD167</f>
        <v>0.9896429636564853</v>
      </c>
      <c r="AJ167" s="223"/>
      <c r="AK167" s="344">
        <f>SUM(AK168:AK172)</f>
        <v>3052350.1874679998</v>
      </c>
      <c r="AL167" s="344">
        <f>SUM(AL168:AL172)</f>
        <v>-19875.964459900253</v>
      </c>
      <c r="AM167" s="168">
        <f t="shared" ref="AM167:AM177" si="478">INDEX(BC167:BN167,MATCH($W$1,$BC$86:$BN$86,0))</f>
        <v>0.996129451892522</v>
      </c>
      <c r="AN167" s="408">
        <f>SUM(AN168:AN172)</f>
        <v>3010926.2090505199</v>
      </c>
      <c r="AO167" s="181">
        <f t="shared" ref="AO167:AO172" si="479">+AN167/AD167</f>
        <v>0.98261080482324814</v>
      </c>
      <c r="AP167" s="215"/>
      <c r="AQ167" s="344">
        <f>SUM(AQ168:AQ172)</f>
        <v>3042811.4503959999</v>
      </c>
      <c r="AR167" s="344">
        <f>SUM(AR168:AR172)</f>
        <v>-31885.241345480259</v>
      </c>
      <c r="AS167" s="168">
        <f t="shared" ref="AS167:AS177" si="480">INDEX(BP167:CA167,MATCH($W$1,$BP$86:$CA$86,0))</f>
        <v>0.99301650077364656</v>
      </c>
      <c r="AT167" s="408">
        <f>SUM(AT168:AT172)</f>
        <v>3010283.4221859598</v>
      </c>
      <c r="AU167" s="181">
        <f t="shared" ref="AU167:AU172" si="481">+AT167/AD167</f>
        <v>0.98240103238963061</v>
      </c>
      <c r="AV167" s="408">
        <f>SUM(AV168:AV172)</f>
        <v>31736.138073900391</v>
      </c>
      <c r="AW167" s="344">
        <f>SUM(AW168:AW172)</f>
        <v>21548.013957579999</v>
      </c>
      <c r="AX167" s="346">
        <f>SUM(AX168:AX172)</f>
        <v>53284.152031480393</v>
      </c>
      <c r="AY167" s="371"/>
      <c r="AZ167" s="185">
        <f>SUM(AZ168:AZ171)</f>
        <v>3024387.755480607</v>
      </c>
      <c r="BA167" s="170">
        <f>IF(AND(AZ167=0,AN167&gt;AZ167),1,IFERROR(AN167/AZ167,1))</f>
        <v>0.99554900114719314</v>
      </c>
      <c r="BC167" s="495">
        <f>CC167/$AD$167</f>
        <v>5.3066090130503467E-3</v>
      </c>
      <c r="BD167" s="478">
        <f t="shared" ref="BD167:BN167" si="482">CD167/$AD$167</f>
        <v>0.96471427839803348</v>
      </c>
      <c r="BE167" s="478">
        <f t="shared" si="482"/>
        <v>0.96793113289738308</v>
      </c>
      <c r="BF167" s="478">
        <f t="shared" si="482"/>
        <v>0.97058552434625478</v>
      </c>
      <c r="BG167" s="478">
        <f t="shared" si="482"/>
        <v>0.9745572840248895</v>
      </c>
      <c r="BH167" s="478">
        <f t="shared" si="482"/>
        <v>0.97817620897137536</v>
      </c>
      <c r="BI167" s="478">
        <f t="shared" si="482"/>
        <v>0.98142243200564738</v>
      </c>
      <c r="BJ167" s="478">
        <f t="shared" si="482"/>
        <v>0.98459009864214198</v>
      </c>
      <c r="BK167" s="478">
        <f t="shared" si="482"/>
        <v>0.98766342448804589</v>
      </c>
      <c r="BL167" s="478">
        <f t="shared" si="482"/>
        <v>0.99060346799727117</v>
      </c>
      <c r="BM167" s="478">
        <f t="shared" si="482"/>
        <v>0.996129451892522</v>
      </c>
      <c r="BN167" s="478">
        <f t="shared" si="482"/>
        <v>1</v>
      </c>
      <c r="BP167" s="478">
        <f>CP167/$AD$167</f>
        <v>8.1235698423819363E-4</v>
      </c>
      <c r="BQ167" s="478">
        <f t="shared" ref="BQ167:CA167" si="483">CQ167/$AD$167</f>
        <v>0.95800479288551155</v>
      </c>
      <c r="BR167" s="478">
        <f t="shared" si="483"/>
        <v>0.96166061000997427</v>
      </c>
      <c r="BS167" s="478">
        <f t="shared" si="483"/>
        <v>0.96501227681765822</v>
      </c>
      <c r="BT167" s="478">
        <f t="shared" si="483"/>
        <v>0.96851991735908793</v>
      </c>
      <c r="BU167" s="478">
        <f t="shared" si="483"/>
        <v>0.97266218514305236</v>
      </c>
      <c r="BV167" s="478">
        <f t="shared" si="483"/>
        <v>0.97622281796499322</v>
      </c>
      <c r="BW167" s="478">
        <f t="shared" si="483"/>
        <v>0.97966575894711139</v>
      </c>
      <c r="BX167" s="478">
        <f t="shared" si="483"/>
        <v>0.98325662062252028</v>
      </c>
      <c r="BY167" s="478">
        <f t="shared" si="483"/>
        <v>0.98668754221280142</v>
      </c>
      <c r="BZ167" s="478">
        <f t="shared" si="483"/>
        <v>0.99301650077364656</v>
      </c>
      <c r="CA167" s="478">
        <f t="shared" si="483"/>
        <v>1</v>
      </c>
      <c r="CC167" s="408">
        <f>SUM(CC168:CC172)</f>
        <v>16260.56632</v>
      </c>
      <c r="CD167" s="408">
        <f t="shared" ref="CD167:CN167" si="484">SUM(CD168:CD172)</f>
        <v>2956087.4873509994</v>
      </c>
      <c r="CE167" s="408">
        <f t="shared" si="484"/>
        <v>2965944.6062379996</v>
      </c>
      <c r="CF167" s="408">
        <f t="shared" si="484"/>
        <v>2974078.2200179999</v>
      </c>
      <c r="CG167" s="408">
        <f t="shared" si="484"/>
        <v>2986248.527177</v>
      </c>
      <c r="CH167" s="408">
        <f t="shared" si="484"/>
        <v>2997337.6744940002</v>
      </c>
      <c r="CI167" s="408">
        <f t="shared" si="484"/>
        <v>3007284.7847499996</v>
      </c>
      <c r="CJ167" s="408">
        <f t="shared" si="484"/>
        <v>3016991.1816779999</v>
      </c>
      <c r="CK167" s="408">
        <f t="shared" si="484"/>
        <v>3026408.4985779999</v>
      </c>
      <c r="CL167" s="408">
        <f t="shared" si="484"/>
        <v>3035417.4103609999</v>
      </c>
      <c r="CM167" s="408">
        <f t="shared" si="484"/>
        <v>3052350.1874679998</v>
      </c>
      <c r="CN167" s="408">
        <f t="shared" si="484"/>
        <v>3064210.3610820002</v>
      </c>
      <c r="CP167" s="408">
        <f t="shared" ref="CP167:DA167" si="485">SUM(CP168:CP172)</f>
        <v>2489.2326880000001</v>
      </c>
      <c r="CQ167" s="408">
        <f t="shared" si="485"/>
        <v>2935528.212326</v>
      </c>
      <c r="CR167" s="408">
        <f t="shared" si="485"/>
        <v>2946730.4050369998</v>
      </c>
      <c r="CS167" s="408">
        <f t="shared" si="485"/>
        <v>2957000.6171959997</v>
      </c>
      <c r="CT167" s="408">
        <f t="shared" si="485"/>
        <v>2967748.7656859998</v>
      </c>
      <c r="CU167" s="408">
        <f t="shared" si="485"/>
        <v>2980441.5455479999</v>
      </c>
      <c r="CV167" s="408">
        <f t="shared" si="485"/>
        <v>2991352.0735329995</v>
      </c>
      <c r="CW167" s="408">
        <f t="shared" si="485"/>
        <v>3001901.968963</v>
      </c>
      <c r="CX167" s="408">
        <f t="shared" si="485"/>
        <v>3012905.124514</v>
      </c>
      <c r="CY167" s="408">
        <f t="shared" si="485"/>
        <v>3023418.1899989997</v>
      </c>
      <c r="CZ167" s="408">
        <f t="shared" si="485"/>
        <v>3042811.4503959999</v>
      </c>
      <c r="DA167" s="408">
        <f t="shared" si="485"/>
        <v>3064210.3610820002</v>
      </c>
      <c r="DC167" s="408">
        <f t="shared" ref="DC167:DN167" si="486">SUM(DC168:DC172)</f>
        <v>16260566320</v>
      </c>
      <c r="DD167" s="408">
        <f t="shared" si="486"/>
        <v>2956087487351</v>
      </c>
      <c r="DE167" s="408">
        <f t="shared" si="486"/>
        <v>2965944606238</v>
      </c>
      <c r="DF167" s="408">
        <f t="shared" si="486"/>
        <v>2974078220018</v>
      </c>
      <c r="DG167" s="408">
        <f t="shared" si="486"/>
        <v>2986248527177</v>
      </c>
      <c r="DH167" s="408">
        <f t="shared" si="486"/>
        <v>2997337674494</v>
      </c>
      <c r="DI167" s="408">
        <f t="shared" si="486"/>
        <v>3007284784750</v>
      </c>
      <c r="DJ167" s="408">
        <f t="shared" si="486"/>
        <v>3016991181678</v>
      </c>
      <c r="DK167" s="408">
        <f t="shared" si="486"/>
        <v>3026408498578</v>
      </c>
      <c r="DL167" s="408">
        <f t="shared" si="486"/>
        <v>3035417410361</v>
      </c>
      <c r="DM167" s="408">
        <f t="shared" si="486"/>
        <v>3052350187468</v>
      </c>
      <c r="DN167" s="408">
        <f t="shared" si="486"/>
        <v>3064210361082</v>
      </c>
      <c r="DP167" s="408">
        <f t="shared" ref="DP167:EA167" si="487">SUM(DP168:DP172)</f>
        <v>2489232688</v>
      </c>
      <c r="DQ167" s="408">
        <f t="shared" si="487"/>
        <v>2935528212326</v>
      </c>
      <c r="DR167" s="408">
        <f t="shared" si="487"/>
        <v>2946730405037</v>
      </c>
      <c r="DS167" s="408">
        <f t="shared" si="487"/>
        <v>2957000617196</v>
      </c>
      <c r="DT167" s="408">
        <f t="shared" si="487"/>
        <v>2967748765686</v>
      </c>
      <c r="DU167" s="408">
        <f t="shared" si="487"/>
        <v>2980441545548</v>
      </c>
      <c r="DV167" s="408">
        <f t="shared" si="487"/>
        <v>2991352073533</v>
      </c>
      <c r="DW167" s="408">
        <f t="shared" si="487"/>
        <v>3001901968963</v>
      </c>
      <c r="DX167" s="408">
        <f t="shared" si="487"/>
        <v>3012905124514</v>
      </c>
      <c r="DY167" s="408">
        <f t="shared" si="487"/>
        <v>3023418189999</v>
      </c>
      <c r="DZ167" s="408">
        <f t="shared" si="487"/>
        <v>3042811450396</v>
      </c>
      <c r="EA167" s="408">
        <f t="shared" si="487"/>
        <v>3064210361082</v>
      </c>
      <c r="EC167" s="466">
        <v>1000000</v>
      </c>
      <c r="ED167" s="467">
        <v>1000000</v>
      </c>
      <c r="EE167" s="467">
        <v>1000000</v>
      </c>
      <c r="EF167" s="467">
        <v>1000000</v>
      </c>
      <c r="EG167" s="467">
        <v>1000000</v>
      </c>
      <c r="EH167" s="467">
        <v>1000000</v>
      </c>
      <c r="EI167" s="467">
        <v>1000000</v>
      </c>
      <c r="EJ167" s="467">
        <v>1000000</v>
      </c>
      <c r="EK167" s="467">
        <v>1000000</v>
      </c>
      <c r="EL167" s="467">
        <v>1000000</v>
      </c>
      <c r="EM167" s="467">
        <v>1000000</v>
      </c>
      <c r="EN167" s="467">
        <v>1000000</v>
      </c>
      <c r="EP167" s="467">
        <v>1000000</v>
      </c>
      <c r="EQ167" s="467">
        <v>1000000</v>
      </c>
      <c r="ER167" s="467">
        <v>1000000</v>
      </c>
      <c r="ES167" s="467">
        <v>1000000</v>
      </c>
      <c r="ET167" s="467">
        <v>1000000</v>
      </c>
      <c r="EU167" s="467">
        <v>1000000</v>
      </c>
      <c r="EV167" s="467">
        <v>1000000</v>
      </c>
      <c r="EW167" s="467">
        <v>1000000</v>
      </c>
      <c r="EX167" s="467">
        <v>1000000</v>
      </c>
      <c r="EY167" s="467">
        <v>1000000</v>
      </c>
      <c r="EZ167" s="467">
        <v>1000000</v>
      </c>
      <c r="FA167" s="467">
        <v>1000000</v>
      </c>
    </row>
    <row r="168" spans="1:157" ht="22.5" customHeight="1">
      <c r="B168" s="1" t="s">
        <v>193</v>
      </c>
      <c r="C168" s="1" t="s">
        <v>194</v>
      </c>
      <c r="D168" s="1" t="s">
        <v>171</v>
      </c>
      <c r="E168" s="1" t="s">
        <v>172</v>
      </c>
      <c r="F168" s="1">
        <v>1</v>
      </c>
      <c r="G168" s="1" t="s">
        <v>171</v>
      </c>
      <c r="H168" s="1" t="s">
        <v>171</v>
      </c>
      <c r="I168" s="1" t="s">
        <v>171</v>
      </c>
      <c r="J168" s="1" t="s">
        <v>171</v>
      </c>
      <c r="K168" s="1" t="s">
        <v>171</v>
      </c>
      <c r="L168" s="1" t="s">
        <v>171</v>
      </c>
      <c r="M168" s="1" t="s">
        <v>171</v>
      </c>
      <c r="N168" s="1" t="s">
        <v>171</v>
      </c>
      <c r="O168" s="1" t="s">
        <v>171</v>
      </c>
      <c r="T168" s="295" t="s">
        <v>216</v>
      </c>
      <c r="U168" s="398"/>
      <c r="V168" s="172" t="s">
        <v>216</v>
      </c>
      <c r="W168" s="343">
        <f>(+SUMIFS('[1]SIIF 30 de Noviembre de 2025'!$P$4:$P$749,'[1]SIIF 30 de Noviembre de 2025'!$A$4:$A$749,$B168,'[1]SIIF 30 de Noviembre de 2025'!$B$4:$B$749,$C168,'[1]SIIF 30 de Noviembre de 2025'!$C$4:$C$749,$D168,'[1]SIIF 30 de Noviembre de 2025'!$D$4:$D$749,$E168,'[1]SIIF 30 de Noviembre de 2025'!$E$4:$E$749,$F168,'[1]SIIF 30 de Noviembre de 2025'!$F$4:$F$749,$G168,'[1]SIIF 30 de Noviembre de 2025'!$G$4:$G$749,$H168,'[1]SIIF 30 de Noviembre de 2025'!$H$4:$H$749,$I168,'[1]SIIF 30 de Noviembre de 2025'!$I$4:$I$749,$J168,'[1]SIIF 30 de Noviembre de 2025'!$J$4:$J$749,$K168,'[1]SIIF 30 de Noviembre de 2025'!$K$4:$K$749,$L168,'[1]SIIF 30 de Noviembre de 2025'!$L$4:$L$749,$M168,'[1]SIIF 30 de Noviembre de 2025'!$M$4:$M$749,$N168,'[1]SIIF 30 de Noviembre de 2025'!$N$4:$N$749,$O168)/1000000)</f>
        <v>43532.2</v>
      </c>
      <c r="X168" s="294">
        <v>0</v>
      </c>
      <c r="Y168" s="343">
        <f>(+SUMIFS('[1]SIIF 30 de Noviembre de 2025'!$R$4:$R$749,'[1]SIIF 30 de Noviembre de 2025'!$A$4:$A$749,$B168,'[1]SIIF 30 de Noviembre de 2025'!$B$4:$B$749,$C168,'[1]SIIF 30 de Noviembre de 2025'!$C$4:$C$749,$D168,'[1]SIIF 30 de Noviembre de 2025'!$D$4:$D$749,$E168,'[1]SIIF 30 de Noviembre de 2025'!$E$4:$E$749,$F168,'[1]SIIF 30 de Noviembre de 2025'!$F$4:$F$749,$G168,'[1]SIIF 30 de Noviembre de 2025'!$G$4:$G$749,$H168,'[1]SIIF 30 de Noviembre de 2025'!$H$4:$H$749,$I168,'[1]SIIF 30 de Noviembre de 2025'!$I$4:$I$749,$J168,'[1]SIIF 30 de Noviembre de 2025'!$J$4:$J$749,$K168,'[1]SIIF 30 de Noviembre de 2025'!$K$4:$K$749,$L168,'[1]SIIF 30 de Noviembre de 2025'!$L$4:$L$749,$M168,'[1]SIIF 30 de Noviembre de 2025'!$M$4:$M$749,$N168,'[1]SIIF 30 de Noviembre de 2025'!$N$4:$N$749,$O168)/1000000)</f>
        <v>0</v>
      </c>
      <c r="Z168" s="294"/>
      <c r="AA168" s="343">
        <f>(+SUMIFS('[1]SIIF 30 de Noviembre de 2025'!$Q$4:$Q$749,'[1]SIIF 30 de Noviembre de 2025'!$A$4:$A$749,$B168,'[1]SIIF 30 de Noviembre de 2025'!$B$4:$B$749,$C168,'[1]SIIF 30 de Noviembre de 2025'!$C$4:$C$749,$D168,'[1]SIIF 30 de Noviembre de 2025'!$D$4:$D$749,$E168,'[1]SIIF 30 de Noviembre de 2025'!$E$4:$E$749,$F168,'[1]SIIF 30 de Noviembre de 2025'!$F$4:$F$749,$G168,'[1]SIIF 30 de Noviembre de 2025'!$G$4:$G$749,$H168,'[1]SIIF 30 de Noviembre de 2025'!$H$4:$H$749,$I168,'[1]SIIF 30 de Noviembre de 2025'!$I$4:$I$749,$J168,'[1]SIIF 30 de Noviembre de 2025'!$J$4:$J$749,$K168,'[1]SIIF 30 de Noviembre de 2025'!$K$4:$K$749,$L168,'[1]SIIF 30 de Noviembre de 2025'!$L$4:$L$749,$M168,'[1]SIIF 30 de Noviembre de 2025'!$M$4:$M$749,$N168,'[1]SIIF 30 de Noviembre de 2025'!$N$4:$N$749,$O168)/1000000)</f>
        <v>0</v>
      </c>
      <c r="AB168" s="294"/>
      <c r="AC168" s="294"/>
      <c r="AD168" s="407">
        <f>W168-Y168+AA168</f>
        <v>43532.2</v>
      </c>
      <c r="AE168" s="343">
        <f>(+SUMIFS('[1]SIIF 30 de Noviembre de 2025'!$T$4:$T$749,'[1]SIIF 30 de Noviembre de 2025'!$A$4:$A$749,$B168,'[1]SIIF 30 de Noviembre de 2025'!$B$4:$B$749,$C168,'[1]SIIF 30 de Noviembre de 2025'!$C$4:$C$749,$D168,'[1]SIIF 30 de Noviembre de 2025'!$D$4:$D$749,$E168,'[1]SIIF 30 de Noviembre de 2025'!$E$4:$E$749,$F168,'[1]SIIF 30 de Noviembre de 2025'!$F$4:$F$749,$G168,'[1]SIIF 30 de Noviembre de 2025'!$G$4:$G$749,$H168,'[1]SIIF 30 de Noviembre de 2025'!$H$4:$H$749,$I168,'[1]SIIF 30 de Noviembre de 2025'!$I$4:$I$749,$J168,'[1]SIIF 30 de Noviembre de 2025'!$J$4:$J$749,$K168,'[1]SIIF 30 de Noviembre de 2025'!$K$4:$K$749,$L168,'[1]SIIF 30 de Noviembre de 2025'!$L$4:$L$749,$M168,'[1]SIIF 30 de Noviembre de 2025'!$M$4:$M$749,$N168,'[1]SIIF 30 de Noviembre de 2025'!$N$4:$N$749,$O168)/1000000)</f>
        <v>2191.1</v>
      </c>
      <c r="AF168" s="343">
        <f>(+SUMIFS('[1]SIIF 30 de Noviembre de 2025'!$U$4:$U$749,'[1]SIIF 30 de Noviembre de 2025'!$A$4:$A$749,$B168,'[1]SIIF 30 de Noviembre de 2025'!$B$4:$B$749,$C168,'[1]SIIF 30 de Noviembre de 2025'!$C$4:$C$749,$D168,'[1]SIIF 30 de Noviembre de 2025'!$D$4:$D$749,$E168,'[1]SIIF 30 de Noviembre de 2025'!$E$4:$E$749,$F168,'[1]SIIF 30 de Noviembre de 2025'!$F$4:$F$749,$G168,'[1]SIIF 30 de Noviembre de 2025'!$G$4:$G$749,$H168,'[1]SIIF 30 de Noviembre de 2025'!$H$4:$H$749,$I168,'[1]SIIF 30 de Noviembre de 2025'!$I$4:$I$749,$J168,'[1]SIIF 30 de Noviembre de 2025'!$J$4:$J$749,$K168,'[1]SIIF 30 de Noviembre de 2025'!$K$4:$K$749,$L168,'[1]SIIF 30 de Noviembre de 2025'!$L$4:$L$749,$M168,'[1]SIIF 30 de Noviembre de 2025'!$M$4:$M$749,$N168,'[1]SIIF 30 de Noviembre de 2025'!$N$4:$N$749,$O168)/1000000)</f>
        <v>37522.833900999998</v>
      </c>
      <c r="AG168" s="343">
        <f>AD168-AE168-AF168</f>
        <v>3818.2660990000004</v>
      </c>
      <c r="AH168" s="407">
        <f>+SUMIFS('[1]SIIF 30 de Noviembre de 2025'!$W$4:$W$749,'[1]SIIF 30 de Noviembre de 2025'!$A$4:$A$749,$B168,'[1]SIIF 30 de Noviembre de 2025'!$B$4:$B$749,$C168,'[1]SIIF 30 de Noviembre de 2025'!$C$4:$C$749,$D168,'[1]SIIF 30 de Noviembre de 2025'!$D$4:$D$749,$E168,'[1]SIIF 30 de Noviembre de 2025'!$E$4:$E$749,$F168,'[1]SIIF 30 de Noviembre de 2025'!$F$4:$F$749,$G168,'[1]SIIF 30 de Noviembre de 2025'!$G$4:$G$749,$H168,'[1]SIIF 30 de Noviembre de 2025'!$H$4:$H$749,$I168,'[1]SIIF 30 de Noviembre de 2025'!$I$4:$I$749,$J168,'[1]SIIF 30 de Noviembre de 2025'!$J$4:$J$749,$K168,'[1]SIIF 30 de Noviembre de 2025'!$K$4:$K$749,$L168,'[1]SIIF 30 de Noviembre de 2025'!$L$4:$L$749,$M168,'[1]SIIF 30 de Noviembre de 2025'!$M$4:$M$749,$N168,'[1]SIIF 30 de Noviembre de 2025'!$N$4:$N$749,$O168)/1000000</f>
        <v>32751.487018830001</v>
      </c>
      <c r="AI168" s="175">
        <f t="shared" si="477"/>
        <v>0.7523508349872049</v>
      </c>
      <c r="AJ168" s="215"/>
      <c r="AK168" s="243">
        <f>INDEX(CC168:CN168,MATCH($W$1,$CC$86:$CN$86,0))</f>
        <v>36027.475745000003</v>
      </c>
      <c r="AL168" s="243">
        <f t="shared" ref="AL168:AL172" si="488">+AH168-AK168</f>
        <v>-3275.9887261700023</v>
      </c>
      <c r="AM168" s="168">
        <f t="shared" si="478"/>
        <v>0.82760521510514051</v>
      </c>
      <c r="AN168" s="407">
        <f>+SUMIFS('[1]SIIF 30 de Noviembre de 2025'!$X$4:$X$749,'[1]SIIF 30 de Noviembre de 2025'!$A$4:$A$749,$B168,'[1]SIIF 30 de Noviembre de 2025'!$B$4:$B$749,$C168,'[1]SIIF 30 de Noviembre de 2025'!$C$4:$C$749,$D168,'[1]SIIF 30 de Noviembre de 2025'!$D$4:$D$749,$E168,'[1]SIIF 30 de Noviembre de 2025'!$E$4:$E$749,$F168,'[1]SIIF 30 de Noviembre de 2025'!$F$4:$F$749,$G168,'[1]SIIF 30 de Noviembre de 2025'!$G$4:$G$749,$H168,'[1]SIIF 30 de Noviembre de 2025'!$H$4:$H$749,$I168,'[1]SIIF 30 de Noviembre de 2025'!$I$4:$I$749,$J168,'[1]SIIF 30 de Noviembre de 2025'!$J$4:$J$749,$K168,'[1]SIIF 30 de Noviembre de 2025'!$K$4:$K$749,$L168,'[1]SIIF 30 de Noviembre de 2025'!$L$4:$L$749,$M168,'[1]SIIF 30 de Noviembre de 2025'!$M$4:$M$749,$N168,'[1]SIIF 30 de Noviembre de 2025'!$N$4:$N$749,$O168)/1000000</f>
        <v>32561.470583830003</v>
      </c>
      <c r="AO168" s="175">
        <f t="shared" si="479"/>
        <v>0.74798587215509449</v>
      </c>
      <c r="AP168" s="215"/>
      <c r="AQ168" s="243">
        <f>INDEX(CP168:DA168,MATCH($W$1,$CP$86:$DA$86,0))</f>
        <v>36025.603036</v>
      </c>
      <c r="AR168" s="243">
        <f>+AN168-AQ168</f>
        <v>-3464.1324521699971</v>
      </c>
      <c r="AS168" s="168">
        <f t="shared" si="480"/>
        <v>0.82756219616743465</v>
      </c>
      <c r="AT168" s="407">
        <f>+SUMIFS('[1]SIIF 30 de Noviembre de 2025'!$Z$4:$Z$749,'[1]SIIF 30 de Noviembre de 2025'!$A$4:$A$749,$B168,'[1]SIIF 30 de Noviembre de 2025'!$B$4:$B$749,$C168,'[1]SIIF 30 de Noviembre de 2025'!$C$4:$C$749,$D168,'[1]SIIF 30 de Noviembre de 2025'!$D$4:$D$749,$E168,'[1]SIIF 30 de Noviembre de 2025'!$E$4:$E$749,$F168,'[1]SIIF 30 de Noviembre de 2025'!$F$4:$F$749,$G168,'[1]SIIF 30 de Noviembre de 2025'!$G$4:$G$749,$H168,'[1]SIIF 30 de Noviembre de 2025'!$H$4:$H$749,$I168,'[1]SIIF 30 de Noviembre de 2025'!$I$4:$I$749,$J168,'[1]SIIF 30 de Noviembre de 2025'!$J$4:$J$749,$K168,'[1]SIIF 30 de Noviembre de 2025'!$K$4:$K$749,$L168,'[1]SIIF 30 de Noviembre de 2025'!$L$4:$L$749,$M168,'[1]SIIF 30 de Noviembre de 2025'!$M$4:$M$749,$N168,'[1]SIIF 30 de Noviembre de 2025'!$N$4:$N$749,$O168)/1000000</f>
        <v>31975.38455083</v>
      </c>
      <c r="AU168" s="175">
        <f t="shared" si="481"/>
        <v>0.7345225959365711</v>
      </c>
      <c r="AV168" s="407">
        <f>+AD168-AH168</f>
        <v>10780.712981169996</v>
      </c>
      <c r="AW168" s="341">
        <f>+AH168-AN168</f>
        <v>190.01643499999773</v>
      </c>
      <c r="AX168" s="342">
        <f t="shared" ref="AX168:AX175" si="489">+AD168-AN168</f>
        <v>10970.729416169994</v>
      </c>
      <c r="AY168" s="376"/>
      <c r="AZ168" s="188">
        <f>AD168*AS168</f>
        <v>36025.603035999993</v>
      </c>
      <c r="BA168" s="170">
        <f>IF(AND(AZ168=0,AN168&gt;AZ168),1,IFERROR(AN168/AZ168,1))</f>
        <v>0.9038424853372109</v>
      </c>
      <c r="BC168" s="521">
        <v>5.4433834150353071E-2</v>
      </c>
      <c r="BD168" s="249">
        <v>0.1156875509622762</v>
      </c>
      <c r="BE168" s="249">
        <v>0.17924710088164622</v>
      </c>
      <c r="BF168" s="249">
        <v>0.2491626057952504</v>
      </c>
      <c r="BG168" s="249">
        <v>0.32187473088885926</v>
      </c>
      <c r="BH168" s="249">
        <v>0.43094291855224409</v>
      </c>
      <c r="BI168" s="249">
        <v>0.50510928616058914</v>
      </c>
      <c r="BJ168" s="249">
        <v>0.58001731743399143</v>
      </c>
      <c r="BK168" s="249">
        <v>0.65567442902035733</v>
      </c>
      <c r="BL168" s="249">
        <v>0.73208811171960064</v>
      </c>
      <c r="BM168" s="249">
        <v>0.82760521510514051</v>
      </c>
      <c r="BN168" s="249">
        <v>1</v>
      </c>
      <c r="BP168" s="249">
        <v>5.4390815212647187E-2</v>
      </c>
      <c r="BQ168" s="249">
        <v>0.11564453202457031</v>
      </c>
      <c r="BR168" s="249">
        <v>0.17920408194394036</v>
      </c>
      <c r="BS168" s="249">
        <v>0.24911958685754454</v>
      </c>
      <c r="BT168" s="249">
        <v>0.3218317119511534</v>
      </c>
      <c r="BU168" s="249">
        <v>0.43089989961453823</v>
      </c>
      <c r="BV168" s="249">
        <v>0.50506626722288328</v>
      </c>
      <c r="BW168" s="249">
        <v>0.57997429849628546</v>
      </c>
      <c r="BX168" s="249">
        <v>0.65563141008265147</v>
      </c>
      <c r="BY168" s="249">
        <v>0.73204509278189478</v>
      </c>
      <c r="BZ168" s="249">
        <v>0.82756219616743465</v>
      </c>
      <c r="CA168" s="249">
        <v>1</v>
      </c>
      <c r="CC168" s="464">
        <f t="shared" ref="CC168:CN172" si="490">DC168/EC168</f>
        <v>2369.6245549999999</v>
      </c>
      <c r="CD168" s="464">
        <f t="shared" si="490"/>
        <v>5036.1336060000003</v>
      </c>
      <c r="CE168" s="464">
        <f t="shared" si="490"/>
        <v>7803.0206449999996</v>
      </c>
      <c r="CF168" s="464">
        <f t="shared" si="490"/>
        <v>10846.596388</v>
      </c>
      <c r="CG168" s="464">
        <f t="shared" si="490"/>
        <v>14011.91516</v>
      </c>
      <c r="CH168" s="464">
        <f t="shared" si="490"/>
        <v>18759.893318999999</v>
      </c>
      <c r="CI168" s="464">
        <f t="shared" si="490"/>
        <v>21988.518467000002</v>
      </c>
      <c r="CJ168" s="464">
        <f t="shared" si="490"/>
        <v>25249.429865999999</v>
      </c>
      <c r="CK168" s="464">
        <f t="shared" si="490"/>
        <v>28542.950379000002</v>
      </c>
      <c r="CL168" s="464">
        <f t="shared" si="490"/>
        <v>31869.406096999999</v>
      </c>
      <c r="CM168" s="464">
        <f t="shared" si="490"/>
        <v>36027.475745000003</v>
      </c>
      <c r="CN168" s="464">
        <f t="shared" si="490"/>
        <v>43532.2</v>
      </c>
      <c r="CP168" s="465">
        <f t="shared" ref="CP168:DA172" si="491">DP168/EP168</f>
        <v>2367.7518460000001</v>
      </c>
      <c r="CQ168" s="465">
        <f t="shared" si="491"/>
        <v>5034.2608970000001</v>
      </c>
      <c r="CR168" s="465">
        <f t="shared" si="491"/>
        <v>7801.1479360000003</v>
      </c>
      <c r="CS168" s="465">
        <f t="shared" si="491"/>
        <v>10844.723679000001</v>
      </c>
      <c r="CT168" s="465">
        <f t="shared" si="491"/>
        <v>14010.042450999999</v>
      </c>
      <c r="CU168" s="465">
        <f t="shared" si="491"/>
        <v>18758.02061</v>
      </c>
      <c r="CV168" s="465">
        <f t="shared" si="491"/>
        <v>21986.645757999999</v>
      </c>
      <c r="CW168" s="465">
        <f t="shared" si="491"/>
        <v>25247.557156999999</v>
      </c>
      <c r="CX168" s="465">
        <f t="shared" si="491"/>
        <v>28541.077669999999</v>
      </c>
      <c r="CY168" s="465">
        <f t="shared" si="491"/>
        <v>31867.533388</v>
      </c>
      <c r="CZ168" s="465">
        <f t="shared" si="491"/>
        <v>36025.603036</v>
      </c>
      <c r="DA168" s="465">
        <f t="shared" si="491"/>
        <v>43532.2</v>
      </c>
      <c r="DC168" s="407">
        <v>2369624555</v>
      </c>
      <c r="DD168" s="407">
        <v>5036133606</v>
      </c>
      <c r="DE168" s="407">
        <v>7803020645</v>
      </c>
      <c r="DF168" s="407">
        <v>10846596388</v>
      </c>
      <c r="DG168" s="407">
        <v>14011915160</v>
      </c>
      <c r="DH168" s="407">
        <v>18759893319</v>
      </c>
      <c r="DI168" s="407">
        <v>21988518467</v>
      </c>
      <c r="DJ168" s="407">
        <v>25249429866</v>
      </c>
      <c r="DK168" s="407">
        <v>28542950379</v>
      </c>
      <c r="DL168" s="407">
        <v>31869406097</v>
      </c>
      <c r="DM168" s="407">
        <v>36027475745</v>
      </c>
      <c r="DN168" s="407">
        <v>43532200000</v>
      </c>
      <c r="DP168" s="407">
        <v>2367751846</v>
      </c>
      <c r="DQ168" s="407">
        <v>5034260897</v>
      </c>
      <c r="DR168" s="407">
        <v>7801147936</v>
      </c>
      <c r="DS168" s="407">
        <v>10844723679</v>
      </c>
      <c r="DT168" s="407">
        <v>14010042451</v>
      </c>
      <c r="DU168" s="407">
        <v>18758020610</v>
      </c>
      <c r="DV168" s="407">
        <v>21986645758</v>
      </c>
      <c r="DW168" s="407">
        <v>25247557157</v>
      </c>
      <c r="DX168" s="407">
        <v>28541077670</v>
      </c>
      <c r="DY168" s="407">
        <v>31867533388</v>
      </c>
      <c r="DZ168" s="407">
        <v>36025603036</v>
      </c>
      <c r="EA168" s="407">
        <v>43532200000</v>
      </c>
      <c r="EC168" s="464">
        <v>1000000</v>
      </c>
      <c r="ED168" s="465">
        <v>1000000</v>
      </c>
      <c r="EE168" s="465">
        <v>1000000</v>
      </c>
      <c r="EF168" s="465">
        <v>1000000</v>
      </c>
      <c r="EG168" s="465">
        <v>1000000</v>
      </c>
      <c r="EH168" s="465">
        <v>1000000</v>
      </c>
      <c r="EI168" s="465">
        <v>1000000</v>
      </c>
      <c r="EJ168" s="465">
        <v>1000000</v>
      </c>
      <c r="EK168" s="465">
        <v>1000000</v>
      </c>
      <c r="EL168" s="465">
        <v>1000000</v>
      </c>
      <c r="EM168" s="465">
        <v>1000000</v>
      </c>
      <c r="EN168" s="465">
        <v>1000000</v>
      </c>
      <c r="EP168" s="465">
        <v>1000000</v>
      </c>
      <c r="EQ168" s="465">
        <v>1000000</v>
      </c>
      <c r="ER168" s="465">
        <v>1000000</v>
      </c>
      <c r="ES168" s="465">
        <v>1000000</v>
      </c>
      <c r="ET168" s="465">
        <v>1000000</v>
      </c>
      <c r="EU168" s="465">
        <v>1000000</v>
      </c>
      <c r="EV168" s="465">
        <v>1000000</v>
      </c>
      <c r="EW168" s="465">
        <v>1000000</v>
      </c>
      <c r="EX168" s="465">
        <v>1000000</v>
      </c>
      <c r="EY168" s="465">
        <v>1000000</v>
      </c>
      <c r="EZ168" s="465">
        <v>1000000</v>
      </c>
      <c r="FA168" s="465">
        <v>1000000</v>
      </c>
    </row>
    <row r="169" spans="1:157" ht="22.5" customHeight="1">
      <c r="B169" s="1" t="s">
        <v>193</v>
      </c>
      <c r="C169" s="1" t="s">
        <v>194</v>
      </c>
      <c r="D169" s="1" t="s">
        <v>171</v>
      </c>
      <c r="E169" s="1" t="s">
        <v>172</v>
      </c>
      <c r="F169" s="1">
        <v>2</v>
      </c>
      <c r="G169" s="1" t="s">
        <v>171</v>
      </c>
      <c r="H169" s="1" t="s">
        <v>171</v>
      </c>
      <c r="I169" s="1" t="s">
        <v>171</v>
      </c>
      <c r="J169" s="1" t="s">
        <v>171</v>
      </c>
      <c r="K169" s="1" t="s">
        <v>171</v>
      </c>
      <c r="L169" s="1" t="s">
        <v>171</v>
      </c>
      <c r="M169" s="1" t="s">
        <v>171</v>
      </c>
      <c r="N169" s="1" t="s">
        <v>171</v>
      </c>
      <c r="O169" s="1" t="s">
        <v>171</v>
      </c>
      <c r="T169" s="295" t="s">
        <v>175</v>
      </c>
      <c r="U169" s="398"/>
      <c r="V169" s="172" t="s">
        <v>175</v>
      </c>
      <c r="W169" s="343">
        <f>(+SUMIFS('[1]SIIF 30 de Noviembre de 2025'!$P$4:$P$749,'[1]SIIF 30 de Noviembre de 2025'!$A$4:$A$749,$B169,'[1]SIIF 30 de Noviembre de 2025'!$B$4:$B$749,$C169,'[1]SIIF 30 de Noviembre de 2025'!$C$4:$C$749,$D169,'[1]SIIF 30 de Noviembre de 2025'!$D$4:$D$749,$E169,'[1]SIIF 30 de Noviembre de 2025'!$E$4:$E$749,$F169,'[1]SIIF 30 de Noviembre de 2025'!$F$4:$F$749,$G169,'[1]SIIF 30 de Noviembre de 2025'!$G$4:$G$749,$H169,'[1]SIIF 30 de Noviembre de 2025'!$H$4:$H$749,$I169,'[1]SIIF 30 de Noviembre de 2025'!$I$4:$I$749,$J169,'[1]SIIF 30 de Noviembre de 2025'!$J$4:$J$749,$K169,'[1]SIIF 30 de Noviembre de 2025'!$K$4:$K$749,$L169,'[1]SIIF 30 de Noviembre de 2025'!$L$4:$L$749,$M169,'[1]SIIF 30 de Noviembre de 2025'!$M$4:$M$749,$N169,'[1]SIIF 30 de Noviembre de 2025'!$N$4:$N$749,$O169)/1000000)</f>
        <v>11758.9</v>
      </c>
      <c r="X169" s="294">
        <v>0</v>
      </c>
      <c r="Y169" s="343">
        <f>(+SUMIFS('[1]SIIF 30 de Noviembre de 2025'!$R$4:$R$749,'[1]SIIF 30 de Noviembre de 2025'!$A$4:$A$749,$B169,'[1]SIIF 30 de Noviembre de 2025'!$B$4:$B$749,$C169,'[1]SIIF 30 de Noviembre de 2025'!$C$4:$C$749,$D169,'[1]SIIF 30 de Noviembre de 2025'!$D$4:$D$749,$E169,'[1]SIIF 30 de Noviembre de 2025'!$E$4:$E$749,$F169,'[1]SIIF 30 de Noviembre de 2025'!$F$4:$F$749,$G169,'[1]SIIF 30 de Noviembre de 2025'!$G$4:$G$749,$H169,'[1]SIIF 30 de Noviembre de 2025'!$H$4:$H$749,$I169,'[1]SIIF 30 de Noviembre de 2025'!$I$4:$I$749,$J169,'[1]SIIF 30 de Noviembre de 2025'!$J$4:$J$749,$K169,'[1]SIIF 30 de Noviembre de 2025'!$K$4:$K$749,$L169,'[1]SIIF 30 de Noviembre de 2025'!$L$4:$L$749,$M169,'[1]SIIF 30 de Noviembre de 2025'!$M$4:$M$749,$N169,'[1]SIIF 30 de Noviembre de 2025'!$N$4:$N$749,$O169)/1000000)</f>
        <v>0</v>
      </c>
      <c r="Z169" s="294"/>
      <c r="AA169" s="343">
        <f>(+SUMIFS('[1]SIIF 30 de Noviembre de 2025'!$Q$4:$Q$749,'[1]SIIF 30 de Noviembre de 2025'!$A$4:$A$749,$B169,'[1]SIIF 30 de Noviembre de 2025'!$B$4:$B$749,$C169,'[1]SIIF 30 de Noviembre de 2025'!$C$4:$C$749,$D169,'[1]SIIF 30 de Noviembre de 2025'!$D$4:$D$749,$E169,'[1]SIIF 30 de Noviembre de 2025'!$E$4:$E$749,$F169,'[1]SIIF 30 de Noviembre de 2025'!$F$4:$F$749,$G169,'[1]SIIF 30 de Noviembre de 2025'!$G$4:$G$749,$H169,'[1]SIIF 30 de Noviembre de 2025'!$H$4:$H$749,$I169,'[1]SIIF 30 de Noviembre de 2025'!$I$4:$I$749,$J169,'[1]SIIF 30 de Noviembre de 2025'!$J$4:$J$749,$K169,'[1]SIIF 30 de Noviembre de 2025'!$K$4:$K$749,$L169,'[1]SIIF 30 de Noviembre de 2025'!$L$4:$L$749,$M169,'[1]SIIF 30 de Noviembre de 2025'!$M$4:$M$749,$N169,'[1]SIIF 30 de Noviembre de 2025'!$N$4:$N$749,$O169)/1000000)</f>
        <v>0</v>
      </c>
      <c r="AB169" s="294"/>
      <c r="AC169" s="294"/>
      <c r="AD169" s="407">
        <f>W169-Y169+AA169</f>
        <v>11758.9</v>
      </c>
      <c r="AE169" s="343">
        <f>(+SUMIFS('[1]SIIF 30 de Noviembre de 2025'!$T$4:$T$749,'[1]SIIF 30 de Noviembre de 2025'!$A$4:$A$749,$B169,'[1]SIIF 30 de Noviembre de 2025'!$B$4:$B$749,$C169,'[1]SIIF 30 de Noviembre de 2025'!$C$4:$C$749,$D169,'[1]SIIF 30 de Noviembre de 2025'!$D$4:$D$749,$E169,'[1]SIIF 30 de Noviembre de 2025'!$E$4:$E$749,$F169,'[1]SIIF 30 de Noviembre de 2025'!$F$4:$F$749,$G169,'[1]SIIF 30 de Noviembre de 2025'!$G$4:$G$749,$H169,'[1]SIIF 30 de Noviembre de 2025'!$H$4:$H$749,$I169,'[1]SIIF 30 de Noviembre de 2025'!$I$4:$I$749,$J169,'[1]SIIF 30 de Noviembre de 2025'!$J$4:$J$749,$K169,'[1]SIIF 30 de Noviembre de 2025'!$K$4:$K$749,$L169,'[1]SIIF 30 de Noviembre de 2025'!$L$4:$L$749,$M169,'[1]SIIF 30 de Noviembre de 2025'!$M$4:$M$749,$N169,'[1]SIIF 30 de Noviembre de 2025'!$N$4:$N$749,$O169)/1000000)</f>
        <v>0</v>
      </c>
      <c r="AF169" s="343">
        <f>(+SUMIFS('[1]SIIF 30 de Noviembre de 2025'!$U$4:$U$749,'[1]SIIF 30 de Noviembre de 2025'!$A$4:$A$749,$B169,'[1]SIIF 30 de Noviembre de 2025'!$B$4:$B$749,$C169,'[1]SIIF 30 de Noviembre de 2025'!$C$4:$C$749,$D169,'[1]SIIF 30 de Noviembre de 2025'!$D$4:$D$749,$E169,'[1]SIIF 30 de Noviembre de 2025'!$E$4:$E$749,$F169,'[1]SIIF 30 de Noviembre de 2025'!$F$4:$F$749,$G169,'[1]SIIF 30 de Noviembre de 2025'!$G$4:$G$749,$H169,'[1]SIIF 30 de Noviembre de 2025'!$H$4:$H$749,$I169,'[1]SIIF 30 de Noviembre de 2025'!$I$4:$I$749,$J169,'[1]SIIF 30 de Noviembre de 2025'!$J$4:$J$749,$K169,'[1]SIIF 30 de Noviembre de 2025'!$K$4:$K$749,$L169,'[1]SIIF 30 de Noviembre de 2025'!$L$4:$L$749,$M169,'[1]SIIF 30 de Noviembre de 2025'!$M$4:$M$749,$N169,'[1]SIIF 30 de Noviembre de 2025'!$N$4:$N$749,$O169)/1000000)</f>
        <v>11209.7860831</v>
      </c>
      <c r="AG169" s="343">
        <f>AD169-AE169-AF169</f>
        <v>549.11391689999982</v>
      </c>
      <c r="AH169" s="407">
        <f>+SUMIFS('[1]SIIF 30 de Noviembre de 2025'!$W$4:$W$749,'[1]SIIF 30 de Noviembre de 2025'!$A$4:$A$749,$B169,'[1]SIIF 30 de Noviembre de 2025'!$B$4:$B$749,$C169,'[1]SIIF 30 de Noviembre de 2025'!$C$4:$C$749,$D169,'[1]SIIF 30 de Noviembre de 2025'!$D$4:$D$749,$E169,'[1]SIIF 30 de Noviembre de 2025'!$E$4:$E$749,$F169,'[1]SIIF 30 de Noviembre de 2025'!$F$4:$F$749,$G169,'[1]SIIF 30 de Noviembre de 2025'!$G$4:$G$749,$H169,'[1]SIIF 30 de Noviembre de 2025'!$H$4:$H$749,$I169,'[1]SIIF 30 de Noviembre de 2025'!$I$4:$I$749,$J169,'[1]SIIF 30 de Noviembre de 2025'!$J$4:$J$749,$K169,'[1]SIIF 30 de Noviembre de 2025'!$K$4:$K$749,$L169,'[1]SIIF 30 de Noviembre de 2025'!$L$4:$L$749,$M169,'[1]SIIF 30 de Noviembre de 2025'!$M$4:$M$749,$N169,'[1]SIIF 30 de Noviembre de 2025'!$N$4:$N$749,$O169)/1000000</f>
        <v>9543.4383412700008</v>
      </c>
      <c r="AI169" s="175">
        <f t="shared" si="477"/>
        <v>0.81159278004490221</v>
      </c>
      <c r="AJ169" s="215"/>
      <c r="AK169" s="243">
        <f>INDEX(CC169:CN169,MATCH($W$1,$CC$86:$CN$86,0))</f>
        <v>10918.480933999999</v>
      </c>
      <c r="AL169" s="243">
        <f t="shared" si="488"/>
        <v>-1375.0425927299984</v>
      </c>
      <c r="AM169" s="168">
        <f t="shared" si="478"/>
        <v>0.92852910850504722</v>
      </c>
      <c r="AN169" s="407">
        <f>+SUMIFS('[1]SIIF 30 de Noviembre de 2025'!$X$4:$X$749,'[1]SIIF 30 de Noviembre de 2025'!$A$4:$A$749,$B169,'[1]SIIF 30 de Noviembre de 2025'!$B$4:$B$749,$C169,'[1]SIIF 30 de Noviembre de 2025'!$C$4:$C$749,$D169,'[1]SIIF 30 de Noviembre de 2025'!$D$4:$D$749,$E169,'[1]SIIF 30 de Noviembre de 2025'!$E$4:$E$749,$F169,'[1]SIIF 30 de Noviembre de 2025'!$F$4:$F$749,$G169,'[1]SIIF 30 de Noviembre de 2025'!$G$4:$G$749,$H169,'[1]SIIF 30 de Noviembre de 2025'!$H$4:$H$749,$I169,'[1]SIIF 30 de Noviembre de 2025'!$I$4:$I$749,$J169,'[1]SIIF 30 de Noviembre de 2025'!$J$4:$J$749,$K169,'[1]SIIF 30 de Noviembre de 2025'!$K$4:$K$749,$L169,'[1]SIIF 30 de Noviembre de 2025'!$L$4:$L$749,$M169,'[1]SIIF 30 de Noviembre de 2025'!$M$4:$M$749,$N169,'[1]SIIF 30 de Noviembre de 2025'!$N$4:$N$749,$O169)/1000000</f>
        <v>7959.3951464900001</v>
      </c>
      <c r="AO169" s="175">
        <f t="shared" si="479"/>
        <v>0.67688262902907592</v>
      </c>
      <c r="AP169" s="215"/>
      <c r="AQ169" s="243">
        <f>INDEX(CP169:DA169,MATCH($W$1,$CP$86:$DA$86,0))</f>
        <v>10493.434569999999</v>
      </c>
      <c r="AR169" s="243">
        <f t="shared" ref="AR169:AR172" si="492">+AN169-AQ169</f>
        <v>-2534.0394235099993</v>
      </c>
      <c r="AS169" s="168">
        <f t="shared" si="480"/>
        <v>0.89238232912942539</v>
      </c>
      <c r="AT169" s="407">
        <f>+SUMIFS('[1]SIIF 30 de Noviembre de 2025'!$Z$4:$Z$749,'[1]SIIF 30 de Noviembre de 2025'!$A$4:$A$749,$B169,'[1]SIIF 30 de Noviembre de 2025'!$B$4:$B$749,$C169,'[1]SIIF 30 de Noviembre de 2025'!$C$4:$C$749,$D169,'[1]SIIF 30 de Noviembre de 2025'!$D$4:$D$749,$E169,'[1]SIIF 30 de Noviembre de 2025'!$E$4:$E$749,$F169,'[1]SIIF 30 de Noviembre de 2025'!$F$4:$F$749,$G169,'[1]SIIF 30 de Noviembre de 2025'!$G$4:$G$749,$H169,'[1]SIIF 30 de Noviembre de 2025'!$H$4:$H$749,$I169,'[1]SIIF 30 de Noviembre de 2025'!$I$4:$I$749,$J169,'[1]SIIF 30 de Noviembre de 2025'!$J$4:$J$749,$K169,'[1]SIIF 30 de Noviembre de 2025'!$K$4:$K$749,$L169,'[1]SIIF 30 de Noviembre de 2025'!$L$4:$L$749,$M169,'[1]SIIF 30 de Noviembre de 2025'!$M$4:$M$749,$N169,'[1]SIIF 30 de Noviembre de 2025'!$N$4:$N$749,$O169)/1000000</f>
        <v>7939.90181493</v>
      </c>
      <c r="AU169" s="175">
        <f t="shared" si="481"/>
        <v>0.67522487774621776</v>
      </c>
      <c r="AV169" s="407">
        <f>+AD169-AH169</f>
        <v>2215.4616587299988</v>
      </c>
      <c r="AW169" s="341">
        <f>+AH169-AN169</f>
        <v>1584.0431947800007</v>
      </c>
      <c r="AX169" s="342">
        <f t="shared" si="489"/>
        <v>3799.5048535099995</v>
      </c>
      <c r="AY169" s="376"/>
      <c r="AZ169" s="188">
        <f>AD169*AS169</f>
        <v>10493.434569999999</v>
      </c>
      <c r="BA169" s="170">
        <f>IF(AND(AZ169=0,AN169&gt;AZ169),1,IFERROR(AN169/AZ169,1))</f>
        <v>0.7585119146066206</v>
      </c>
      <c r="BC169" s="521">
        <v>0.39275637636173449</v>
      </c>
      <c r="BD169" s="249">
        <v>0.53852307290647938</v>
      </c>
      <c r="BE169" s="249">
        <v>0.58280086411143894</v>
      </c>
      <c r="BF169" s="249">
        <v>0.62806355875124376</v>
      </c>
      <c r="BG169" s="249">
        <v>0.66744210308787388</v>
      </c>
      <c r="BH169" s="249">
        <v>0.71627149809931201</v>
      </c>
      <c r="BI169" s="249">
        <v>0.75240525040607542</v>
      </c>
      <c r="BJ169" s="249">
        <v>0.79576575317419151</v>
      </c>
      <c r="BK169" s="249">
        <v>0.84346230616809392</v>
      </c>
      <c r="BL169" s="249">
        <v>0.88495830732466474</v>
      </c>
      <c r="BM169" s="249">
        <v>0.92852910850504722</v>
      </c>
      <c r="BN169" s="249">
        <v>1</v>
      </c>
      <c r="BP169" s="249">
        <v>9.714852919915978E-3</v>
      </c>
      <c r="BQ169" s="249">
        <v>4.2033754517854564E-2</v>
      </c>
      <c r="BR169" s="249">
        <v>0.21178884674586909</v>
      </c>
      <c r="BS169" s="249">
        <v>0.28956823087193528</v>
      </c>
      <c r="BT169" s="249">
        <v>0.36918877360977642</v>
      </c>
      <c r="BU169" s="249">
        <v>0.49677304594817545</v>
      </c>
      <c r="BV169" s="249">
        <v>0.57684431111753653</v>
      </c>
      <c r="BW169" s="249">
        <v>0.65570372823988643</v>
      </c>
      <c r="BX169" s="249">
        <v>0.73549010281573957</v>
      </c>
      <c r="BY169" s="249">
        <v>0.81368194048763065</v>
      </c>
      <c r="BZ169" s="249">
        <v>0.89238232912942539</v>
      </c>
      <c r="CA169" s="249">
        <v>1</v>
      </c>
      <c r="CC169" s="464">
        <f t="shared" si="490"/>
        <v>4618.3829539999997</v>
      </c>
      <c r="CD169" s="464">
        <f t="shared" si="490"/>
        <v>6332.4389620000002</v>
      </c>
      <c r="CE169" s="464">
        <f t="shared" si="490"/>
        <v>6853.0970809999999</v>
      </c>
      <c r="CF169" s="464">
        <f t="shared" si="490"/>
        <v>7385.3365809999996</v>
      </c>
      <c r="CG169" s="464">
        <f t="shared" si="490"/>
        <v>7848.3849460000001</v>
      </c>
      <c r="CH169" s="464">
        <f t="shared" si="490"/>
        <v>8422.5649190000004</v>
      </c>
      <c r="CI169" s="464">
        <f t="shared" si="490"/>
        <v>8847.4580989999995</v>
      </c>
      <c r="CJ169" s="464">
        <f t="shared" si="490"/>
        <v>9357.3299150000003</v>
      </c>
      <c r="CK169" s="464">
        <f t="shared" si="490"/>
        <v>9918.1889119999996</v>
      </c>
      <c r="CL169" s="464">
        <f t="shared" si="490"/>
        <v>10406.13624</v>
      </c>
      <c r="CM169" s="464">
        <f t="shared" si="490"/>
        <v>10918.480933999999</v>
      </c>
      <c r="CN169" s="464">
        <f t="shared" si="490"/>
        <v>11758.9</v>
      </c>
      <c r="CP169" s="465">
        <f t="shared" si="491"/>
        <v>114.235984</v>
      </c>
      <c r="CQ169" s="465">
        <f t="shared" si="491"/>
        <v>494.27071599999999</v>
      </c>
      <c r="CR169" s="465">
        <f t="shared" si="491"/>
        <v>2490.4038700000001</v>
      </c>
      <c r="CS169" s="465">
        <f t="shared" si="491"/>
        <v>3405.00387</v>
      </c>
      <c r="CT169" s="465">
        <f t="shared" si="491"/>
        <v>4341.2538699999996</v>
      </c>
      <c r="CU169" s="465">
        <f t="shared" si="491"/>
        <v>5841.5045700000001</v>
      </c>
      <c r="CV169" s="465">
        <f t="shared" si="491"/>
        <v>6783.0545700000002</v>
      </c>
      <c r="CW169" s="465">
        <f t="shared" si="491"/>
        <v>7710.3545700000004</v>
      </c>
      <c r="CX169" s="465">
        <f t="shared" si="491"/>
        <v>8648.5545700000002</v>
      </c>
      <c r="CY169" s="465">
        <f t="shared" si="491"/>
        <v>9568.0045699999991</v>
      </c>
      <c r="CZ169" s="465">
        <f t="shared" si="491"/>
        <v>10493.434569999999</v>
      </c>
      <c r="DA169" s="465">
        <f t="shared" si="491"/>
        <v>11758.9</v>
      </c>
      <c r="DC169" s="407">
        <v>4618382954</v>
      </c>
      <c r="DD169" s="407">
        <v>6332438962</v>
      </c>
      <c r="DE169" s="407">
        <v>6853097081</v>
      </c>
      <c r="DF169" s="407">
        <v>7385336581</v>
      </c>
      <c r="DG169" s="407">
        <v>7848384946</v>
      </c>
      <c r="DH169" s="407">
        <v>8422564919</v>
      </c>
      <c r="DI169" s="407">
        <v>8847458099</v>
      </c>
      <c r="DJ169" s="407">
        <v>9357329915</v>
      </c>
      <c r="DK169" s="407">
        <v>9918188912</v>
      </c>
      <c r="DL169" s="407">
        <v>10406136240</v>
      </c>
      <c r="DM169" s="407">
        <v>10918480934</v>
      </c>
      <c r="DN169" s="407">
        <v>11758900000</v>
      </c>
      <c r="DP169" s="407">
        <v>114235984</v>
      </c>
      <c r="DQ169" s="407">
        <v>494270716</v>
      </c>
      <c r="DR169" s="407">
        <v>2490403870</v>
      </c>
      <c r="DS169" s="407">
        <v>3405003870</v>
      </c>
      <c r="DT169" s="407">
        <v>4341253870</v>
      </c>
      <c r="DU169" s="407">
        <v>5841504570</v>
      </c>
      <c r="DV169" s="407">
        <v>6783054570</v>
      </c>
      <c r="DW169" s="407">
        <v>7710354570</v>
      </c>
      <c r="DX169" s="407">
        <v>8648554570</v>
      </c>
      <c r="DY169" s="407">
        <v>9568004570</v>
      </c>
      <c r="DZ169" s="407">
        <v>10493434570</v>
      </c>
      <c r="EA169" s="407">
        <v>11758900000</v>
      </c>
      <c r="EC169" s="464">
        <v>1000000</v>
      </c>
      <c r="ED169" s="465">
        <v>1000000</v>
      </c>
      <c r="EE169" s="465">
        <v>1000000</v>
      </c>
      <c r="EF169" s="465">
        <v>1000000</v>
      </c>
      <c r="EG169" s="465">
        <v>1000000</v>
      </c>
      <c r="EH169" s="465">
        <v>1000000</v>
      </c>
      <c r="EI169" s="465">
        <v>1000000</v>
      </c>
      <c r="EJ169" s="465">
        <v>1000000</v>
      </c>
      <c r="EK169" s="465">
        <v>1000000</v>
      </c>
      <c r="EL169" s="465">
        <v>1000000</v>
      </c>
      <c r="EM169" s="465">
        <v>1000000</v>
      </c>
      <c r="EN169" s="465">
        <v>1000000</v>
      </c>
      <c r="EP169" s="465">
        <v>1000000</v>
      </c>
      <c r="EQ169" s="465">
        <v>1000000</v>
      </c>
      <c r="ER169" s="465">
        <v>1000000</v>
      </c>
      <c r="ES169" s="465">
        <v>1000000</v>
      </c>
      <c r="ET169" s="465">
        <v>1000000</v>
      </c>
      <c r="EU169" s="465">
        <v>1000000</v>
      </c>
      <c r="EV169" s="465">
        <v>1000000</v>
      </c>
      <c r="EW169" s="465">
        <v>1000000</v>
      </c>
      <c r="EX169" s="465">
        <v>1000000</v>
      </c>
      <c r="EY169" s="465">
        <v>1000000</v>
      </c>
      <c r="EZ169" s="465">
        <v>1000000</v>
      </c>
      <c r="FA169" s="465">
        <v>1000000</v>
      </c>
    </row>
    <row r="170" spans="1:157" ht="22.5" customHeight="1">
      <c r="B170" s="1" t="s">
        <v>193</v>
      </c>
      <c r="C170" s="1" t="s">
        <v>194</v>
      </c>
      <c r="D170" s="1" t="s">
        <v>171</v>
      </c>
      <c r="E170" s="1" t="s">
        <v>172</v>
      </c>
      <c r="F170" s="1">
        <v>3</v>
      </c>
      <c r="G170" s="1" t="s">
        <v>171</v>
      </c>
      <c r="H170" s="1" t="s">
        <v>171</v>
      </c>
      <c r="I170" s="1" t="s">
        <v>171</v>
      </c>
      <c r="J170" s="1" t="s">
        <v>171</v>
      </c>
      <c r="K170" s="1" t="s">
        <v>171</v>
      </c>
      <c r="L170" s="1" t="s">
        <v>171</v>
      </c>
      <c r="M170" s="1" t="s">
        <v>171</v>
      </c>
      <c r="N170" s="1" t="s">
        <v>171</v>
      </c>
      <c r="O170" s="1" t="s">
        <v>171</v>
      </c>
      <c r="T170" s="295" t="s">
        <v>176</v>
      </c>
      <c r="U170" s="398"/>
      <c r="V170" s="172" t="s">
        <v>176</v>
      </c>
      <c r="W170" s="343">
        <f>(+SUMIFS('[1]SIIF 30 de Noviembre de 2025'!$P$4:$P$749,'[1]SIIF 30 de Noviembre de 2025'!$A$4:$A$749,$B170,'[1]SIIF 30 de Noviembre de 2025'!$B$4:$B$749,$C170,'[1]SIIF 30 de Noviembre de 2025'!$C$4:$C$749,$D170,'[1]SIIF 30 de Noviembre de 2025'!$D$4:$D$749,$E170,'[1]SIIF 30 de Noviembre de 2025'!$E$4:$E$749,$F170,'[1]SIIF 30 de Noviembre de 2025'!$F$4:$F$749,$G170,'[1]SIIF 30 de Noviembre de 2025'!$G$4:$G$749,$H170,'[1]SIIF 30 de Noviembre de 2025'!$H$4:$H$749,$I170,'[1]SIIF 30 de Noviembre de 2025'!$I$4:$I$749,$J170,'[1]SIIF 30 de Noviembre de 2025'!$J$4:$J$749,$K170,'[1]SIIF 30 de Noviembre de 2025'!$K$4:$K$749,$L170,'[1]SIIF 30 de Noviembre de 2025'!$L$4:$L$749,$M170,'[1]SIIF 30 de Noviembre de 2025'!$M$4:$M$749,$N170,'[1]SIIF 30 de Noviembre de 2025'!$N$4:$N$749,$O170)/1000000)</f>
        <v>2951903.8610820002</v>
      </c>
      <c r="X170" s="294">
        <v>0</v>
      </c>
      <c r="Y170" s="343">
        <f>(+SUMIFS('[1]SIIF 30 de Noviembre de 2025'!$R$4:$R$749,'[1]SIIF 30 de Noviembre de 2025'!$A$4:$A$749,$B170,'[1]SIIF 30 de Noviembre de 2025'!$B$4:$B$749,$C170,'[1]SIIF 30 de Noviembre de 2025'!$C$4:$C$749,$D170,'[1]SIIF 30 de Noviembre de 2025'!$D$4:$D$749,$E170,'[1]SIIF 30 de Noviembre de 2025'!$E$4:$E$749,$F170,'[1]SIIF 30 de Noviembre de 2025'!$F$4:$F$749,$G170,'[1]SIIF 30 de Noviembre de 2025'!$G$4:$G$749,$H170,'[1]SIIF 30 de Noviembre de 2025'!$H$4:$H$749,$I170,'[1]SIIF 30 de Noviembre de 2025'!$I$4:$I$749,$J170,'[1]SIIF 30 de Noviembre de 2025'!$J$4:$J$749,$K170,'[1]SIIF 30 de Noviembre de 2025'!$K$4:$K$749,$L170,'[1]SIIF 30 de Noviembre de 2025'!$L$4:$L$749,$M170,'[1]SIIF 30 de Noviembre de 2025'!$M$4:$M$749,$N170,'[1]SIIF 30 de Noviembre de 2025'!$N$4:$N$749,$O170)/1000000)</f>
        <v>11020</v>
      </c>
      <c r="Z170" s="294"/>
      <c r="AA170" s="343">
        <f>(+SUMIFS('[1]SIIF 30 de Noviembre de 2025'!$Q$4:$Q$749,'[1]SIIF 30 de Noviembre de 2025'!$A$4:$A$749,$B170,'[1]SIIF 30 de Noviembre de 2025'!$B$4:$B$749,$C170,'[1]SIIF 30 de Noviembre de 2025'!$C$4:$C$749,$D170,'[1]SIIF 30 de Noviembre de 2025'!$D$4:$D$749,$E170,'[1]SIIF 30 de Noviembre de 2025'!$E$4:$E$749,$F170,'[1]SIIF 30 de Noviembre de 2025'!$F$4:$F$749,$G170,'[1]SIIF 30 de Noviembre de 2025'!$G$4:$G$749,$H170,'[1]SIIF 30 de Noviembre de 2025'!$H$4:$H$749,$I170,'[1]SIIF 30 de Noviembre de 2025'!$I$4:$I$749,$J170,'[1]SIIF 30 de Noviembre de 2025'!$J$4:$J$749,$K170,'[1]SIIF 30 de Noviembre de 2025'!$K$4:$K$749,$L170,'[1]SIIF 30 de Noviembre de 2025'!$L$4:$L$749,$M170,'[1]SIIF 30 de Noviembre de 2025'!$M$4:$M$749,$N170,'[1]SIIF 30 de Noviembre de 2025'!$N$4:$N$749,$O170)/1000000)</f>
        <v>0</v>
      </c>
      <c r="AB170" s="294"/>
      <c r="AC170" s="294"/>
      <c r="AD170" s="407">
        <f>W170-Y170+AA170</f>
        <v>2940883.8610820002</v>
      </c>
      <c r="AE170" s="343">
        <f>(+SUMIFS('[1]SIIF 30 de Noviembre de 2025'!$T$4:$T$749,'[1]SIIF 30 de Noviembre de 2025'!$A$4:$A$749,$B170,'[1]SIIF 30 de Noviembre de 2025'!$B$4:$B$749,$C170,'[1]SIIF 30 de Noviembre de 2025'!$C$4:$C$749,$D170,'[1]SIIF 30 de Noviembre de 2025'!$D$4:$D$749,$E170,'[1]SIIF 30 de Noviembre de 2025'!$E$4:$E$749,$F170,'[1]SIIF 30 de Noviembre de 2025'!$F$4:$F$749,$G170,'[1]SIIF 30 de Noviembre de 2025'!$G$4:$G$749,$H170,'[1]SIIF 30 de Noviembre de 2025'!$H$4:$H$749,$I170,'[1]SIIF 30 de Noviembre de 2025'!$I$4:$I$749,$J170,'[1]SIIF 30 de Noviembre de 2025'!$J$4:$J$749,$K170,'[1]SIIF 30 de Noviembre de 2025'!$K$4:$K$749,$L170,'[1]SIIF 30 de Noviembre de 2025'!$L$4:$L$749,$M170,'[1]SIIF 30 de Noviembre de 2025'!$M$4:$M$749,$N170,'[1]SIIF 30 de Noviembre de 2025'!$N$4:$N$749,$O170)/1000000)</f>
        <v>5387.2690000000002</v>
      </c>
      <c r="AF170" s="343">
        <f>(+SUMIFS('[1]SIIF 30 de Noviembre de 2025'!$U$4:$U$749,'[1]SIIF 30 de Noviembre de 2025'!$A$4:$A$749,$B170,'[1]SIIF 30 de Noviembre de 2025'!$B$4:$B$749,$C170,'[1]SIIF 30 de Noviembre de 2025'!$C$4:$C$749,$D170,'[1]SIIF 30 de Noviembre de 2025'!$D$4:$D$749,$E170,'[1]SIIF 30 de Noviembre de 2025'!$E$4:$E$749,$F170,'[1]SIIF 30 de Noviembre de 2025'!$F$4:$F$749,$G170,'[1]SIIF 30 de Noviembre de 2025'!$G$4:$G$749,$H170,'[1]SIIF 30 de Noviembre de 2025'!$H$4:$H$749,$I170,'[1]SIIF 30 de Noviembre de 2025'!$I$4:$I$749,$J170,'[1]SIIF 30 de Noviembre de 2025'!$J$4:$J$749,$K170,'[1]SIIF 30 de Noviembre de 2025'!$K$4:$K$749,$L170,'[1]SIIF 30 de Noviembre de 2025'!$L$4:$L$749,$M170,'[1]SIIF 30 de Noviembre de 2025'!$M$4:$M$749,$N170,'[1]SIIF 30 de Noviembre de 2025'!$N$4:$N$749,$O170)/1000000)</f>
        <v>2930941.659426</v>
      </c>
      <c r="AG170" s="343">
        <f t="shared" ref="AG170:AG172" si="493">AD170-AE170-AF170</f>
        <v>4554.9326560003683</v>
      </c>
      <c r="AH170" s="407">
        <f>+SUMIFS('[1]SIIF 30 de Noviembre de 2025'!$W$4:$W$749,'[1]SIIF 30 de Noviembre de 2025'!$A$4:$A$749,$B170,'[1]SIIF 30 de Noviembre de 2025'!$B$4:$B$749,$C170,'[1]SIIF 30 de Noviembre de 2025'!$C$4:$C$749,$D170,'[1]SIIF 30 de Noviembre de 2025'!$D$4:$D$749,$E170,'[1]SIIF 30 de Noviembre de 2025'!$E$4:$E$749,$F170,'[1]SIIF 30 de Noviembre de 2025'!$F$4:$F$749,$G170,'[1]SIIF 30 de Noviembre de 2025'!$G$4:$G$749,$H170,'[1]SIIF 30 de Noviembre de 2025'!$H$4:$H$749,$I170,'[1]SIIF 30 de Noviembre de 2025'!$I$4:$I$749,$J170,'[1]SIIF 30 de Noviembre de 2025'!$J$4:$J$749,$K170,'[1]SIIF 30 de Noviembre de 2025'!$K$4:$K$749,$L170,'[1]SIIF 30 de Noviembre de 2025'!$L$4:$L$749,$M170,'[1]SIIF 30 de Noviembre de 2025'!$M$4:$M$749,$N170,'[1]SIIF 30 de Noviembre de 2025'!$N$4:$N$749,$O170)/1000000</f>
        <v>2930928.3226549998</v>
      </c>
      <c r="AI170" s="175">
        <f t="shared" si="477"/>
        <v>0.99661478014866678</v>
      </c>
      <c r="AJ170" s="215"/>
      <c r="AK170" s="243">
        <f>INDEX(CC170:CN170,MATCH($W$1,$CC$86:$CN$86,0))</f>
        <v>2949464.901517</v>
      </c>
      <c r="AL170" s="243">
        <f t="shared" si="488"/>
        <v>-18536.578862000257</v>
      </c>
      <c r="AM170" s="168">
        <f t="shared" si="478"/>
        <v>0.99917376727705964</v>
      </c>
      <c r="AN170" s="407">
        <f>+SUMIFS('[1]SIIF 30 de Noviembre de 2025'!$X$4:$X$749,'[1]SIIF 30 de Noviembre de 2025'!$A$4:$A$749,$B170,'[1]SIIF 30 de Noviembre de 2025'!$B$4:$B$749,$C170,'[1]SIIF 30 de Noviembre de 2025'!$C$4:$C$749,$D170,'[1]SIIF 30 de Noviembre de 2025'!$D$4:$D$749,$E170,'[1]SIIF 30 de Noviembre de 2025'!$E$4:$E$749,$F170,'[1]SIIF 30 de Noviembre de 2025'!$F$4:$F$749,$G170,'[1]SIIF 30 de Noviembre de 2025'!$G$4:$G$749,$H170,'[1]SIIF 30 de Noviembre de 2025'!$H$4:$H$749,$I170,'[1]SIIF 30 de Noviembre de 2025'!$I$4:$I$749,$J170,'[1]SIIF 30 de Noviembre de 2025'!$J$4:$J$749,$K170,'[1]SIIF 30 de Noviembre de 2025'!$K$4:$K$749,$L170,'[1]SIIF 30 de Noviembre de 2025'!$L$4:$L$749,$M170,'[1]SIIF 30 de Noviembre de 2025'!$M$4:$M$749,$N170,'[1]SIIF 30 de Noviembre de 2025'!$N$4:$N$749,$O170)/1000000</f>
        <v>2930928.3226549998</v>
      </c>
      <c r="AO170" s="175">
        <f t="shared" si="479"/>
        <v>0.99661478014866678</v>
      </c>
      <c r="AP170" s="215"/>
      <c r="AQ170" s="243">
        <f>INDEX(CP170:DA170,MATCH($W$1,$CP$86:$DA$86,0))</f>
        <v>2949464.901517</v>
      </c>
      <c r="AR170" s="243">
        <f t="shared" si="492"/>
        <v>-18536.578862000257</v>
      </c>
      <c r="AS170" s="168">
        <f t="shared" si="480"/>
        <v>0.99917376727705964</v>
      </c>
      <c r="AT170" s="407">
        <f>+SUMIFS('[1]SIIF 30 de Noviembre de 2025'!$Z$4:$Z$749,'[1]SIIF 30 de Noviembre de 2025'!$A$4:$A$749,$B170,'[1]SIIF 30 de Noviembre de 2025'!$B$4:$B$749,$C170,'[1]SIIF 30 de Noviembre de 2025'!$C$4:$C$749,$D170,'[1]SIIF 30 de Noviembre de 2025'!$D$4:$D$749,$E170,'[1]SIIF 30 de Noviembre de 2025'!$E$4:$E$749,$F170,'[1]SIIF 30 de Noviembre de 2025'!$F$4:$F$749,$G170,'[1]SIIF 30 de Noviembre de 2025'!$G$4:$G$749,$H170,'[1]SIIF 30 de Noviembre de 2025'!$H$4:$H$749,$I170,'[1]SIIF 30 de Noviembre de 2025'!$I$4:$I$749,$J170,'[1]SIIF 30 de Noviembre de 2025'!$J$4:$J$749,$K170,'[1]SIIF 30 de Noviembre de 2025'!$K$4:$K$749,$L170,'[1]SIIF 30 de Noviembre de 2025'!$L$4:$L$749,$M170,'[1]SIIF 30 de Noviembre de 2025'!$M$4:$M$749,$N170,'[1]SIIF 30 de Noviembre de 2025'!$N$4:$N$749,$O170)/1000000</f>
        <v>2930928.3226549998</v>
      </c>
      <c r="AU170" s="175">
        <f t="shared" si="481"/>
        <v>0.99661478014866678</v>
      </c>
      <c r="AV170" s="407">
        <f>+AD170-AH170</f>
        <v>9955.5384270003997</v>
      </c>
      <c r="AW170" s="341">
        <f>+AH170-AN170</f>
        <v>0</v>
      </c>
      <c r="AX170" s="342">
        <f t="shared" si="489"/>
        <v>9955.5384270003997</v>
      </c>
      <c r="AY170" s="376"/>
      <c r="AZ170" s="188">
        <f>AD170*AS170</f>
        <v>2938454.006601607</v>
      </c>
      <c r="BA170" s="170">
        <f>IF(AND(AZ170=0,AN170&gt;AZ170),1,IFERROR(AN170/AZ170,1))</f>
        <v>0.99743889680434006</v>
      </c>
      <c r="BC170" s="521">
        <v>2.4543001198367102E-6</v>
      </c>
      <c r="BD170" s="249">
        <v>0.99219091941105741</v>
      </c>
      <c r="BE170" s="249">
        <v>0.99297180392711182</v>
      </c>
      <c r="BF170" s="249">
        <v>0.99367459999149299</v>
      </c>
      <c r="BG170" s="249">
        <v>0.9944652455639218</v>
      </c>
      <c r="BH170" s="249">
        <v>0.9951570604397123</v>
      </c>
      <c r="BI170" s="249">
        <v>0.99596417779485769</v>
      </c>
      <c r="BJ170" s="249">
        <v>0.99663677559086872</v>
      </c>
      <c r="BK170" s="249">
        <v>0.99747752283562829</v>
      </c>
      <c r="BL170" s="249">
        <v>0.99814127066049207</v>
      </c>
      <c r="BM170" s="249">
        <v>0.99917376727705964</v>
      </c>
      <c r="BN170" s="249">
        <v>1</v>
      </c>
      <c r="BP170" s="249">
        <v>2.4543001198367102E-6</v>
      </c>
      <c r="BQ170" s="249">
        <v>0.99219091941105741</v>
      </c>
      <c r="BR170" s="249">
        <v>0.99297180392711182</v>
      </c>
      <c r="BS170" s="249">
        <v>0.99367459999149299</v>
      </c>
      <c r="BT170" s="249">
        <v>0.9944652455639218</v>
      </c>
      <c r="BU170" s="249">
        <v>0.9951570604397123</v>
      </c>
      <c r="BV170" s="249">
        <v>0.99596417779485769</v>
      </c>
      <c r="BW170" s="249">
        <v>0.99663677559086872</v>
      </c>
      <c r="BX170" s="249">
        <v>0.99747752283562829</v>
      </c>
      <c r="BY170" s="249">
        <v>0.99814127066049207</v>
      </c>
      <c r="BZ170" s="249">
        <v>0.99917376727705964</v>
      </c>
      <c r="CA170" s="249">
        <v>1</v>
      </c>
      <c r="CC170" s="464">
        <f t="shared" si="490"/>
        <v>7.2448579999999998</v>
      </c>
      <c r="CD170" s="464">
        <f t="shared" si="490"/>
        <v>2928852.2059399998</v>
      </c>
      <c r="CE170" s="464">
        <f t="shared" si="490"/>
        <v>2931157.3019579998</v>
      </c>
      <c r="CF170" s="464">
        <f t="shared" si="490"/>
        <v>2933231.8883739999</v>
      </c>
      <c r="CG170" s="464">
        <f t="shared" si="490"/>
        <v>2935565.7980920002</v>
      </c>
      <c r="CH170" s="464">
        <f t="shared" si="490"/>
        <v>2937607.9690950001</v>
      </c>
      <c r="CI170" s="464">
        <f t="shared" si="490"/>
        <v>2939990.5019319998</v>
      </c>
      <c r="CJ170" s="464">
        <f t="shared" si="490"/>
        <v>2941975.9459629999</v>
      </c>
      <c r="CK170" s="464">
        <f t="shared" si="490"/>
        <v>2944457.7510009999</v>
      </c>
      <c r="CL170" s="464">
        <f t="shared" si="490"/>
        <v>2946417.0707680001</v>
      </c>
      <c r="CM170" s="464">
        <f t="shared" si="490"/>
        <v>2949464.901517</v>
      </c>
      <c r="CN170" s="464">
        <f t="shared" si="490"/>
        <v>2951903.8610820002</v>
      </c>
      <c r="CP170" s="465">
        <f t="shared" si="491"/>
        <v>7.2448579999999998</v>
      </c>
      <c r="CQ170" s="465">
        <f t="shared" si="491"/>
        <v>2928852.2059399998</v>
      </c>
      <c r="CR170" s="465">
        <f t="shared" si="491"/>
        <v>2931157.3019579998</v>
      </c>
      <c r="CS170" s="465">
        <f t="shared" si="491"/>
        <v>2933231.8883739999</v>
      </c>
      <c r="CT170" s="465">
        <f t="shared" si="491"/>
        <v>2935565.7980920002</v>
      </c>
      <c r="CU170" s="465">
        <f t="shared" si="491"/>
        <v>2937607.9690950001</v>
      </c>
      <c r="CV170" s="465">
        <f t="shared" si="491"/>
        <v>2939990.5019319998</v>
      </c>
      <c r="CW170" s="465">
        <f t="shared" si="491"/>
        <v>2941975.9459629999</v>
      </c>
      <c r="CX170" s="465">
        <f t="shared" si="491"/>
        <v>2944457.7510009999</v>
      </c>
      <c r="CY170" s="465">
        <f t="shared" si="491"/>
        <v>2946417.0707680001</v>
      </c>
      <c r="CZ170" s="465">
        <f t="shared" si="491"/>
        <v>2949464.901517</v>
      </c>
      <c r="DA170" s="465">
        <f t="shared" si="491"/>
        <v>2951903.8610820002</v>
      </c>
      <c r="DC170" s="407">
        <v>7244858</v>
      </c>
      <c r="DD170" s="407">
        <v>2928852205940</v>
      </c>
      <c r="DE170" s="407">
        <v>2931157301958</v>
      </c>
      <c r="DF170" s="407">
        <v>2933231888374</v>
      </c>
      <c r="DG170" s="407">
        <v>2935565798092</v>
      </c>
      <c r="DH170" s="407">
        <v>2937607969095</v>
      </c>
      <c r="DI170" s="407">
        <v>2939990501932</v>
      </c>
      <c r="DJ170" s="407">
        <v>2941975945963</v>
      </c>
      <c r="DK170" s="407">
        <v>2944457751001</v>
      </c>
      <c r="DL170" s="407">
        <v>2946417070768</v>
      </c>
      <c r="DM170" s="407">
        <v>2949464901517</v>
      </c>
      <c r="DN170" s="407">
        <v>2951903861082</v>
      </c>
      <c r="DP170" s="407">
        <v>7244858</v>
      </c>
      <c r="DQ170" s="407">
        <v>2928852205940</v>
      </c>
      <c r="DR170" s="407">
        <v>2931157301958</v>
      </c>
      <c r="DS170" s="407">
        <v>2933231888374</v>
      </c>
      <c r="DT170" s="407">
        <v>2935565798092</v>
      </c>
      <c r="DU170" s="407">
        <v>2937607969095</v>
      </c>
      <c r="DV170" s="407">
        <v>2939990501932</v>
      </c>
      <c r="DW170" s="407">
        <v>2941975945963</v>
      </c>
      <c r="DX170" s="407">
        <v>2944457751001</v>
      </c>
      <c r="DY170" s="407">
        <v>2946417070768</v>
      </c>
      <c r="DZ170" s="407">
        <v>2949464901517</v>
      </c>
      <c r="EA170" s="407">
        <v>2951903861082</v>
      </c>
      <c r="EC170" s="464">
        <v>1000000</v>
      </c>
      <c r="ED170" s="465">
        <v>1000000</v>
      </c>
      <c r="EE170" s="465">
        <v>1000000</v>
      </c>
      <c r="EF170" s="465">
        <v>1000000</v>
      </c>
      <c r="EG170" s="465">
        <v>1000000</v>
      </c>
      <c r="EH170" s="465">
        <v>1000000</v>
      </c>
      <c r="EI170" s="465">
        <v>1000000</v>
      </c>
      <c r="EJ170" s="465">
        <v>1000000</v>
      </c>
      <c r="EK170" s="465">
        <v>1000000</v>
      </c>
      <c r="EL170" s="465">
        <v>1000000</v>
      </c>
      <c r="EM170" s="465">
        <v>1000000</v>
      </c>
      <c r="EN170" s="465">
        <v>1000000</v>
      </c>
      <c r="EP170" s="465">
        <v>1000000</v>
      </c>
      <c r="EQ170" s="465">
        <v>1000000</v>
      </c>
      <c r="ER170" s="465">
        <v>1000000</v>
      </c>
      <c r="ES170" s="465">
        <v>1000000</v>
      </c>
      <c r="ET170" s="465">
        <v>1000000</v>
      </c>
      <c r="EU170" s="465">
        <v>1000000</v>
      </c>
      <c r="EV170" s="465">
        <v>1000000</v>
      </c>
      <c r="EW170" s="465">
        <v>1000000</v>
      </c>
      <c r="EX170" s="465">
        <v>1000000</v>
      </c>
      <c r="EY170" s="465">
        <v>1000000</v>
      </c>
      <c r="EZ170" s="465">
        <v>1000000</v>
      </c>
      <c r="FA170" s="465">
        <v>1000000</v>
      </c>
    </row>
    <row r="171" spans="1:157" ht="22.5" customHeight="1">
      <c r="B171" s="1" t="s">
        <v>193</v>
      </c>
      <c r="C171" s="1" t="s">
        <v>194</v>
      </c>
      <c r="D171" s="1" t="s">
        <v>171</v>
      </c>
      <c r="E171" s="1" t="s">
        <v>172</v>
      </c>
      <c r="F171" s="1">
        <v>5</v>
      </c>
      <c r="G171" s="1" t="s">
        <v>171</v>
      </c>
      <c r="H171" s="1" t="s">
        <v>171</v>
      </c>
      <c r="I171" s="1" t="s">
        <v>171</v>
      </c>
      <c r="J171" s="1" t="s">
        <v>171</v>
      </c>
      <c r="K171" s="1" t="s">
        <v>171</v>
      </c>
      <c r="L171" s="1" t="s">
        <v>171</v>
      </c>
      <c r="M171" s="1" t="s">
        <v>171</v>
      </c>
      <c r="N171" s="1" t="s">
        <v>171</v>
      </c>
      <c r="O171" s="1" t="s">
        <v>171</v>
      </c>
      <c r="T171" s="295" t="s">
        <v>177</v>
      </c>
      <c r="U171" s="398"/>
      <c r="V171" s="172" t="s">
        <v>177</v>
      </c>
      <c r="W171" s="343">
        <f>(+SUMIFS('[1]SIIF 30 de Noviembre de 2025'!$P$4:$P$749,'[1]SIIF 30 de Noviembre de 2025'!$A$4:$A$749,$B171,'[1]SIIF 30 de Noviembre de 2025'!$B$4:$B$749,$C171,'[1]SIIF 30 de Noviembre de 2025'!$C$4:$C$749,$D171,'[1]SIIF 30 de Noviembre de 2025'!$D$4:$D$749,$E171,'[1]SIIF 30 de Noviembre de 2025'!$E$4:$E$749,$F171,'[1]SIIF 30 de Noviembre de 2025'!$F$4:$F$749,$G171,'[1]SIIF 30 de Noviembre de 2025'!$G$4:$G$749,$H171,'[1]SIIF 30 de Noviembre de 2025'!$H$4:$H$749,$I171,'[1]SIIF 30 de Noviembre de 2025'!$I$4:$I$749,$J171,'[1]SIIF 30 de Noviembre de 2025'!$J$4:$J$749,$K171,'[1]SIIF 30 de Noviembre de 2025'!$K$4:$K$749,$L171,'[1]SIIF 30 de Noviembre de 2025'!$L$4:$L$749,$M171,'[1]SIIF 30 de Noviembre de 2025'!$M$4:$M$749,$N171,'[1]SIIF 30 de Noviembre de 2025'!$N$4:$N$749,$O171)/1000000)</f>
        <v>49602.6</v>
      </c>
      <c r="X171" s="294">
        <v>0</v>
      </c>
      <c r="Y171" s="343">
        <f>(+SUMIFS('[1]SIIF 30 de Noviembre de 2025'!$R$4:$R$749,'[1]SIIF 30 de Noviembre de 2025'!$A$4:$A$749,$B171,'[1]SIIF 30 de Noviembre de 2025'!$B$4:$B$749,$C171,'[1]SIIF 30 de Noviembre de 2025'!$C$4:$C$749,$D171,'[1]SIIF 30 de Noviembre de 2025'!$D$4:$D$749,$E171,'[1]SIIF 30 de Noviembre de 2025'!$E$4:$E$749,$F171,'[1]SIIF 30 de Noviembre de 2025'!$F$4:$F$749,$G171,'[1]SIIF 30 de Noviembre de 2025'!$G$4:$G$749,$H171,'[1]SIIF 30 de Noviembre de 2025'!$H$4:$H$749,$I171,'[1]SIIF 30 de Noviembre de 2025'!$I$4:$I$749,$J171,'[1]SIIF 30 de Noviembre de 2025'!$J$4:$J$749,$K171,'[1]SIIF 30 de Noviembre de 2025'!$K$4:$K$749,$L171,'[1]SIIF 30 de Noviembre de 2025'!$L$4:$L$749,$M171,'[1]SIIF 30 de Noviembre de 2025'!$M$4:$M$749,$N171,'[1]SIIF 30 de Noviembre de 2025'!$N$4:$N$749,$O171)/1000000)</f>
        <v>0</v>
      </c>
      <c r="Z171" s="294"/>
      <c r="AA171" s="343">
        <f>(+SUMIFS('[1]SIIF 30 de Noviembre de 2025'!$Q$4:$Q$749,'[1]SIIF 30 de Noviembre de 2025'!$A$4:$A$749,$B171,'[1]SIIF 30 de Noviembre de 2025'!$B$4:$B$749,$C171,'[1]SIIF 30 de Noviembre de 2025'!$C$4:$C$749,$D171,'[1]SIIF 30 de Noviembre de 2025'!$D$4:$D$749,$E171,'[1]SIIF 30 de Noviembre de 2025'!$E$4:$E$749,$F171,'[1]SIIF 30 de Noviembre de 2025'!$F$4:$F$749,$G171,'[1]SIIF 30 de Noviembre de 2025'!$G$4:$G$749,$H171,'[1]SIIF 30 de Noviembre de 2025'!$H$4:$H$749,$I171,'[1]SIIF 30 de Noviembre de 2025'!$I$4:$I$749,$J171,'[1]SIIF 30 de Noviembre de 2025'!$J$4:$J$749,$K171,'[1]SIIF 30 de Noviembre de 2025'!$K$4:$K$749,$L171,'[1]SIIF 30 de Noviembre de 2025'!$L$4:$L$749,$M171,'[1]SIIF 30 de Noviembre de 2025'!$M$4:$M$749,$N171,'[1]SIIF 30 de Noviembre de 2025'!$N$4:$N$749,$O171)/1000000)</f>
        <v>0</v>
      </c>
      <c r="AB171" s="294"/>
      <c r="AC171" s="294"/>
      <c r="AD171" s="407">
        <f>W171-Y171+AA171</f>
        <v>49602.6</v>
      </c>
      <c r="AE171" s="343">
        <f>(+SUMIFS('[1]SIIF 30 de Noviembre de 2025'!$T$4:$T$749,'[1]SIIF 30 de Noviembre de 2025'!$A$4:$A$749,$B171,'[1]SIIF 30 de Noviembre de 2025'!$B$4:$B$749,$C171,'[1]SIIF 30 de Noviembre de 2025'!$C$4:$C$749,$D171,'[1]SIIF 30 de Noviembre de 2025'!$D$4:$D$749,$E171,'[1]SIIF 30 de Noviembre de 2025'!$E$4:$E$749,$F171,'[1]SIIF 30 de Noviembre de 2025'!$F$4:$F$749,$G171,'[1]SIIF 30 de Noviembre de 2025'!$G$4:$G$749,$H171,'[1]SIIF 30 de Noviembre de 2025'!$H$4:$H$749,$I171,'[1]SIIF 30 de Noviembre de 2025'!$I$4:$I$749,$J171,'[1]SIIF 30 de Noviembre de 2025'!$J$4:$J$749,$K171,'[1]SIIF 30 de Noviembre de 2025'!$K$4:$K$749,$L171,'[1]SIIF 30 de Noviembre de 2025'!$L$4:$L$749,$M171,'[1]SIIF 30 de Noviembre de 2025'!$M$4:$M$749,$N171,'[1]SIIF 30 de Noviembre de 2025'!$N$4:$N$749,$O171)/1000000)</f>
        <v>0</v>
      </c>
      <c r="AF171" s="343">
        <f>(+SUMIFS('[1]SIIF 30 de Noviembre de 2025'!$U$4:$U$749,'[1]SIIF 30 de Noviembre de 2025'!$A$4:$A$749,$B171,'[1]SIIF 30 de Noviembre de 2025'!$B$4:$B$749,$C171,'[1]SIIF 30 de Noviembre de 2025'!$C$4:$C$749,$D171,'[1]SIIF 30 de Noviembre de 2025'!$D$4:$D$749,$E171,'[1]SIIF 30 de Noviembre de 2025'!$E$4:$E$749,$F171,'[1]SIIF 30 de Noviembre de 2025'!$F$4:$F$749,$G171,'[1]SIIF 30 de Noviembre de 2025'!$G$4:$G$749,$H171,'[1]SIIF 30 de Noviembre de 2025'!$H$4:$H$749,$I171,'[1]SIIF 30 de Noviembre de 2025'!$I$4:$I$749,$J171,'[1]SIIF 30 de Noviembre de 2025'!$J$4:$J$749,$K171,'[1]SIIF 30 de Noviembre de 2025'!$K$4:$K$749,$L171,'[1]SIIF 30 de Noviembre de 2025'!$L$4:$L$749,$M171,'[1]SIIF 30 de Noviembre de 2025'!$M$4:$M$749,$N171,'[1]SIIF 30 de Noviembre de 2025'!$N$4:$N$749,$O171)/1000000)</f>
        <v>43794.945330709998</v>
      </c>
      <c r="AG171" s="343">
        <f t="shared" si="493"/>
        <v>5807.654669290001</v>
      </c>
      <c r="AH171" s="407">
        <f>+SUMIFS('[1]SIIF 30 de Noviembre de 2025'!$W$4:$W$749,'[1]SIIF 30 de Noviembre de 2025'!$A$4:$A$749,$B171,'[1]SIIF 30 de Noviembre de 2025'!$B$4:$B$749,$C171,'[1]SIIF 30 de Noviembre de 2025'!$C$4:$C$749,$D171,'[1]SIIF 30 de Noviembre de 2025'!$D$4:$D$749,$E171,'[1]SIIF 30 de Noviembre de 2025'!$E$4:$E$749,$F171,'[1]SIIF 30 de Noviembre de 2025'!$F$4:$F$749,$G171,'[1]SIIF 30 de Noviembre de 2025'!$G$4:$G$749,$H171,'[1]SIIF 30 de Noviembre de 2025'!$H$4:$H$749,$I171,'[1]SIIF 30 de Noviembre de 2025'!$I$4:$I$749,$J171,'[1]SIIF 30 de Noviembre de 2025'!$J$4:$J$749,$K171,'[1]SIIF 30 de Noviembre de 2025'!$K$4:$K$749,$L171,'[1]SIIF 30 de Noviembre de 2025'!$L$4:$L$749,$M171,'[1]SIIF 30 de Noviembre de 2025'!$M$4:$M$749,$N171,'[1]SIIF 30 de Noviembre de 2025'!$N$4:$N$749,$O171)/1000000</f>
        <v>41348.421023000003</v>
      </c>
      <c r="AI171" s="175">
        <f t="shared" si="477"/>
        <v>0.83359382417453931</v>
      </c>
      <c r="AJ171" s="215"/>
      <c r="AK171" s="243">
        <f>INDEX(CC171:CN171,MATCH($W$1,$CC$86:$CN$86,0))</f>
        <v>48526.529272</v>
      </c>
      <c r="AL171" s="243">
        <f t="shared" si="488"/>
        <v>-7178.1082489999972</v>
      </c>
      <c r="AM171" s="168">
        <f t="shared" si="478"/>
        <v>0.97830616282211014</v>
      </c>
      <c r="AN171" s="407">
        <f>+SUMIFS('[1]SIIF 30 de Noviembre de 2025'!$X$4:$X$749,'[1]SIIF 30 de Noviembre de 2025'!$A$4:$A$749,$B171,'[1]SIIF 30 de Noviembre de 2025'!$B$4:$B$749,$C171,'[1]SIIF 30 de Noviembre de 2025'!$C$4:$C$749,$D171,'[1]SIIF 30 de Noviembre de 2025'!$D$4:$D$749,$E171,'[1]SIIF 30 de Noviembre de 2025'!$E$4:$E$749,$F171,'[1]SIIF 30 de Noviembre de 2025'!$F$4:$F$749,$G171,'[1]SIIF 30 de Noviembre de 2025'!$G$4:$G$749,$H171,'[1]SIIF 30 de Noviembre de 2025'!$H$4:$H$749,$I171,'[1]SIIF 30 de Noviembre de 2025'!$I$4:$I$749,$J171,'[1]SIIF 30 de Noviembre de 2025'!$J$4:$J$749,$K171,'[1]SIIF 30 de Noviembre de 2025'!$K$4:$K$749,$L171,'[1]SIIF 30 de Noviembre de 2025'!$L$4:$L$749,$M171,'[1]SIIF 30 de Noviembre de 2025'!$M$4:$M$749,$N171,'[1]SIIF 30 de Noviembre de 2025'!$N$4:$N$749,$O171)/1000000</f>
        <v>24875.603451200001</v>
      </c>
      <c r="AO171" s="175">
        <f t="shared" si="479"/>
        <v>0.5014979749287336</v>
      </c>
      <c r="AP171" s="215"/>
      <c r="AQ171" s="243">
        <f>INDEX(CP171:DA171,MATCH($W$1,$CP$86:$DA$86,0))</f>
        <v>39414.711273000001</v>
      </c>
      <c r="AR171" s="243">
        <f t="shared" si="492"/>
        <v>-14539.1078218</v>
      </c>
      <c r="AS171" s="168">
        <f t="shared" si="480"/>
        <v>0.79460978402341809</v>
      </c>
      <c r="AT171" s="407">
        <f>+SUMIFS('[1]SIIF 30 de Noviembre de 2025'!$Z$4:$Z$749,'[1]SIIF 30 de Noviembre de 2025'!$A$4:$A$749,$B171,'[1]SIIF 30 de Noviembre de 2025'!$B$4:$B$749,$C171,'[1]SIIF 30 de Noviembre de 2025'!$C$4:$C$749,$D171,'[1]SIIF 30 de Noviembre de 2025'!$D$4:$D$749,$E171,'[1]SIIF 30 de Noviembre de 2025'!$E$4:$E$749,$F171,'[1]SIIF 30 de Noviembre de 2025'!$F$4:$F$749,$G171,'[1]SIIF 30 de Noviembre de 2025'!$G$4:$G$749,$H171,'[1]SIIF 30 de Noviembre de 2025'!$H$4:$H$749,$I171,'[1]SIIF 30 de Noviembre de 2025'!$I$4:$I$749,$J171,'[1]SIIF 30 de Noviembre de 2025'!$J$4:$J$749,$K171,'[1]SIIF 30 de Noviembre de 2025'!$K$4:$K$749,$L171,'[1]SIIF 30 de Noviembre de 2025'!$L$4:$L$749,$M171,'[1]SIIF 30 de Noviembre de 2025'!$M$4:$M$749,$N171,'[1]SIIF 30 de Noviembre de 2025'!$N$4:$N$749,$O171)/1000000</f>
        <v>24838.3959512</v>
      </c>
      <c r="AU171" s="175">
        <f t="shared" si="481"/>
        <v>0.50074786303943741</v>
      </c>
      <c r="AV171" s="407">
        <f>+AD171-AH171</f>
        <v>8254.1789769999959</v>
      </c>
      <c r="AW171" s="341">
        <f>+AH171-AN171</f>
        <v>16472.817571800002</v>
      </c>
      <c r="AX171" s="342">
        <f t="shared" si="489"/>
        <v>24726.996548799998</v>
      </c>
      <c r="AY171" s="376"/>
      <c r="AZ171" s="176">
        <f>AD171*AS171</f>
        <v>39414.711272999994</v>
      </c>
      <c r="BA171" s="170">
        <f>+AN171/AZ171</f>
        <v>0.63112484267366376</v>
      </c>
      <c r="BC171" s="521">
        <v>0.18679089307818542</v>
      </c>
      <c r="BD171" s="249">
        <v>0.31155441132118072</v>
      </c>
      <c r="BE171" s="249">
        <v>0.39752727788462699</v>
      </c>
      <c r="BF171" s="249">
        <v>0.44758941416377368</v>
      </c>
      <c r="BG171" s="249">
        <v>0.5727447548918807</v>
      </c>
      <c r="BH171" s="249">
        <v>0.64783795932068078</v>
      </c>
      <c r="BI171" s="249">
        <v>0.72668582396890491</v>
      </c>
      <c r="BJ171" s="249">
        <v>0.8063221672654256</v>
      </c>
      <c r="BK171" s="249">
        <v>0.86843851503751823</v>
      </c>
      <c r="BL171" s="249">
        <v>0.93366068020627946</v>
      </c>
      <c r="BM171" s="249">
        <v>0.97830616282211014</v>
      </c>
      <c r="BN171" s="249">
        <v>1</v>
      </c>
      <c r="BP171" s="249">
        <v>0</v>
      </c>
      <c r="BQ171" s="249">
        <v>1.4811214996794523E-2</v>
      </c>
      <c r="BR171" s="249">
        <v>9.8155162693084635E-2</v>
      </c>
      <c r="BS171" s="249">
        <v>0.18358314429082345</v>
      </c>
      <c r="BT171" s="249">
        <v>0.27052757865515115</v>
      </c>
      <c r="BU171" s="249">
        <v>0.35928058757000642</v>
      </c>
      <c r="BV171" s="249">
        <v>0.44713525647849106</v>
      </c>
      <c r="BW171" s="249">
        <v>0.53536127688871149</v>
      </c>
      <c r="BX171" s="249">
        <v>0.62184121947236637</v>
      </c>
      <c r="BY171" s="249">
        <v>0.70868827990871441</v>
      </c>
      <c r="BZ171" s="249">
        <v>0.79460978402341809</v>
      </c>
      <c r="CA171" s="249">
        <v>1</v>
      </c>
      <c r="CC171" s="464">
        <f t="shared" si="490"/>
        <v>9265.3139530000008</v>
      </c>
      <c r="CD171" s="464">
        <f t="shared" si="490"/>
        <v>15453.908842999999</v>
      </c>
      <c r="CE171" s="464">
        <f t="shared" si="490"/>
        <v>19718.386554000001</v>
      </c>
      <c r="CF171" s="464">
        <f t="shared" si="490"/>
        <v>22201.598675000001</v>
      </c>
      <c r="CG171" s="464">
        <f t="shared" si="490"/>
        <v>28409.628979000001</v>
      </c>
      <c r="CH171" s="464">
        <f t="shared" si="490"/>
        <v>32134.447161</v>
      </c>
      <c r="CI171" s="464">
        <f t="shared" si="490"/>
        <v>36045.506251999999</v>
      </c>
      <c r="CJ171" s="464">
        <f t="shared" si="490"/>
        <v>39995.675933999999</v>
      </c>
      <c r="CK171" s="464">
        <f>DK171/EK171</f>
        <v>43076.808285999999</v>
      </c>
      <c r="CL171" s="464">
        <f t="shared" si="490"/>
        <v>46311.997256000002</v>
      </c>
      <c r="CM171" s="464">
        <f t="shared" si="490"/>
        <v>48526.529272</v>
      </c>
      <c r="CN171" s="464">
        <f t="shared" si="490"/>
        <v>49602.6</v>
      </c>
      <c r="CP171" s="465">
        <f t="shared" si="491"/>
        <v>0</v>
      </c>
      <c r="CQ171" s="465">
        <f t="shared" si="491"/>
        <v>734.67477299999996</v>
      </c>
      <c r="CR171" s="465">
        <f t="shared" si="491"/>
        <v>4868.7512729999999</v>
      </c>
      <c r="CS171" s="465">
        <f t="shared" si="491"/>
        <v>9106.2012730000006</v>
      </c>
      <c r="CT171" s="465">
        <f t="shared" si="491"/>
        <v>13418.871273000001</v>
      </c>
      <c r="CU171" s="465">
        <f t="shared" si="491"/>
        <v>17821.251273000002</v>
      </c>
      <c r="CV171" s="465">
        <f t="shared" si="491"/>
        <v>22179.071273000001</v>
      </c>
      <c r="CW171" s="465">
        <f t="shared" si="491"/>
        <v>26555.311272999999</v>
      </c>
      <c r="CX171" s="465">
        <f t="shared" si="491"/>
        <v>30844.941273</v>
      </c>
      <c r="CY171" s="465">
        <f t="shared" si="491"/>
        <v>35152.781273000001</v>
      </c>
      <c r="CZ171" s="465">
        <f t="shared" si="491"/>
        <v>39414.711273000001</v>
      </c>
      <c r="DA171" s="465">
        <f t="shared" si="491"/>
        <v>49602.6</v>
      </c>
      <c r="DC171" s="407">
        <v>9265313953</v>
      </c>
      <c r="DD171" s="407">
        <v>15453908843</v>
      </c>
      <c r="DE171" s="407">
        <v>19718386554</v>
      </c>
      <c r="DF171" s="407">
        <v>22201598675</v>
      </c>
      <c r="DG171" s="407">
        <v>28409628979</v>
      </c>
      <c r="DH171" s="407">
        <v>32134447161</v>
      </c>
      <c r="DI171" s="407">
        <v>36045506252</v>
      </c>
      <c r="DJ171" s="407">
        <v>39995675934</v>
      </c>
      <c r="DK171" s="407">
        <v>43076808286</v>
      </c>
      <c r="DL171" s="407">
        <v>46311997256</v>
      </c>
      <c r="DM171" s="407">
        <v>48526529272</v>
      </c>
      <c r="DN171" s="407">
        <v>49602600000</v>
      </c>
      <c r="DP171" s="407">
        <v>0</v>
      </c>
      <c r="DQ171" s="407">
        <v>734674773</v>
      </c>
      <c r="DR171" s="407">
        <v>4868751273</v>
      </c>
      <c r="DS171" s="407">
        <v>9106201273</v>
      </c>
      <c r="DT171" s="407">
        <v>13418871273</v>
      </c>
      <c r="DU171" s="407">
        <v>17821251273</v>
      </c>
      <c r="DV171" s="407">
        <v>22179071273</v>
      </c>
      <c r="DW171" s="407">
        <v>26555311273</v>
      </c>
      <c r="DX171" s="407">
        <v>30844941273</v>
      </c>
      <c r="DY171" s="407">
        <v>35152781273</v>
      </c>
      <c r="DZ171" s="407">
        <v>39414711273</v>
      </c>
      <c r="EA171" s="407">
        <v>49602600000</v>
      </c>
      <c r="EC171" s="464">
        <v>1000000</v>
      </c>
      <c r="ED171" s="465">
        <v>1000000</v>
      </c>
      <c r="EE171" s="465">
        <v>1000000</v>
      </c>
      <c r="EF171" s="465">
        <v>1000000</v>
      </c>
      <c r="EG171" s="465">
        <v>1000000</v>
      </c>
      <c r="EH171" s="465">
        <v>1000000</v>
      </c>
      <c r="EI171" s="465">
        <v>1000000</v>
      </c>
      <c r="EJ171" s="465">
        <v>1000000</v>
      </c>
      <c r="EK171" s="465">
        <v>1000000</v>
      </c>
      <c r="EL171" s="465">
        <v>1000000</v>
      </c>
      <c r="EM171" s="465">
        <v>1000000</v>
      </c>
      <c r="EN171" s="465">
        <v>1000000</v>
      </c>
      <c r="EP171" s="465">
        <v>1000000</v>
      </c>
      <c r="EQ171" s="465">
        <v>1000000</v>
      </c>
      <c r="ER171" s="465">
        <v>1000000</v>
      </c>
      <c r="ES171" s="465">
        <v>1000000</v>
      </c>
      <c r="ET171" s="465">
        <v>1000000</v>
      </c>
      <c r="EU171" s="465">
        <v>1000000</v>
      </c>
      <c r="EV171" s="465">
        <v>1000000</v>
      </c>
      <c r="EW171" s="465">
        <v>1000000</v>
      </c>
      <c r="EX171" s="465">
        <v>1000000</v>
      </c>
      <c r="EY171" s="465">
        <v>1000000</v>
      </c>
      <c r="EZ171" s="465">
        <v>1000000</v>
      </c>
      <c r="FA171" s="465">
        <v>1000000</v>
      </c>
    </row>
    <row r="172" spans="1:157" ht="23.4" thickBot="1">
      <c r="B172" s="1" t="s">
        <v>193</v>
      </c>
      <c r="C172" s="1" t="s">
        <v>194</v>
      </c>
      <c r="D172" s="1" t="s">
        <v>171</v>
      </c>
      <c r="E172" s="1" t="s">
        <v>172</v>
      </c>
      <c r="F172" s="1">
        <v>8</v>
      </c>
      <c r="G172" s="1" t="s">
        <v>171</v>
      </c>
      <c r="H172" s="1" t="s">
        <v>171</v>
      </c>
      <c r="I172" s="1" t="s">
        <v>171</v>
      </c>
      <c r="J172" s="1" t="s">
        <v>171</v>
      </c>
      <c r="K172" s="1" t="s">
        <v>171</v>
      </c>
      <c r="L172" s="1" t="s">
        <v>171</v>
      </c>
      <c r="M172" s="1" t="s">
        <v>171</v>
      </c>
      <c r="N172" s="1" t="s">
        <v>171</v>
      </c>
      <c r="O172" s="1" t="s">
        <v>171</v>
      </c>
      <c r="T172" s="172" t="s">
        <v>178</v>
      </c>
      <c r="U172" s="399"/>
      <c r="V172" s="172" t="s">
        <v>178</v>
      </c>
      <c r="W172" s="343">
        <f>(+SUMIFS('[1]SIIF 30 de Noviembre de 2025'!$P$4:$P$749,'[1]SIIF 30 de Noviembre de 2025'!$A$4:$A$749,$B172,'[1]SIIF 30 de Noviembre de 2025'!$B$4:$B$749,$C172,'[1]SIIF 30 de Noviembre de 2025'!$C$4:$C$749,$D172,'[1]SIIF 30 de Noviembre de 2025'!$D$4:$D$749,$E172,'[1]SIIF 30 de Noviembre de 2025'!$E$4:$E$749,$F172,'[1]SIIF 30 de Noviembre de 2025'!$F$4:$F$749,$G172,'[1]SIIF 30 de Noviembre de 2025'!$G$4:$G$749,$H172,'[1]SIIF 30 de Noviembre de 2025'!$H$4:$H$749,$I172,'[1]SIIF 30 de Noviembre de 2025'!$I$4:$I$749,$J172,'[1]SIIF 30 de Noviembre de 2025'!$J$4:$J$749,$K172,'[1]SIIF 30 de Noviembre de 2025'!$K$4:$K$749,$L172,'[1]SIIF 30 de Noviembre de 2025'!$L$4:$L$749,$M172,'[1]SIIF 30 de Noviembre de 2025'!$M$4:$M$749,$N172,'[1]SIIF 30 de Noviembre de 2025'!$N$4:$N$749,$O172)/1000000)</f>
        <v>7412.8</v>
      </c>
      <c r="X172" s="294">
        <v>0</v>
      </c>
      <c r="Y172" s="343">
        <f>(+SUMIFS('[1]SIIF 30 de Noviembre de 2025'!$R$4:$R$749,'[1]SIIF 30 de Noviembre de 2025'!$A$4:$A$749,$B172,'[1]SIIF 30 de Noviembre de 2025'!$B$4:$B$749,$C172,'[1]SIIF 30 de Noviembre de 2025'!$C$4:$C$749,$D172,'[1]SIIF 30 de Noviembre de 2025'!$D$4:$D$749,$E172,'[1]SIIF 30 de Noviembre de 2025'!$E$4:$E$749,$F172,'[1]SIIF 30 de Noviembre de 2025'!$F$4:$F$749,$G172,'[1]SIIF 30 de Noviembre de 2025'!$G$4:$G$749,$H172,'[1]SIIF 30 de Noviembre de 2025'!$H$4:$H$749,$I172,'[1]SIIF 30 de Noviembre de 2025'!$I$4:$I$749,$J172,'[1]SIIF 30 de Noviembre de 2025'!$J$4:$J$749,$K172,'[1]SIIF 30 de Noviembre de 2025'!$K$4:$K$749,$L172,'[1]SIIF 30 de Noviembre de 2025'!$L$4:$L$749,$M172,'[1]SIIF 30 de Noviembre de 2025'!$M$4:$M$749,$N172,'[1]SIIF 30 de Noviembre de 2025'!$N$4:$N$749,$O172)/1000000)</f>
        <v>0</v>
      </c>
      <c r="Z172" s="294"/>
      <c r="AA172" s="343">
        <f>(+SUMIFS('[1]SIIF 30 de Noviembre de 2025'!$Q$4:$Q$749,'[1]SIIF 30 de Noviembre de 2025'!$A$4:$A$749,$B172,'[1]SIIF 30 de Noviembre de 2025'!$B$4:$B$749,$C172,'[1]SIIF 30 de Noviembre de 2025'!$C$4:$C$749,$D172,'[1]SIIF 30 de Noviembre de 2025'!$D$4:$D$749,$E172,'[1]SIIF 30 de Noviembre de 2025'!$E$4:$E$749,$F172,'[1]SIIF 30 de Noviembre de 2025'!$F$4:$F$749,$G172,'[1]SIIF 30 de Noviembre de 2025'!$G$4:$G$749,$H172,'[1]SIIF 30 de Noviembre de 2025'!$H$4:$H$749,$I172,'[1]SIIF 30 de Noviembre de 2025'!$I$4:$I$749,$J172,'[1]SIIF 30 de Noviembre de 2025'!$J$4:$J$749,$K172,'[1]SIIF 30 de Noviembre de 2025'!$K$4:$K$749,$L172,'[1]SIIF 30 de Noviembre de 2025'!$L$4:$L$749,$M172,'[1]SIIF 30 de Noviembre de 2025'!$M$4:$M$749,$N172,'[1]SIIF 30 de Noviembre de 2025'!$N$4:$N$749,$O172)/1000000)</f>
        <v>11020</v>
      </c>
      <c r="AB172" s="294"/>
      <c r="AC172" s="294"/>
      <c r="AD172" s="407">
        <f>W172-Y172+AA172</f>
        <v>18432.8</v>
      </c>
      <c r="AE172" s="343">
        <f>(+SUMIFS('[1]SIIF 30 de Noviembre de 2025'!$T$4:$T$749,'[1]SIIF 30 de Noviembre de 2025'!$A$4:$A$749,$B172,'[1]SIIF 30 de Noviembre de 2025'!$B$4:$B$749,$C172,'[1]SIIF 30 de Noviembre de 2025'!$C$4:$C$749,$D172,'[1]SIIF 30 de Noviembre de 2025'!$D$4:$D$749,$E172,'[1]SIIF 30 de Noviembre de 2025'!$E$4:$E$749,$F172,'[1]SIIF 30 de Noviembre de 2025'!$F$4:$F$749,$G172,'[1]SIIF 30 de Noviembre de 2025'!$G$4:$G$749,$H172,'[1]SIIF 30 de Noviembre de 2025'!$H$4:$H$749,$I172,'[1]SIIF 30 de Noviembre de 2025'!$I$4:$I$749,$J172,'[1]SIIF 30 de Noviembre de 2025'!$J$4:$J$749,$K172,'[1]SIIF 30 de Noviembre de 2025'!$K$4:$K$749,$L172,'[1]SIIF 30 de Noviembre de 2025'!$L$4:$L$749,$M172,'[1]SIIF 30 de Noviembre de 2025'!$M$4:$M$749,$N172,'[1]SIIF 30 de Noviembre de 2025'!$N$4:$N$749,$O172)/1000000)</f>
        <v>0</v>
      </c>
      <c r="AF172" s="343">
        <f>(+SUMIFS('[1]SIIF 30 de Noviembre de 2025'!$U$4:$U$749,'[1]SIIF 30 de Noviembre de 2025'!$A$4:$A$749,$B172,'[1]SIIF 30 de Noviembre de 2025'!$B$4:$B$749,$C172,'[1]SIIF 30 de Noviembre de 2025'!$C$4:$C$749,$D172,'[1]SIIF 30 de Noviembre de 2025'!$D$4:$D$749,$E172,'[1]SIIF 30 de Noviembre de 2025'!$E$4:$E$749,$F172,'[1]SIIF 30 de Noviembre de 2025'!$F$4:$F$749,$G172,'[1]SIIF 30 de Noviembre de 2025'!$G$4:$G$749,$H172,'[1]SIIF 30 de Noviembre de 2025'!$H$4:$H$749,$I172,'[1]SIIF 30 de Noviembre de 2025'!$I$4:$I$749,$J172,'[1]SIIF 30 de Noviembre de 2025'!$J$4:$J$749,$K172,'[1]SIIF 30 de Noviembre de 2025'!$K$4:$K$749,$L172,'[1]SIIF 30 de Noviembre de 2025'!$L$4:$L$749,$M172,'[1]SIIF 30 de Noviembre de 2025'!$M$4:$M$749,$N172,'[1]SIIF 30 de Noviembre de 2025'!$N$4:$N$749,$O172)/1000000)</f>
        <v>17912.573176999998</v>
      </c>
      <c r="AG172" s="343">
        <f t="shared" si="493"/>
        <v>520.22682300000088</v>
      </c>
      <c r="AH172" s="407">
        <f>+SUMIFS('[1]SIIF 30 de Noviembre de 2025'!$W$4:$W$749,'[1]SIIF 30 de Noviembre de 2025'!$A$4:$A$749,$B172,'[1]SIIF 30 de Noviembre de 2025'!$B$4:$B$749,$C172,'[1]SIIF 30 de Noviembre de 2025'!$C$4:$C$749,$D172,'[1]SIIF 30 de Noviembre de 2025'!$D$4:$D$749,$E172,'[1]SIIF 30 de Noviembre de 2025'!$E$4:$E$749,$F172,'[1]SIIF 30 de Noviembre de 2025'!$F$4:$F$749,$G172,'[1]SIIF 30 de Noviembre de 2025'!$G$4:$G$749,$H172,'[1]SIIF 30 de Noviembre de 2025'!$H$4:$H$749,$I172,'[1]SIIF 30 de Noviembre de 2025'!$I$4:$I$749,$J172,'[1]SIIF 30 de Noviembre de 2025'!$J$4:$J$749,$K172,'[1]SIIF 30 de Noviembre de 2025'!$K$4:$K$749,$L172,'[1]SIIF 30 de Noviembre de 2025'!$L$4:$L$749,$M172,'[1]SIIF 30 de Noviembre de 2025'!$M$4:$M$749,$N172,'[1]SIIF 30 de Noviembre de 2025'!$N$4:$N$749,$O172)/1000000</f>
        <v>17902.553970000001</v>
      </c>
      <c r="AI172" s="175">
        <f t="shared" si="477"/>
        <v>0.97123356028384189</v>
      </c>
      <c r="AJ172" s="215"/>
      <c r="AK172" s="243">
        <f>INDEX(CC172:CN172,MATCH($W$1,$CC$86:$CN$86,0))</f>
        <v>7412.8</v>
      </c>
      <c r="AL172" s="243">
        <f t="shared" si="488"/>
        <v>10489.753970000002</v>
      </c>
      <c r="AM172" s="168">
        <f t="shared" si="478"/>
        <v>1</v>
      </c>
      <c r="AN172" s="407">
        <f>+SUMIFS('[1]SIIF 30 de Noviembre de 2025'!$X$4:$X$749,'[1]SIIF 30 de Noviembre de 2025'!$A$4:$A$749,$B172,'[1]SIIF 30 de Noviembre de 2025'!$B$4:$B$749,$C172,'[1]SIIF 30 de Noviembre de 2025'!$C$4:$C$749,$D172,'[1]SIIF 30 de Noviembre de 2025'!$D$4:$D$749,$E172,'[1]SIIF 30 de Noviembre de 2025'!$E$4:$E$749,$F172,'[1]SIIF 30 de Noviembre de 2025'!$F$4:$F$749,$G172,'[1]SIIF 30 de Noviembre de 2025'!$G$4:$G$749,$H172,'[1]SIIF 30 de Noviembre de 2025'!$H$4:$H$749,$I172,'[1]SIIF 30 de Noviembre de 2025'!$I$4:$I$749,$J172,'[1]SIIF 30 de Noviembre de 2025'!$J$4:$J$749,$K172,'[1]SIIF 30 de Noviembre de 2025'!$K$4:$K$749,$L172,'[1]SIIF 30 de Noviembre de 2025'!$L$4:$L$749,$M172,'[1]SIIF 30 de Noviembre de 2025'!$M$4:$M$749,$N172,'[1]SIIF 30 de Noviembre de 2025'!$N$4:$N$749,$O172)/1000000</f>
        <v>14601.417213999999</v>
      </c>
      <c r="AO172" s="175">
        <f t="shared" si="479"/>
        <v>0.79214320200946142</v>
      </c>
      <c r="AP172" s="215"/>
      <c r="AQ172" s="243">
        <f>INDEX(CP172:DA172,MATCH($W$1,$CP$86:$DA$86,0))</f>
        <v>7412.8</v>
      </c>
      <c r="AR172" s="243">
        <f t="shared" si="492"/>
        <v>7188.617213999999</v>
      </c>
      <c r="AS172" s="168">
        <f t="shared" si="480"/>
        <v>1</v>
      </c>
      <c r="AT172" s="407">
        <f>+SUMIFS('[1]SIIF 30 de Noviembre de 2025'!$Z$4:$Z$749,'[1]SIIF 30 de Noviembre de 2025'!$A$4:$A$749,$B172,'[1]SIIF 30 de Noviembre de 2025'!$B$4:$B$749,$C172,'[1]SIIF 30 de Noviembre de 2025'!$C$4:$C$749,$D172,'[1]SIIF 30 de Noviembre de 2025'!$D$4:$D$749,$E172,'[1]SIIF 30 de Noviembre de 2025'!$E$4:$E$749,$F172,'[1]SIIF 30 de Noviembre de 2025'!$F$4:$F$749,$G172,'[1]SIIF 30 de Noviembre de 2025'!$G$4:$G$749,$H172,'[1]SIIF 30 de Noviembre de 2025'!$H$4:$H$749,$I172,'[1]SIIF 30 de Noviembre de 2025'!$I$4:$I$749,$J172,'[1]SIIF 30 de Noviembre de 2025'!$J$4:$J$749,$K172,'[1]SIIF 30 de Noviembre de 2025'!$K$4:$K$749,$L172,'[1]SIIF 30 de Noviembre de 2025'!$L$4:$L$749,$M172,'[1]SIIF 30 de Noviembre de 2025'!$M$4:$M$749,$N172,'[1]SIIF 30 de Noviembre de 2025'!$N$4:$N$749,$O172)/1000000</f>
        <v>14601.417213999999</v>
      </c>
      <c r="AU172" s="175">
        <f t="shared" si="481"/>
        <v>0.79214320200946142</v>
      </c>
      <c r="AV172" s="407">
        <f>+AD172-AH172</f>
        <v>530.24602999999843</v>
      </c>
      <c r="AW172" s="341">
        <f>+AH172-AN172</f>
        <v>3301.1367560000017</v>
      </c>
      <c r="AX172" s="342">
        <f t="shared" si="489"/>
        <v>3831.3827860000001</v>
      </c>
      <c r="AY172" s="376"/>
      <c r="AZ172" s="176">
        <f>AD172*AS172</f>
        <v>18432.8</v>
      </c>
      <c r="BA172" s="170">
        <f>+AN172/AZ172</f>
        <v>0.79214320200946142</v>
      </c>
      <c r="BC172" s="521">
        <v>0</v>
      </c>
      <c r="BD172" s="249">
        <v>5.5687459529462552E-2</v>
      </c>
      <c r="BE172" s="249">
        <v>5.5687459529462552E-2</v>
      </c>
      <c r="BF172" s="249">
        <v>5.5687459529462552E-2</v>
      </c>
      <c r="BG172" s="249">
        <v>5.5687459529462552E-2</v>
      </c>
      <c r="BH172" s="249">
        <v>5.5687459529462552E-2</v>
      </c>
      <c r="BI172" s="249">
        <v>5.5687459529462552E-2</v>
      </c>
      <c r="BJ172" s="249">
        <v>5.5687459529462552E-2</v>
      </c>
      <c r="BK172" s="249">
        <v>5.5687459529462552E-2</v>
      </c>
      <c r="BL172" s="249">
        <v>5.5687459529462552E-2</v>
      </c>
      <c r="BM172" s="249">
        <v>1</v>
      </c>
      <c r="BN172" s="249">
        <v>1</v>
      </c>
      <c r="BP172" s="249">
        <v>0</v>
      </c>
      <c r="BQ172" s="249">
        <v>5.5687459529462552E-2</v>
      </c>
      <c r="BR172" s="249">
        <v>5.5687459529462552E-2</v>
      </c>
      <c r="BS172" s="249">
        <v>5.5687459529462552E-2</v>
      </c>
      <c r="BT172" s="249">
        <v>5.5687459529462552E-2</v>
      </c>
      <c r="BU172" s="249">
        <v>5.5687459529462552E-2</v>
      </c>
      <c r="BV172" s="249">
        <v>5.5687459529462552E-2</v>
      </c>
      <c r="BW172" s="249">
        <v>5.5687459529462552E-2</v>
      </c>
      <c r="BX172" s="249">
        <v>5.5687459529462552E-2</v>
      </c>
      <c r="BY172" s="249">
        <v>5.5687459529462552E-2</v>
      </c>
      <c r="BZ172" s="249">
        <v>1</v>
      </c>
      <c r="CA172" s="249">
        <v>1</v>
      </c>
      <c r="CC172" s="464">
        <f t="shared" si="490"/>
        <v>0</v>
      </c>
      <c r="CD172" s="464">
        <f t="shared" si="490"/>
        <v>412.8</v>
      </c>
      <c r="CE172" s="464">
        <f t="shared" si="490"/>
        <v>412.8</v>
      </c>
      <c r="CF172" s="464">
        <f t="shared" si="490"/>
        <v>412.8</v>
      </c>
      <c r="CG172" s="464">
        <f t="shared" si="490"/>
        <v>412.8</v>
      </c>
      <c r="CH172" s="464">
        <f t="shared" si="490"/>
        <v>412.8</v>
      </c>
      <c r="CI172" s="464">
        <f t="shared" si="490"/>
        <v>412.8</v>
      </c>
      <c r="CJ172" s="464">
        <f t="shared" si="490"/>
        <v>412.8</v>
      </c>
      <c r="CK172" s="464">
        <f t="shared" si="490"/>
        <v>412.8</v>
      </c>
      <c r="CL172" s="464">
        <f t="shared" si="490"/>
        <v>412.8</v>
      </c>
      <c r="CM172" s="464">
        <f t="shared" si="490"/>
        <v>7412.8</v>
      </c>
      <c r="CN172" s="464">
        <f t="shared" si="490"/>
        <v>7412.8</v>
      </c>
      <c r="CP172" s="465">
        <f t="shared" si="491"/>
        <v>0</v>
      </c>
      <c r="CQ172" s="465">
        <f t="shared" si="491"/>
        <v>412.8</v>
      </c>
      <c r="CR172" s="465">
        <f t="shared" si="491"/>
        <v>412.8</v>
      </c>
      <c r="CS172" s="465">
        <f t="shared" si="491"/>
        <v>412.8</v>
      </c>
      <c r="CT172" s="465">
        <f t="shared" si="491"/>
        <v>412.8</v>
      </c>
      <c r="CU172" s="465">
        <f t="shared" si="491"/>
        <v>412.8</v>
      </c>
      <c r="CV172" s="465">
        <f t="shared" si="491"/>
        <v>412.8</v>
      </c>
      <c r="CW172" s="465">
        <f t="shared" si="491"/>
        <v>412.8</v>
      </c>
      <c r="CX172" s="465">
        <f t="shared" si="491"/>
        <v>412.8</v>
      </c>
      <c r="CY172" s="465">
        <f t="shared" si="491"/>
        <v>412.8</v>
      </c>
      <c r="CZ172" s="465">
        <f t="shared" si="491"/>
        <v>7412.8</v>
      </c>
      <c r="DA172" s="465">
        <f t="shared" si="491"/>
        <v>7412.8</v>
      </c>
      <c r="DC172" s="407">
        <v>0</v>
      </c>
      <c r="DD172" s="407">
        <v>412800000</v>
      </c>
      <c r="DE172" s="407">
        <v>412800000</v>
      </c>
      <c r="DF172" s="407">
        <v>412800000</v>
      </c>
      <c r="DG172" s="407">
        <v>412800000</v>
      </c>
      <c r="DH172" s="407">
        <v>412800000</v>
      </c>
      <c r="DI172" s="407">
        <v>412800000</v>
      </c>
      <c r="DJ172" s="407">
        <v>412800000</v>
      </c>
      <c r="DK172" s="407">
        <v>412800000</v>
      </c>
      <c r="DL172" s="407">
        <v>412800000</v>
      </c>
      <c r="DM172" s="407">
        <v>7412800000</v>
      </c>
      <c r="DN172" s="407">
        <v>7412800000</v>
      </c>
      <c r="DP172" s="407">
        <v>0</v>
      </c>
      <c r="DQ172" s="407">
        <v>412800000</v>
      </c>
      <c r="DR172" s="407">
        <v>412800000</v>
      </c>
      <c r="DS172" s="407">
        <v>412800000</v>
      </c>
      <c r="DT172" s="407">
        <v>412800000</v>
      </c>
      <c r="DU172" s="407">
        <v>412800000</v>
      </c>
      <c r="DV172" s="407">
        <v>412800000</v>
      </c>
      <c r="DW172" s="407">
        <v>412800000</v>
      </c>
      <c r="DX172" s="407">
        <v>412800000</v>
      </c>
      <c r="DY172" s="407">
        <v>412800000</v>
      </c>
      <c r="DZ172" s="407">
        <v>7412800000</v>
      </c>
      <c r="EA172" s="407">
        <v>7412800000</v>
      </c>
      <c r="EC172" s="464">
        <v>1000000</v>
      </c>
      <c r="ED172" s="465">
        <v>1000000</v>
      </c>
      <c r="EE172" s="465">
        <v>1000000</v>
      </c>
      <c r="EF172" s="465">
        <v>1000000</v>
      </c>
      <c r="EG172" s="465">
        <v>1000000</v>
      </c>
      <c r="EH172" s="465">
        <v>1000000</v>
      </c>
      <c r="EI172" s="465">
        <v>1000000</v>
      </c>
      <c r="EJ172" s="465">
        <v>1000000</v>
      </c>
      <c r="EK172" s="465">
        <v>1000000</v>
      </c>
      <c r="EL172" s="465">
        <v>1000000</v>
      </c>
      <c r="EM172" s="465">
        <v>1000000</v>
      </c>
      <c r="EN172" s="465">
        <v>1000000</v>
      </c>
      <c r="EP172" s="465">
        <v>1000000</v>
      </c>
      <c r="EQ172" s="465">
        <v>1000000</v>
      </c>
      <c r="ER172" s="465">
        <v>1000000</v>
      </c>
      <c r="ES172" s="465">
        <v>1000000</v>
      </c>
      <c r="ET172" s="465">
        <v>1000000</v>
      </c>
      <c r="EU172" s="465">
        <v>1000000</v>
      </c>
      <c r="EV172" s="465">
        <v>1000000</v>
      </c>
      <c r="EW172" s="465">
        <v>1000000</v>
      </c>
      <c r="EX172" s="465">
        <v>1000000</v>
      </c>
      <c r="EY172" s="465">
        <v>1000000</v>
      </c>
      <c r="EZ172" s="465">
        <v>1000000</v>
      </c>
      <c r="FA172" s="465">
        <v>1000000</v>
      </c>
    </row>
    <row r="173" spans="1:157" ht="27.75" customHeight="1" thickBot="1">
      <c r="A173" s="179"/>
      <c r="B173" s="1" t="s">
        <v>193</v>
      </c>
      <c r="C173" s="1" t="s">
        <v>194</v>
      </c>
      <c r="D173" s="179" t="s">
        <v>171</v>
      </c>
      <c r="E173" s="179" t="s">
        <v>179</v>
      </c>
      <c r="F173" s="179" t="s">
        <v>171</v>
      </c>
      <c r="G173" s="179" t="s">
        <v>171</v>
      </c>
      <c r="H173" s="179" t="s">
        <v>171</v>
      </c>
      <c r="I173" s="179" t="s">
        <v>171</v>
      </c>
      <c r="J173" s="179" t="s">
        <v>171</v>
      </c>
      <c r="K173" s="179" t="s">
        <v>171</v>
      </c>
      <c r="L173" s="179" t="s">
        <v>171</v>
      </c>
      <c r="M173" s="179" t="s">
        <v>171</v>
      </c>
      <c r="N173" s="179" t="s">
        <v>171</v>
      </c>
      <c r="O173" s="179" t="s">
        <v>171</v>
      </c>
      <c r="P173" s="179"/>
      <c r="Q173" s="179"/>
      <c r="R173" s="179"/>
      <c r="S173" s="179"/>
      <c r="T173" s="180" t="s">
        <v>180</v>
      </c>
      <c r="U173" s="180"/>
      <c r="V173" s="180" t="s">
        <v>180</v>
      </c>
      <c r="W173" s="344">
        <f>SUM(W174:W175)</f>
        <v>0</v>
      </c>
      <c r="X173" s="344">
        <f>SUM(X174:X175)</f>
        <v>0</v>
      </c>
      <c r="Y173" s="344">
        <f>SUM(Y174:Y175)</f>
        <v>0</v>
      </c>
      <c r="Z173" s="344"/>
      <c r="AA173" s="344">
        <f>SUM(AA174:AA175)</f>
        <v>0</v>
      </c>
      <c r="AB173" s="344">
        <f>SUM(AB174:AB175)</f>
        <v>0</v>
      </c>
      <c r="AC173" s="344"/>
      <c r="AD173" s="408">
        <f>SUM(AD174:AD175)</f>
        <v>0</v>
      </c>
      <c r="AE173" s="344">
        <f>SUM(AE174:AE175)</f>
        <v>0</v>
      </c>
      <c r="AF173" s="344">
        <f>SUM(AF174:AF175)</f>
        <v>0</v>
      </c>
      <c r="AG173" s="344">
        <f>SUM(AG174:AG175)</f>
        <v>0</v>
      </c>
      <c r="AH173" s="408">
        <f>SUM(AH174:AH175)</f>
        <v>0</v>
      </c>
      <c r="AI173" s="165">
        <f>IFERROR(AH173/AD173,0)</f>
        <v>0</v>
      </c>
      <c r="AJ173" s="182" t="e">
        <f>+AH173/AG173</f>
        <v>#DIV/0!</v>
      </c>
      <c r="AK173" s="183">
        <f>SUM(AK174:AK175)</f>
        <v>0</v>
      </c>
      <c r="AL173" s="183">
        <f>SUM(AL174:AL175)</f>
        <v>0</v>
      </c>
      <c r="AM173" s="168">
        <f t="shared" si="478"/>
        <v>0</v>
      </c>
      <c r="AN173" s="408">
        <f>SUM(AN174:AN175)</f>
        <v>0</v>
      </c>
      <c r="AO173" s="522">
        <f>IFERROR(AN173/AD173,0)</f>
        <v>0</v>
      </c>
      <c r="AP173" s="184" t="e">
        <f>+AN173/AG173</f>
        <v>#DIV/0!</v>
      </c>
      <c r="AQ173" s="183">
        <f>SUM(AQ174:AQ175)</f>
        <v>0</v>
      </c>
      <c r="AR173" s="183">
        <f>SUM(AR174:AR175)</f>
        <v>0</v>
      </c>
      <c r="AS173" s="168">
        <f t="shared" si="480"/>
        <v>0</v>
      </c>
      <c r="AT173" s="408">
        <f>SUM(AT174:AT175)</f>
        <v>0</v>
      </c>
      <c r="AU173" s="181">
        <f>IFERROR(AT173/AD173,0)</f>
        <v>0</v>
      </c>
      <c r="AV173" s="408">
        <f>SUM(AV174:AV175)</f>
        <v>0</v>
      </c>
      <c r="AW173" s="344">
        <f>SUM(AW174:AW175)</f>
        <v>0</v>
      </c>
      <c r="AX173" s="344">
        <f t="shared" si="489"/>
        <v>0</v>
      </c>
      <c r="AY173" s="344">
        <f>+AG173-AH173</f>
        <v>0</v>
      </c>
      <c r="AZ173" s="185">
        <f>AZ255</f>
        <v>1025.5521189779902</v>
      </c>
      <c r="BA173" s="170">
        <f>IF(AND(AZ173=0,AN173&gt;AZ173),1,IFERROR(AN173/AZ173,1))</f>
        <v>0</v>
      </c>
      <c r="BC173" s="523">
        <v>0</v>
      </c>
      <c r="BD173" s="523">
        <v>0</v>
      </c>
      <c r="BE173" s="523">
        <v>0</v>
      </c>
      <c r="BF173" s="523">
        <v>0</v>
      </c>
      <c r="BG173" s="523">
        <v>0</v>
      </c>
      <c r="BH173" s="523">
        <v>0</v>
      </c>
      <c r="BI173" s="523">
        <v>0</v>
      </c>
      <c r="BJ173" s="523">
        <v>0</v>
      </c>
      <c r="BK173" s="523">
        <v>0</v>
      </c>
      <c r="BL173" s="523">
        <v>0</v>
      </c>
      <c r="BM173" s="523">
        <v>0</v>
      </c>
      <c r="BN173" s="523">
        <v>0</v>
      </c>
      <c r="BP173" s="523">
        <v>0</v>
      </c>
      <c r="BQ173" s="523">
        <v>0</v>
      </c>
      <c r="BR173" s="523">
        <v>0</v>
      </c>
      <c r="BS173" s="523">
        <v>0</v>
      </c>
      <c r="BT173" s="523">
        <v>0</v>
      </c>
      <c r="BU173" s="523">
        <v>0</v>
      </c>
      <c r="BV173" s="523">
        <v>0</v>
      </c>
      <c r="BW173" s="523">
        <v>0</v>
      </c>
      <c r="BX173" s="523">
        <v>0</v>
      </c>
      <c r="BY173" s="523">
        <v>0</v>
      </c>
      <c r="BZ173" s="523">
        <v>0</v>
      </c>
      <c r="CA173" s="523">
        <v>0</v>
      </c>
      <c r="CC173" s="408">
        <f>SUM(CC174:CC175)</f>
        <v>0</v>
      </c>
      <c r="CD173" s="408">
        <f t="shared" ref="CD173:CN173" si="494">SUM(CD174:CD175)</f>
        <v>0</v>
      </c>
      <c r="CE173" s="408">
        <f t="shared" si="494"/>
        <v>0</v>
      </c>
      <c r="CF173" s="408">
        <f t="shared" si="494"/>
        <v>0</v>
      </c>
      <c r="CG173" s="408">
        <f t="shared" si="494"/>
        <v>0</v>
      </c>
      <c r="CH173" s="408">
        <f t="shared" si="494"/>
        <v>0</v>
      </c>
      <c r="CI173" s="408">
        <f t="shared" si="494"/>
        <v>0</v>
      </c>
      <c r="CJ173" s="408">
        <f t="shared" si="494"/>
        <v>0</v>
      </c>
      <c r="CK173" s="408">
        <f t="shared" si="494"/>
        <v>0</v>
      </c>
      <c r="CL173" s="408">
        <f t="shared" si="494"/>
        <v>0</v>
      </c>
      <c r="CM173" s="408">
        <f t="shared" si="494"/>
        <v>0</v>
      </c>
      <c r="CN173" s="408">
        <f t="shared" si="494"/>
        <v>0</v>
      </c>
      <c r="CP173" s="408">
        <f t="shared" ref="CP173:DA173" si="495">SUM(CP174:CP175)</f>
        <v>0</v>
      </c>
      <c r="CQ173" s="408">
        <f t="shared" si="495"/>
        <v>0</v>
      </c>
      <c r="CR173" s="408">
        <f t="shared" si="495"/>
        <v>0</v>
      </c>
      <c r="CS173" s="408">
        <f t="shared" si="495"/>
        <v>0</v>
      </c>
      <c r="CT173" s="408">
        <f t="shared" si="495"/>
        <v>0</v>
      </c>
      <c r="CU173" s="408">
        <f t="shared" si="495"/>
        <v>0</v>
      </c>
      <c r="CV173" s="408">
        <f t="shared" si="495"/>
        <v>0</v>
      </c>
      <c r="CW173" s="408">
        <f t="shared" si="495"/>
        <v>0</v>
      </c>
      <c r="CX173" s="408">
        <f t="shared" si="495"/>
        <v>0</v>
      </c>
      <c r="CY173" s="408">
        <f t="shared" si="495"/>
        <v>0</v>
      </c>
      <c r="CZ173" s="408">
        <f t="shared" si="495"/>
        <v>0</v>
      </c>
      <c r="DA173" s="408">
        <f t="shared" si="495"/>
        <v>0</v>
      </c>
      <c r="DC173" s="408">
        <f t="shared" ref="DC173:DN173" si="496">SUM(DC174:DC175)</f>
        <v>0</v>
      </c>
      <c r="DD173" s="408">
        <f t="shared" si="496"/>
        <v>0</v>
      </c>
      <c r="DE173" s="408">
        <f t="shared" si="496"/>
        <v>0</v>
      </c>
      <c r="DF173" s="408">
        <f t="shared" si="496"/>
        <v>0</v>
      </c>
      <c r="DG173" s="408">
        <f t="shared" si="496"/>
        <v>0</v>
      </c>
      <c r="DH173" s="408">
        <f t="shared" si="496"/>
        <v>0</v>
      </c>
      <c r="DI173" s="408">
        <f t="shared" si="496"/>
        <v>0</v>
      </c>
      <c r="DJ173" s="408">
        <f t="shared" si="496"/>
        <v>0</v>
      </c>
      <c r="DK173" s="408">
        <f t="shared" si="496"/>
        <v>0</v>
      </c>
      <c r="DL173" s="408">
        <f t="shared" si="496"/>
        <v>0</v>
      </c>
      <c r="DM173" s="408">
        <f t="shared" si="496"/>
        <v>0</v>
      </c>
      <c r="DN173" s="408">
        <f t="shared" si="496"/>
        <v>0</v>
      </c>
      <c r="DP173" s="408">
        <f t="shared" ref="DP173:EA173" si="497">SUM(DP174:DP175)</f>
        <v>0</v>
      </c>
      <c r="DQ173" s="408">
        <f t="shared" si="497"/>
        <v>0</v>
      </c>
      <c r="DR173" s="408">
        <f t="shared" si="497"/>
        <v>0</v>
      </c>
      <c r="DS173" s="408">
        <f t="shared" si="497"/>
        <v>0</v>
      </c>
      <c r="DT173" s="408">
        <f t="shared" si="497"/>
        <v>0</v>
      </c>
      <c r="DU173" s="408">
        <f t="shared" si="497"/>
        <v>0</v>
      </c>
      <c r="DV173" s="408">
        <f t="shared" si="497"/>
        <v>0</v>
      </c>
      <c r="DW173" s="408">
        <f t="shared" si="497"/>
        <v>0</v>
      </c>
      <c r="DX173" s="408">
        <f t="shared" si="497"/>
        <v>0</v>
      </c>
      <c r="DY173" s="408">
        <f t="shared" si="497"/>
        <v>0</v>
      </c>
      <c r="DZ173" s="408">
        <f t="shared" si="497"/>
        <v>0</v>
      </c>
      <c r="EA173" s="408">
        <f t="shared" si="497"/>
        <v>0</v>
      </c>
      <c r="EC173" s="460">
        <v>1000000</v>
      </c>
      <c r="ED173" s="460">
        <v>1000000</v>
      </c>
      <c r="EE173" s="460">
        <v>1000000</v>
      </c>
      <c r="EF173" s="460">
        <v>1000000</v>
      </c>
      <c r="EG173" s="460">
        <v>1000000</v>
      </c>
      <c r="EH173" s="460">
        <v>1000000</v>
      </c>
      <c r="EI173" s="460">
        <v>1000000</v>
      </c>
      <c r="EJ173" s="460">
        <v>1000000</v>
      </c>
      <c r="EK173" s="460">
        <v>1000000</v>
      </c>
      <c r="EL173" s="460">
        <v>1000000</v>
      </c>
      <c r="EM173" s="460">
        <v>1000000</v>
      </c>
      <c r="EN173" s="460">
        <v>1000000</v>
      </c>
      <c r="EP173" s="460">
        <v>1000000</v>
      </c>
      <c r="EQ173" s="460">
        <v>1000000</v>
      </c>
      <c r="ER173" s="460">
        <v>1000000</v>
      </c>
      <c r="ES173" s="460">
        <v>1000000</v>
      </c>
      <c r="ET173" s="460">
        <v>1000000</v>
      </c>
      <c r="EU173" s="460">
        <v>1000000</v>
      </c>
      <c r="EV173" s="460">
        <v>1000000</v>
      </c>
      <c r="EW173" s="460">
        <v>1000000</v>
      </c>
      <c r="EX173" s="460">
        <v>1000000</v>
      </c>
      <c r="EY173" s="460">
        <v>1000000</v>
      </c>
      <c r="EZ173" s="460">
        <v>1000000</v>
      </c>
      <c r="FA173" s="460">
        <v>1000000</v>
      </c>
    </row>
    <row r="174" spans="1:157" ht="21.75" customHeight="1">
      <c r="A174" s="179"/>
      <c r="B174" s="1" t="s">
        <v>193</v>
      </c>
      <c r="C174" s="1" t="s">
        <v>194</v>
      </c>
      <c r="D174" s="179" t="s">
        <v>217</v>
      </c>
      <c r="E174" s="179" t="s">
        <v>179</v>
      </c>
      <c r="F174" s="179" t="s">
        <v>171</v>
      </c>
      <c r="G174" s="179" t="s">
        <v>171</v>
      </c>
      <c r="H174" s="179" t="s">
        <v>171</v>
      </c>
      <c r="I174" s="179" t="s">
        <v>171</v>
      </c>
      <c r="J174" s="179" t="s">
        <v>171</v>
      </c>
      <c r="K174" s="179" t="s">
        <v>171</v>
      </c>
      <c r="L174" s="179" t="s">
        <v>171</v>
      </c>
      <c r="M174" s="179" t="s">
        <v>171</v>
      </c>
      <c r="N174" s="179" t="s">
        <v>171</v>
      </c>
      <c r="O174" s="179" t="s">
        <v>171</v>
      </c>
      <c r="P174" s="179"/>
      <c r="Q174" s="179"/>
      <c r="R174" s="179"/>
      <c r="S174" s="179"/>
      <c r="T174" s="186" t="s">
        <v>181</v>
      </c>
      <c r="U174" s="387"/>
      <c r="V174" s="186" t="s">
        <v>181</v>
      </c>
      <c r="W174" s="345">
        <f>(+SUMIFS('[1]SIIF 30 de Noviembre de 2025'!$P$4:$P$749,'[1]SIIF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X174" s="345">
        <v>0</v>
      </c>
      <c r="Y174" s="343">
        <f>(+SUMIFS('[1]SIIF 30 de Noviembre de 2025'!$R$4:$R$749,'[1]SIIF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Z174" s="341"/>
      <c r="AA174" s="343">
        <f>(+SUMIFS('[1]SIIF 30 de Noviembre de 2025'!$Q$4:$Q$749,'[1]SIIF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AB174" s="343"/>
      <c r="AC174" s="341"/>
      <c r="AD174" s="407">
        <f>W174-Y174+AA174</f>
        <v>0</v>
      </c>
      <c r="AE174" s="345">
        <f>(+SUMIFS('[1]SIIF 30 de Noviembre de 2025'!$T$4:$T$749,'[1]SIIF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AF174" s="345">
        <f>(+SUMIFS('[1]SIIF 30 de Noviembre de 2025'!$U$4:$U$749,'[1]SIIF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AG174" s="343">
        <f>AD174-AE174</f>
        <v>0</v>
      </c>
      <c r="AH174" s="409">
        <f>+SUMIFS('[1]SIIF 30 de Noviembre de 2025'!$W$4:$W$749,'[1]SIIF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AI174" s="173">
        <f>IFERROR(AH174/AD174,0)</f>
        <v>0</v>
      </c>
      <c r="AJ174" s="182" t="e">
        <f>+AH174/AG174</f>
        <v>#DIV/0!</v>
      </c>
      <c r="AK174" s="243">
        <f>INDEX(CC174:CN174,MATCH($W$1,$CC$86:$CN$86,0))</f>
        <v>0</v>
      </c>
      <c r="AL174" s="174">
        <f>+AH174-AK174</f>
        <v>0</v>
      </c>
      <c r="AM174" s="168">
        <f t="shared" si="478"/>
        <v>0</v>
      </c>
      <c r="AN174" s="407">
        <f>+SUMIFS('[1]SIIF 30 de Noviembre de 2025'!$X$4:$X$749,'[1]SIIF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AO174" s="175">
        <f>IFERROR(AN174/AD174,0)</f>
        <v>0</v>
      </c>
      <c r="AP174" s="184" t="e">
        <f>+AN174/AG174</f>
        <v>#DIV/0!</v>
      </c>
      <c r="AQ174" s="243">
        <f>INDEX(CP174:DA174,MATCH($W$1,$CP$86:$DA$86,0))</f>
        <v>0</v>
      </c>
      <c r="AR174" s="174">
        <f>+AN174-AQ174</f>
        <v>0</v>
      </c>
      <c r="AS174" s="168">
        <f t="shared" si="480"/>
        <v>0</v>
      </c>
      <c r="AT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AU174" s="175">
        <f>IFERROR(AT174/AD174,0)</f>
        <v>0</v>
      </c>
      <c r="AV174" s="407">
        <f>+AD174-AH174</f>
        <v>0</v>
      </c>
      <c r="AW174" s="341">
        <f>+AH174-AN174</f>
        <v>0</v>
      </c>
      <c r="AX174" s="342">
        <f t="shared" si="489"/>
        <v>0</v>
      </c>
      <c r="AY174" s="343">
        <f>+AG174-AH174</f>
        <v>0</v>
      </c>
      <c r="AZ174" s="188">
        <f>AD174*AS174</f>
        <v>0</v>
      </c>
      <c r="BA174" s="170">
        <f>IF(AND(AZ174=0,AN174&gt;AZ174),1,IFERROR(AN174/AZ174,1))</f>
        <v>1</v>
      </c>
      <c r="BC174" s="524">
        <v>0</v>
      </c>
      <c r="BD174" s="313">
        <v>0</v>
      </c>
      <c r="BE174" s="313">
        <v>0</v>
      </c>
      <c r="BF174" s="313">
        <v>0</v>
      </c>
      <c r="BG174" s="313">
        <v>0</v>
      </c>
      <c r="BH174" s="313">
        <v>0</v>
      </c>
      <c r="BI174" s="313">
        <v>0</v>
      </c>
      <c r="BJ174" s="313">
        <v>0</v>
      </c>
      <c r="BK174" s="313">
        <v>0</v>
      </c>
      <c r="BL174" s="313">
        <v>0</v>
      </c>
      <c r="BM174" s="313">
        <v>0</v>
      </c>
      <c r="BN174" s="313">
        <v>0</v>
      </c>
      <c r="BP174" s="313">
        <v>0</v>
      </c>
      <c r="BQ174" s="313">
        <v>0</v>
      </c>
      <c r="BR174" s="313">
        <v>0</v>
      </c>
      <c r="BS174" s="313">
        <v>0</v>
      </c>
      <c r="BT174" s="313">
        <v>0</v>
      </c>
      <c r="BU174" s="313">
        <v>0</v>
      </c>
      <c r="BV174" s="313">
        <v>0</v>
      </c>
      <c r="BW174" s="313">
        <v>0</v>
      </c>
      <c r="BX174" s="313">
        <v>0</v>
      </c>
      <c r="BY174" s="313">
        <v>0</v>
      </c>
      <c r="BZ174" s="313">
        <v>0</v>
      </c>
      <c r="CA174" s="313">
        <v>0</v>
      </c>
      <c r="CC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D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E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F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G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H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I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J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K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L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M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N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P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Q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R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S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T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U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V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W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X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Y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CZ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A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C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D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E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F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G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H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I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J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K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L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M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N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P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Q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R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S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T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U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V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W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X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Y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DZ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c r="EA174" s="407">
        <f>+SUMIFS('[1]SIIF 30 de Noviembre de 2025'!$Z$4:$Z$749,'[1]SIIF 30 de Noviembre de 2025'!$A$4:$A$749,$B174,'[1]SIIF 30 de Noviembre de 2025'!$B$4:$B$749,$C174,'[1]SIIF 30 de Noviembre de 2025'!$C$4:$C$749,$D174,'[1]SIIF 30 de Noviembre de 2025'!$D$4:$D$749,$E174,'[1]SIIF 30 de Noviembre de 2025'!$E$4:$E$749,$F174,'[1]SIIF 30 de Noviembre de 2025'!$F$4:$F$749,$G174,'[1]SIIF 30 de Noviembre de 2025'!$G$4:$G$749,$H174,'[1]SIIF 30 de Noviembre de 2025'!$H$4:$H$749,$I174,'[1]SIIF 30 de Noviembre de 2025'!$I$4:$I$749,$J174,'[1]SIIF 30 de Noviembre de 2025'!$J$4:$J$749,$K174,'[1]SIIF 30 de Noviembre de 2025'!$K$4:$K$749,$L174,'[1]SIIF 30 de Noviembre de 2025'!$L$4:$L$749,$M174,'[1]SIIF 30 de Noviembre de 2025'!$M$4:$M$749,$N174,'[1]SIIF 30 de Noviembre de 2025'!$N$4:$N$749,$O174)/1000000</f>
        <v>0</v>
      </c>
    </row>
    <row r="175" spans="1:157" ht="21.75" customHeight="1" thickBot="1">
      <c r="A175" s="179"/>
      <c r="B175" s="1" t="s">
        <v>193</v>
      </c>
      <c r="C175" s="1" t="s">
        <v>194</v>
      </c>
      <c r="D175" s="179" t="s">
        <v>218</v>
      </c>
      <c r="E175" s="179" t="s">
        <v>179</v>
      </c>
      <c r="F175" s="179" t="s">
        <v>171</v>
      </c>
      <c r="G175" s="179" t="s">
        <v>171</v>
      </c>
      <c r="H175" s="179" t="s">
        <v>171</v>
      </c>
      <c r="I175" s="179" t="s">
        <v>171</v>
      </c>
      <c r="J175" s="179" t="s">
        <v>171</v>
      </c>
      <c r="K175" s="179" t="s">
        <v>171</v>
      </c>
      <c r="L175" s="179" t="s">
        <v>171</v>
      </c>
      <c r="M175" s="179" t="s">
        <v>171</v>
      </c>
      <c r="N175" s="179" t="s">
        <v>171</v>
      </c>
      <c r="O175" s="179" t="s">
        <v>171</v>
      </c>
      <c r="P175" s="179"/>
      <c r="Q175" s="179"/>
      <c r="R175" s="179"/>
      <c r="S175" s="179"/>
      <c r="T175" s="186" t="s">
        <v>182</v>
      </c>
      <c r="U175" s="387"/>
      <c r="V175" s="186" t="s">
        <v>182</v>
      </c>
      <c r="W175" s="345">
        <f>(+SUMIFS('[1]SIIF 30 de Noviembre de 2025'!$P$4:$P$749,'[1]SIIF 30 de Noviembre de 2025'!$A$4:$A$749,$B175,'[1]SIIF 30 de Noviembre de 2025'!$B$4:$B$749,$C175,'[1]SIIF 30 de Noviembre de 2025'!$C$4:$C$749,$D175,'[1]SIIF 30 de Noviembre de 2025'!$D$4:$D$749,$E175,'[1]SIIF 30 de Noviembre de 2025'!$E$4:$E$749,$F175,'[1]SIIF 30 de Noviembre de 2025'!$F$4:$F$749,$G175,'[1]SIIF 30 de Noviembre de 2025'!$G$4:$G$749,$H175,'[1]SIIF 30 de Noviembre de 2025'!$H$4:$H$749,$I175,'[1]SIIF 30 de Noviembre de 2025'!$I$4:$I$749,$J175,'[1]SIIF 30 de Noviembre de 2025'!$J$4:$J$749,$K175,'[1]SIIF 30 de Noviembre de 2025'!$K$4:$K$749,$L175,'[1]SIIF 30 de Noviembre de 2025'!$L$4:$L$749,$M175,'[1]SIIF 30 de Noviembre de 2025'!$M$4:$M$749,$N175,'[1]SIIF 30 de Noviembre de 2025'!$N$4:$N$749,$O175)/1000000)</f>
        <v>0</v>
      </c>
      <c r="X175" s="345">
        <v>0</v>
      </c>
      <c r="Y175" s="343">
        <f>(+SUMIFS('[1]SIIF 30 de Noviembre de 2025'!$R$4:$R$749,'[1]SIIF 30 de Noviembre de 2025'!$A$4:$A$749,$B175,'[1]SIIF 30 de Noviembre de 2025'!$B$4:$B$749,$C175,'[1]SIIF 30 de Noviembre de 2025'!$C$4:$C$749,$D175,'[1]SIIF 30 de Noviembre de 2025'!$D$4:$D$749,$E175,'[1]SIIF 30 de Noviembre de 2025'!$E$4:$E$749,$F175,'[1]SIIF 30 de Noviembre de 2025'!$F$4:$F$749,$G175,'[1]SIIF 30 de Noviembre de 2025'!$G$4:$G$749,$H175,'[1]SIIF 30 de Noviembre de 2025'!$H$4:$H$749,$I175,'[1]SIIF 30 de Noviembre de 2025'!$I$4:$I$749,$J175,'[1]SIIF 30 de Noviembre de 2025'!$J$4:$J$749,$K175,'[1]SIIF 30 de Noviembre de 2025'!$K$4:$K$749,$L175,'[1]SIIF 30 de Noviembre de 2025'!$L$4:$L$749,$M175,'[1]SIIF 30 de Noviembre de 2025'!$M$4:$M$749,$N175,'[1]SIIF 30 de Noviembre de 2025'!$N$4:$N$749,$O175)/1000000)</f>
        <v>0</v>
      </c>
      <c r="Z175" s="341"/>
      <c r="AA175" s="343">
        <f>(+SUMIFS('[1]SIIF 30 de Noviembre de 2025'!$Q$4:$Q$749,'[1]SIIF 30 de Noviembre de 2025'!$A$4:$A$749,$B175,'[1]SIIF 30 de Noviembre de 2025'!$B$4:$B$749,$C175,'[1]SIIF 30 de Noviembre de 2025'!$C$4:$C$749,$D175,'[1]SIIF 30 de Noviembre de 2025'!$D$4:$D$749,$E175,'[1]SIIF 30 de Noviembre de 2025'!$E$4:$E$749,$F175,'[1]SIIF 30 de Noviembre de 2025'!$F$4:$F$749,$G175,'[1]SIIF 30 de Noviembre de 2025'!$G$4:$G$749,$H175,'[1]SIIF 30 de Noviembre de 2025'!$H$4:$H$749,$I175,'[1]SIIF 30 de Noviembre de 2025'!$I$4:$I$749,$J175,'[1]SIIF 30 de Noviembre de 2025'!$J$4:$J$749,$K175,'[1]SIIF 30 de Noviembre de 2025'!$K$4:$K$749,$L175,'[1]SIIF 30 de Noviembre de 2025'!$L$4:$L$749,$M175,'[1]SIIF 30 de Noviembre de 2025'!$M$4:$M$749,$N175,'[1]SIIF 30 de Noviembre de 2025'!$N$4:$N$749,$O175)/1000000)</f>
        <v>0</v>
      </c>
      <c r="AB175" s="345"/>
      <c r="AC175" s="341"/>
      <c r="AD175" s="407">
        <f>W175-Y175+AA175</f>
        <v>0</v>
      </c>
      <c r="AE175" s="345">
        <f>(+SUMIFS('[1]SIIF 30 de Noviembre de 2025'!$T$4:$T$749,'[1]SIIF 30 de Noviembre de 2025'!$A$4:$A$749,$B175,'[1]SIIF 30 de Noviembre de 2025'!$B$4:$B$749,$C175,'[1]SIIF 30 de Noviembre de 2025'!$C$4:$C$749,$D175,'[1]SIIF 30 de Noviembre de 2025'!$D$4:$D$749,$E175,'[1]SIIF 30 de Noviembre de 2025'!$E$4:$E$749,$F175,'[1]SIIF 30 de Noviembre de 2025'!$F$4:$F$749,$G175,'[1]SIIF 30 de Noviembre de 2025'!$G$4:$G$749,$H175,'[1]SIIF 30 de Noviembre de 2025'!$H$4:$H$749,$I175,'[1]SIIF 30 de Noviembre de 2025'!$I$4:$I$749,$J175,'[1]SIIF 30 de Noviembre de 2025'!$J$4:$J$749,$K175,'[1]SIIF 30 de Noviembre de 2025'!$K$4:$K$749,$L175,'[1]SIIF 30 de Noviembre de 2025'!$L$4:$L$749,$M175,'[1]SIIF 30 de Noviembre de 2025'!$M$4:$M$749,$N175,'[1]SIIF 30 de Noviembre de 2025'!$N$4:$N$749,$O175)/1000000)</f>
        <v>0</v>
      </c>
      <c r="AF175" s="345">
        <f>(+SUMIFS('[1]SIIF 30 de Noviembre de 2025'!$U$4:$U$749,'[1]SIIF 30 de Noviembre de 2025'!$A$4:$A$749,$B175,'[1]SIIF 30 de Noviembre de 2025'!$B$4:$B$749,$C175,'[1]SIIF 30 de Noviembre de 2025'!$C$4:$C$749,$D175,'[1]SIIF 30 de Noviembre de 2025'!$D$4:$D$749,$E175,'[1]SIIF 30 de Noviembre de 2025'!$E$4:$E$749,$F175,'[1]SIIF 30 de Noviembre de 2025'!$F$4:$F$749,$G175,'[1]SIIF 30 de Noviembre de 2025'!$G$4:$G$749,$H175,'[1]SIIF 30 de Noviembre de 2025'!$H$4:$H$749,$I175,'[1]SIIF 30 de Noviembre de 2025'!$I$4:$I$749,$J175,'[1]SIIF 30 de Noviembre de 2025'!$J$4:$J$749,$K175,'[1]SIIF 30 de Noviembre de 2025'!$K$4:$K$749,$L175,'[1]SIIF 30 de Noviembre de 2025'!$L$4:$L$749,$M175,'[1]SIIF 30 de Noviembre de 2025'!$M$4:$M$749,$N175,'[1]SIIF 30 de Noviembre de 2025'!$N$4:$N$749,$O175)/1000000)</f>
        <v>0</v>
      </c>
      <c r="AG175" s="343">
        <f>AD175-AE175</f>
        <v>0</v>
      </c>
      <c r="AH175" s="409">
        <f>+SUMIFS('[1]SIIF 30 de Noviembre de 2025'!$W$4:$W$749,'[1]SIIF 30 de Noviembre de 2025'!$A$4:$A$749,$B175,'[1]SIIF 30 de Noviembre de 2025'!$B$4:$B$749,$C175,'[1]SIIF 30 de Noviembre de 2025'!$C$4:$C$749,$D175,'[1]SIIF 30 de Noviembre de 2025'!$D$4:$D$749,$E175,'[1]SIIF 30 de Noviembre de 2025'!$E$4:$E$749,$F175,'[1]SIIF 30 de Noviembre de 2025'!$F$4:$F$749,$G175,'[1]SIIF 30 de Noviembre de 2025'!$G$4:$G$749,$H175,'[1]SIIF 30 de Noviembre de 2025'!$H$4:$H$749,$I175,'[1]SIIF 30 de Noviembre de 2025'!$I$4:$I$749,$J175,'[1]SIIF 30 de Noviembre de 2025'!$J$4:$J$749,$K175,'[1]SIIF 30 de Noviembre de 2025'!$K$4:$K$749,$L175,'[1]SIIF 30 de Noviembre de 2025'!$L$4:$L$749,$M175,'[1]SIIF 30 de Noviembre de 2025'!$M$4:$M$749,$N175,'[1]SIIF 30 de Noviembre de 2025'!$N$4:$N$749,$O175)/1000000</f>
        <v>0</v>
      </c>
      <c r="AI175" s="173">
        <f>IFERROR(AH175/AD175,0)</f>
        <v>0</v>
      </c>
      <c r="AJ175" s="182" t="e">
        <f>+AH175/AG175</f>
        <v>#DIV/0!</v>
      </c>
      <c r="AK175" s="243">
        <f>INDEX(CC175:CN175,MATCH($W$1,$CC$86:$CN$86,0))</f>
        <v>0</v>
      </c>
      <c r="AL175" s="243">
        <f t="shared" ref="AL175" si="498">+AH175-AK175</f>
        <v>0</v>
      </c>
      <c r="AM175" s="168">
        <f t="shared" si="478"/>
        <v>0</v>
      </c>
      <c r="AN175" s="407">
        <f>+SUMIFS('[1]SIIF 30 de Noviembre de 2025'!$X$4:$X$749,'[1]SIIF 30 de Noviembre de 2025'!$A$4:$A$749,$B175,'[1]SIIF 30 de Noviembre de 2025'!$B$4:$B$749,$C175,'[1]SIIF 30 de Noviembre de 2025'!$C$4:$C$749,$D175,'[1]SIIF 30 de Noviembre de 2025'!$D$4:$D$749,$E175,'[1]SIIF 30 de Noviembre de 2025'!$E$4:$E$749,$F175,'[1]SIIF 30 de Noviembre de 2025'!$F$4:$F$749,$G175,'[1]SIIF 30 de Noviembre de 2025'!$G$4:$G$749,$H175,'[1]SIIF 30 de Noviembre de 2025'!$H$4:$H$749,$I175,'[1]SIIF 30 de Noviembre de 2025'!$I$4:$I$749,$J175,'[1]SIIF 30 de Noviembre de 2025'!$J$4:$J$749,$K175,'[1]SIIF 30 de Noviembre de 2025'!$K$4:$K$749,$L175,'[1]SIIF 30 de Noviembre de 2025'!$L$4:$L$749,$M175,'[1]SIIF 30 de Noviembre de 2025'!$M$4:$M$749,$N175,'[1]SIIF 30 de Noviembre de 2025'!$N$4:$N$749,$O175)/1000000</f>
        <v>0</v>
      </c>
      <c r="AO175" s="175">
        <f>IFERROR(AN175/AD175,0)</f>
        <v>0</v>
      </c>
      <c r="AP175" s="184" t="e">
        <f>+AN175/AG175</f>
        <v>#DIV/0!</v>
      </c>
      <c r="AQ175" s="243">
        <f>INDEX(CP175:DA175,MATCH($W$1,$CP$86:$DA$86,0))</f>
        <v>0</v>
      </c>
      <c r="AR175" s="243">
        <f t="shared" ref="AR175" si="499">+AN175-AQ175</f>
        <v>0</v>
      </c>
      <c r="AS175" s="168">
        <f t="shared" si="480"/>
        <v>0</v>
      </c>
      <c r="AT175" s="407">
        <f>+SUMIFS('[1]SIIF 30 de Noviembre de 2025'!$Z$4:$Z$749,'[1]SIIF 30 de Noviembre de 2025'!$A$4:$A$749,$B175,'[1]SIIF 30 de Noviembre de 2025'!$B$4:$B$749,$C175,'[1]SIIF 30 de Noviembre de 2025'!$C$4:$C$749,$D175,'[1]SIIF 30 de Noviembre de 2025'!$D$4:$D$749,$E175,'[1]SIIF 30 de Noviembre de 2025'!$E$4:$E$749,$F175,'[1]SIIF 30 de Noviembre de 2025'!$F$4:$F$749,$G175,'[1]SIIF 30 de Noviembre de 2025'!$G$4:$G$749,$H175,'[1]SIIF 30 de Noviembre de 2025'!$H$4:$H$749,$I175,'[1]SIIF 30 de Noviembre de 2025'!$I$4:$I$749,$J175,'[1]SIIF 30 de Noviembre de 2025'!$J$4:$J$749,$K175,'[1]SIIF 30 de Noviembre de 2025'!$K$4:$K$749,$L175,'[1]SIIF 30 de Noviembre de 2025'!$L$4:$L$749,$M175,'[1]SIIF 30 de Noviembre de 2025'!$M$4:$M$749,$N175,'[1]SIIF 30 de Noviembre de 2025'!$N$4:$N$749,$O175)/1000000</f>
        <v>0</v>
      </c>
      <c r="AU175" s="175">
        <f>IFERROR(AT175/AD175,0)</f>
        <v>0</v>
      </c>
      <c r="AV175" s="407">
        <f>+AD175-AH175</f>
        <v>0</v>
      </c>
      <c r="AW175" s="341">
        <f>+AH175-AN175</f>
        <v>0</v>
      </c>
      <c r="AX175" s="342">
        <f t="shared" si="489"/>
        <v>0</v>
      </c>
      <c r="AY175" s="343">
        <f>+AG175-AH175</f>
        <v>0</v>
      </c>
      <c r="AZ175" s="188">
        <f>AD175*AS175</f>
        <v>0</v>
      </c>
      <c r="BA175" s="170">
        <f>IF(AND(AZ175=0,AN175&gt;AZ175),1,IFERROR(AN175/AZ175,1))</f>
        <v>1</v>
      </c>
      <c r="BC175" s="524">
        <v>0</v>
      </c>
      <c r="BD175" s="313">
        <v>0</v>
      </c>
      <c r="BE175" s="313">
        <v>0</v>
      </c>
      <c r="BF175" s="313">
        <v>0</v>
      </c>
      <c r="BG175" s="313">
        <v>0</v>
      </c>
      <c r="BH175" s="313">
        <v>0</v>
      </c>
      <c r="BI175" s="313">
        <v>0</v>
      </c>
      <c r="BJ175" s="313">
        <v>0</v>
      </c>
      <c r="BK175" s="313">
        <v>0</v>
      </c>
      <c r="BL175" s="313">
        <v>0</v>
      </c>
      <c r="BM175" s="313">
        <v>0</v>
      </c>
      <c r="BN175" s="313">
        <v>0</v>
      </c>
      <c r="BP175" s="313">
        <v>0</v>
      </c>
      <c r="BQ175" s="313">
        <v>0</v>
      </c>
      <c r="BR175" s="313">
        <v>0</v>
      </c>
      <c r="BS175" s="313">
        <v>0</v>
      </c>
      <c r="BT175" s="313">
        <v>0</v>
      </c>
      <c r="BU175" s="313">
        <v>0</v>
      </c>
      <c r="BV175" s="313">
        <v>0</v>
      </c>
      <c r="BW175" s="313">
        <v>0</v>
      </c>
      <c r="BX175" s="313">
        <v>0</v>
      </c>
      <c r="BY175" s="313">
        <v>0</v>
      </c>
      <c r="BZ175" s="313">
        <v>0</v>
      </c>
      <c r="CA175" s="313">
        <v>0</v>
      </c>
      <c r="CC175" s="464">
        <f>DC175</f>
        <v>0</v>
      </c>
      <c r="CD175" s="464">
        <f t="shared" ref="CD175:CN175" si="500">DD175</f>
        <v>0</v>
      </c>
      <c r="CE175" s="464">
        <f t="shared" si="500"/>
        <v>0</v>
      </c>
      <c r="CF175" s="464">
        <f t="shared" si="500"/>
        <v>0</v>
      </c>
      <c r="CG175" s="464">
        <f t="shared" si="500"/>
        <v>0</v>
      </c>
      <c r="CH175" s="464">
        <f t="shared" si="500"/>
        <v>0</v>
      </c>
      <c r="CI175" s="464">
        <f t="shared" si="500"/>
        <v>0</v>
      </c>
      <c r="CJ175" s="464">
        <f t="shared" si="500"/>
        <v>0</v>
      </c>
      <c r="CK175" s="464">
        <f t="shared" si="500"/>
        <v>0</v>
      </c>
      <c r="CL175" s="464">
        <f t="shared" si="500"/>
        <v>0</v>
      </c>
      <c r="CM175" s="464">
        <f t="shared" si="500"/>
        <v>0</v>
      </c>
      <c r="CN175" s="464">
        <f t="shared" si="500"/>
        <v>0</v>
      </c>
      <c r="CP175" s="465">
        <f>DP175</f>
        <v>0</v>
      </c>
      <c r="CQ175" s="465">
        <f t="shared" ref="CQ175:DA175" si="501">DQ175</f>
        <v>0</v>
      </c>
      <c r="CR175" s="465">
        <f t="shared" si="501"/>
        <v>0</v>
      </c>
      <c r="CS175" s="465">
        <f t="shared" si="501"/>
        <v>0</v>
      </c>
      <c r="CT175" s="465">
        <f t="shared" si="501"/>
        <v>0</v>
      </c>
      <c r="CU175" s="465">
        <f t="shared" si="501"/>
        <v>0</v>
      </c>
      <c r="CV175" s="465">
        <f t="shared" si="501"/>
        <v>0</v>
      </c>
      <c r="CW175" s="465">
        <f t="shared" si="501"/>
        <v>0</v>
      </c>
      <c r="CX175" s="465">
        <f t="shared" si="501"/>
        <v>0</v>
      </c>
      <c r="CY175" s="465">
        <f t="shared" si="501"/>
        <v>0</v>
      </c>
      <c r="CZ175" s="465">
        <f t="shared" si="501"/>
        <v>0</v>
      </c>
      <c r="DA175" s="465">
        <f t="shared" si="501"/>
        <v>0</v>
      </c>
      <c r="DC175" s="407">
        <v>0</v>
      </c>
      <c r="DD175" s="407">
        <v>0</v>
      </c>
      <c r="DE175" s="407">
        <v>0</v>
      </c>
      <c r="DF175" s="407">
        <v>0</v>
      </c>
      <c r="DG175" s="407">
        <v>0</v>
      </c>
      <c r="DH175" s="407">
        <v>0</v>
      </c>
      <c r="DI175" s="407">
        <v>0</v>
      </c>
      <c r="DJ175" s="407">
        <v>0</v>
      </c>
      <c r="DK175" s="407">
        <v>0</v>
      </c>
      <c r="DL175" s="407">
        <v>0</v>
      </c>
      <c r="DM175" s="407">
        <v>0</v>
      </c>
      <c r="DN175" s="407">
        <v>0</v>
      </c>
      <c r="DP175" s="407">
        <v>0</v>
      </c>
      <c r="DQ175" s="407">
        <v>0</v>
      </c>
      <c r="DR175" s="407">
        <v>0</v>
      </c>
      <c r="DS175" s="407">
        <v>0</v>
      </c>
      <c r="DT175" s="407">
        <v>0</v>
      </c>
      <c r="DU175" s="407">
        <v>0</v>
      </c>
      <c r="DV175" s="407">
        <v>0</v>
      </c>
      <c r="DW175" s="407">
        <v>0</v>
      </c>
      <c r="DX175" s="407">
        <v>0</v>
      </c>
      <c r="DY175" s="407">
        <v>0</v>
      </c>
      <c r="DZ175" s="407">
        <v>0</v>
      </c>
      <c r="EA175" s="407">
        <v>0</v>
      </c>
    </row>
    <row r="176" spans="1:157" ht="22.5" customHeight="1" thickBot="1">
      <c r="B176" s="1" t="s">
        <v>193</v>
      </c>
      <c r="C176" s="1" t="s">
        <v>194</v>
      </c>
      <c r="D176" s="1" t="s">
        <v>171</v>
      </c>
      <c r="E176" s="1" t="s">
        <v>183</v>
      </c>
      <c r="F176" s="1" t="s">
        <v>171</v>
      </c>
      <c r="G176" s="1" t="s">
        <v>171</v>
      </c>
      <c r="H176" s="1" t="s">
        <v>171</v>
      </c>
      <c r="I176" s="1" t="s">
        <v>171</v>
      </c>
      <c r="J176" s="1" t="s">
        <v>171</v>
      </c>
      <c r="K176" s="1" t="s">
        <v>171</v>
      </c>
      <c r="L176" s="1" t="s">
        <v>171</v>
      </c>
      <c r="M176" s="1" t="s">
        <v>171</v>
      </c>
      <c r="N176" s="1" t="s">
        <v>171</v>
      </c>
      <c r="O176" s="1" t="s">
        <v>171</v>
      </c>
      <c r="T176" s="154" t="s">
        <v>184</v>
      </c>
      <c r="U176" s="394"/>
      <c r="V176" s="154" t="s">
        <v>184</v>
      </c>
      <c r="W176" s="344">
        <f>W186</f>
        <v>385890</v>
      </c>
      <c r="X176" s="344">
        <f t="shared" ref="X176:AD176" si="502">X186</f>
        <v>0</v>
      </c>
      <c r="Y176" s="344">
        <f t="shared" si="502"/>
        <v>0</v>
      </c>
      <c r="Z176" s="344">
        <f t="shared" si="502"/>
        <v>0</v>
      </c>
      <c r="AA176" s="344">
        <f t="shared" si="502"/>
        <v>0</v>
      </c>
      <c r="AB176" s="344">
        <f t="shared" si="502"/>
        <v>0</v>
      </c>
      <c r="AC176" s="344">
        <f t="shared" si="502"/>
        <v>0</v>
      </c>
      <c r="AD176" s="344">
        <f t="shared" si="502"/>
        <v>385890</v>
      </c>
      <c r="AE176" s="344">
        <f>AE186</f>
        <v>0</v>
      </c>
      <c r="AF176" s="344">
        <f>AF186</f>
        <v>381228.02782823</v>
      </c>
      <c r="AG176" s="344">
        <f>AG186</f>
        <v>4661.9721717699995</v>
      </c>
      <c r="AH176" s="408">
        <f t="shared" ref="AH176" si="503">AH186</f>
        <v>378618.25176989997</v>
      </c>
      <c r="AI176" s="165">
        <f>+AH176/AD176</f>
        <v>0.98115590393609575</v>
      </c>
      <c r="AJ176" s="223"/>
      <c r="AK176" s="183">
        <f>AK186</f>
        <v>385679.39999999997</v>
      </c>
      <c r="AL176" s="183">
        <f>AL186</f>
        <v>-7061.1482301000024</v>
      </c>
      <c r="AM176" s="168">
        <f t="shared" si="478"/>
        <v>0.99945424862007304</v>
      </c>
      <c r="AN176" s="408">
        <f>AN186</f>
        <v>85778.732082839997</v>
      </c>
      <c r="AO176" s="181">
        <f>+AN176/AD176</f>
        <v>0.22228804084801368</v>
      </c>
      <c r="AP176" s="215"/>
      <c r="AQ176" s="183">
        <f>AQ186</f>
        <v>292195.84664909088</v>
      </c>
      <c r="AR176" s="183">
        <f>AR186</f>
        <v>-206417.11456625088</v>
      </c>
      <c r="AS176" s="168">
        <f t="shared" si="480"/>
        <v>0.75719984101451421</v>
      </c>
      <c r="AT176" s="408">
        <f>AT186</f>
        <v>81916.573140839988</v>
      </c>
      <c r="AU176" s="181">
        <f>+AT176/AD176</f>
        <v>0.2122795955864106</v>
      </c>
      <c r="AV176" s="408">
        <f>AV186</f>
        <v>7271.7482301000027</v>
      </c>
      <c r="AW176" s="344">
        <f>AW186</f>
        <v>159741.76347643003</v>
      </c>
      <c r="AX176" s="346">
        <f>AX186</f>
        <v>165036.86245043</v>
      </c>
      <c r="AY176" s="371"/>
      <c r="AZ176" s="185">
        <f>AZ186</f>
        <v>145871.38933209091</v>
      </c>
      <c r="BA176" s="170">
        <f>IF(AND(AZ176=0,AN176&gt;AZ176),1,IFERROR(AN176/AZ176,1))</f>
        <v>0.58804356684062342</v>
      </c>
      <c r="BC176" s="495">
        <f>CC176/$AD$176</f>
        <v>8.7029273031174696E-3</v>
      </c>
      <c r="BD176" s="478">
        <f t="shared" ref="BD176:BN176" si="504">CD176/$AD$176</f>
        <v>4.8668896579336075E-2</v>
      </c>
      <c r="BE176" s="478">
        <f t="shared" si="504"/>
        <v>7.7667761038119676E-2</v>
      </c>
      <c r="BF176" s="478">
        <f t="shared" si="504"/>
        <v>0.86542586780170516</v>
      </c>
      <c r="BG176" s="478">
        <f t="shared" si="504"/>
        <v>0.87015338082355076</v>
      </c>
      <c r="BH176" s="478">
        <f t="shared" si="504"/>
        <v>0.98434209366918024</v>
      </c>
      <c r="BI176" s="478">
        <f t="shared" si="504"/>
        <v>0.98623563846173767</v>
      </c>
      <c r="BJ176" s="478">
        <f t="shared" si="504"/>
        <v>0.98999480558190145</v>
      </c>
      <c r="BK176" s="478">
        <f t="shared" si="504"/>
        <v>0.99305979819637713</v>
      </c>
      <c r="BL176" s="478">
        <f t="shared" si="504"/>
        <v>0.99523444641218983</v>
      </c>
      <c r="BM176" s="478">
        <f t="shared" si="504"/>
        <v>0.99945424862007304</v>
      </c>
      <c r="BN176" s="478">
        <f t="shared" si="504"/>
        <v>1</v>
      </c>
      <c r="BP176" s="478">
        <f>CP176/$AD$176</f>
        <v>0</v>
      </c>
      <c r="BQ176" s="478">
        <f t="shared" ref="BQ176:CA176" si="505">CQ176/$AD$176</f>
        <v>5.7970830076399537E-4</v>
      </c>
      <c r="BR176" s="478">
        <f t="shared" si="505"/>
        <v>2.2914743417224411E-3</v>
      </c>
      <c r="BS176" s="478">
        <f t="shared" si="505"/>
        <v>4.4367951758979826E-2</v>
      </c>
      <c r="BT176" s="478">
        <f t="shared" si="505"/>
        <v>6.1930651140182036E-2</v>
      </c>
      <c r="BU176" s="478">
        <f t="shared" si="505"/>
        <v>0.15182491315149471</v>
      </c>
      <c r="BV176" s="478">
        <f t="shared" si="505"/>
        <v>0.2307942839649704</v>
      </c>
      <c r="BW176" s="478">
        <f t="shared" si="505"/>
        <v>0.38980321586925776</v>
      </c>
      <c r="BX176" s="478">
        <f t="shared" si="505"/>
        <v>0.4960330238047112</v>
      </c>
      <c r="BY176" s="478">
        <f t="shared" si="505"/>
        <v>0.59845957308700792</v>
      </c>
      <c r="BZ176" s="478">
        <f t="shared" si="505"/>
        <v>0.75719984101451421</v>
      </c>
      <c r="CA176" s="478">
        <f t="shared" si="505"/>
        <v>1</v>
      </c>
      <c r="CC176" s="408">
        <f>CC186</f>
        <v>3358.372617</v>
      </c>
      <c r="CD176" s="408">
        <f t="shared" ref="CD176:CN176" si="506">CD186</f>
        <v>18780.840500999999</v>
      </c>
      <c r="CE176" s="408">
        <f t="shared" si="506"/>
        <v>29971.212307000002</v>
      </c>
      <c r="CF176" s="408">
        <f t="shared" si="506"/>
        <v>333959.18812599999</v>
      </c>
      <c r="CG176" s="408">
        <f t="shared" si="506"/>
        <v>335783.48812599998</v>
      </c>
      <c r="CH176" s="408">
        <f t="shared" si="506"/>
        <v>379847.77052599995</v>
      </c>
      <c r="CI176" s="408">
        <f t="shared" si="506"/>
        <v>380578.47052599996</v>
      </c>
      <c r="CJ176" s="408">
        <f t="shared" si="506"/>
        <v>382029.09552599996</v>
      </c>
      <c r="CK176" s="408">
        <f t="shared" si="506"/>
        <v>383211.84552599996</v>
      </c>
      <c r="CL176" s="408">
        <f t="shared" si="506"/>
        <v>384051.02052599995</v>
      </c>
      <c r="CM176" s="408">
        <f t="shared" si="506"/>
        <v>385679.39999999997</v>
      </c>
      <c r="CN176" s="408">
        <f t="shared" si="506"/>
        <v>385890</v>
      </c>
      <c r="CP176" s="408">
        <f>CP186</f>
        <v>0</v>
      </c>
      <c r="CQ176" s="408">
        <f t="shared" ref="CQ176:DA176" si="507">CQ186</f>
        <v>223.70363618181818</v>
      </c>
      <c r="CR176" s="408">
        <f t="shared" si="507"/>
        <v>884.25703372727276</v>
      </c>
      <c r="CS176" s="408">
        <f t="shared" si="507"/>
        <v>17121.148904272726</v>
      </c>
      <c r="CT176" s="408">
        <f t="shared" si="507"/>
        <v>23898.418968484846</v>
      </c>
      <c r="CU176" s="408">
        <f t="shared" si="507"/>
        <v>58587.715736030295</v>
      </c>
      <c r="CV176" s="408">
        <f t="shared" si="507"/>
        <v>89061.206239242427</v>
      </c>
      <c r="CW176" s="408">
        <f t="shared" si="507"/>
        <v>150421.16297178788</v>
      </c>
      <c r="CX176" s="408">
        <f t="shared" si="507"/>
        <v>191414.183556</v>
      </c>
      <c r="CY176" s="408">
        <f t="shared" si="507"/>
        <v>230939.56465854548</v>
      </c>
      <c r="CZ176" s="408">
        <f t="shared" si="507"/>
        <v>292195.84664909088</v>
      </c>
      <c r="DA176" s="408">
        <f t="shared" si="507"/>
        <v>385890</v>
      </c>
      <c r="DC176" s="408">
        <f t="shared" ref="DC176:DN176" si="508">DC186</f>
        <v>3358372617</v>
      </c>
      <c r="DD176" s="408">
        <f t="shared" si="508"/>
        <v>18780840501</v>
      </c>
      <c r="DE176" s="408">
        <f>DE186</f>
        <v>29971212307</v>
      </c>
      <c r="DF176" s="408">
        <f>DF186</f>
        <v>333959188126</v>
      </c>
      <c r="DG176" s="408">
        <f t="shared" si="508"/>
        <v>335783488126</v>
      </c>
      <c r="DH176" s="408">
        <f t="shared" si="508"/>
        <v>379847770526</v>
      </c>
      <c r="DI176" s="408">
        <f t="shared" si="508"/>
        <v>380578470526</v>
      </c>
      <c r="DJ176" s="408">
        <f t="shared" si="508"/>
        <v>382029095526</v>
      </c>
      <c r="DK176" s="408">
        <f t="shared" si="508"/>
        <v>383211845526</v>
      </c>
      <c r="DL176" s="408">
        <f t="shared" si="508"/>
        <v>384051020526</v>
      </c>
      <c r="DM176" s="408">
        <f t="shared" si="508"/>
        <v>385679400000</v>
      </c>
      <c r="DN176" s="408">
        <f t="shared" si="508"/>
        <v>385890000000</v>
      </c>
      <c r="DP176" s="408">
        <f t="shared" ref="DP176:EA176" si="509">DP186</f>
        <v>0</v>
      </c>
      <c r="DQ176" s="408">
        <f t="shared" si="509"/>
        <v>223703636.18181819</v>
      </c>
      <c r="DR176" s="408">
        <f t="shared" si="509"/>
        <v>884257033.72727275</v>
      </c>
      <c r="DS176" s="408">
        <f t="shared" si="509"/>
        <v>17121148904.272728</v>
      </c>
      <c r="DT176" s="408">
        <f t="shared" si="509"/>
        <v>23898418968.484848</v>
      </c>
      <c r="DU176" s="408">
        <f t="shared" si="509"/>
        <v>58587715736.030304</v>
      </c>
      <c r="DV176" s="408">
        <f t="shared" si="509"/>
        <v>89061206239.242432</v>
      </c>
      <c r="DW176" s="408">
        <f t="shared" si="509"/>
        <v>150421162971.78787</v>
      </c>
      <c r="DX176" s="408">
        <f t="shared" si="509"/>
        <v>191414183556</v>
      </c>
      <c r="DY176" s="408">
        <f t="shared" si="509"/>
        <v>230939564658.54547</v>
      </c>
      <c r="DZ176" s="408">
        <f t="shared" si="509"/>
        <v>292195846649.09094</v>
      </c>
      <c r="EA176" s="408">
        <f t="shared" si="509"/>
        <v>385890000000</v>
      </c>
      <c r="EC176" s="464">
        <v>1000000</v>
      </c>
      <c r="ED176" s="464">
        <v>1000000</v>
      </c>
      <c r="EE176" s="464">
        <v>1000000</v>
      </c>
      <c r="EF176" s="464">
        <v>1000000</v>
      </c>
      <c r="EG176" s="464">
        <v>1000000</v>
      </c>
      <c r="EH176" s="464">
        <v>1000000</v>
      </c>
      <c r="EI176" s="464">
        <v>1000000</v>
      </c>
      <c r="EJ176" s="464">
        <v>1000000</v>
      </c>
      <c r="EK176" s="464">
        <v>1000000</v>
      </c>
      <c r="EL176" s="464">
        <v>1000000</v>
      </c>
      <c r="EM176" s="464">
        <v>1000000</v>
      </c>
      <c r="EN176" s="464">
        <v>1000000</v>
      </c>
      <c r="EP176" s="464">
        <v>1000000</v>
      </c>
      <c r="EQ176" s="464">
        <v>1000000</v>
      </c>
      <c r="ER176" s="464">
        <v>1000000</v>
      </c>
      <c r="ES176" s="464">
        <v>1000000</v>
      </c>
      <c r="ET176" s="464">
        <v>1000000</v>
      </c>
      <c r="EU176" s="464">
        <v>1000000</v>
      </c>
      <c r="EV176" s="464">
        <v>1000000</v>
      </c>
      <c r="EW176" s="464">
        <v>1000000</v>
      </c>
      <c r="EX176" s="464">
        <v>1000000</v>
      </c>
      <c r="EY176" s="464">
        <v>1000000</v>
      </c>
      <c r="EZ176" s="464">
        <v>1000000</v>
      </c>
      <c r="FA176" s="464">
        <v>1000000</v>
      </c>
    </row>
    <row r="177" spans="2:157" ht="24.75" customHeight="1" thickBot="1">
      <c r="B177" s="1" t="s">
        <v>193</v>
      </c>
      <c r="C177" s="1" t="s">
        <v>194</v>
      </c>
      <c r="D177" s="1" t="s">
        <v>171</v>
      </c>
      <c r="E177" s="1" t="s">
        <v>171</v>
      </c>
      <c r="F177" s="1" t="s">
        <v>171</v>
      </c>
      <c r="G177" s="1" t="s">
        <v>171</v>
      </c>
      <c r="H177" s="1" t="s">
        <v>171</v>
      </c>
      <c r="I177" s="1" t="s">
        <v>171</v>
      </c>
      <c r="J177" s="1" t="s">
        <v>171</v>
      </c>
      <c r="K177" s="1" t="s">
        <v>171</v>
      </c>
      <c r="L177" s="1" t="s">
        <v>171</v>
      </c>
      <c r="M177" s="1" t="s">
        <v>171</v>
      </c>
      <c r="N177" s="1" t="s">
        <v>171</v>
      </c>
      <c r="O177" s="1" t="s">
        <v>171</v>
      </c>
      <c r="T177" s="154" t="s">
        <v>219</v>
      </c>
      <c r="U177" s="394"/>
      <c r="V177" s="154" t="s">
        <v>219</v>
      </c>
      <c r="W177" s="344">
        <f>+W176+W167+W173</f>
        <v>3450100.3610820002</v>
      </c>
      <c r="X177" s="344">
        <f t="shared" ref="X177:AD177" si="510">+X176+X167+X173</f>
        <v>0</v>
      </c>
      <c r="Y177" s="344">
        <f t="shared" si="510"/>
        <v>11020</v>
      </c>
      <c r="Z177" s="344">
        <f t="shared" si="510"/>
        <v>0</v>
      </c>
      <c r="AA177" s="344">
        <f t="shared" si="510"/>
        <v>0</v>
      </c>
      <c r="AB177" s="344">
        <f t="shared" si="510"/>
        <v>0</v>
      </c>
      <c r="AC177" s="344">
        <f t="shared" si="510"/>
        <v>0</v>
      </c>
      <c r="AD177" s="344">
        <f t="shared" si="510"/>
        <v>3450100.3610820002</v>
      </c>
      <c r="AE177" s="344">
        <f>+AE176+AE167+AE173</f>
        <v>7578.3690000000006</v>
      </c>
      <c r="AF177" s="344">
        <f>+AF176+AF167+AF173</f>
        <v>3422609.8257460403</v>
      </c>
      <c r="AG177" s="344">
        <f>+AG176+AG167+AG173</f>
        <v>19912.16633596037</v>
      </c>
      <c r="AH177" s="408">
        <f>+AH176+AH167+AH173</f>
        <v>3411092.4747779993</v>
      </c>
      <c r="AI177" s="165">
        <f>+AH177/AD177</f>
        <v>0.98869369519100958</v>
      </c>
      <c r="AJ177" s="256"/>
      <c r="AK177" s="525">
        <f>+AK176+AK167+AK173</f>
        <v>3438029.5874679997</v>
      </c>
      <c r="AL177" s="525">
        <f>+AL176+AL167+AL173</f>
        <v>-26937.112690000256</v>
      </c>
      <c r="AM177" s="168">
        <f t="shared" si="478"/>
        <v>0.99650132681641324</v>
      </c>
      <c r="AN177" s="408">
        <f>+AN176+AN167+AN173</f>
        <v>3096704.9411333599</v>
      </c>
      <c r="AO177" s="181">
        <f>+AN177/AD177</f>
        <v>0.89756952466223028</v>
      </c>
      <c r="AP177" s="257"/>
      <c r="AQ177" s="525">
        <f>+AQ176+AQ167+AQ173</f>
        <v>3335007.2970450907</v>
      </c>
      <c r="AR177" s="525">
        <f>+AR176+AR167+AR173</f>
        <v>-238302.35591173114</v>
      </c>
      <c r="AS177" s="168">
        <f t="shared" si="480"/>
        <v>0.96664066201227417</v>
      </c>
      <c r="AT177" s="408">
        <f>+AT176+AT167+AT173</f>
        <v>3092199.9953267998</v>
      </c>
      <c r="AU177" s="181">
        <f>+AT177/AD177</f>
        <v>0.89626378125332051</v>
      </c>
      <c r="AV177" s="408">
        <f>+AV176+AV167</f>
        <v>39007.886304000393</v>
      </c>
      <c r="AW177" s="344">
        <f>+AW176+AW167</f>
        <v>181289.77743401003</v>
      </c>
      <c r="AX177" s="346">
        <f>+AX176+AX167</f>
        <v>218321.01448191039</v>
      </c>
      <c r="AY177" s="371"/>
      <c r="AZ177" s="185">
        <f>+AZ176+AZ167</f>
        <v>3170259.144812698</v>
      </c>
      <c r="BA177" s="170">
        <f>IF(AND(AZ177=0,AN177&gt;AZ177),1,IFERROR(AN177/AZ177,1))</f>
        <v>0.97679867786212671</v>
      </c>
      <c r="BC177" s="495">
        <f>CC177/$AD$177</f>
        <v>5.6864835464807244E-3</v>
      </c>
      <c r="BD177" s="478">
        <f t="shared" ref="BD177:BN177" si="511">CD177/$AD$177</f>
        <v>0.86225559157909215</v>
      </c>
      <c r="BE177" s="478">
        <f t="shared" si="511"/>
        <v>0.86835613605322437</v>
      </c>
      <c r="BF177" s="478">
        <f>CF177/$AD$177</f>
        <v>0.95882353031218859</v>
      </c>
      <c r="BG177" s="478">
        <f t="shared" si="511"/>
        <v>0.96287982018620577</v>
      </c>
      <c r="BH177" s="478">
        <f t="shared" si="511"/>
        <v>0.97886585651695857</v>
      </c>
      <c r="BI177" s="478">
        <f t="shared" si="511"/>
        <v>0.98196078395050457</v>
      </c>
      <c r="BJ177" s="478">
        <f t="shared" si="511"/>
        <v>0.98519460927740066</v>
      </c>
      <c r="BK177" s="478">
        <f t="shared" si="511"/>
        <v>0.98826700306036741</v>
      </c>
      <c r="BL177" s="478">
        <f t="shared" si="511"/>
        <v>0.99112143793249141</v>
      </c>
      <c r="BM177" s="478">
        <f t="shared" si="511"/>
        <v>0.99650132681641324</v>
      </c>
      <c r="BN177" s="478">
        <f t="shared" si="511"/>
        <v>1</v>
      </c>
      <c r="BP177" s="478">
        <f>CP177/$AD$177</f>
        <v>7.2149573272684204E-4</v>
      </c>
      <c r="BQ177" s="478">
        <f t="shared" ref="BQ177:CA177" si="512">CQ177/$AD$177</f>
        <v>0.85091783099361451</v>
      </c>
      <c r="BR177" s="478">
        <f t="shared" si="512"/>
        <v>0.85435620810355595</v>
      </c>
      <c r="BS177" s="478">
        <f t="shared" si="512"/>
        <v>0.86203920316322213</v>
      </c>
      <c r="BT177" s="478">
        <f t="shared" si="512"/>
        <v>0.86711888685935545</v>
      </c>
      <c r="BU177" s="478">
        <f t="shared" si="512"/>
        <v>0.88085242260342467</v>
      </c>
      <c r="BV177" s="478">
        <f t="shared" si="512"/>
        <v>0.89284744134404859</v>
      </c>
      <c r="BW177" s="478">
        <f t="shared" si="512"/>
        <v>0.91369027043206796</v>
      </c>
      <c r="BX177" s="478">
        <f t="shared" si="512"/>
        <v>0.92876118741806124</v>
      </c>
      <c r="BY177" s="478">
        <f t="shared" si="512"/>
        <v>0.94326466307111501</v>
      </c>
      <c r="BZ177" s="478">
        <f t="shared" si="512"/>
        <v>0.96664066201227417</v>
      </c>
      <c r="CA177" s="478">
        <f t="shared" si="512"/>
        <v>1</v>
      </c>
      <c r="CC177" s="408">
        <f>+CC176+CC167+CC173</f>
        <v>19618.938936999999</v>
      </c>
      <c r="CD177" s="408">
        <f t="shared" ref="CD177:CN177" si="513">+CD176+CD167+CD173</f>
        <v>2974868.3278519996</v>
      </c>
      <c r="CE177" s="408">
        <f t="shared" si="513"/>
        <v>2995915.8185449997</v>
      </c>
      <c r="CF177" s="408">
        <f t="shared" si="513"/>
        <v>3308037.408144</v>
      </c>
      <c r="CG177" s="408">
        <f t="shared" si="513"/>
        <v>3322032.0153029999</v>
      </c>
      <c r="CH177" s="408">
        <f t="shared" si="513"/>
        <v>3377185.44502</v>
      </c>
      <c r="CI177" s="408">
        <f t="shared" si="513"/>
        <v>3387863.2552759997</v>
      </c>
      <c r="CJ177" s="408">
        <f t="shared" si="513"/>
        <v>3399020.2772039999</v>
      </c>
      <c r="CK177" s="408">
        <f t="shared" si="513"/>
        <v>3409620.3441039999</v>
      </c>
      <c r="CL177" s="408">
        <f t="shared" si="513"/>
        <v>3419468.4308869997</v>
      </c>
      <c r="CM177" s="408">
        <f t="shared" si="513"/>
        <v>3438029.5874679997</v>
      </c>
      <c r="CN177" s="408">
        <f t="shared" si="513"/>
        <v>3450100.3610820002</v>
      </c>
      <c r="CP177" s="408">
        <f t="shared" ref="CP177:DA177" si="514">+CP176+CP167+CP173</f>
        <v>2489.2326880000001</v>
      </c>
      <c r="CQ177" s="408">
        <f t="shared" si="514"/>
        <v>2935751.915962182</v>
      </c>
      <c r="CR177" s="408">
        <f t="shared" si="514"/>
        <v>2947614.662070727</v>
      </c>
      <c r="CS177" s="408">
        <f t="shared" si="514"/>
        <v>2974121.7661002725</v>
      </c>
      <c r="CT177" s="408">
        <f t="shared" si="514"/>
        <v>2991647.1846544845</v>
      </c>
      <c r="CU177" s="408">
        <f t="shared" si="514"/>
        <v>3039029.26128403</v>
      </c>
      <c r="CV177" s="408">
        <f t="shared" si="514"/>
        <v>3080413.2797722421</v>
      </c>
      <c r="CW177" s="408">
        <f t="shared" si="514"/>
        <v>3152323.1319347881</v>
      </c>
      <c r="CX177" s="408">
        <f t="shared" si="514"/>
        <v>3204319.3080700003</v>
      </c>
      <c r="CY177" s="408">
        <f t="shared" si="514"/>
        <v>3254357.7546575451</v>
      </c>
      <c r="CZ177" s="408">
        <f t="shared" si="514"/>
        <v>3335007.2970450907</v>
      </c>
      <c r="DA177" s="408">
        <f t="shared" si="514"/>
        <v>3450100.3610820002</v>
      </c>
      <c r="DC177" s="408">
        <f>+DC176+DC167+DC173</f>
        <v>19618938937</v>
      </c>
      <c r="DD177" s="408">
        <f>+DD176+DD167+DD173</f>
        <v>2974868327852</v>
      </c>
      <c r="DE177" s="408">
        <f t="shared" ref="DE177:DN177" si="515">+DE176+DE167+DE173</f>
        <v>2995915818545</v>
      </c>
      <c r="DF177" s="408">
        <f t="shared" si="515"/>
        <v>3308037408144</v>
      </c>
      <c r="DG177" s="408">
        <f t="shared" si="515"/>
        <v>3322032015303</v>
      </c>
      <c r="DH177" s="408">
        <f t="shared" si="515"/>
        <v>3377185445020</v>
      </c>
      <c r="DI177" s="408">
        <f t="shared" si="515"/>
        <v>3387863255276</v>
      </c>
      <c r="DJ177" s="408">
        <f t="shared" si="515"/>
        <v>3399020277204</v>
      </c>
      <c r="DK177" s="408">
        <f t="shared" si="515"/>
        <v>3409620344104</v>
      </c>
      <c r="DL177" s="408">
        <f t="shared" si="515"/>
        <v>3419468430887</v>
      </c>
      <c r="DM177" s="408">
        <f t="shared" si="515"/>
        <v>3438029587468</v>
      </c>
      <c r="DN177" s="408">
        <f t="shared" si="515"/>
        <v>3450100361082</v>
      </c>
      <c r="DP177" s="408">
        <f t="shared" ref="DP177:EA177" si="516">+DP176+DP167+DP173</f>
        <v>2489232688</v>
      </c>
      <c r="DQ177" s="408">
        <f t="shared" si="516"/>
        <v>2935751915962.1816</v>
      </c>
      <c r="DR177" s="408">
        <f t="shared" si="516"/>
        <v>2947614662070.7271</v>
      </c>
      <c r="DS177" s="408">
        <f t="shared" si="516"/>
        <v>2974121766100.2729</v>
      </c>
      <c r="DT177" s="408">
        <f t="shared" si="516"/>
        <v>2991647184654.4849</v>
      </c>
      <c r="DU177" s="408">
        <f t="shared" si="516"/>
        <v>3039029261284.0303</v>
      </c>
      <c r="DV177" s="408">
        <f t="shared" si="516"/>
        <v>3080413279772.2422</v>
      </c>
      <c r="DW177" s="408">
        <f t="shared" si="516"/>
        <v>3152323131934.7881</v>
      </c>
      <c r="DX177" s="408">
        <f t="shared" si="516"/>
        <v>3204319308070</v>
      </c>
      <c r="DY177" s="408">
        <f t="shared" si="516"/>
        <v>3254357754657.5454</v>
      </c>
      <c r="DZ177" s="408">
        <f t="shared" si="516"/>
        <v>3335007297045.0908</v>
      </c>
      <c r="EA177" s="408">
        <f t="shared" si="516"/>
        <v>3450100361082</v>
      </c>
      <c r="EC177" s="466">
        <v>1000000</v>
      </c>
      <c r="ED177" s="467">
        <v>1000000</v>
      </c>
      <c r="EE177" s="467">
        <v>1000000</v>
      </c>
      <c r="EF177" s="467">
        <v>1000000</v>
      </c>
      <c r="EG177" s="467">
        <v>1000000</v>
      </c>
      <c r="EH177" s="467">
        <v>1000000</v>
      </c>
      <c r="EI177" s="467">
        <v>1000000</v>
      </c>
      <c r="EJ177" s="467">
        <v>1000000</v>
      </c>
      <c r="EK177" s="467">
        <v>1000000</v>
      </c>
      <c r="EL177" s="467">
        <v>1000000</v>
      </c>
      <c r="EM177" s="467">
        <v>1000000</v>
      </c>
      <c r="EN177" s="467">
        <v>1000000</v>
      </c>
      <c r="EP177" s="467">
        <v>1000000</v>
      </c>
      <c r="EQ177" s="467">
        <v>1000000</v>
      </c>
      <c r="ER177" s="467">
        <v>1000000</v>
      </c>
      <c r="ES177" s="467">
        <v>1000000</v>
      </c>
      <c r="ET177" s="467">
        <v>1000000</v>
      </c>
      <c r="EU177" s="467">
        <v>1000000</v>
      </c>
      <c r="EV177" s="467">
        <v>1000000</v>
      </c>
      <c r="EW177" s="467">
        <v>1000000</v>
      </c>
      <c r="EX177" s="467">
        <v>1000000</v>
      </c>
      <c r="EY177" s="467">
        <v>1000000</v>
      </c>
      <c r="EZ177" s="467">
        <v>1000000</v>
      </c>
      <c r="FA177" s="467">
        <v>1000000</v>
      </c>
    </row>
    <row r="178" spans="2:157" ht="10.5" customHeight="1">
      <c r="T178" s="139"/>
      <c r="U178" s="384"/>
      <c r="V178" s="140"/>
      <c r="W178" s="139"/>
      <c r="X178" s="139"/>
      <c r="Y178" s="139"/>
      <c r="Z178" s="139"/>
      <c r="AA178" s="139"/>
      <c r="AB178" s="139"/>
      <c r="AC178" s="139"/>
      <c r="AD178" s="378"/>
      <c r="AE178" s="139"/>
      <c r="AF178" s="139"/>
      <c r="AG178" s="139"/>
      <c r="AH178" s="378"/>
      <c r="AI178" s="141"/>
      <c r="AJ178" s="142"/>
      <c r="AK178" s="142"/>
      <c r="AL178" s="142"/>
      <c r="AM178" s="141"/>
      <c r="AN178" s="378"/>
      <c r="AO178" s="141"/>
      <c r="AP178" s="142"/>
      <c r="AQ178" s="142"/>
      <c r="AR178" s="142"/>
      <c r="AS178" s="136"/>
      <c r="AT178" s="378"/>
      <c r="AU178" s="141"/>
      <c r="AV178" s="378"/>
      <c r="AW178" s="337"/>
      <c r="AX178" s="337"/>
      <c r="AY178" s="337"/>
      <c r="AZ178" s="142"/>
      <c r="BA178" s="142"/>
      <c r="BC178" s="255"/>
      <c r="BD178" s="249"/>
      <c r="BE178" s="249"/>
      <c r="BF178" s="249"/>
      <c r="BG178" s="249"/>
      <c r="BH178" s="249"/>
      <c r="BI178" s="249"/>
      <c r="BJ178" s="249"/>
      <c r="BK178" s="249"/>
      <c r="BL178" s="249"/>
      <c r="BM178" s="249"/>
      <c r="BN178" s="249"/>
      <c r="BP178" s="249"/>
      <c r="BQ178" s="249"/>
      <c r="BR178" s="249"/>
      <c r="BS178" s="249"/>
      <c r="BT178" s="249"/>
      <c r="BU178" s="249"/>
      <c r="BV178" s="249"/>
      <c r="BW178" s="249"/>
      <c r="BX178" s="249"/>
      <c r="BY178" s="249"/>
      <c r="BZ178" s="249"/>
      <c r="CA178" s="249"/>
      <c r="CC178" s="464"/>
      <c r="CD178" s="465"/>
      <c r="CE178" s="465"/>
      <c r="CF178" s="465"/>
      <c r="CG178" s="465"/>
      <c r="CH178" s="465"/>
      <c r="CI178" s="465"/>
      <c r="CJ178" s="465"/>
      <c r="CK178" s="465"/>
      <c r="CL178" s="465"/>
      <c r="CM178" s="465"/>
      <c r="CN178" s="465"/>
      <c r="CP178" s="465"/>
      <c r="CQ178" s="465"/>
      <c r="CR178" s="465"/>
      <c r="CS178" s="465"/>
      <c r="CT178" s="465"/>
      <c r="CU178" s="465"/>
      <c r="CV178" s="465"/>
      <c r="CW178" s="465"/>
      <c r="CX178" s="465"/>
      <c r="CY178" s="465"/>
      <c r="CZ178" s="465"/>
      <c r="DA178" s="465"/>
      <c r="DC178" s="464"/>
      <c r="DD178" s="465"/>
      <c r="DE178" s="465"/>
      <c r="DF178" s="465"/>
      <c r="DG178" s="465"/>
      <c r="DH178" s="465"/>
      <c r="DI178" s="465"/>
      <c r="DJ178" s="465"/>
      <c r="DK178" s="465"/>
      <c r="DL178" s="465"/>
      <c r="DM178" s="465"/>
      <c r="DN178" s="465"/>
      <c r="DP178" s="465"/>
      <c r="DQ178" s="465"/>
      <c r="DR178" s="465"/>
      <c r="DS178" s="465"/>
      <c r="DT178" s="465"/>
      <c r="DU178" s="465"/>
      <c r="DV178" s="465"/>
      <c r="DW178" s="465"/>
      <c r="DX178" s="465"/>
      <c r="DY178" s="465"/>
      <c r="DZ178" s="465"/>
      <c r="EA178" s="465"/>
      <c r="EC178" s="464">
        <v>1000000</v>
      </c>
      <c r="ED178" s="465">
        <v>1000000</v>
      </c>
      <c r="EE178" s="465">
        <v>1000000</v>
      </c>
      <c r="EF178" s="465">
        <v>1000000</v>
      </c>
      <c r="EG178" s="465">
        <v>1000000</v>
      </c>
      <c r="EH178" s="465">
        <v>1000000</v>
      </c>
      <c r="EI178" s="465">
        <v>1000000</v>
      </c>
      <c r="EJ178" s="465">
        <v>1000000</v>
      </c>
      <c r="EK178" s="465">
        <v>1000000</v>
      </c>
      <c r="EL178" s="465">
        <v>1000000</v>
      </c>
      <c r="EM178" s="465">
        <v>1000000</v>
      </c>
      <c r="EN178" s="465">
        <v>1000000</v>
      </c>
      <c r="EP178" s="465">
        <v>1000000</v>
      </c>
      <c r="EQ178" s="465">
        <v>1000000</v>
      </c>
      <c r="ER178" s="465">
        <v>1000000</v>
      </c>
      <c r="ES178" s="465">
        <v>1000000</v>
      </c>
      <c r="ET178" s="465">
        <v>1000000</v>
      </c>
      <c r="EU178" s="465">
        <v>1000000</v>
      </c>
      <c r="EV178" s="465">
        <v>1000000</v>
      </c>
      <c r="EW178" s="465">
        <v>1000000</v>
      </c>
      <c r="EX178" s="465">
        <v>1000000</v>
      </c>
      <c r="EY178" s="465">
        <v>1000000</v>
      </c>
      <c r="EZ178" s="465">
        <v>1000000</v>
      </c>
      <c r="FA178" s="465">
        <v>1000000</v>
      </c>
    </row>
    <row r="179" spans="2:157" ht="21" customHeight="1" thickBot="1">
      <c r="T179" s="139"/>
      <c r="U179" s="384"/>
      <c r="V179" s="140"/>
      <c r="W179" s="526"/>
      <c r="X179" s="139"/>
      <c r="Y179" s="139"/>
      <c r="Z179" s="139"/>
      <c r="AA179" s="139"/>
      <c r="AB179" s="139"/>
      <c r="AC179" s="139"/>
      <c r="AD179" s="527"/>
      <c r="AE179" s="526"/>
      <c r="AF179" s="526"/>
      <c r="AG179" s="526"/>
      <c r="AH179" s="527"/>
      <c r="AI179" s="528"/>
      <c r="AJ179" s="142"/>
      <c r="AK179" s="142"/>
      <c r="AL179" s="142"/>
      <c r="AM179" s="136"/>
      <c r="AN179" s="527"/>
      <c r="AO179" s="528"/>
      <c r="AP179" s="142"/>
      <c r="AQ179" s="142"/>
      <c r="AR179" s="142"/>
      <c r="AS179" s="136"/>
      <c r="AT179" s="527"/>
      <c r="AU179" s="528"/>
      <c r="AV179" s="527"/>
      <c r="AW179" s="337"/>
      <c r="AX179" s="337"/>
      <c r="AY179" s="337"/>
      <c r="AZ179" s="142"/>
      <c r="BA179" s="142"/>
      <c r="BC179" s="255"/>
      <c r="BD179" s="249"/>
      <c r="BE179" s="249"/>
      <c r="BF179" s="249"/>
      <c r="BG179" s="249"/>
      <c r="BH179" s="249"/>
      <c r="BI179" s="249"/>
      <c r="BJ179" s="249"/>
      <c r="BK179" s="249"/>
      <c r="BL179" s="249"/>
      <c r="BM179" s="249"/>
      <c r="BN179" s="249"/>
      <c r="BP179" s="249"/>
      <c r="BQ179" s="249"/>
      <c r="BR179" s="249"/>
      <c r="BS179" s="249"/>
      <c r="BT179" s="249"/>
      <c r="BU179" s="249"/>
      <c r="BV179" s="249"/>
      <c r="BW179" s="249"/>
      <c r="BX179" s="249"/>
      <c r="BY179" s="249"/>
      <c r="BZ179" s="249"/>
      <c r="CA179" s="249"/>
      <c r="CC179" s="464"/>
      <c r="CD179" s="465"/>
      <c r="CE179" s="465"/>
      <c r="CF179" s="465"/>
      <c r="CG179" s="465"/>
      <c r="CH179" s="465"/>
      <c r="CI179" s="465"/>
      <c r="CJ179" s="465"/>
      <c r="CK179" s="465"/>
      <c r="CL179" s="465"/>
      <c r="CM179" s="465"/>
      <c r="CN179" s="465"/>
      <c r="CP179" s="465"/>
      <c r="CQ179" s="465"/>
      <c r="CR179" s="465"/>
      <c r="CS179" s="465"/>
      <c r="CT179" s="465"/>
      <c r="CU179" s="465"/>
      <c r="CV179" s="465"/>
      <c r="CW179" s="465"/>
      <c r="CX179" s="465"/>
      <c r="CY179" s="465"/>
      <c r="CZ179" s="465"/>
      <c r="DA179" s="465"/>
      <c r="DC179" s="464"/>
      <c r="DD179" s="465"/>
      <c r="DE179" s="465"/>
      <c r="DF179" s="465"/>
      <c r="DG179" s="465"/>
      <c r="DH179" s="465"/>
      <c r="DI179" s="465"/>
      <c r="DJ179" s="465"/>
      <c r="DK179" s="465"/>
      <c r="DL179" s="465"/>
      <c r="DM179" s="465"/>
      <c r="DN179" s="465"/>
      <c r="DP179" s="465"/>
      <c r="DQ179" s="465"/>
      <c r="DR179" s="465"/>
      <c r="DS179" s="465"/>
      <c r="DT179" s="465"/>
      <c r="DU179" s="465"/>
      <c r="DV179" s="465"/>
      <c r="DW179" s="465"/>
      <c r="DX179" s="465"/>
      <c r="DY179" s="465"/>
      <c r="DZ179" s="465"/>
      <c r="EA179" s="465"/>
      <c r="EC179" s="464">
        <v>1000000</v>
      </c>
      <c r="ED179" s="465">
        <v>1000000</v>
      </c>
      <c r="EE179" s="465">
        <v>1000000</v>
      </c>
      <c r="EF179" s="465">
        <v>1000000</v>
      </c>
      <c r="EG179" s="465">
        <v>1000000</v>
      </c>
      <c r="EH179" s="465">
        <v>1000000</v>
      </c>
      <c r="EI179" s="465">
        <v>1000000</v>
      </c>
      <c r="EJ179" s="465">
        <v>1000000</v>
      </c>
      <c r="EK179" s="465">
        <v>1000000</v>
      </c>
      <c r="EL179" s="465">
        <v>1000000</v>
      </c>
      <c r="EM179" s="465">
        <v>1000000</v>
      </c>
      <c r="EN179" s="465">
        <v>1000000</v>
      </c>
      <c r="EP179" s="465">
        <v>1000000</v>
      </c>
      <c r="EQ179" s="465">
        <v>1000000</v>
      </c>
      <c r="ER179" s="465">
        <v>1000000</v>
      </c>
      <c r="ES179" s="465">
        <v>1000000</v>
      </c>
      <c r="ET179" s="465">
        <v>1000000</v>
      </c>
      <c r="EU179" s="465">
        <v>1000000</v>
      </c>
      <c r="EV179" s="465">
        <v>1000000</v>
      </c>
      <c r="EW179" s="465">
        <v>1000000</v>
      </c>
      <c r="EX179" s="465">
        <v>1000000</v>
      </c>
      <c r="EY179" s="465">
        <v>1000000</v>
      </c>
      <c r="EZ179" s="465">
        <v>1000000</v>
      </c>
      <c r="FA179" s="465">
        <v>1000000</v>
      </c>
    </row>
    <row r="180" spans="2:157" ht="51" customHeight="1" thickBot="1">
      <c r="B180" s="148"/>
      <c r="C180" s="220"/>
      <c r="D180" s="220"/>
      <c r="E180" s="220"/>
      <c r="F180" s="220"/>
      <c r="G180" s="220"/>
      <c r="H180" s="220"/>
      <c r="I180" s="220"/>
      <c r="J180" s="220"/>
      <c r="K180" s="220"/>
      <c r="L180" s="220"/>
      <c r="M180" s="220"/>
      <c r="N180" s="220"/>
      <c r="O180" s="220"/>
      <c r="P180" s="220"/>
      <c r="Q180" s="220"/>
      <c r="R180" s="220"/>
      <c r="S180" s="220"/>
      <c r="T180" s="153" t="s">
        <v>129</v>
      </c>
      <c r="U180" s="393"/>
      <c r="V180" s="153" t="s">
        <v>129</v>
      </c>
      <c r="W180" s="154" t="s">
        <v>130</v>
      </c>
      <c r="X180" s="154" t="s">
        <v>131</v>
      </c>
      <c r="Y180" s="154" t="s">
        <v>132</v>
      </c>
      <c r="Z180" s="154" t="s">
        <v>133</v>
      </c>
      <c r="AA180" s="154" t="s">
        <v>134</v>
      </c>
      <c r="AB180" s="154" t="s">
        <v>135</v>
      </c>
      <c r="AC180" s="153" t="s">
        <v>136</v>
      </c>
      <c r="AD180" s="404" t="s">
        <v>137</v>
      </c>
      <c r="AE180" s="153" t="s">
        <v>138</v>
      </c>
      <c r="AF180" s="153" t="s">
        <v>139</v>
      </c>
      <c r="AG180" s="153" t="s">
        <v>140</v>
      </c>
      <c r="AH180" s="404" t="s">
        <v>7</v>
      </c>
      <c r="AI180" s="155" t="s">
        <v>141</v>
      </c>
      <c r="AJ180" s="156" t="s">
        <v>142</v>
      </c>
      <c r="AK180" s="156" t="s">
        <v>143</v>
      </c>
      <c r="AL180" s="156" t="s">
        <v>144</v>
      </c>
      <c r="AM180" s="157" t="s">
        <v>145</v>
      </c>
      <c r="AN180" s="404" t="s">
        <v>146</v>
      </c>
      <c r="AO180" s="155" t="s">
        <v>147</v>
      </c>
      <c r="AP180" s="297"/>
      <c r="AQ180" s="298" t="s">
        <v>149</v>
      </c>
      <c r="AR180" s="299" t="s">
        <v>150</v>
      </c>
      <c r="AS180" s="300" t="s">
        <v>151</v>
      </c>
      <c r="AT180" s="404" t="s">
        <v>152</v>
      </c>
      <c r="AU180" s="155" t="s">
        <v>153</v>
      </c>
      <c r="AV180" s="404" t="s">
        <v>154</v>
      </c>
      <c r="AW180" s="338" t="s">
        <v>155</v>
      </c>
      <c r="AX180" s="338" t="s">
        <v>156</v>
      </c>
      <c r="AY180" s="375"/>
      <c r="AZ180" s="158" t="s">
        <v>158</v>
      </c>
      <c r="BA180" s="159" t="s">
        <v>159</v>
      </c>
      <c r="BC180" s="160" t="s">
        <v>160</v>
      </c>
      <c r="BD180" s="160" t="s">
        <v>161</v>
      </c>
      <c r="BE180" s="160" t="s">
        <v>162</v>
      </c>
      <c r="BF180" s="160" t="s">
        <v>163</v>
      </c>
      <c r="BG180" s="160" t="s">
        <v>164</v>
      </c>
      <c r="BH180" s="160" t="s">
        <v>165</v>
      </c>
      <c r="BI180" s="160" t="s">
        <v>166</v>
      </c>
      <c r="BJ180" s="160" t="s">
        <v>167</v>
      </c>
      <c r="BK180" s="160" t="s">
        <v>111</v>
      </c>
      <c r="BL180" s="160" t="s">
        <v>168</v>
      </c>
      <c r="BM180" s="160" t="s">
        <v>169</v>
      </c>
      <c r="BN180" s="160" t="s">
        <v>170</v>
      </c>
      <c r="BP180" s="160" t="s">
        <v>160</v>
      </c>
      <c r="BQ180" s="160" t="s">
        <v>161</v>
      </c>
      <c r="BR180" s="160" t="s">
        <v>162</v>
      </c>
      <c r="BS180" s="160" t="s">
        <v>163</v>
      </c>
      <c r="BT180" s="160" t="s">
        <v>164</v>
      </c>
      <c r="BU180" s="160" t="s">
        <v>165</v>
      </c>
      <c r="BV180" s="160" t="s">
        <v>166</v>
      </c>
      <c r="BW180" s="160" t="s">
        <v>167</v>
      </c>
      <c r="BX180" s="160" t="s">
        <v>111</v>
      </c>
      <c r="BY180" s="160" t="s">
        <v>168</v>
      </c>
      <c r="BZ180" s="160" t="s">
        <v>169</v>
      </c>
      <c r="CA180" s="160" t="s">
        <v>170</v>
      </c>
      <c r="CC180" s="459" t="s">
        <v>160</v>
      </c>
      <c r="CD180" s="459" t="s">
        <v>161</v>
      </c>
      <c r="CE180" s="459" t="s">
        <v>162</v>
      </c>
      <c r="CF180" s="459" t="s">
        <v>163</v>
      </c>
      <c r="CG180" s="459" t="s">
        <v>164</v>
      </c>
      <c r="CH180" s="459" t="s">
        <v>165</v>
      </c>
      <c r="CI180" s="459" t="s">
        <v>166</v>
      </c>
      <c r="CJ180" s="459" t="s">
        <v>167</v>
      </c>
      <c r="CK180" s="459" t="s">
        <v>111</v>
      </c>
      <c r="CL180" s="459" t="s">
        <v>168</v>
      </c>
      <c r="CM180" s="459" t="s">
        <v>169</v>
      </c>
      <c r="CN180" s="459" t="s">
        <v>170</v>
      </c>
      <c r="CP180" s="459" t="s">
        <v>160</v>
      </c>
      <c r="CQ180" s="459" t="s">
        <v>161</v>
      </c>
      <c r="CR180" s="459" t="s">
        <v>162</v>
      </c>
      <c r="CS180" s="459" t="s">
        <v>163</v>
      </c>
      <c r="CT180" s="459" t="s">
        <v>164</v>
      </c>
      <c r="CU180" s="459" t="s">
        <v>165</v>
      </c>
      <c r="CV180" s="459" t="s">
        <v>166</v>
      </c>
      <c r="CW180" s="459" t="s">
        <v>167</v>
      </c>
      <c r="CX180" s="459" t="s">
        <v>111</v>
      </c>
      <c r="CY180" s="459" t="s">
        <v>168</v>
      </c>
      <c r="CZ180" s="459" t="s">
        <v>169</v>
      </c>
      <c r="DA180" s="459" t="s">
        <v>170</v>
      </c>
      <c r="DC180" s="459" t="s">
        <v>160</v>
      </c>
      <c r="DD180" s="459" t="s">
        <v>161</v>
      </c>
      <c r="DE180" s="459" t="s">
        <v>162</v>
      </c>
      <c r="DF180" s="459" t="s">
        <v>163</v>
      </c>
      <c r="DG180" s="459" t="s">
        <v>164</v>
      </c>
      <c r="DH180" s="459" t="s">
        <v>165</v>
      </c>
      <c r="DI180" s="459" t="s">
        <v>166</v>
      </c>
      <c r="DJ180" s="459" t="s">
        <v>167</v>
      </c>
      <c r="DK180" s="459" t="s">
        <v>111</v>
      </c>
      <c r="DL180" s="459" t="s">
        <v>168</v>
      </c>
      <c r="DM180" s="459" t="s">
        <v>169</v>
      </c>
      <c r="DN180" s="459" t="s">
        <v>170</v>
      </c>
      <c r="DP180" s="459" t="s">
        <v>160</v>
      </c>
      <c r="DQ180" s="459" t="s">
        <v>161</v>
      </c>
      <c r="DR180" s="459" t="s">
        <v>162</v>
      </c>
      <c r="DS180" s="459" t="s">
        <v>163</v>
      </c>
      <c r="DT180" s="459" t="s">
        <v>164</v>
      </c>
      <c r="DU180" s="459" t="s">
        <v>165</v>
      </c>
      <c r="DV180" s="459" t="s">
        <v>166</v>
      </c>
      <c r="DW180" s="459" t="s">
        <v>167</v>
      </c>
      <c r="DX180" s="459" t="s">
        <v>111</v>
      </c>
      <c r="DY180" s="459" t="s">
        <v>168</v>
      </c>
      <c r="DZ180" s="459" t="s">
        <v>169</v>
      </c>
      <c r="EA180" s="459" t="s">
        <v>170</v>
      </c>
      <c r="EC180" s="459" t="s">
        <v>160</v>
      </c>
      <c r="ED180" s="459" t="s">
        <v>161</v>
      </c>
      <c r="EE180" s="459" t="s">
        <v>162</v>
      </c>
      <c r="EF180" s="459" t="s">
        <v>163</v>
      </c>
      <c r="EG180" s="459" t="s">
        <v>164</v>
      </c>
      <c r="EH180" s="459" t="s">
        <v>165</v>
      </c>
      <c r="EI180" s="459" t="s">
        <v>166</v>
      </c>
      <c r="EJ180" s="459" t="s">
        <v>167</v>
      </c>
      <c r="EK180" s="459" t="s">
        <v>111</v>
      </c>
      <c r="EL180" s="459" t="s">
        <v>168</v>
      </c>
      <c r="EM180" s="459" t="s">
        <v>169</v>
      </c>
      <c r="EN180" s="459" t="s">
        <v>170</v>
      </c>
      <c r="EP180" s="459">
        <v>1000000</v>
      </c>
      <c r="EQ180" s="459">
        <v>1000000</v>
      </c>
      <c r="ER180" s="459">
        <v>1000000</v>
      </c>
      <c r="ES180" s="459">
        <v>1000000</v>
      </c>
      <c r="ET180" s="459">
        <v>1000000</v>
      </c>
      <c r="EU180" s="459">
        <v>1000000</v>
      </c>
      <c r="EV180" s="459">
        <v>1000000</v>
      </c>
      <c r="EW180" s="459">
        <v>1000000</v>
      </c>
      <c r="EX180" s="459">
        <v>1000000</v>
      </c>
      <c r="EY180" s="459">
        <v>1000000</v>
      </c>
      <c r="EZ180" s="459">
        <v>1000000</v>
      </c>
      <c r="FA180" s="459">
        <v>1000000</v>
      </c>
    </row>
    <row r="181" spans="2:157" ht="104.25" customHeight="1">
      <c r="B181" s="1" t="s">
        <v>193</v>
      </c>
      <c r="C181" s="1" t="s">
        <v>194</v>
      </c>
      <c r="D181" s="446" t="s">
        <v>352</v>
      </c>
      <c r="E181" s="1" t="s">
        <v>183</v>
      </c>
      <c r="F181" s="1" t="s">
        <v>171</v>
      </c>
      <c r="G181" s="1" t="s">
        <v>171</v>
      </c>
      <c r="H181" s="1" t="s">
        <v>171</v>
      </c>
      <c r="I181" s="1" t="s">
        <v>171</v>
      </c>
      <c r="J181" s="1" t="s">
        <v>171</v>
      </c>
      <c r="K181" s="1" t="s">
        <v>171</v>
      </c>
      <c r="L181" s="1" t="s">
        <v>171</v>
      </c>
      <c r="M181" s="1" t="s">
        <v>171</v>
      </c>
      <c r="N181" s="1" t="s">
        <v>171</v>
      </c>
      <c r="O181" s="1" t="s">
        <v>171</v>
      </c>
      <c r="T181" s="449" t="s">
        <v>62</v>
      </c>
      <c r="U181" s="443" t="s">
        <v>353</v>
      </c>
      <c r="V181" s="282" t="s">
        <v>62</v>
      </c>
      <c r="W181" s="351">
        <f>+SUMIFS('[1]SIIF 30 de Noviembre de 2025'!$P$4:$P$749,'[1]SIIF 30 de Noviembre de 2025'!$A$4:$A$749,$B181,'[1]SIIF 30 de Noviembre de 2025'!$B$4:$B$749,$C181,'[1]SIIF 30 de Noviembre de 2025'!$C$4:$C$749,$D181)/1000000</f>
        <v>126369.579597</v>
      </c>
      <c r="X181" s="243">
        <v>0</v>
      </c>
      <c r="Y181" s="351">
        <f>+SUMIFS('[1]SIIF 30 de Noviembre de 2025'!$R$4:$R$749,'[1]SIIF 30 de Noviembre de 2025'!$A$4:$A$749,$B181,'[1]SIIF 30 de Noviembre de 2025'!$B$4:$B$749,$C181,'[1]SIIF 30 de Noviembre de 2025'!$C$4:$C$749,$D181)/1000000</f>
        <v>0</v>
      </c>
      <c r="Z181" s="243"/>
      <c r="AA181" s="351">
        <f>+SUMIFS('[1]SIIF 30 de Noviembre de 2025'!$Q$4:$Q$749,'[1]SIIF 30 de Noviembre de 2025'!$A$4:$A$749,$B181,'[1]SIIF 30 de Noviembre de 2025'!$B$4:$B$749,$C181,'[1]SIIF 30 de Noviembre de 2025'!$C$4:$C$749,$D181)/1000000</f>
        <v>0</v>
      </c>
      <c r="AB181" s="243"/>
      <c r="AC181" s="243">
        <f>+AA181+AB181</f>
        <v>0</v>
      </c>
      <c r="AD181" s="413">
        <f>+SUMIFS('[1]SIIF 30 de Noviembre de 2025'!$S$4:$S$749,'[1]SIIF 30 de Noviembre de 2025'!$A$4:$A$749,$B181,'[1]SIIF 30 de Noviembre de 2025'!$B$4:$B$749,$C181,'[1]SIIF 30 de Noviembre de 2025'!$C$4:$C$749,$D181)/1000000</f>
        <v>126369.579597</v>
      </c>
      <c r="AE181" s="351">
        <f>+SUMIFS('[1]SIIF 30 de Noviembre de 2025'!$T$4:$T$749,'[1]SIIF 30 de Noviembre de 2025'!$A$4:$A$749,$B181,'[1]SIIF 30 de Noviembre de 2025'!$B$4:$B$749,$C181,'[1]SIIF 30 de Noviembre de 2025'!$C$4:$C$749,$D181)/1000000</f>
        <v>0</v>
      </c>
      <c r="AF181" s="351">
        <f>+SUMIFS('[1]SIIF 30 de Noviembre de 2025'!$U$4:$U$749,'[1]SIIF 30 de Noviembre de 2025'!$A$4:$A$749,$B181,'[1]SIIF 30 de Noviembre de 2025'!$B$4:$B$749,$C181,'[1]SIIF 30 de Noviembre de 2025'!$C$4:$C$749,$D181)/1000000</f>
        <v>126268.275375</v>
      </c>
      <c r="AG181" s="351">
        <f>+SUMIFS('[1]SIIF 30 de Noviembre de 2025'!$V$4:$V$749,'[1]SIIF 30 de Noviembre de 2025'!$A$4:$A$749,$B181,'[1]SIIF 30 de Noviembre de 2025'!$B$4:$B$749,$C181,'[1]SIIF 30 de Noviembre de 2025'!$C$4:$C$749,$D181)/1000000</f>
        <v>101.304222</v>
      </c>
      <c r="AH181" s="418">
        <f>+SUMIFS('[1]SIIF 30 de Noviembre de 2025'!$W$4:$W$749,'[1]SIIF 30 de Noviembre de 2025'!$A$4:$A$749,$B181,'[1]SIIF 30 de Noviembre de 2025'!$B$4:$B$749,$C181,'[1]SIIF 30 de Noviembre de 2025'!$C$4:$C$749,$D181,'[1]SIIF 30 de Noviembre de 2025'!$D$4:$D$749,$E181,'[1]SIIF 30 de Noviembre de 2025'!$E$4:$E$749,$F181,'[1]SIIF 30 de Noviembre de 2025'!$F$4:$F$749,$G181,'[1]SIIF 30 de Noviembre de 2025'!$G$4:$G$749,$H181,'[1]SIIF 30 de Noviembre de 2025'!$H$4:$H$749,$I181,'[1]SIIF 30 de Noviembre de 2025'!$I$4:$I$749,$J181,'[1]SIIF 30 de Noviembre de 2025'!$J$4:$J$749,$K181,'[1]SIIF 30 de Noviembre de 2025'!$K$4:$K$749,$L181,'[1]SIIF 30 de Noviembre de 2025'!$L$4:$L$749,$M181,'[1]SIIF 30 de Noviembre de 2025'!$M$4:$M$749,$N181,'[1]SIIF 30 de Noviembre de 2025'!$N$4:$N$749,$O181)/1000000</f>
        <v>126262.125375</v>
      </c>
      <c r="AI181" s="244">
        <f t="shared" ref="AI181:AI186" si="517">+AH181/AD181</f>
        <v>0.99914968284026362</v>
      </c>
      <c r="AJ181" s="245"/>
      <c r="AK181" s="243">
        <f>INDEX(CC181:CN181,MATCH($W$1,$CC$86:$CN$86,0))</f>
        <v>126369.579597</v>
      </c>
      <c r="AL181" s="243">
        <f>+AH181-AK181</f>
        <v>-107.4542220000003</v>
      </c>
      <c r="AM181" s="168">
        <f t="shared" ref="AM181:AM186" si="518">INDEX(BC181:BN181,MATCH($W$1,$BC$86:$BN$86,0))</f>
        <v>1</v>
      </c>
      <c r="AN181" s="422">
        <f>+SUMIFS('[1]SIIF 30 de Noviembre de 2025'!$X$4:$X$749,'[1]SIIF 30 de Noviembre de 2025'!$A$4:$A$749,$B181,'[1]SIIF 30 de Noviembre de 2025'!$B$4:$B$749,$C181,'[1]SIIF 30 de Noviembre de 2025'!$C$4:$C$749,$D181,'[1]SIIF 30 de Noviembre de 2025'!$D$4:$D$749,$E181,'[1]SIIF 30 de Noviembre de 2025'!$E$4:$E$749,$F181,'[1]SIIF 30 de Noviembre de 2025'!$F$4:$F$749,$G181,'[1]SIIF 30 de Noviembre de 2025'!$G$4:$G$749,$H181,'[1]SIIF 30 de Noviembre de 2025'!$H$4:$H$749,$I181,'[1]SIIF 30 de Noviembre de 2025'!$I$4:$I$749,$J181,'[1]SIIF 30 de Noviembre de 2025'!$J$4:$J$749,$K181,'[1]SIIF 30 de Noviembre de 2025'!$K$4:$K$749,$L181,'[1]SIIF 30 de Noviembre de 2025'!$L$4:$L$749,$M181,'[1]SIIF 30 de Noviembre de 2025'!$M$4:$M$749,$N181,'[1]SIIF 30 de Noviembre de 2025'!$N$4:$N$749,$O181)/1000000</f>
        <v>1106.1025998299999</v>
      </c>
      <c r="AO181" s="244">
        <f t="shared" ref="AO181:AO186" si="519">+AN181/AD181</f>
        <v>8.7529182526160636E-3</v>
      </c>
      <c r="AP181" s="245"/>
      <c r="AQ181" s="243">
        <f>INDEX(CP181:DA181,MATCH($W$1,$CP$86:$DA$86,0))</f>
        <v>85504.077223</v>
      </c>
      <c r="AR181" s="243">
        <f>+AN181-AQ181</f>
        <v>-84397.974623169997</v>
      </c>
      <c r="AS181" s="168">
        <f t="shared" ref="AS181:AS186" si="520">INDEX(BP181:CA181,MATCH($W$1,$BP$86:$CA$86,0))</f>
        <v>0.67661914754862296</v>
      </c>
      <c r="AT181" s="422">
        <f>+SUMIFS('[1]SIIF 30 de Noviembre de 2025'!$Z$4:$Z$749,'[1]SIIF 30 de Noviembre de 2025'!$A$4:$A$749,$B181,'[1]SIIF 30 de Noviembre de 2025'!$B$4:$B$749,$C181,'[1]SIIF 30 de Noviembre de 2025'!$C$4:$C$749,$D181,'[1]SIIF 30 de Noviembre de 2025'!$D$4:$D$749,$E181,'[1]SIIF 30 de Noviembre de 2025'!$E$4:$E$749,$F181,'[1]SIIF 30 de Noviembre de 2025'!$F$4:$F$749,$G181,'[1]SIIF 30 de Noviembre de 2025'!$G$4:$G$749,$H181,'[1]SIIF 30 de Noviembre de 2025'!$H$4:$H$749,$I181,'[1]SIIF 30 de Noviembre de 2025'!$I$4:$I$749,$J181,'[1]SIIF 30 de Noviembre de 2025'!$J$4:$J$749,$K181,'[1]SIIF 30 de Noviembre de 2025'!$K$4:$K$749,$L181,'[1]SIIF 30 de Noviembre de 2025'!$L$4:$L$749,$M181,'[1]SIIF 30 de Noviembre de 2025'!$M$4:$M$749,$N181,'[1]SIIF 30 de Noviembre de 2025'!$N$4:$N$749,$O181)/1000000</f>
        <v>1106.1025998299999</v>
      </c>
      <c r="AU181" s="244">
        <f t="shared" ref="AU181:AU186" si="521">+AT181/AD181</f>
        <v>8.7529182526160636E-3</v>
      </c>
      <c r="AV181" s="418">
        <f>+AD181-AH181</f>
        <v>107.4542220000003</v>
      </c>
      <c r="AW181" s="352">
        <f>+AH181-AN181</f>
        <v>125156.02277517</v>
      </c>
      <c r="AX181" s="369">
        <f>+AD181-AN181</f>
        <v>125263.47699717</v>
      </c>
      <c r="AY181" s="373"/>
      <c r="AZ181" s="188">
        <f>AD181*AS181</f>
        <v>85504.077223</v>
      </c>
      <c r="BA181" s="170">
        <f>IF(AND(AZ181=0,AN181&gt;AZ181),1,IFERROR(AN181/AZ181,1))</f>
        <v>1.2936255623754818E-2</v>
      </c>
      <c r="BC181" s="255">
        <v>1.3313113981744538E-2</v>
      </c>
      <c r="BD181" s="249">
        <v>0.1088116155078705</v>
      </c>
      <c r="BE181" s="249">
        <v>0.1088116155078705</v>
      </c>
      <c r="BF181" s="249">
        <v>1</v>
      </c>
      <c r="BG181" s="249">
        <v>1</v>
      </c>
      <c r="BH181" s="249">
        <v>1</v>
      </c>
      <c r="BI181" s="249">
        <v>1</v>
      </c>
      <c r="BJ181" s="249">
        <v>1</v>
      </c>
      <c r="BK181" s="249">
        <v>1</v>
      </c>
      <c r="BL181" s="249">
        <v>1</v>
      </c>
      <c r="BM181" s="249">
        <v>1</v>
      </c>
      <c r="BN181" s="249">
        <v>1</v>
      </c>
      <c r="BP181" s="249">
        <v>0</v>
      </c>
      <c r="BQ181" s="249">
        <v>1.1408743976182589E-3</v>
      </c>
      <c r="BR181" s="249">
        <v>2.2817487952365178E-3</v>
      </c>
      <c r="BS181" s="249">
        <v>4.9847298227061139E-2</v>
      </c>
      <c r="BT181" s="249">
        <v>6.8713957636732867E-2</v>
      </c>
      <c r="BU181" s="302">
        <v>0.12276190146768745</v>
      </c>
      <c r="BV181" s="249">
        <v>0.24853043118571544</v>
      </c>
      <c r="BW181" s="249">
        <v>0.32451020525491669</v>
      </c>
      <c r="BX181" s="302">
        <v>0.51682157420543051</v>
      </c>
      <c r="BY181" s="249">
        <v>0.53721484803144537</v>
      </c>
      <c r="BZ181" s="302">
        <v>0.67661914754862296</v>
      </c>
      <c r="CA181" s="249">
        <v>1</v>
      </c>
      <c r="CC181" s="464">
        <f>DC181/EC181</f>
        <v>1682.372617</v>
      </c>
      <c r="CD181" s="464">
        <f>DD181/ED181</f>
        <v>13750.478107000001</v>
      </c>
      <c r="CE181" s="464">
        <f t="shared" ref="CE181:CN185" si="522">DE181/EE181</f>
        <v>13750.478107000001</v>
      </c>
      <c r="CF181" s="464">
        <f t="shared" si="522"/>
        <v>126369.579597</v>
      </c>
      <c r="CG181" s="464">
        <f t="shared" si="522"/>
        <v>126369.579597</v>
      </c>
      <c r="CH181" s="464">
        <f t="shared" si="522"/>
        <v>126369.579597</v>
      </c>
      <c r="CI181" s="464">
        <f t="shared" si="522"/>
        <v>126369.579597</v>
      </c>
      <c r="CJ181" s="464">
        <f t="shared" si="522"/>
        <v>126369.579597</v>
      </c>
      <c r="CK181" s="464">
        <f t="shared" si="522"/>
        <v>126369.579597</v>
      </c>
      <c r="CL181" s="464">
        <f t="shared" si="522"/>
        <v>126369.579597</v>
      </c>
      <c r="CM181" s="464">
        <f t="shared" si="522"/>
        <v>126369.579597</v>
      </c>
      <c r="CN181" s="464">
        <f t="shared" si="522"/>
        <v>126369.579597</v>
      </c>
      <c r="CP181" s="465">
        <f t="shared" ref="CP181:DA185" si="523">DP181/EP181</f>
        <v>0</v>
      </c>
      <c r="CQ181" s="465">
        <f t="shared" si="523"/>
        <v>144.171818</v>
      </c>
      <c r="CR181" s="465">
        <f t="shared" si="523"/>
        <v>288.343636</v>
      </c>
      <c r="CS181" s="465">
        <f t="shared" si="523"/>
        <v>6299.1821209999998</v>
      </c>
      <c r="CT181" s="465">
        <f t="shared" si="523"/>
        <v>8683.3539390000005</v>
      </c>
      <c r="CU181" s="465">
        <f t="shared" si="523"/>
        <v>15513.369879</v>
      </c>
      <c r="CV181" s="465">
        <f t="shared" si="523"/>
        <v>31406.686106000001</v>
      </c>
      <c r="CW181" s="465">
        <f t="shared" si="523"/>
        <v>41008.218213</v>
      </c>
      <c r="CX181" s="465">
        <f t="shared" si="523"/>
        <v>65310.525059</v>
      </c>
      <c r="CY181" s="465">
        <f t="shared" si="523"/>
        <v>67887.614499000003</v>
      </c>
      <c r="CZ181" s="465">
        <f t="shared" si="523"/>
        <v>85504.077223</v>
      </c>
      <c r="DA181" s="465">
        <f t="shared" si="523"/>
        <v>126369.579597</v>
      </c>
      <c r="DC181" s="464">
        <v>1682372617</v>
      </c>
      <c r="DD181" s="465">
        <v>13750478107</v>
      </c>
      <c r="DE181" s="465">
        <v>13750478107</v>
      </c>
      <c r="DF181" s="465">
        <v>126369579597</v>
      </c>
      <c r="DG181" s="465">
        <v>126369579597</v>
      </c>
      <c r="DH181" s="465">
        <v>126369579597</v>
      </c>
      <c r="DI181" s="465">
        <v>126369579597</v>
      </c>
      <c r="DJ181" s="465">
        <v>126369579597</v>
      </c>
      <c r="DK181" s="465">
        <v>126369579597</v>
      </c>
      <c r="DL181" s="465">
        <v>126369579597</v>
      </c>
      <c r="DM181" s="465">
        <v>126369579597</v>
      </c>
      <c r="DN181" s="465">
        <v>126369579597</v>
      </c>
      <c r="DP181" s="465">
        <v>0</v>
      </c>
      <c r="DQ181" s="465">
        <v>144171818</v>
      </c>
      <c r="DR181" s="465">
        <v>288343636</v>
      </c>
      <c r="DS181" s="465">
        <v>6299182121</v>
      </c>
      <c r="DT181" s="465">
        <v>8683353939</v>
      </c>
      <c r="DU181" s="481">
        <v>15513369879</v>
      </c>
      <c r="DV181" s="465">
        <v>31406686106</v>
      </c>
      <c r="DW181" s="465">
        <v>41008218213</v>
      </c>
      <c r="DX181" s="481">
        <v>65310525059</v>
      </c>
      <c r="DY181" s="465">
        <v>67887614499</v>
      </c>
      <c r="DZ181" s="481">
        <v>85504077223</v>
      </c>
      <c r="EA181" s="465">
        <v>126369579597</v>
      </c>
      <c r="EC181" s="464">
        <v>1000000</v>
      </c>
      <c r="ED181" s="465">
        <v>1000000</v>
      </c>
      <c r="EE181" s="465">
        <v>1000000</v>
      </c>
      <c r="EF181" s="465">
        <v>1000000</v>
      </c>
      <c r="EG181" s="465">
        <v>1000000</v>
      </c>
      <c r="EH181" s="465">
        <v>1000000</v>
      </c>
      <c r="EI181" s="465">
        <v>1000000</v>
      </c>
      <c r="EJ181" s="465">
        <v>1000000</v>
      </c>
      <c r="EK181" s="465">
        <v>1000000</v>
      </c>
      <c r="EL181" s="465">
        <v>1000000</v>
      </c>
      <c r="EM181" s="465">
        <v>1000000</v>
      </c>
      <c r="EN181" s="465">
        <v>1000000</v>
      </c>
      <c r="EO181" s="428">
        <v>1000000</v>
      </c>
      <c r="EP181" s="465">
        <v>1000000</v>
      </c>
      <c r="EQ181" s="465">
        <v>1000000</v>
      </c>
      <c r="ER181" s="465">
        <v>1000000</v>
      </c>
      <c r="ES181" s="465">
        <v>1000000</v>
      </c>
      <c r="ET181" s="465">
        <v>1000000</v>
      </c>
      <c r="EU181" s="481">
        <v>1000000</v>
      </c>
      <c r="EV181" s="465">
        <v>1000000</v>
      </c>
      <c r="EW181" s="465">
        <v>1000000</v>
      </c>
      <c r="EX181" s="481">
        <v>1000000</v>
      </c>
      <c r="EY181" s="465">
        <v>1000000</v>
      </c>
      <c r="EZ181" s="481">
        <v>1000000</v>
      </c>
      <c r="FA181" s="465">
        <v>1000000</v>
      </c>
    </row>
    <row r="182" spans="2:157" ht="118.5" customHeight="1">
      <c r="B182" s="1" t="s">
        <v>193</v>
      </c>
      <c r="C182" s="1" t="s">
        <v>194</v>
      </c>
      <c r="D182" s="446" t="s">
        <v>354</v>
      </c>
      <c r="E182" s="1" t="s">
        <v>183</v>
      </c>
      <c r="F182" s="1" t="s">
        <v>171</v>
      </c>
      <c r="G182" s="1" t="s">
        <v>171</v>
      </c>
      <c r="H182" s="1" t="s">
        <v>171</v>
      </c>
      <c r="I182" s="1" t="s">
        <v>171</v>
      </c>
      <c r="J182" s="1" t="s">
        <v>171</v>
      </c>
      <c r="K182" s="1" t="s">
        <v>171</v>
      </c>
      <c r="L182" s="1" t="s">
        <v>171</v>
      </c>
      <c r="M182" s="1" t="s">
        <v>171</v>
      </c>
      <c r="N182" s="1" t="s">
        <v>171</v>
      </c>
      <c r="O182" s="1" t="s">
        <v>171</v>
      </c>
      <c r="T182" s="449" t="s">
        <v>63</v>
      </c>
      <c r="U182" s="443" t="s">
        <v>355</v>
      </c>
      <c r="V182" s="282" t="s">
        <v>63</v>
      </c>
      <c r="W182" s="351">
        <f>+SUMIFS('[1]SIIF 30 de Noviembre de 2025'!$P$4:$P$749,'[1]SIIF 30 de Noviembre de 2025'!$A$4:$A$749,$B182,'[1]SIIF 30 de Noviembre de 2025'!$B$4:$B$749,$C182,'[1]SIIF 30 de Noviembre de 2025'!$C$4:$C$749,$D182)/1000000</f>
        <v>42981.582399999999</v>
      </c>
      <c r="X182" s="243">
        <v>0</v>
      </c>
      <c r="Y182" s="351">
        <f>+SUMIFS('[1]SIIF 30 de Noviembre de 2025'!$R$4:$R$749,'[1]SIIF 30 de Noviembre de 2025'!$A$4:$A$749,$B182,'[1]SIIF 30 de Noviembre de 2025'!$B$4:$B$749,$C182,'[1]SIIF 30 de Noviembre de 2025'!$C$4:$C$749,$D182)/1000000</f>
        <v>0</v>
      </c>
      <c r="Z182" s="243"/>
      <c r="AA182" s="351">
        <f>+SUMIFS('[1]SIIF 30 de Noviembre de 2025'!$Q$4:$Q$749,'[1]SIIF 30 de Noviembre de 2025'!$A$4:$A$749,$B182,'[1]SIIF 30 de Noviembre de 2025'!$B$4:$B$749,$C182,'[1]SIIF 30 de Noviembre de 2025'!$C$4:$C$749,$D182)/1000000</f>
        <v>0</v>
      </c>
      <c r="AB182" s="243"/>
      <c r="AC182" s="243">
        <f>+AA182+AB182</f>
        <v>0</v>
      </c>
      <c r="AD182" s="413">
        <f>+SUMIFS('[1]SIIF 30 de Noviembre de 2025'!$S$4:$S$749,'[1]SIIF 30 de Noviembre de 2025'!$A$4:$A$749,$B182,'[1]SIIF 30 de Noviembre de 2025'!$B$4:$B$749,$C182,'[1]SIIF 30 de Noviembre de 2025'!$C$4:$C$749,$D182)/1000000</f>
        <v>42981.582399999999</v>
      </c>
      <c r="AE182" s="351">
        <f>+SUMIFS('[1]SIIF 30 de Noviembre de 2025'!$T$4:$T$749,'[1]SIIF 30 de Noviembre de 2025'!$A$4:$A$749,$B182,'[1]SIIF 30 de Noviembre de 2025'!$B$4:$B$749,$C182,'[1]SIIF 30 de Noviembre de 2025'!$C$4:$C$749,$D182)/1000000</f>
        <v>0</v>
      </c>
      <c r="AF182" s="351">
        <f>+SUMIFS('[1]SIIF 30 de Noviembre de 2025'!$U$4:$U$749,'[1]SIIF 30 de Noviembre de 2025'!$A$4:$A$749,$B182,'[1]SIIF 30 de Noviembre de 2025'!$B$4:$B$749,$C182,'[1]SIIF 30 de Noviembre de 2025'!$C$4:$C$749,$D182)/1000000</f>
        <v>42295.233500000002</v>
      </c>
      <c r="AG182" s="351">
        <f>+SUMIFS('[1]SIIF 30 de Noviembre de 2025'!$V$4:$V$749,'[1]SIIF 30 de Noviembre de 2025'!$A$4:$A$749,$B182,'[1]SIIF 30 de Noviembre de 2025'!$B$4:$B$749,$C182,'[1]SIIF 30 de Noviembre de 2025'!$C$4:$C$749,$D182)/1000000</f>
        <v>686.34889999999996</v>
      </c>
      <c r="AH182" s="418">
        <f>+SUMIFS('[1]SIIF 30 de Noviembre de 2025'!$W$4:$W$749,'[1]SIIF 30 de Noviembre de 2025'!$A$4:$A$749,$B182,'[1]SIIF 30 de Noviembre de 2025'!$B$4:$B$749,$C182,'[1]SIIF 30 de Noviembre de 2025'!$C$4:$C$749,$D182,'[1]SIIF 30 de Noviembre de 2025'!$D$4:$D$749,$E182,'[1]SIIF 30 de Noviembre de 2025'!$E$4:$E$749,$F182,'[1]SIIF 30 de Noviembre de 2025'!$F$4:$F$749,$G182,'[1]SIIF 30 de Noviembre de 2025'!$G$4:$G$749,$H182,'[1]SIIF 30 de Noviembre de 2025'!$H$4:$H$749,$I182,'[1]SIIF 30 de Noviembre de 2025'!$I$4:$I$749,$J182,'[1]SIIF 30 de Noviembre de 2025'!$J$4:$J$749,$K182,'[1]SIIF 30 de Noviembre de 2025'!$K$4:$K$749,$L182,'[1]SIIF 30 de Noviembre de 2025'!$L$4:$L$749,$M182,'[1]SIIF 30 de Noviembre de 2025'!$M$4:$M$749,$N182,'[1]SIIF 30 de Noviembre de 2025'!$N$4:$N$749,$O182)/1000000</f>
        <v>42295.233500000002</v>
      </c>
      <c r="AI182" s="244">
        <f t="shared" si="517"/>
        <v>0.98403155813081467</v>
      </c>
      <c r="AJ182" s="245"/>
      <c r="AK182" s="243">
        <f>INDEX(CC182:CN182,MATCH($W$1,$CC$86:$CN$86,0))</f>
        <v>42981.582399999999</v>
      </c>
      <c r="AL182" s="243">
        <f>+AH182-AK182</f>
        <v>-686.34889999999723</v>
      </c>
      <c r="AM182" s="168">
        <f t="shared" si="518"/>
        <v>1</v>
      </c>
      <c r="AN182" s="422">
        <f>+SUMIFS('[1]SIIF 30 de Noviembre de 2025'!$X$4:$X$749,'[1]SIIF 30 de Noviembre de 2025'!$A$4:$A$749,$B182,'[1]SIIF 30 de Noviembre de 2025'!$B$4:$B$749,$C182,'[1]SIIF 30 de Noviembre de 2025'!$C$4:$C$749,$D182,'[1]SIIF 30 de Noviembre de 2025'!$D$4:$D$749,$E182,'[1]SIIF 30 de Noviembre de 2025'!$E$4:$E$749,$F182,'[1]SIIF 30 de Noviembre de 2025'!$F$4:$F$749,$G182,'[1]SIIF 30 de Noviembre de 2025'!$G$4:$G$749,$H182,'[1]SIIF 30 de Noviembre de 2025'!$H$4:$H$749,$I182,'[1]SIIF 30 de Noviembre de 2025'!$I$4:$I$749,$J182,'[1]SIIF 30 de Noviembre de 2025'!$J$4:$J$749,$K182,'[1]SIIF 30 de Noviembre de 2025'!$K$4:$K$749,$L182,'[1]SIIF 30 de Noviembre de 2025'!$L$4:$L$749,$M182,'[1]SIIF 30 de Noviembre de 2025'!$M$4:$M$749,$N182,'[1]SIIF 30 de Noviembre de 2025'!$N$4:$N$749,$O182)/1000000</f>
        <v>21747.616750000001</v>
      </c>
      <c r="AO182" s="244">
        <f t="shared" si="519"/>
        <v>0.50597524650465175</v>
      </c>
      <c r="AP182" s="245"/>
      <c r="AQ182" s="243">
        <f>INDEX(CP182:DA182,MATCH($W$1,$CP$86:$DA$86,0))</f>
        <v>38683.424160000002</v>
      </c>
      <c r="AR182" s="243">
        <f>+AN182-AQ182</f>
        <v>-16935.807410000001</v>
      </c>
      <c r="AS182" s="168">
        <f t="shared" si="520"/>
        <v>0.9</v>
      </c>
      <c r="AT182" s="422">
        <f>+SUMIFS('[1]SIIF 30 de Noviembre de 2025'!$Z$4:$Z$749,'[1]SIIF 30 de Noviembre de 2025'!$A$4:$A$749,$B182,'[1]SIIF 30 de Noviembre de 2025'!$B$4:$B$749,$C182,'[1]SIIF 30 de Noviembre de 2025'!$C$4:$C$749,$D182,'[1]SIIF 30 de Noviembre de 2025'!$D$4:$D$749,$E182,'[1]SIIF 30 de Noviembre de 2025'!$E$4:$E$749,$F182,'[1]SIIF 30 de Noviembre de 2025'!$F$4:$F$749,$G182,'[1]SIIF 30 de Noviembre de 2025'!$G$4:$G$749,$H182,'[1]SIIF 30 de Noviembre de 2025'!$H$4:$H$749,$I182,'[1]SIIF 30 de Noviembre de 2025'!$I$4:$I$749,$J182,'[1]SIIF 30 de Noviembre de 2025'!$J$4:$J$749,$K182,'[1]SIIF 30 de Noviembre de 2025'!$K$4:$K$749,$L182,'[1]SIIF 30 de Noviembre de 2025'!$L$4:$L$749,$M182,'[1]SIIF 30 de Noviembre de 2025'!$M$4:$M$749,$N182,'[1]SIIF 30 de Noviembre de 2025'!$N$4:$N$749,$O182)/1000000</f>
        <v>21747.616750000001</v>
      </c>
      <c r="AU182" s="244">
        <f t="shared" si="521"/>
        <v>0.50597524650465175</v>
      </c>
      <c r="AV182" s="418">
        <f>+AD182-AH182</f>
        <v>686.34889999999723</v>
      </c>
      <c r="AW182" s="352">
        <f>+AH182-AN182</f>
        <v>20547.616750000001</v>
      </c>
      <c r="AX182" s="369">
        <f>+AD182-AN182</f>
        <v>21233.965649999998</v>
      </c>
      <c r="AY182" s="373"/>
      <c r="AZ182" s="188">
        <f>AD182*AS182</f>
        <v>38683.424160000002</v>
      </c>
      <c r="BA182" s="170">
        <f>IF(AND(AZ182=0,AN182&gt;AZ182),1,IFERROR(AN182/AZ182,1))</f>
        <v>0.56219471833850188</v>
      </c>
      <c r="BC182" s="255">
        <v>0</v>
      </c>
      <c r="BD182" s="249">
        <v>0</v>
      </c>
      <c r="BE182" s="249">
        <v>0</v>
      </c>
      <c r="BF182" s="249">
        <v>0</v>
      </c>
      <c r="BG182" s="249">
        <v>0</v>
      </c>
      <c r="BH182" s="249">
        <v>1</v>
      </c>
      <c r="BI182" s="249">
        <v>1</v>
      </c>
      <c r="BJ182" s="249">
        <v>1</v>
      </c>
      <c r="BK182" s="249">
        <v>1</v>
      </c>
      <c r="BL182" s="249">
        <v>1</v>
      </c>
      <c r="BM182" s="249">
        <v>1</v>
      </c>
      <c r="BN182" s="249">
        <v>1</v>
      </c>
      <c r="BP182" s="249">
        <v>0</v>
      </c>
      <c r="BQ182" s="249">
        <v>0</v>
      </c>
      <c r="BR182" s="249">
        <v>0</v>
      </c>
      <c r="BS182" s="249">
        <v>0</v>
      </c>
      <c r="BT182" s="249">
        <v>0</v>
      </c>
      <c r="BU182" s="302">
        <v>0</v>
      </c>
      <c r="BV182" s="249">
        <v>0</v>
      </c>
      <c r="BW182" s="249">
        <v>0.4</v>
      </c>
      <c r="BX182" s="302">
        <v>0.4</v>
      </c>
      <c r="BY182" s="249">
        <v>0.4</v>
      </c>
      <c r="BZ182" s="302">
        <v>0.9</v>
      </c>
      <c r="CA182" s="249">
        <v>1</v>
      </c>
      <c r="CC182" s="464">
        <f t="shared" ref="CC182:CD185" si="524">DC182/EC182</f>
        <v>0</v>
      </c>
      <c r="CD182" s="464">
        <f t="shared" si="524"/>
        <v>0</v>
      </c>
      <c r="CE182" s="464">
        <f t="shared" si="522"/>
        <v>0</v>
      </c>
      <c r="CF182" s="464">
        <f t="shared" si="522"/>
        <v>0</v>
      </c>
      <c r="CG182" s="464">
        <f t="shared" si="522"/>
        <v>0</v>
      </c>
      <c r="CH182" s="464">
        <f t="shared" si="522"/>
        <v>42981.582399999999</v>
      </c>
      <c r="CI182" s="464">
        <f t="shared" si="522"/>
        <v>42981.582399999999</v>
      </c>
      <c r="CJ182" s="464">
        <f t="shared" si="522"/>
        <v>42981.582399999999</v>
      </c>
      <c r="CK182" s="464">
        <f t="shared" si="522"/>
        <v>42981.582399999999</v>
      </c>
      <c r="CL182" s="464">
        <f t="shared" si="522"/>
        <v>42981.582399999999</v>
      </c>
      <c r="CM182" s="464">
        <f t="shared" si="522"/>
        <v>42981.582399999999</v>
      </c>
      <c r="CN182" s="464">
        <f t="shared" si="522"/>
        <v>42981.582399999999</v>
      </c>
      <c r="CP182" s="465">
        <f t="shared" si="523"/>
        <v>0</v>
      </c>
      <c r="CQ182" s="465">
        <f t="shared" si="523"/>
        <v>0</v>
      </c>
      <c r="CR182" s="465">
        <f t="shared" si="523"/>
        <v>0</v>
      </c>
      <c r="CS182" s="465">
        <f t="shared" si="523"/>
        <v>0</v>
      </c>
      <c r="CT182" s="465">
        <f t="shared" si="523"/>
        <v>0</v>
      </c>
      <c r="CU182" s="465">
        <f t="shared" si="523"/>
        <v>0</v>
      </c>
      <c r="CV182" s="465">
        <f t="shared" si="523"/>
        <v>0</v>
      </c>
      <c r="CW182" s="465">
        <f t="shared" si="523"/>
        <v>17192.632959999999</v>
      </c>
      <c r="CX182" s="465">
        <f t="shared" si="523"/>
        <v>17192.632959999999</v>
      </c>
      <c r="CY182" s="465">
        <f t="shared" si="523"/>
        <v>17192.632959999999</v>
      </c>
      <c r="CZ182" s="465">
        <f t="shared" si="523"/>
        <v>38683.424160000002</v>
      </c>
      <c r="DA182" s="465">
        <f t="shared" si="523"/>
        <v>42981.582399999999</v>
      </c>
      <c r="DC182" s="464">
        <v>0</v>
      </c>
      <c r="DD182" s="465">
        <v>0</v>
      </c>
      <c r="DE182" s="465">
        <v>0</v>
      </c>
      <c r="DF182" s="465">
        <v>0</v>
      </c>
      <c r="DG182" s="465">
        <v>0</v>
      </c>
      <c r="DH182" s="465">
        <v>42981582400</v>
      </c>
      <c r="DI182" s="465">
        <v>42981582400</v>
      </c>
      <c r="DJ182" s="465">
        <v>42981582400</v>
      </c>
      <c r="DK182" s="465">
        <v>42981582400</v>
      </c>
      <c r="DL182" s="465">
        <v>42981582400</v>
      </c>
      <c r="DM182" s="465">
        <v>42981582400</v>
      </c>
      <c r="DN182" s="465">
        <v>42981582400</v>
      </c>
      <c r="DP182" s="465">
        <v>0</v>
      </c>
      <c r="DQ182" s="465">
        <v>0</v>
      </c>
      <c r="DR182" s="465">
        <v>0</v>
      </c>
      <c r="DS182" s="465">
        <v>0</v>
      </c>
      <c r="DT182" s="465">
        <v>0</v>
      </c>
      <c r="DU182" s="481">
        <v>0</v>
      </c>
      <c r="DV182" s="465">
        <v>0</v>
      </c>
      <c r="DW182" s="465">
        <v>17192632960</v>
      </c>
      <c r="DX182" s="481">
        <v>17192632960</v>
      </c>
      <c r="DY182" s="465">
        <v>17192632960</v>
      </c>
      <c r="DZ182" s="481">
        <v>38683424160</v>
      </c>
      <c r="EA182" s="465">
        <v>42981582400</v>
      </c>
      <c r="EC182" s="464">
        <v>1000000</v>
      </c>
      <c r="ED182" s="465">
        <v>1000000</v>
      </c>
      <c r="EE182" s="465">
        <v>1000000</v>
      </c>
      <c r="EF182" s="465">
        <v>1000000</v>
      </c>
      <c r="EG182" s="465">
        <v>1000000</v>
      </c>
      <c r="EH182" s="465">
        <v>1000000</v>
      </c>
      <c r="EI182" s="465">
        <v>1000000</v>
      </c>
      <c r="EJ182" s="465">
        <v>1000000</v>
      </c>
      <c r="EK182" s="465">
        <v>1000000</v>
      </c>
      <c r="EL182" s="465">
        <v>1000000</v>
      </c>
      <c r="EM182" s="465">
        <v>1000000</v>
      </c>
      <c r="EN182" s="465">
        <v>1000000</v>
      </c>
      <c r="EO182" s="428">
        <v>1000000</v>
      </c>
      <c r="EP182" s="465">
        <v>1000000</v>
      </c>
      <c r="EQ182" s="465">
        <v>1000000</v>
      </c>
      <c r="ER182" s="465">
        <v>1000000</v>
      </c>
      <c r="ES182" s="465">
        <v>1000000</v>
      </c>
      <c r="ET182" s="465">
        <v>1000000</v>
      </c>
      <c r="EU182" s="481">
        <v>1000000</v>
      </c>
      <c r="EV182" s="465">
        <v>1000000</v>
      </c>
      <c r="EW182" s="465">
        <v>1000000</v>
      </c>
      <c r="EX182" s="481">
        <v>1000000</v>
      </c>
      <c r="EY182" s="465">
        <v>1000000</v>
      </c>
      <c r="EZ182" s="481">
        <v>1000000</v>
      </c>
      <c r="FA182" s="465">
        <v>1000000</v>
      </c>
    </row>
    <row r="183" spans="2:157" ht="87" customHeight="1">
      <c r="B183" s="1" t="s">
        <v>193</v>
      </c>
      <c r="C183" s="1" t="s">
        <v>194</v>
      </c>
      <c r="D183" s="446" t="s">
        <v>356</v>
      </c>
      <c r="E183" s="1" t="s">
        <v>183</v>
      </c>
      <c r="F183" s="1" t="s">
        <v>171</v>
      </c>
      <c r="G183" s="1" t="s">
        <v>171</v>
      </c>
      <c r="H183" s="1" t="s">
        <v>171</v>
      </c>
      <c r="I183" s="1" t="s">
        <v>171</v>
      </c>
      <c r="J183" s="1" t="s">
        <v>171</v>
      </c>
      <c r="K183" s="1" t="s">
        <v>171</v>
      </c>
      <c r="L183" s="1" t="s">
        <v>171</v>
      </c>
      <c r="M183" s="1" t="s">
        <v>171</v>
      </c>
      <c r="N183" s="1" t="s">
        <v>171</v>
      </c>
      <c r="O183" s="1" t="s">
        <v>171</v>
      </c>
      <c r="T183" s="449" t="s">
        <v>64</v>
      </c>
      <c r="U183" s="443">
        <v>202300000000241</v>
      </c>
      <c r="V183" s="282" t="s">
        <v>64</v>
      </c>
      <c r="W183" s="351">
        <f>+SUMIFS('[1]SIIF 30 de Noviembre de 2025'!$P$4:$P$749,'[1]SIIF 30 de Noviembre de 2025'!$A$4:$A$749,$B183,'[1]SIIF 30 de Noviembre de 2025'!$B$4:$B$749,$C183,'[1]SIIF 30 de Noviembre de 2025'!$C$4:$C$749,$D183)/1000000</f>
        <v>11960.179474</v>
      </c>
      <c r="X183" s="243">
        <v>0</v>
      </c>
      <c r="Y183" s="351">
        <f>+SUMIFS('[1]SIIF 30 de Noviembre de 2025'!$R$4:$R$749,'[1]SIIF 30 de Noviembre de 2025'!$A$4:$A$749,$B183,'[1]SIIF 30 de Noviembre de 2025'!$B$4:$B$749,$C183,'[1]SIIF 30 de Noviembre de 2025'!$C$4:$C$749,$D183)/1000000</f>
        <v>0</v>
      </c>
      <c r="Z183" s="243"/>
      <c r="AA183" s="351">
        <f>+SUMIFS('[1]SIIF 30 de Noviembre de 2025'!$Q$4:$Q$749,'[1]SIIF 30 de Noviembre de 2025'!$A$4:$A$749,$B183,'[1]SIIF 30 de Noviembre de 2025'!$B$4:$B$749,$C183,'[1]SIIF 30 de Noviembre de 2025'!$C$4:$C$749,$D183)/1000000</f>
        <v>0</v>
      </c>
      <c r="AB183" s="243"/>
      <c r="AC183" s="243">
        <f>+AA183+AB183</f>
        <v>0</v>
      </c>
      <c r="AD183" s="413">
        <f>+SUMIFS('[1]SIIF 30 de Noviembre de 2025'!$S$4:$S$749,'[1]SIIF 30 de Noviembre de 2025'!$A$4:$A$749,$B183,'[1]SIIF 30 de Noviembre de 2025'!$B$4:$B$749,$C183,'[1]SIIF 30 de Noviembre de 2025'!$C$4:$C$749,$D183)/1000000</f>
        <v>11960.179474</v>
      </c>
      <c r="AE183" s="351">
        <f>+SUMIFS('[1]SIIF 30 de Noviembre de 2025'!$T$4:$T$749,'[1]SIIF 30 de Noviembre de 2025'!$A$4:$A$749,$B183,'[1]SIIF 30 de Noviembre de 2025'!$B$4:$B$749,$C183,'[1]SIIF 30 de Noviembre de 2025'!$C$4:$C$749,$D183)/1000000</f>
        <v>0</v>
      </c>
      <c r="AF183" s="351">
        <f>+SUMIFS('[1]SIIF 30 de Noviembre de 2025'!$U$4:$U$749,'[1]SIIF 30 de Noviembre de 2025'!$A$4:$A$749,$B183,'[1]SIIF 30 de Noviembre de 2025'!$B$4:$B$749,$C183,'[1]SIIF 30 de Noviembre de 2025'!$C$4:$C$749,$D183)/1000000</f>
        <v>8721.8634299999994</v>
      </c>
      <c r="AG183" s="351">
        <f>+SUMIFS('[1]SIIF 30 de Noviembre de 2025'!$V$4:$V$749,'[1]SIIF 30 de Noviembre de 2025'!$A$4:$A$749,$B183,'[1]SIIF 30 de Noviembre de 2025'!$B$4:$B$749,$C183,'[1]SIIF 30 de Noviembre de 2025'!$C$4:$C$749,$D183)/1000000</f>
        <v>3238.3160440000001</v>
      </c>
      <c r="AH183" s="418">
        <f>+SUMIFS('[1]SIIF 30 de Noviembre de 2025'!$W$4:$W$749,'[1]SIIF 30 de Noviembre de 2025'!$A$4:$A$749,$B183,'[1]SIIF 30 de Noviembre de 2025'!$B$4:$B$749,$C183,'[1]SIIF 30 de Noviembre de 2025'!$C$4:$C$749,$D183,'[1]SIIF 30 de Noviembre de 2025'!$D$4:$D$749,$E183,'[1]SIIF 30 de Noviembre de 2025'!$E$4:$E$749,$F183,'[1]SIIF 30 de Noviembre de 2025'!$F$4:$F$749,$G183,'[1]SIIF 30 de Noviembre de 2025'!$G$4:$G$749,$H183,'[1]SIIF 30 de Noviembre de 2025'!$H$4:$H$749,$I183,'[1]SIIF 30 de Noviembre de 2025'!$I$4:$I$749,$J183,'[1]SIIF 30 de Noviembre de 2025'!$J$4:$J$749,$K183,'[1]SIIF 30 de Noviembre de 2025'!$K$4:$K$749,$L183,'[1]SIIF 30 de Noviembre de 2025'!$L$4:$L$749,$M183,'[1]SIIF 30 de Noviembre de 2025'!$M$4:$M$749,$N183,'[1]SIIF 30 de Noviembre de 2025'!$N$4:$N$749,$O183)/1000000</f>
        <v>7466.6779759999999</v>
      </c>
      <c r="AI183" s="244">
        <f t="shared" si="517"/>
        <v>0.62429481031046941</v>
      </c>
      <c r="AJ183" s="245"/>
      <c r="AK183" s="243">
        <f>INDEX(CC183:CN183,MATCH($W$1,$CC$86:$CN$86,0))</f>
        <v>11749.579474</v>
      </c>
      <c r="AL183" s="243">
        <f>+AH183-AK183</f>
        <v>-4282.9014980000002</v>
      </c>
      <c r="AM183" s="168">
        <f t="shared" si="518"/>
        <v>0.98239156858324583</v>
      </c>
      <c r="AN183" s="422">
        <f>+SUMIFS('[1]SIIF 30 de Noviembre de 2025'!$X$4:$X$749,'[1]SIIF 30 de Noviembre de 2025'!$A$4:$A$749,$B183,'[1]SIIF 30 de Noviembre de 2025'!$B$4:$B$749,$C183,'[1]SIIF 30 de Noviembre de 2025'!$C$4:$C$749,$D183,'[1]SIIF 30 de Noviembre de 2025'!$D$4:$D$749,$E183,'[1]SIIF 30 de Noviembre de 2025'!$E$4:$E$749,$F183,'[1]SIIF 30 de Noviembre de 2025'!$F$4:$F$749,$G183,'[1]SIIF 30 de Noviembre de 2025'!$G$4:$G$749,$H183,'[1]SIIF 30 de Noviembre de 2025'!$H$4:$H$749,$I183,'[1]SIIF 30 de Noviembre de 2025'!$I$4:$I$749,$J183,'[1]SIIF 30 de Noviembre de 2025'!$J$4:$J$749,$K183,'[1]SIIF 30 de Noviembre de 2025'!$K$4:$K$749,$L183,'[1]SIIF 30 de Noviembre de 2025'!$L$4:$L$749,$M183,'[1]SIIF 30 de Noviembre de 2025'!$M$4:$M$749,$N183,'[1]SIIF 30 de Noviembre de 2025'!$N$4:$N$749,$O183)/1000000</f>
        <v>3052.2630762399999</v>
      </c>
      <c r="AO183" s="244">
        <f t="shared" si="519"/>
        <v>0.25520211321872344</v>
      </c>
      <c r="AP183" s="245"/>
      <c r="AQ183" s="243">
        <f>INDEX(CP183:DA183,MATCH($W$1,$CP$86:$DA$86,0))</f>
        <v>9669.9431850909077</v>
      </c>
      <c r="AR183" s="243">
        <f>+AN183-AQ183</f>
        <v>-6617.6801088509073</v>
      </c>
      <c r="AS183" s="168">
        <f t="shared" si="520"/>
        <v>0.8085115450075151</v>
      </c>
      <c r="AT183" s="422">
        <f>+SUMIFS('[1]SIIF 30 de Noviembre de 2025'!$Z$4:$Z$749,'[1]SIIF 30 de Noviembre de 2025'!$A$4:$A$749,$B183,'[1]SIIF 30 de Noviembre de 2025'!$B$4:$B$749,$C183,'[1]SIIF 30 de Noviembre de 2025'!$C$4:$C$749,$D183,'[1]SIIF 30 de Noviembre de 2025'!$D$4:$D$749,$E183,'[1]SIIF 30 de Noviembre de 2025'!$E$4:$E$749,$F183,'[1]SIIF 30 de Noviembre de 2025'!$F$4:$F$749,$G183,'[1]SIIF 30 de Noviembre de 2025'!$G$4:$G$749,$H183,'[1]SIIF 30 de Noviembre de 2025'!$H$4:$H$749,$I183,'[1]SIIF 30 de Noviembre de 2025'!$I$4:$I$749,$J183,'[1]SIIF 30 de Noviembre de 2025'!$J$4:$J$749,$K183,'[1]SIIF 30 de Noviembre de 2025'!$K$4:$K$749,$L183,'[1]SIIF 30 de Noviembre de 2025'!$L$4:$L$749,$M183,'[1]SIIF 30 de Noviembre de 2025'!$M$4:$M$749,$N183,'[1]SIIF 30 de Noviembre de 2025'!$N$4:$N$749,$O183)/1000000</f>
        <v>3019.9630762399997</v>
      </c>
      <c r="AU183" s="244">
        <f t="shared" si="521"/>
        <v>0.25250148484853746</v>
      </c>
      <c r="AV183" s="418">
        <f>+AD183-AH183</f>
        <v>4493.5014980000005</v>
      </c>
      <c r="AW183" s="352">
        <f>+AH183-AN183</f>
        <v>4414.4148997600005</v>
      </c>
      <c r="AX183" s="369">
        <f>+AD183-AN183</f>
        <v>8907.9163977600001</v>
      </c>
      <c r="AY183" s="373"/>
      <c r="AZ183" s="188">
        <f>AD183*AS183</f>
        <v>9669.9431850909095</v>
      </c>
      <c r="BA183" s="170">
        <f>IF(AND(AZ183=0,AN183&gt;AZ183),1,IFERROR(AN183/AZ183,1))</f>
        <v>0.31564436499957627</v>
      </c>
      <c r="BC183" s="248">
        <v>4.6717526372798641E-2</v>
      </c>
      <c r="BD183" s="249">
        <v>8.7084813590314863E-2</v>
      </c>
      <c r="BE183" s="249">
        <v>0.21088730361304944</v>
      </c>
      <c r="BF183" s="249">
        <v>0.25174789446474821</v>
      </c>
      <c r="BG183" s="249">
        <v>0.40427905036970851</v>
      </c>
      <c r="BH183" s="249">
        <v>0.49480444778148319</v>
      </c>
      <c r="BI183" s="249">
        <v>0.55589884871321293</v>
      </c>
      <c r="BJ183" s="249">
        <v>0.67718674436339821</v>
      </c>
      <c r="BK183" s="249">
        <v>0.77607740085991284</v>
      </c>
      <c r="BL183" s="249">
        <v>0.84624148174383829</v>
      </c>
      <c r="BM183" s="249">
        <v>0.98239156858324583</v>
      </c>
      <c r="BN183" s="249">
        <v>1</v>
      </c>
      <c r="BP183" s="277">
        <v>0</v>
      </c>
      <c r="BQ183" s="249">
        <v>4.2459077049982231E-3</v>
      </c>
      <c r="BR183" s="249">
        <v>1.5398066318956375E-2</v>
      </c>
      <c r="BS183" s="249">
        <v>2.6550224932914528E-2</v>
      </c>
      <c r="BT183" s="249">
        <v>0.16117182394087951</v>
      </c>
      <c r="BU183" s="302">
        <v>0.22943014902037945</v>
      </c>
      <c r="BV183" s="249">
        <v>0.36999630765260078</v>
      </c>
      <c r="BW183" s="249">
        <v>0.42521135020117162</v>
      </c>
      <c r="BX183" s="302">
        <v>0.56194186405065982</v>
      </c>
      <c r="BY183" s="249">
        <v>0.6334610097628921</v>
      </c>
      <c r="BZ183" s="302">
        <v>0.8085115450075151</v>
      </c>
      <c r="CA183" s="249">
        <v>1</v>
      </c>
      <c r="CC183" s="464">
        <f t="shared" si="524"/>
        <v>558.75</v>
      </c>
      <c r="CD183" s="464">
        <f t="shared" si="524"/>
        <v>1041.55</v>
      </c>
      <c r="CE183" s="464">
        <f t="shared" si="522"/>
        <v>2522.25</v>
      </c>
      <c r="CF183" s="464">
        <f t="shared" si="522"/>
        <v>3010.95</v>
      </c>
      <c r="CG183" s="464">
        <f t="shared" si="522"/>
        <v>4835.25</v>
      </c>
      <c r="CH183" s="464">
        <f t="shared" si="522"/>
        <v>5917.95</v>
      </c>
      <c r="CI183" s="464">
        <f t="shared" si="522"/>
        <v>6648.65</v>
      </c>
      <c r="CJ183" s="464">
        <f t="shared" si="522"/>
        <v>8099.2749999999996</v>
      </c>
      <c r="CK183" s="464">
        <f t="shared" si="522"/>
        <v>9282.0249999999996</v>
      </c>
      <c r="CL183" s="464">
        <f t="shared" si="522"/>
        <v>10121.200000000001</v>
      </c>
      <c r="CM183" s="464">
        <f t="shared" si="522"/>
        <v>11749.579474</v>
      </c>
      <c r="CN183" s="464">
        <f t="shared" si="522"/>
        <v>11960.179474</v>
      </c>
      <c r="CP183" s="465">
        <f t="shared" si="523"/>
        <v>0</v>
      </c>
      <c r="CQ183" s="465">
        <f t="shared" si="523"/>
        <v>50.781818181818188</v>
      </c>
      <c r="CR183" s="465">
        <f t="shared" si="523"/>
        <v>184.16363672727275</v>
      </c>
      <c r="CS183" s="465">
        <f t="shared" si="523"/>
        <v>317.54545527272734</v>
      </c>
      <c r="CT183" s="465">
        <f t="shared" si="523"/>
        <v>1927.6439404848486</v>
      </c>
      <c r="CU183" s="465">
        <f t="shared" si="523"/>
        <v>2744.0257590303031</v>
      </c>
      <c r="CV183" s="465">
        <f t="shared" si="523"/>
        <v>4425.2222442424236</v>
      </c>
      <c r="CW183" s="465">
        <f t="shared" si="523"/>
        <v>5085.6040627878783</v>
      </c>
      <c r="CX183" s="465">
        <f t="shared" si="523"/>
        <v>6720.9255479999993</v>
      </c>
      <c r="CY183" s="465">
        <f t="shared" si="523"/>
        <v>7576.307366545454</v>
      </c>
      <c r="CZ183" s="465">
        <f t="shared" si="523"/>
        <v>9669.9431850909077</v>
      </c>
      <c r="DA183" s="465">
        <f t="shared" si="523"/>
        <v>11960.179473999999</v>
      </c>
      <c r="DC183" s="468">
        <v>558750000</v>
      </c>
      <c r="DD183" s="465">
        <v>1041550000</v>
      </c>
      <c r="DE183" s="465">
        <v>2522250000</v>
      </c>
      <c r="DF183" s="465">
        <v>3010950000</v>
      </c>
      <c r="DG183" s="465">
        <v>4835250000</v>
      </c>
      <c r="DH183" s="465">
        <v>5917950000</v>
      </c>
      <c r="DI183" s="465">
        <v>6648650000</v>
      </c>
      <c r="DJ183" s="465">
        <v>8099275000</v>
      </c>
      <c r="DK183" s="465">
        <v>9282025000</v>
      </c>
      <c r="DL183" s="465">
        <v>10121200000</v>
      </c>
      <c r="DM183" s="465">
        <v>11749579474</v>
      </c>
      <c r="DN183" s="465">
        <v>11960179474</v>
      </c>
      <c r="DP183" s="471">
        <v>0</v>
      </c>
      <c r="DQ183" s="465">
        <v>50781818.181818187</v>
      </c>
      <c r="DR183" s="465">
        <v>184163636.72727275</v>
      </c>
      <c r="DS183" s="465">
        <v>317545455.27272731</v>
      </c>
      <c r="DT183" s="465">
        <v>1927643940.4848485</v>
      </c>
      <c r="DU183" s="481">
        <v>2744025759.030303</v>
      </c>
      <c r="DV183" s="465">
        <v>4425222244.242424</v>
      </c>
      <c r="DW183" s="465">
        <v>5085604062.787878</v>
      </c>
      <c r="DX183" s="481">
        <v>6720925547.999999</v>
      </c>
      <c r="DY183" s="465">
        <v>7576307366.545454</v>
      </c>
      <c r="DZ183" s="481">
        <v>9669943185.0909081</v>
      </c>
      <c r="EA183" s="465">
        <v>11960179473.999998</v>
      </c>
      <c r="EC183" s="468">
        <v>1000000</v>
      </c>
      <c r="ED183" s="465">
        <v>1000000</v>
      </c>
      <c r="EE183" s="465">
        <v>1000000</v>
      </c>
      <c r="EF183" s="465">
        <v>1000000</v>
      </c>
      <c r="EG183" s="465">
        <v>1000000</v>
      </c>
      <c r="EH183" s="465">
        <v>1000000</v>
      </c>
      <c r="EI183" s="465">
        <v>1000000</v>
      </c>
      <c r="EJ183" s="465">
        <v>1000000</v>
      </c>
      <c r="EK183" s="465">
        <v>1000000</v>
      </c>
      <c r="EL183" s="465">
        <v>1000000</v>
      </c>
      <c r="EM183" s="465">
        <v>1000000</v>
      </c>
      <c r="EN183" s="465">
        <v>1000000</v>
      </c>
      <c r="EO183" s="428">
        <v>1000000</v>
      </c>
      <c r="EP183" s="471">
        <v>1000000</v>
      </c>
      <c r="EQ183" s="465">
        <v>1000000</v>
      </c>
      <c r="ER183" s="465">
        <v>1000000</v>
      </c>
      <c r="ES183" s="465">
        <v>1000000</v>
      </c>
      <c r="ET183" s="465">
        <v>1000000</v>
      </c>
      <c r="EU183" s="481">
        <v>1000000</v>
      </c>
      <c r="EV183" s="465">
        <v>1000000</v>
      </c>
      <c r="EW183" s="465">
        <v>1000000</v>
      </c>
      <c r="EX183" s="481">
        <v>1000000</v>
      </c>
      <c r="EY183" s="465">
        <v>1000000</v>
      </c>
      <c r="EZ183" s="481">
        <v>1000000</v>
      </c>
      <c r="FA183" s="465">
        <v>1000000</v>
      </c>
    </row>
    <row r="184" spans="2:157" ht="114" customHeight="1">
      <c r="B184" s="1" t="s">
        <v>193</v>
      </c>
      <c r="C184" s="1" t="s">
        <v>194</v>
      </c>
      <c r="D184" s="446" t="s">
        <v>357</v>
      </c>
      <c r="E184" s="1" t="s">
        <v>183</v>
      </c>
      <c r="F184" s="1" t="s">
        <v>171</v>
      </c>
      <c r="G184" s="1" t="s">
        <v>171</v>
      </c>
      <c r="H184" s="1" t="s">
        <v>171</v>
      </c>
      <c r="I184" s="1" t="s">
        <v>171</v>
      </c>
      <c r="J184" s="1" t="s">
        <v>171</v>
      </c>
      <c r="K184" s="1" t="s">
        <v>171</v>
      </c>
      <c r="L184" s="1" t="s">
        <v>171</v>
      </c>
      <c r="M184" s="1" t="s">
        <v>171</v>
      </c>
      <c r="N184" s="1" t="s">
        <v>171</v>
      </c>
      <c r="O184" s="1" t="s">
        <v>171</v>
      </c>
      <c r="T184" s="449" t="s">
        <v>65</v>
      </c>
      <c r="U184" s="443">
        <v>202300000000213</v>
      </c>
      <c r="V184" s="282" t="s">
        <v>65</v>
      </c>
      <c r="W184" s="359">
        <f>+SUMIFS('[1]SIIF 30 de Noviembre de 2025'!$P$4:$P$749,'[1]SIIF 30 de Noviembre de 2025'!$A$4:$A$749,$B184,'[1]SIIF 30 de Noviembre de 2025'!$B$4:$B$749,$C184,'[1]SIIF 30 de Noviembre de 2025'!$C$4:$C$749,$D184)/1000000</f>
        <v>14077.615711</v>
      </c>
      <c r="X184" s="243">
        <v>0</v>
      </c>
      <c r="Y184" s="351">
        <f>+SUMIFS('[1]SIIF 30 de Noviembre de 2025'!$R$4:$R$749,'[1]SIIF 30 de Noviembre de 2025'!$A$4:$A$749,$B184,'[1]SIIF 30 de Noviembre de 2025'!$B$4:$B$749,$C184,'[1]SIIF 30 de Noviembre de 2025'!$C$4:$C$749,$D184)/1000000</f>
        <v>0</v>
      </c>
      <c r="Z184" s="243"/>
      <c r="AA184" s="351">
        <f>+SUMIFS('[1]SIIF 30 de Noviembre de 2025'!$Q$4:$Q$749,'[1]SIIF 30 de Noviembre de 2025'!$A$4:$A$749,$B184,'[1]SIIF 30 de Noviembre de 2025'!$B$4:$B$749,$C184,'[1]SIIF 30 de Noviembre de 2025'!$C$4:$C$749,$D184)/1000000</f>
        <v>0</v>
      </c>
      <c r="AB184" s="243"/>
      <c r="AC184" s="243">
        <f>+AA184+AB184</f>
        <v>0</v>
      </c>
      <c r="AD184" s="413">
        <f>+SUMIFS('[1]SIIF 30 de Noviembre de 2025'!$S$4:$S$749,'[1]SIIF 30 de Noviembre de 2025'!$A$4:$A$749,$B184,'[1]SIIF 30 de Noviembre de 2025'!$B$4:$B$749,$C184,'[1]SIIF 30 de Noviembre de 2025'!$C$4:$C$749,$D184)/1000000</f>
        <v>14077.615711</v>
      </c>
      <c r="AE184" s="359">
        <f>+SUMIFS('[1]SIIF 30 de Noviembre de 2025'!$T$4:$T$749,'[1]SIIF 30 de Noviembre de 2025'!$A$4:$A$749,$B184,'[1]SIIF 30 de Noviembre de 2025'!$B$4:$B$749,$C184,'[1]SIIF 30 de Noviembre de 2025'!$C$4:$C$749,$D184)/1000000</f>
        <v>0</v>
      </c>
      <c r="AF184" s="359">
        <f>+SUMIFS('[1]SIIF 30 de Noviembre de 2025'!$U$4:$U$749,'[1]SIIF 30 de Noviembre de 2025'!$A$4:$A$749,$B184,'[1]SIIF 30 de Noviembre de 2025'!$B$4:$B$749,$C184,'[1]SIIF 30 de Noviembre de 2025'!$C$4:$C$749,$D184)/1000000</f>
        <v>14077.615711</v>
      </c>
      <c r="AG184" s="351">
        <f>+SUMIFS('[1]SIIF 30 de Noviembre de 2025'!$V$4:$V$749,'[1]SIIF 30 de Noviembre de 2025'!$A$4:$A$749,$B184,'[1]SIIF 30 de Noviembre de 2025'!$B$4:$B$749,$C184,'[1]SIIF 30 de Noviembre de 2025'!$C$4:$C$749,$D184)/1000000</f>
        <v>0</v>
      </c>
      <c r="AH184" s="418">
        <f>+SUMIFS('[1]SIIF 30 de Noviembre de 2025'!$W$4:$W$749,'[1]SIIF 30 de Noviembre de 2025'!$A$4:$A$749,$B184,'[1]SIIF 30 de Noviembre de 2025'!$B$4:$B$749,$C184,'[1]SIIF 30 de Noviembre de 2025'!$C$4:$C$749,$D184,'[1]SIIF 30 de Noviembre de 2025'!$D$4:$D$749,$E184,'[1]SIIF 30 de Noviembre de 2025'!$E$4:$E$749,$F184,'[1]SIIF 30 de Noviembre de 2025'!$F$4:$F$749,$G184,'[1]SIIF 30 de Noviembre de 2025'!$G$4:$G$749,$H184,'[1]SIIF 30 de Noviembre de 2025'!$H$4:$H$749,$I184,'[1]SIIF 30 de Noviembre de 2025'!$I$4:$I$749,$J184,'[1]SIIF 30 de Noviembre de 2025'!$J$4:$J$749,$K184,'[1]SIIF 30 de Noviembre de 2025'!$K$4:$K$749,$L184,'[1]SIIF 30 de Noviembre de 2025'!$L$4:$L$749,$M184,'[1]SIIF 30 de Noviembre de 2025'!$M$4:$M$749,$N184,'[1]SIIF 30 de Noviembre de 2025'!$N$4:$N$749,$O184)/1000000</f>
        <v>14069.821357000001</v>
      </c>
      <c r="AI184" s="271">
        <f t="shared" si="517"/>
        <v>0.99944632996382265</v>
      </c>
      <c r="AJ184" s="272"/>
      <c r="AK184" s="243">
        <f>INDEX(CC184:CN184,MATCH($W$1,$CC$86:$CN$86,0))</f>
        <v>14077.615711</v>
      </c>
      <c r="AL184" s="243">
        <f>+AH184-AK184</f>
        <v>-7.7943539999996574</v>
      </c>
      <c r="AM184" s="168">
        <f t="shared" si="518"/>
        <v>1</v>
      </c>
      <c r="AN184" s="423">
        <f>+SUMIFS('[1]SIIF 30 de Noviembre de 2025'!$X$4:$X$749,'[1]SIIF 30 de Noviembre de 2025'!$A$4:$A$749,$B184,'[1]SIIF 30 de Noviembre de 2025'!$B$4:$B$749,$C184,'[1]SIIF 30 de Noviembre de 2025'!$C$4:$C$749,$D184,'[1]SIIF 30 de Noviembre de 2025'!$D$4:$D$749,$E184,'[1]SIIF 30 de Noviembre de 2025'!$E$4:$E$749,$F184,'[1]SIIF 30 de Noviembre de 2025'!$F$4:$F$749,$G184,'[1]SIIF 30 de Noviembre de 2025'!$G$4:$G$749,$H184,'[1]SIIF 30 de Noviembre de 2025'!$H$4:$H$749,$I184,'[1]SIIF 30 de Noviembre de 2025'!$I$4:$I$749,$J184,'[1]SIIF 30 de Noviembre de 2025'!$J$4:$J$749,$K184,'[1]SIIF 30 de Noviembre de 2025'!$K$4:$K$749,$L184,'[1]SIIF 30 de Noviembre de 2025'!$L$4:$L$749,$M184,'[1]SIIF 30 de Noviembre de 2025'!$M$4:$M$749,$N184,'[1]SIIF 30 de Noviembre de 2025'!$N$4:$N$749,$O184)/1000000</f>
        <v>4446.1123054999998</v>
      </c>
      <c r="AO184" s="271">
        <f t="shared" si="519"/>
        <v>0.31582850368801346</v>
      </c>
      <c r="AP184" s="272"/>
      <c r="AQ184" s="243">
        <f>INDEX(CP184:DA184,MATCH($W$1,$CP$86:$DA$86,0))</f>
        <v>12013.944764</v>
      </c>
      <c r="AR184" s="243">
        <f>+AN184-AQ184</f>
        <v>-7567.8324585</v>
      </c>
      <c r="AS184" s="168">
        <f t="shared" si="520"/>
        <v>0.85340763738937098</v>
      </c>
      <c r="AT184" s="423">
        <f>+SUMIFS('[1]SIIF 30 de Noviembre de 2025'!$Z$4:$Z$749,'[1]SIIF 30 de Noviembre de 2025'!$A$4:$A$749,$B184,'[1]SIIF 30 de Noviembre de 2025'!$B$4:$B$749,$C184,'[1]SIIF 30 de Noviembre de 2025'!$C$4:$C$749,$D184,'[1]SIIF 30 de Noviembre de 2025'!$D$4:$D$749,$E184,'[1]SIIF 30 de Noviembre de 2025'!$E$4:$E$749,$F184,'[1]SIIF 30 de Noviembre de 2025'!$F$4:$F$749,$G184,'[1]SIIF 30 de Noviembre de 2025'!$G$4:$G$749,$H184,'[1]SIIF 30 de Noviembre de 2025'!$H$4:$H$749,$I184,'[1]SIIF 30 de Noviembre de 2025'!$I$4:$I$749,$J184,'[1]SIIF 30 de Noviembre de 2025'!$J$4:$J$749,$K184,'[1]SIIF 30 de Noviembre de 2025'!$K$4:$K$749,$L184,'[1]SIIF 30 de Noviembre de 2025'!$L$4:$L$749,$M184,'[1]SIIF 30 de Noviembre de 2025'!$M$4:$M$749,$N184,'[1]SIIF 30 de Noviembre de 2025'!$N$4:$N$749,$O184)/1000000</f>
        <v>4446.1123054999998</v>
      </c>
      <c r="AU184" s="271">
        <f t="shared" si="521"/>
        <v>0.31582850368801346</v>
      </c>
      <c r="AV184" s="418">
        <f>+AD184-AH184</f>
        <v>7.7943539999996574</v>
      </c>
      <c r="AW184" s="360">
        <f>+AH184-AN184</f>
        <v>9623.7090515000018</v>
      </c>
      <c r="AX184" s="367">
        <f>+AD184-AN184</f>
        <v>9631.5034054999996</v>
      </c>
      <c r="AY184" s="374"/>
      <c r="AZ184" s="188">
        <f>AD184*AS184</f>
        <v>12013.944764</v>
      </c>
      <c r="BA184" s="170">
        <f>IF(AND(AZ184=0,AN184&gt;AZ184),1,IFERROR(AN184/AZ184,1))</f>
        <v>0.37007930307977233</v>
      </c>
      <c r="BC184" s="255">
        <v>0</v>
      </c>
      <c r="BD184" s="249">
        <v>8.5213108428770071E-2</v>
      </c>
      <c r="BE184" s="249">
        <v>8.5213108428770071E-2</v>
      </c>
      <c r="BF184" s="249">
        <v>1</v>
      </c>
      <c r="BG184" s="249">
        <v>1</v>
      </c>
      <c r="BH184" s="249">
        <v>1</v>
      </c>
      <c r="BI184" s="249">
        <v>1</v>
      </c>
      <c r="BJ184" s="249">
        <v>1</v>
      </c>
      <c r="BK184" s="249">
        <v>1</v>
      </c>
      <c r="BL184" s="249">
        <v>1</v>
      </c>
      <c r="BM184" s="249">
        <v>1</v>
      </c>
      <c r="BN184" s="249">
        <v>1</v>
      </c>
      <c r="BP184" s="249">
        <v>0</v>
      </c>
      <c r="BQ184" s="249">
        <v>0</v>
      </c>
      <c r="BR184" s="249">
        <v>7.5973988206276023E-3</v>
      </c>
      <c r="BS184" s="249">
        <v>1.5194797641255205E-2</v>
      </c>
      <c r="BT184" s="249">
        <v>2.2792196461882807E-2</v>
      </c>
      <c r="BU184" s="302">
        <v>5.0607575005994568E-2</v>
      </c>
      <c r="BV184" s="249">
        <v>0.21293411047282138</v>
      </c>
      <c r="BW184" s="249">
        <v>0.37305249232626964</v>
      </c>
      <c r="BX184" s="302">
        <v>0.53317087417971787</v>
      </c>
      <c r="BY184" s="249">
        <v>0.69328925582006173</v>
      </c>
      <c r="BZ184" s="302">
        <v>0.85340763738937098</v>
      </c>
      <c r="CA184" s="249">
        <v>1</v>
      </c>
      <c r="CC184" s="464">
        <f t="shared" si="524"/>
        <v>0</v>
      </c>
      <c r="CD184" s="464">
        <f t="shared" si="524"/>
        <v>1199.5973939999999</v>
      </c>
      <c r="CE184" s="464">
        <f t="shared" si="522"/>
        <v>1199.5973939999999</v>
      </c>
      <c r="CF184" s="464">
        <f t="shared" si="522"/>
        <v>14077.615711</v>
      </c>
      <c r="CG184" s="464">
        <f t="shared" si="522"/>
        <v>14077.615711</v>
      </c>
      <c r="CH184" s="464">
        <f t="shared" si="522"/>
        <v>14077.615711</v>
      </c>
      <c r="CI184" s="464">
        <f t="shared" si="522"/>
        <v>14077.615711</v>
      </c>
      <c r="CJ184" s="464">
        <f t="shared" si="522"/>
        <v>14077.615711</v>
      </c>
      <c r="CK184" s="464">
        <f t="shared" si="522"/>
        <v>14077.615711</v>
      </c>
      <c r="CL184" s="464">
        <f t="shared" si="522"/>
        <v>14077.615711</v>
      </c>
      <c r="CM184" s="464">
        <f t="shared" si="522"/>
        <v>14077.615711</v>
      </c>
      <c r="CN184" s="464">
        <f t="shared" si="522"/>
        <v>14077.615711</v>
      </c>
      <c r="CP184" s="465">
        <f t="shared" si="523"/>
        <v>0</v>
      </c>
      <c r="CQ184" s="465">
        <f t="shared" si="523"/>
        <v>0</v>
      </c>
      <c r="CR184" s="465">
        <f t="shared" si="523"/>
        <v>106.953261</v>
      </c>
      <c r="CS184" s="465">
        <f t="shared" si="523"/>
        <v>213.906522</v>
      </c>
      <c r="CT184" s="465">
        <f t="shared" si="523"/>
        <v>320.85978299999999</v>
      </c>
      <c r="CU184" s="465">
        <f t="shared" si="523"/>
        <v>712.43399299999999</v>
      </c>
      <c r="CV184" s="465">
        <f t="shared" si="523"/>
        <v>2997.6045789999998</v>
      </c>
      <c r="CW184" s="465">
        <f t="shared" si="523"/>
        <v>5251.6896269999997</v>
      </c>
      <c r="CX184" s="465">
        <f t="shared" si="523"/>
        <v>7505.7746749999997</v>
      </c>
      <c r="CY184" s="465">
        <f t="shared" si="523"/>
        <v>9759.8597200000004</v>
      </c>
      <c r="CZ184" s="465">
        <f t="shared" si="523"/>
        <v>12013.944764</v>
      </c>
      <c r="DA184" s="465">
        <f t="shared" si="523"/>
        <v>14077.615711</v>
      </c>
      <c r="DC184" s="464">
        <v>0</v>
      </c>
      <c r="DD184" s="465">
        <v>1199597394</v>
      </c>
      <c r="DE184" s="465">
        <v>1199597394</v>
      </c>
      <c r="DF184" s="465">
        <v>14077615711</v>
      </c>
      <c r="DG184" s="465">
        <v>14077615711</v>
      </c>
      <c r="DH184" s="465">
        <v>14077615711</v>
      </c>
      <c r="DI184" s="465">
        <v>14077615711</v>
      </c>
      <c r="DJ184" s="465">
        <v>14077615711</v>
      </c>
      <c r="DK184" s="465">
        <v>14077615711</v>
      </c>
      <c r="DL184" s="465">
        <v>14077615711</v>
      </c>
      <c r="DM184" s="465">
        <v>14077615711</v>
      </c>
      <c r="DN184" s="465">
        <v>14077615711</v>
      </c>
      <c r="DP184" s="465">
        <v>0</v>
      </c>
      <c r="DQ184" s="465">
        <v>0</v>
      </c>
      <c r="DR184" s="465">
        <v>106953261</v>
      </c>
      <c r="DS184" s="465">
        <v>213906522</v>
      </c>
      <c r="DT184" s="465">
        <v>320859783</v>
      </c>
      <c r="DU184" s="481">
        <v>712433993</v>
      </c>
      <c r="DV184" s="465">
        <v>2997604579</v>
      </c>
      <c r="DW184" s="465">
        <v>5251689627</v>
      </c>
      <c r="DX184" s="481">
        <v>7505774675</v>
      </c>
      <c r="DY184" s="465">
        <v>9759859720</v>
      </c>
      <c r="DZ184" s="481">
        <v>12013944764</v>
      </c>
      <c r="EA184" s="465">
        <v>14077615711</v>
      </c>
      <c r="EC184" s="464">
        <v>1000000</v>
      </c>
      <c r="ED184" s="465">
        <v>1000000</v>
      </c>
      <c r="EE184" s="465">
        <v>1000000</v>
      </c>
      <c r="EF184" s="465">
        <v>1000000</v>
      </c>
      <c r="EG184" s="465">
        <v>1000000</v>
      </c>
      <c r="EH184" s="465">
        <v>1000000</v>
      </c>
      <c r="EI184" s="465">
        <v>1000000</v>
      </c>
      <c r="EJ184" s="465">
        <v>1000000</v>
      </c>
      <c r="EK184" s="465">
        <v>1000000</v>
      </c>
      <c r="EL184" s="465">
        <v>1000000</v>
      </c>
      <c r="EM184" s="465">
        <v>1000000</v>
      </c>
      <c r="EN184" s="465">
        <v>1000000</v>
      </c>
      <c r="EO184" s="428">
        <v>1000000</v>
      </c>
      <c r="EP184" s="465">
        <v>1000000</v>
      </c>
      <c r="EQ184" s="465">
        <v>1000000</v>
      </c>
      <c r="ER184" s="465">
        <v>1000000</v>
      </c>
      <c r="ES184" s="465">
        <v>1000000</v>
      </c>
      <c r="ET184" s="465">
        <v>1000000</v>
      </c>
      <c r="EU184" s="481">
        <v>1000000</v>
      </c>
      <c r="EV184" s="465">
        <v>1000000</v>
      </c>
      <c r="EW184" s="465">
        <v>1000000</v>
      </c>
      <c r="EX184" s="481">
        <v>1000000</v>
      </c>
      <c r="EY184" s="465">
        <v>1000000</v>
      </c>
      <c r="EZ184" s="481">
        <v>1000000</v>
      </c>
      <c r="FA184" s="465">
        <v>1000000</v>
      </c>
    </row>
    <row r="185" spans="2:157" ht="114" customHeight="1">
      <c r="B185" s="1" t="s">
        <v>193</v>
      </c>
      <c r="C185" s="1" t="s">
        <v>194</v>
      </c>
      <c r="D185" s="446" t="s">
        <v>358</v>
      </c>
      <c r="E185" s="1" t="s">
        <v>183</v>
      </c>
      <c r="F185" s="1" t="s">
        <v>171</v>
      </c>
      <c r="G185" s="1" t="s">
        <v>171</v>
      </c>
      <c r="H185" s="1" t="s">
        <v>171</v>
      </c>
      <c r="I185" s="1" t="s">
        <v>171</v>
      </c>
      <c r="J185" s="1" t="s">
        <v>171</v>
      </c>
      <c r="K185" s="1" t="s">
        <v>171</v>
      </c>
      <c r="L185" s="1" t="s">
        <v>171</v>
      </c>
      <c r="M185" s="1" t="s">
        <v>171</v>
      </c>
      <c r="N185" s="1" t="s">
        <v>171</v>
      </c>
      <c r="O185" s="1" t="s">
        <v>171</v>
      </c>
      <c r="T185" s="449" t="s">
        <v>66</v>
      </c>
      <c r="U185" s="443">
        <v>202300000000182</v>
      </c>
      <c r="V185" s="282" t="s">
        <v>66</v>
      </c>
      <c r="W185" s="359">
        <f>+SUMIFS('[1]SIIF 30 de Noviembre de 2025'!$P$4:$P$749,'[1]SIIF 30 de Noviembre de 2025'!$A$4:$A$749,$B185,'[1]SIIF 30 de Noviembre de 2025'!$B$4:$B$749,$C185,'[1]SIIF 30 de Noviembre de 2025'!$C$4:$C$749,$D185)/1000000</f>
        <v>190501.04281799999</v>
      </c>
      <c r="X185" s="243">
        <v>0</v>
      </c>
      <c r="Y185" s="351">
        <f>+SUMIFS('[1]SIIF 30 de Noviembre de 2025'!$R$4:$R$749,'[1]SIIF 30 de Noviembre de 2025'!$A$4:$A$749,$B185,'[1]SIIF 30 de Noviembre de 2025'!$B$4:$B$749,$C185,'[1]SIIF 30 de Noviembre de 2025'!$C$4:$C$749,$D185)/1000000</f>
        <v>0</v>
      </c>
      <c r="Z185" s="243"/>
      <c r="AA185" s="351">
        <f>+SUMIFS('[1]SIIF 30 de Noviembre de 2025'!$Q$4:$Q$749,'[1]SIIF 30 de Noviembre de 2025'!$A$4:$A$749,$B185,'[1]SIIF 30 de Noviembre de 2025'!$B$4:$B$749,$C185,'[1]SIIF 30 de Noviembre de 2025'!$C$4:$C$749,$D185)/1000000</f>
        <v>0</v>
      </c>
      <c r="AB185" s="243"/>
      <c r="AC185" s="243">
        <f>+AA185+AB185</f>
        <v>0</v>
      </c>
      <c r="AD185" s="413">
        <f>+SUMIFS('[1]SIIF 30 de Noviembre de 2025'!$S$4:$S$749,'[1]SIIF 30 de Noviembre de 2025'!$A$4:$A$749,$B185,'[1]SIIF 30 de Noviembre de 2025'!$B$4:$B$749,$C185,'[1]SIIF 30 de Noviembre de 2025'!$C$4:$C$749,$D185)/1000000</f>
        <v>190501.04281799999</v>
      </c>
      <c r="AE185" s="359">
        <f>+SUMIFS('[1]SIIF 30 de Noviembre de 2025'!$T$4:$T$749,'[1]SIIF 30 de Noviembre de 2025'!$A$4:$A$749,$B185,'[1]SIIF 30 de Noviembre de 2025'!$B$4:$B$749,$C185,'[1]SIIF 30 de Noviembre de 2025'!$C$4:$C$749,$D185)/1000000</f>
        <v>0</v>
      </c>
      <c r="AF185" s="359">
        <f>+SUMIFS('[1]SIIF 30 de Noviembre de 2025'!$U$4:$U$749,'[1]SIIF 30 de Noviembre de 2025'!$A$4:$A$749,$B185,'[1]SIIF 30 de Noviembre de 2025'!$B$4:$B$749,$C185,'[1]SIIF 30 de Noviembre de 2025'!$C$4:$C$749,$D185)/1000000</f>
        <v>189865.03981223001</v>
      </c>
      <c r="AG185" s="351">
        <f>+SUMIFS('[1]SIIF 30 de Noviembre de 2025'!$V$4:$V$749,'[1]SIIF 30 de Noviembre de 2025'!$A$4:$A$749,$B185,'[1]SIIF 30 de Noviembre de 2025'!$B$4:$B$749,$C185,'[1]SIIF 30 de Noviembre de 2025'!$C$4:$C$749,$D185)/1000000</f>
        <v>636.00300576999996</v>
      </c>
      <c r="AH185" s="418">
        <f>+SUMIFS('[1]SIIF 30 de Noviembre de 2025'!$W$4:$W$749,'[1]SIIF 30 de Noviembre de 2025'!$A$4:$A$749,$B185,'[1]SIIF 30 de Noviembre de 2025'!$B$4:$B$749,$C185,'[1]SIIF 30 de Noviembre de 2025'!$C$4:$C$749,$D185,'[1]SIIF 30 de Noviembre de 2025'!$D$4:$D$749,$E185,'[1]SIIF 30 de Noviembre de 2025'!$E$4:$E$749,$F185,'[1]SIIF 30 de Noviembre de 2025'!$F$4:$F$749,$G185,'[1]SIIF 30 de Noviembre de 2025'!$G$4:$G$749,$H185,'[1]SIIF 30 de Noviembre de 2025'!$H$4:$H$749,$I185,'[1]SIIF 30 de Noviembre de 2025'!$I$4:$I$749,$J185,'[1]SIIF 30 de Noviembre de 2025'!$J$4:$J$749,$K185,'[1]SIIF 30 de Noviembre de 2025'!$K$4:$K$749,$L185,'[1]SIIF 30 de Noviembre de 2025'!$L$4:$L$749,$M185,'[1]SIIF 30 de Noviembre de 2025'!$M$4:$M$749,$N185,'[1]SIIF 30 de Noviembre de 2025'!$N$4:$N$749,$O185)/1000000</f>
        <v>188524.39356189998</v>
      </c>
      <c r="AI185" s="271">
        <f t="shared" si="517"/>
        <v>0.98962394521909025</v>
      </c>
      <c r="AJ185" s="272"/>
      <c r="AK185" s="243">
        <f>INDEX(CC185:CN185,MATCH($W$1,$CC$86:$CN$86,0))</f>
        <v>190501.04281799999</v>
      </c>
      <c r="AL185" s="243">
        <f>+AH185-AK185</f>
        <v>-1976.649256100005</v>
      </c>
      <c r="AM185" s="168">
        <f t="shared" si="518"/>
        <v>1</v>
      </c>
      <c r="AN185" s="423">
        <f>+SUMIFS('[1]SIIF 30 de Noviembre de 2025'!$X$4:$X$749,'[1]SIIF 30 de Noviembre de 2025'!$A$4:$A$749,$B185,'[1]SIIF 30 de Noviembre de 2025'!$B$4:$B$749,$C185,'[1]SIIF 30 de Noviembre de 2025'!$C$4:$C$749,$D185,'[1]SIIF 30 de Noviembre de 2025'!$D$4:$D$749,$E185,'[1]SIIF 30 de Noviembre de 2025'!$E$4:$E$749,$F185,'[1]SIIF 30 de Noviembre de 2025'!$F$4:$F$749,$G185,'[1]SIIF 30 de Noviembre de 2025'!$G$4:$G$749,$H185,'[1]SIIF 30 de Noviembre de 2025'!$H$4:$H$749,$I185,'[1]SIIF 30 de Noviembre de 2025'!$I$4:$I$749,$J185,'[1]SIIF 30 de Noviembre de 2025'!$J$4:$J$749,$K185,'[1]SIIF 30 de Noviembre de 2025'!$K$4:$K$749,$L185,'[1]SIIF 30 de Noviembre de 2025'!$L$4:$L$749,$M185,'[1]SIIF 30 de Noviembre de 2025'!$M$4:$M$749,$N185,'[1]SIIF 30 de Noviembre de 2025'!$N$4:$N$749,$O185)/1000000</f>
        <v>55426.637351269994</v>
      </c>
      <c r="AO185" s="271">
        <f t="shared" si="519"/>
        <v>0.29095188420686618</v>
      </c>
      <c r="AP185" s="272"/>
      <c r="AQ185" s="243">
        <f>INDEX(CP185:DA185,MATCH($W$1,$CP$86:$DA$86,0))</f>
        <v>146324.45731699999</v>
      </c>
      <c r="AR185" s="243">
        <f>+AN185-AQ185</f>
        <v>-90897.819965729999</v>
      </c>
      <c r="AS185" s="168">
        <f t="shared" si="520"/>
        <v>0.76810318280931811</v>
      </c>
      <c r="AT185" s="423">
        <f>+SUMIFS('[1]SIIF 30 de Noviembre de 2025'!$Z$4:$Z$749,'[1]SIIF 30 de Noviembre de 2025'!$A$4:$A$749,$B185,'[1]SIIF 30 de Noviembre de 2025'!$B$4:$B$749,$C185,'[1]SIIF 30 de Noviembre de 2025'!$C$4:$C$749,$D185,'[1]SIIF 30 de Noviembre de 2025'!$D$4:$D$749,$E185,'[1]SIIF 30 de Noviembre de 2025'!$E$4:$E$749,$F185,'[1]SIIF 30 de Noviembre de 2025'!$F$4:$F$749,$G185,'[1]SIIF 30 de Noviembre de 2025'!$G$4:$G$749,$H185,'[1]SIIF 30 de Noviembre de 2025'!$H$4:$H$749,$I185,'[1]SIIF 30 de Noviembre de 2025'!$I$4:$I$749,$J185,'[1]SIIF 30 de Noviembre de 2025'!$J$4:$J$749,$K185,'[1]SIIF 30 de Noviembre de 2025'!$K$4:$K$749,$L185,'[1]SIIF 30 de Noviembre de 2025'!$L$4:$L$749,$M185,'[1]SIIF 30 de Noviembre de 2025'!$M$4:$M$749,$N185,'[1]SIIF 30 de Noviembre de 2025'!$N$4:$N$749,$O185)/1000000</f>
        <v>51596.778409269995</v>
      </c>
      <c r="AU185" s="271">
        <f t="shared" si="521"/>
        <v>0.27084774784442672</v>
      </c>
      <c r="AV185" s="418">
        <f>+AD185-AH185</f>
        <v>1976.649256100005</v>
      </c>
      <c r="AW185" s="360"/>
      <c r="AX185" s="367"/>
      <c r="AY185" s="374"/>
      <c r="AZ185" s="188"/>
      <c r="BA185" s="170"/>
      <c r="BC185" s="255">
        <v>5.8647972917785706E-3</v>
      </c>
      <c r="BD185" s="249">
        <v>1.4641468407418364E-2</v>
      </c>
      <c r="BE185" s="249">
        <v>6.5610595202573924E-2</v>
      </c>
      <c r="BF185" s="249">
        <v>1</v>
      </c>
      <c r="BG185" s="249">
        <v>1</v>
      </c>
      <c r="BH185" s="249">
        <v>1</v>
      </c>
      <c r="BI185" s="249">
        <v>1</v>
      </c>
      <c r="BJ185" s="249">
        <v>1</v>
      </c>
      <c r="BK185" s="249">
        <v>1</v>
      </c>
      <c r="BL185" s="249">
        <v>1</v>
      </c>
      <c r="BM185" s="249">
        <v>1</v>
      </c>
      <c r="BN185" s="249">
        <v>1</v>
      </c>
      <c r="BP185" s="249">
        <v>0</v>
      </c>
      <c r="BQ185" s="249">
        <v>1.5091780902988045E-4</v>
      </c>
      <c r="BR185" s="249">
        <v>1.5999728688687288E-3</v>
      </c>
      <c r="BS185" s="249">
        <v>5.4018154723863135E-2</v>
      </c>
      <c r="BT185" s="249">
        <v>6.8065566015761567E-2</v>
      </c>
      <c r="BU185" s="302">
        <v>0.20796676762998065</v>
      </c>
      <c r="BV185" s="249">
        <v>0.26368198602456011</v>
      </c>
      <c r="BW185" s="249">
        <v>0.42982976312223664</v>
      </c>
      <c r="BX185" s="302">
        <v>0.49702785829082874</v>
      </c>
      <c r="BY185" s="249">
        <v>0.67465851216251793</v>
      </c>
      <c r="BZ185" s="302">
        <v>0.76810318280931811</v>
      </c>
      <c r="CA185" s="249">
        <v>1</v>
      </c>
      <c r="CC185" s="464">
        <f t="shared" si="524"/>
        <v>1117.25</v>
      </c>
      <c r="CD185" s="464">
        <f t="shared" si="524"/>
        <v>2789.2150000000001</v>
      </c>
      <c r="CE185" s="464">
        <f t="shared" si="522"/>
        <v>12498.886806</v>
      </c>
      <c r="CF185" s="464">
        <f t="shared" si="522"/>
        <v>190501.04281799999</v>
      </c>
      <c r="CG185" s="464">
        <f t="shared" si="522"/>
        <v>190501.04281799999</v>
      </c>
      <c r="CH185" s="464">
        <f t="shared" si="522"/>
        <v>190501.04281799999</v>
      </c>
      <c r="CI185" s="464">
        <f t="shared" si="522"/>
        <v>190501.04281799999</v>
      </c>
      <c r="CJ185" s="464">
        <f t="shared" si="522"/>
        <v>190501.04281799999</v>
      </c>
      <c r="CK185" s="464">
        <f t="shared" si="522"/>
        <v>190501.04281799999</v>
      </c>
      <c r="CL185" s="464">
        <f t="shared" si="522"/>
        <v>190501.04281799999</v>
      </c>
      <c r="CM185" s="464">
        <f t="shared" si="522"/>
        <v>190501.04281799999</v>
      </c>
      <c r="CN185" s="464">
        <f t="shared" si="522"/>
        <v>190501.04281799999</v>
      </c>
      <c r="CP185" s="465">
        <f t="shared" si="523"/>
        <v>0</v>
      </c>
      <c r="CQ185" s="465">
        <f t="shared" si="523"/>
        <v>28.75</v>
      </c>
      <c r="CR185" s="465">
        <f t="shared" si="523"/>
        <v>304.79649999999998</v>
      </c>
      <c r="CS185" s="465">
        <f t="shared" si="523"/>
        <v>10290.514805999999</v>
      </c>
      <c r="CT185" s="465">
        <f t="shared" si="523"/>
        <v>12966.561306</v>
      </c>
      <c r="CU185" s="465">
        <f t="shared" si="523"/>
        <v>39617.886104999998</v>
      </c>
      <c r="CV185" s="465">
        <f t="shared" si="523"/>
        <v>50231.693310000002</v>
      </c>
      <c r="CW185" s="465">
        <f t="shared" si="523"/>
        <v>81883.018108999997</v>
      </c>
      <c r="CX185" s="465">
        <f t="shared" si="523"/>
        <v>94684.325314000002</v>
      </c>
      <c r="CY185" s="465">
        <f t="shared" si="523"/>
        <v>128523.150113</v>
      </c>
      <c r="CZ185" s="465">
        <f t="shared" si="523"/>
        <v>146324.45731699999</v>
      </c>
      <c r="DA185" s="465">
        <f t="shared" si="523"/>
        <v>190501.04281799999</v>
      </c>
      <c r="DC185" s="464">
        <v>1117250000</v>
      </c>
      <c r="DD185" s="465">
        <v>2789215000</v>
      </c>
      <c r="DE185" s="465">
        <v>12498886806</v>
      </c>
      <c r="DF185" s="465">
        <v>190501042818</v>
      </c>
      <c r="DG185" s="465">
        <v>190501042818</v>
      </c>
      <c r="DH185" s="465">
        <v>190501042818</v>
      </c>
      <c r="DI185" s="465">
        <v>190501042818</v>
      </c>
      <c r="DJ185" s="465">
        <v>190501042818</v>
      </c>
      <c r="DK185" s="465">
        <v>190501042818</v>
      </c>
      <c r="DL185" s="465">
        <v>190501042818</v>
      </c>
      <c r="DM185" s="465">
        <v>190501042818</v>
      </c>
      <c r="DN185" s="465">
        <v>190501042818</v>
      </c>
      <c r="DP185" s="465">
        <v>0</v>
      </c>
      <c r="DQ185" s="465">
        <v>28750000</v>
      </c>
      <c r="DR185" s="465">
        <v>304796500</v>
      </c>
      <c r="DS185" s="465">
        <v>10290514806</v>
      </c>
      <c r="DT185" s="465">
        <v>12966561306</v>
      </c>
      <c r="DU185" s="481">
        <v>39617886105</v>
      </c>
      <c r="DV185" s="465">
        <v>50231693310</v>
      </c>
      <c r="DW185" s="465">
        <v>81883018109</v>
      </c>
      <c r="DX185" s="481">
        <v>94684325314</v>
      </c>
      <c r="DY185" s="465">
        <v>128523150113</v>
      </c>
      <c r="DZ185" s="481">
        <v>146324457317</v>
      </c>
      <c r="EA185" s="465">
        <v>190501042818</v>
      </c>
      <c r="EC185" s="464">
        <v>1000000</v>
      </c>
      <c r="ED185" s="465">
        <v>1000000</v>
      </c>
      <c r="EE185" s="465">
        <v>1000000</v>
      </c>
      <c r="EF185" s="465">
        <v>1000000</v>
      </c>
      <c r="EG185" s="465">
        <v>1000000</v>
      </c>
      <c r="EH185" s="465">
        <v>1000000</v>
      </c>
      <c r="EI185" s="465">
        <v>1000000</v>
      </c>
      <c r="EJ185" s="465">
        <v>1000000</v>
      </c>
      <c r="EK185" s="465">
        <v>1000000</v>
      </c>
      <c r="EL185" s="465">
        <v>1000000</v>
      </c>
      <c r="EM185" s="465">
        <v>1000000</v>
      </c>
      <c r="EN185" s="465">
        <v>1000000</v>
      </c>
      <c r="EO185" s="428">
        <v>1000000</v>
      </c>
      <c r="EP185" s="465">
        <v>1000000</v>
      </c>
      <c r="EQ185" s="465">
        <v>1000000</v>
      </c>
      <c r="ER185" s="465">
        <v>1000000</v>
      </c>
      <c r="ES185" s="465">
        <v>1000000</v>
      </c>
      <c r="ET185" s="465">
        <v>1000000</v>
      </c>
      <c r="EU185" s="481">
        <v>1000000</v>
      </c>
      <c r="EV185" s="465">
        <v>1000000</v>
      </c>
      <c r="EW185" s="465">
        <v>1000000</v>
      </c>
      <c r="EX185" s="481">
        <v>1000000</v>
      </c>
      <c r="EY185" s="465">
        <v>1000000</v>
      </c>
      <c r="EZ185" s="481">
        <v>1000000</v>
      </c>
      <c r="FA185" s="465">
        <v>1000000</v>
      </c>
    </row>
    <row r="186" spans="2:157" ht="24.75" customHeight="1">
      <c r="T186" s="154" t="s">
        <v>67</v>
      </c>
      <c r="U186" s="394"/>
      <c r="V186" s="154" t="s">
        <v>67</v>
      </c>
      <c r="W186" s="344">
        <f t="shared" ref="W186:AH186" si="525">+SUM(W181:W185)</f>
        <v>385890</v>
      </c>
      <c r="X186" s="344">
        <f t="shared" si="525"/>
        <v>0</v>
      </c>
      <c r="Y186" s="344">
        <f t="shared" si="525"/>
        <v>0</v>
      </c>
      <c r="Z186" s="344">
        <f t="shared" si="525"/>
        <v>0</v>
      </c>
      <c r="AA186" s="344">
        <f t="shared" si="525"/>
        <v>0</v>
      </c>
      <c r="AB186" s="344">
        <f t="shared" si="525"/>
        <v>0</v>
      </c>
      <c r="AC186" s="344">
        <f t="shared" si="525"/>
        <v>0</v>
      </c>
      <c r="AD186" s="344">
        <f>+SUM(AD181:AD185)</f>
        <v>385890</v>
      </c>
      <c r="AE186" s="344">
        <f t="shared" si="525"/>
        <v>0</v>
      </c>
      <c r="AF186" s="344">
        <f t="shared" si="525"/>
        <v>381228.02782823</v>
      </c>
      <c r="AG186" s="344">
        <f>+SUM(AG181:AG185)</f>
        <v>4661.9721717699995</v>
      </c>
      <c r="AH186" s="408">
        <f t="shared" si="525"/>
        <v>378618.25176989997</v>
      </c>
      <c r="AI186" s="165">
        <f t="shared" si="517"/>
        <v>0.98115590393609575</v>
      </c>
      <c r="AJ186" s="266"/>
      <c r="AK186" s="267">
        <f>+SUM(AK181:AK185)</f>
        <v>385679.39999999997</v>
      </c>
      <c r="AL186" s="267">
        <f>+SUM(AL181:AL185)</f>
        <v>-7061.1482301000024</v>
      </c>
      <c r="AM186" s="168">
        <f t="shared" si="518"/>
        <v>0.99945424862007304</v>
      </c>
      <c r="AN186" s="408">
        <f>+SUM(AN181:AN185)</f>
        <v>85778.732082839997</v>
      </c>
      <c r="AO186" s="181">
        <f t="shared" si="519"/>
        <v>0.22228804084801368</v>
      </c>
      <c r="AP186" s="268"/>
      <c r="AQ186" s="267">
        <f>+SUM(AQ181:AQ185)</f>
        <v>292195.84664909088</v>
      </c>
      <c r="AR186" s="267">
        <f>+SUM(AR181:AR185)</f>
        <v>-206417.11456625088</v>
      </c>
      <c r="AS186" s="168">
        <f t="shared" si="520"/>
        <v>0.75719984101451421</v>
      </c>
      <c r="AT186" s="408">
        <f>+SUM(AT181:AT185)</f>
        <v>81916.573140839988</v>
      </c>
      <c r="AU186" s="181">
        <f t="shared" si="521"/>
        <v>0.2122795955864106</v>
      </c>
      <c r="AV186" s="408">
        <f>+SUM(AV181:AV185)</f>
        <v>7271.7482301000027</v>
      </c>
      <c r="AW186" s="344">
        <f>+SUM(AW181:AW184)</f>
        <v>159741.76347643003</v>
      </c>
      <c r="AX186" s="344">
        <f>+SUM(AX181:AX184)</f>
        <v>165036.86245043</v>
      </c>
      <c r="AY186" s="344">
        <f>+SUM(AY181:AY184)</f>
        <v>0</v>
      </c>
      <c r="AZ186" s="344">
        <f>+SUM(AZ181:AZ184)</f>
        <v>145871.38933209091</v>
      </c>
      <c r="BA186" s="170">
        <f>IF(AND(AZ186=0,AN186&gt;AZ186),1,IFERROR(AN186/AZ186,1))</f>
        <v>0.58804356684062342</v>
      </c>
      <c r="BC186" s="514">
        <f>CC186/$AD$186</f>
        <v>8.7029273031174696E-3</v>
      </c>
      <c r="BD186" s="514">
        <f t="shared" ref="BD186:BN186" si="526">CD186/$AD$186</f>
        <v>4.8668896579336075E-2</v>
      </c>
      <c r="BE186" s="514">
        <f t="shared" si="526"/>
        <v>7.7667761038119676E-2</v>
      </c>
      <c r="BF186" s="514">
        <f>CF186/$AD$186</f>
        <v>0.86542586780170516</v>
      </c>
      <c r="BG186" s="514">
        <f t="shared" si="526"/>
        <v>0.87015338082355076</v>
      </c>
      <c r="BH186" s="514">
        <f t="shared" si="526"/>
        <v>0.98434209366918024</v>
      </c>
      <c r="BI186" s="514">
        <f t="shared" si="526"/>
        <v>0.98623563846173767</v>
      </c>
      <c r="BJ186" s="514">
        <f t="shared" si="526"/>
        <v>0.98999480558190145</v>
      </c>
      <c r="BK186" s="514">
        <f t="shared" si="526"/>
        <v>0.99305979819637713</v>
      </c>
      <c r="BL186" s="514">
        <f t="shared" si="526"/>
        <v>0.99523444641218983</v>
      </c>
      <c r="BM186" s="514">
        <f t="shared" si="526"/>
        <v>0.99945424862007304</v>
      </c>
      <c r="BN186" s="514">
        <f t="shared" si="526"/>
        <v>1</v>
      </c>
      <c r="BP186" s="514">
        <f>CP186/$AD$186</f>
        <v>0</v>
      </c>
      <c r="BQ186" s="514">
        <f t="shared" ref="BQ186:CA186" si="527">CQ186/$AD$186</f>
        <v>5.7970830076399537E-4</v>
      </c>
      <c r="BR186" s="514">
        <f t="shared" si="527"/>
        <v>2.2914743417224411E-3</v>
      </c>
      <c r="BS186" s="514">
        <f t="shared" si="527"/>
        <v>4.4367951758979826E-2</v>
      </c>
      <c r="BT186" s="514">
        <f t="shared" si="527"/>
        <v>6.1930651140182036E-2</v>
      </c>
      <c r="BU186" s="514">
        <f t="shared" si="527"/>
        <v>0.15182491315149471</v>
      </c>
      <c r="BV186" s="514">
        <f t="shared" si="527"/>
        <v>0.2307942839649704</v>
      </c>
      <c r="BW186" s="514">
        <f t="shared" si="527"/>
        <v>0.38980321586925776</v>
      </c>
      <c r="BX186" s="514">
        <f t="shared" si="527"/>
        <v>0.4960330238047112</v>
      </c>
      <c r="BY186" s="514">
        <f t="shared" si="527"/>
        <v>0.59845957308700792</v>
      </c>
      <c r="BZ186" s="514">
        <f t="shared" si="527"/>
        <v>0.75719984101451421</v>
      </c>
      <c r="CA186" s="514">
        <f t="shared" si="527"/>
        <v>1</v>
      </c>
      <c r="CC186" s="529">
        <f t="shared" ref="CC186:CN186" si="528">+SUM(CC181:CC185)</f>
        <v>3358.372617</v>
      </c>
      <c r="CD186" s="529">
        <f t="shared" si="528"/>
        <v>18780.840500999999</v>
      </c>
      <c r="CE186" s="529">
        <f t="shared" si="528"/>
        <v>29971.212307000002</v>
      </c>
      <c r="CF186" s="529">
        <f t="shared" si="528"/>
        <v>333959.18812599999</v>
      </c>
      <c r="CG186" s="529">
        <f t="shared" si="528"/>
        <v>335783.48812599998</v>
      </c>
      <c r="CH186" s="529">
        <f t="shared" si="528"/>
        <v>379847.77052599995</v>
      </c>
      <c r="CI186" s="529">
        <f t="shared" si="528"/>
        <v>380578.47052599996</v>
      </c>
      <c r="CJ186" s="529">
        <f t="shared" si="528"/>
        <v>382029.09552599996</v>
      </c>
      <c r="CK186" s="529">
        <f t="shared" si="528"/>
        <v>383211.84552599996</v>
      </c>
      <c r="CL186" s="529">
        <f t="shared" si="528"/>
        <v>384051.02052599995</v>
      </c>
      <c r="CM186" s="529">
        <f t="shared" si="528"/>
        <v>385679.39999999997</v>
      </c>
      <c r="CN186" s="529">
        <f t="shared" si="528"/>
        <v>385890</v>
      </c>
      <c r="CP186" s="529">
        <f t="shared" ref="CP186:DA186" si="529">+SUM(CP181:CP185)</f>
        <v>0</v>
      </c>
      <c r="CQ186" s="529">
        <f t="shared" si="529"/>
        <v>223.70363618181818</v>
      </c>
      <c r="CR186" s="529">
        <f t="shared" si="529"/>
        <v>884.25703372727276</v>
      </c>
      <c r="CS186" s="529">
        <f t="shared" si="529"/>
        <v>17121.148904272726</v>
      </c>
      <c r="CT186" s="529">
        <f t="shared" si="529"/>
        <v>23898.418968484846</v>
      </c>
      <c r="CU186" s="529">
        <f t="shared" si="529"/>
        <v>58587.715736030295</v>
      </c>
      <c r="CV186" s="529">
        <f t="shared" si="529"/>
        <v>89061.206239242427</v>
      </c>
      <c r="CW186" s="529">
        <f t="shared" si="529"/>
        <v>150421.16297178788</v>
      </c>
      <c r="CX186" s="529">
        <f t="shared" si="529"/>
        <v>191414.183556</v>
      </c>
      <c r="CY186" s="529">
        <f t="shared" si="529"/>
        <v>230939.56465854548</v>
      </c>
      <c r="CZ186" s="529">
        <f t="shared" si="529"/>
        <v>292195.84664909088</v>
      </c>
      <c r="DA186" s="529">
        <f t="shared" si="529"/>
        <v>385890</v>
      </c>
      <c r="DC186" s="529">
        <f t="shared" ref="DC186:DN186" si="530">+SUM(DC181:DC185)</f>
        <v>3358372617</v>
      </c>
      <c r="DD186" s="529">
        <f t="shared" si="530"/>
        <v>18780840501</v>
      </c>
      <c r="DE186" s="529">
        <f t="shared" si="530"/>
        <v>29971212307</v>
      </c>
      <c r="DF186" s="529">
        <f t="shared" si="530"/>
        <v>333959188126</v>
      </c>
      <c r="DG186" s="529">
        <f t="shared" si="530"/>
        <v>335783488126</v>
      </c>
      <c r="DH186" s="529">
        <f t="shared" si="530"/>
        <v>379847770526</v>
      </c>
      <c r="DI186" s="529">
        <f t="shared" si="530"/>
        <v>380578470526</v>
      </c>
      <c r="DJ186" s="529">
        <f t="shared" si="530"/>
        <v>382029095526</v>
      </c>
      <c r="DK186" s="529">
        <f t="shared" si="530"/>
        <v>383211845526</v>
      </c>
      <c r="DL186" s="529">
        <f t="shared" si="530"/>
        <v>384051020526</v>
      </c>
      <c r="DM186" s="529">
        <f t="shared" si="530"/>
        <v>385679400000</v>
      </c>
      <c r="DN186" s="529">
        <f t="shared" si="530"/>
        <v>385890000000</v>
      </c>
      <c r="DP186" s="529">
        <f t="shared" ref="DP186:EA186" si="531">+SUM(DP181:DP185)</f>
        <v>0</v>
      </c>
      <c r="DQ186" s="529">
        <f t="shared" si="531"/>
        <v>223703636.18181819</v>
      </c>
      <c r="DR186" s="529">
        <f t="shared" si="531"/>
        <v>884257033.72727275</v>
      </c>
      <c r="DS186" s="529">
        <f t="shared" si="531"/>
        <v>17121148904.272728</v>
      </c>
      <c r="DT186" s="529">
        <f t="shared" si="531"/>
        <v>23898418968.484848</v>
      </c>
      <c r="DU186" s="529">
        <f t="shared" si="531"/>
        <v>58587715736.030304</v>
      </c>
      <c r="DV186" s="529">
        <f t="shared" si="531"/>
        <v>89061206239.242432</v>
      </c>
      <c r="DW186" s="529">
        <f t="shared" si="531"/>
        <v>150421162971.78787</v>
      </c>
      <c r="DX186" s="529">
        <f t="shared" si="531"/>
        <v>191414183556</v>
      </c>
      <c r="DY186" s="529">
        <f t="shared" si="531"/>
        <v>230939564658.54547</v>
      </c>
      <c r="DZ186" s="529">
        <f t="shared" si="531"/>
        <v>292195846649.09094</v>
      </c>
      <c r="EA186" s="529">
        <f t="shared" si="531"/>
        <v>385890000000</v>
      </c>
      <c r="EC186" s="492">
        <v>1000000</v>
      </c>
      <c r="ED186" s="491">
        <v>1000000</v>
      </c>
      <c r="EE186" s="491">
        <v>1000000</v>
      </c>
      <c r="EF186" s="491">
        <v>1000000</v>
      </c>
      <c r="EG186" s="491">
        <v>1000000</v>
      </c>
      <c r="EH186" s="491">
        <v>1000000</v>
      </c>
      <c r="EI186" s="491">
        <v>1000000</v>
      </c>
      <c r="EJ186" s="491">
        <v>1000000</v>
      </c>
      <c r="EK186" s="491">
        <v>1000000</v>
      </c>
      <c r="EL186" s="491">
        <v>1000000</v>
      </c>
      <c r="EM186" s="491">
        <v>1000000</v>
      </c>
      <c r="EN186" s="491">
        <v>1000000</v>
      </c>
      <c r="EO186" s="428">
        <v>1000000</v>
      </c>
      <c r="EP186" s="491">
        <v>1000000</v>
      </c>
      <c r="EQ186" s="491">
        <v>1000000</v>
      </c>
      <c r="ER186" s="491">
        <v>1000000</v>
      </c>
      <c r="ES186" s="491">
        <v>1000000</v>
      </c>
      <c r="ET186" s="491">
        <v>1000000</v>
      </c>
      <c r="EU186" s="491">
        <v>1000000</v>
      </c>
      <c r="EV186" s="491">
        <v>1000000</v>
      </c>
      <c r="EW186" s="491">
        <v>1000000</v>
      </c>
      <c r="EX186" s="491">
        <v>1000000</v>
      </c>
      <c r="EY186" s="491">
        <v>1000000</v>
      </c>
      <c r="EZ186" s="491">
        <v>1000000</v>
      </c>
      <c r="FA186" s="491">
        <v>1000000</v>
      </c>
    </row>
    <row r="187" spans="2:157" ht="19.5" customHeight="1">
      <c r="T187" s="139"/>
      <c r="U187" s="384"/>
      <c r="V187" s="140"/>
      <c r="W187" s="139"/>
      <c r="X187" s="139"/>
      <c r="Y187" s="139"/>
      <c r="Z187" s="139"/>
      <c r="AA187" s="139"/>
      <c r="AB187" s="139"/>
      <c r="AC187" s="139"/>
      <c r="AD187" s="378"/>
      <c r="AE187" s="139"/>
      <c r="AF187" s="139"/>
      <c r="AG187" s="139"/>
      <c r="AH187" s="378"/>
      <c r="AI187" s="141"/>
      <c r="AJ187" s="142"/>
      <c r="AK187" s="142"/>
      <c r="AL187" s="142"/>
      <c r="AM187" s="136"/>
      <c r="AN187" s="378"/>
      <c r="AO187" s="141"/>
      <c r="AP187" s="142"/>
      <c r="AQ187" s="142"/>
      <c r="AR187" s="142"/>
      <c r="AS187" s="136"/>
      <c r="AT187" s="378"/>
      <c r="AU187" s="141"/>
      <c r="AV187" s="378"/>
      <c r="AW187" s="337"/>
      <c r="AX187" s="337"/>
      <c r="AY187" s="337"/>
      <c r="AZ187" s="142"/>
      <c r="BA187" s="142"/>
      <c r="BC187" s="310"/>
      <c r="BD187" s="310"/>
      <c r="BE187" s="310"/>
      <c r="BF187" s="310"/>
      <c r="BG187" s="310"/>
      <c r="BH187" s="310"/>
      <c r="BI187" s="310"/>
      <c r="BJ187" s="310"/>
      <c r="BK187" s="310"/>
      <c r="BL187" s="310"/>
      <c r="BM187" s="310"/>
      <c r="BN187" s="310"/>
      <c r="BO187" s="518"/>
      <c r="BP187" s="310"/>
      <c r="BQ187" s="310"/>
      <c r="BR187" s="310"/>
      <c r="BS187" s="310"/>
      <c r="BT187" s="310"/>
      <c r="BU187" s="310"/>
      <c r="BV187" s="310"/>
      <c r="BW187" s="310"/>
      <c r="BX187" s="310"/>
      <c r="BY187" s="310"/>
      <c r="BZ187" s="310"/>
      <c r="CA187" s="310"/>
      <c r="CC187" s="485"/>
      <c r="CD187" s="485"/>
      <c r="CE187" s="485"/>
      <c r="CF187" s="485"/>
      <c r="CG187" s="485"/>
      <c r="CH187" s="485"/>
      <c r="CI187" s="485"/>
      <c r="CJ187" s="485"/>
      <c r="CK187" s="485"/>
      <c r="CL187" s="485"/>
      <c r="CM187" s="485"/>
      <c r="CN187" s="485"/>
      <c r="CO187" s="519"/>
      <c r="CP187" s="485"/>
      <c r="CQ187" s="485"/>
      <c r="CR187" s="485"/>
      <c r="CS187" s="485"/>
      <c r="CT187" s="485"/>
      <c r="CU187" s="485"/>
      <c r="CV187" s="485"/>
      <c r="CW187" s="485"/>
      <c r="CX187" s="485"/>
      <c r="CY187" s="485"/>
      <c r="CZ187" s="485"/>
      <c r="DA187" s="485"/>
      <c r="DC187" s="485"/>
      <c r="DD187" s="485"/>
      <c r="DE187" s="485"/>
      <c r="DF187" s="485"/>
      <c r="DG187" s="485"/>
      <c r="DH187" s="485"/>
      <c r="DI187" s="485"/>
      <c r="DJ187" s="485"/>
      <c r="DK187" s="485"/>
      <c r="DL187" s="485"/>
      <c r="DM187" s="485"/>
      <c r="DN187" s="485"/>
      <c r="DO187" s="519"/>
      <c r="DP187" s="485"/>
      <c r="DQ187" s="485"/>
      <c r="DR187" s="485"/>
      <c r="DS187" s="485"/>
      <c r="DT187" s="485"/>
      <c r="DU187" s="485"/>
      <c r="DV187" s="485"/>
      <c r="DW187" s="485"/>
      <c r="DX187" s="485"/>
      <c r="DY187" s="485"/>
      <c r="DZ187" s="485"/>
      <c r="EA187" s="485"/>
      <c r="EC187" s="485"/>
      <c r="ED187" s="485"/>
      <c r="EE187" s="485"/>
      <c r="EF187" s="485"/>
      <c r="EG187" s="485"/>
      <c r="EH187" s="485"/>
      <c r="EI187" s="485"/>
      <c r="EJ187" s="485"/>
      <c r="EK187" s="485"/>
      <c r="EL187" s="485"/>
      <c r="EM187" s="485"/>
      <c r="EN187" s="485"/>
      <c r="EO187" s="519"/>
      <c r="EP187" s="485"/>
      <c r="EQ187" s="485"/>
      <c r="ER187" s="485"/>
      <c r="ES187" s="485"/>
      <c r="ET187" s="485"/>
      <c r="EU187" s="485"/>
      <c r="EV187" s="485"/>
      <c r="EW187" s="485"/>
      <c r="EX187" s="485"/>
      <c r="EY187" s="485"/>
      <c r="EZ187" s="485"/>
      <c r="FA187" s="485"/>
    </row>
    <row r="188" spans="2:157" ht="23.25" customHeight="1">
      <c r="T188" s="633" t="s">
        <v>359</v>
      </c>
      <c r="U188" s="633"/>
      <c r="V188" s="633"/>
      <c r="W188" s="633"/>
      <c r="X188" s="633"/>
      <c r="Y188" s="633"/>
      <c r="Z188" s="633"/>
      <c r="AA188" s="633"/>
      <c r="AB188" s="633"/>
      <c r="AC188" s="633"/>
      <c r="AD188" s="633"/>
      <c r="AE188" s="633"/>
      <c r="AF188" s="633"/>
      <c r="AG188" s="633"/>
      <c r="AH188" s="633"/>
      <c r="AI188" s="633"/>
      <c r="AJ188" s="633"/>
      <c r="AK188" s="633"/>
      <c r="AL188" s="633"/>
      <c r="AM188" s="633"/>
      <c r="AN188" s="633"/>
      <c r="AO188" s="633"/>
      <c r="AP188" s="633"/>
      <c r="AQ188" s="633"/>
      <c r="AR188" s="633"/>
      <c r="AS188" s="633"/>
      <c r="AT188" s="605"/>
      <c r="AU188" s="605"/>
      <c r="AV188" s="378"/>
      <c r="AW188" s="337"/>
      <c r="AX188" s="337"/>
      <c r="AY188" s="337"/>
      <c r="AZ188" s="142"/>
      <c r="BA188" s="142"/>
      <c r="BC188" s="310"/>
      <c r="BD188" s="310"/>
      <c r="BE188" s="310"/>
      <c r="BF188" s="310"/>
      <c r="BG188" s="310"/>
      <c r="BH188" s="310"/>
      <c r="BI188" s="310"/>
      <c r="BJ188" s="310"/>
      <c r="BK188" s="310"/>
      <c r="BL188" s="310"/>
      <c r="BM188" s="310"/>
      <c r="BN188" s="310"/>
      <c r="BO188" s="518"/>
      <c r="BP188" s="310"/>
      <c r="BQ188" s="310"/>
      <c r="BR188" s="310"/>
      <c r="BS188" s="310"/>
      <c r="BT188" s="310"/>
      <c r="BU188" s="310"/>
      <c r="BV188" s="310"/>
      <c r="BW188" s="310"/>
      <c r="BX188" s="310"/>
      <c r="BY188" s="310"/>
      <c r="BZ188" s="310"/>
      <c r="CA188" s="310"/>
      <c r="CC188" s="485"/>
      <c r="CD188" s="485"/>
      <c r="CE188" s="485"/>
      <c r="CF188" s="485"/>
      <c r="CG188" s="485"/>
      <c r="CH188" s="485"/>
      <c r="CI188" s="485"/>
      <c r="CJ188" s="485"/>
      <c r="CK188" s="485"/>
      <c r="CL188" s="485"/>
      <c r="CM188" s="485"/>
      <c r="CN188" s="485"/>
      <c r="CO188" s="519"/>
      <c r="CP188" s="485"/>
      <c r="CQ188" s="485"/>
      <c r="CR188" s="485"/>
      <c r="CS188" s="485"/>
      <c r="CT188" s="485"/>
      <c r="CU188" s="485"/>
      <c r="CV188" s="485"/>
      <c r="CW188" s="485"/>
      <c r="CX188" s="485"/>
      <c r="CY188" s="485"/>
      <c r="CZ188" s="485"/>
      <c r="DA188" s="485"/>
      <c r="DC188" s="485"/>
      <c r="DD188" s="485"/>
      <c r="DE188" s="485"/>
      <c r="DF188" s="485"/>
      <c r="DG188" s="485"/>
      <c r="DH188" s="485"/>
      <c r="DI188" s="485"/>
      <c r="DJ188" s="485"/>
      <c r="DK188" s="485"/>
      <c r="DL188" s="485"/>
      <c r="DM188" s="485"/>
      <c r="DN188" s="485"/>
      <c r="DO188" s="519"/>
      <c r="DP188" s="485"/>
      <c r="DQ188" s="485"/>
      <c r="DR188" s="485"/>
      <c r="DS188" s="485"/>
      <c r="DT188" s="485"/>
      <c r="DU188" s="485"/>
      <c r="DV188" s="485"/>
      <c r="DW188" s="485"/>
      <c r="DX188" s="485"/>
      <c r="DY188" s="485"/>
      <c r="DZ188" s="485"/>
      <c r="EA188" s="485"/>
      <c r="EC188" s="485"/>
      <c r="ED188" s="485"/>
      <c r="EE188" s="485"/>
      <c r="EF188" s="485"/>
      <c r="EG188" s="485"/>
      <c r="EH188" s="485"/>
      <c r="EI188" s="485"/>
      <c r="EJ188" s="485"/>
      <c r="EK188" s="485"/>
      <c r="EL188" s="485"/>
      <c r="EM188" s="485"/>
      <c r="EN188" s="485"/>
      <c r="EO188" s="519"/>
      <c r="EP188" s="485"/>
      <c r="EQ188" s="485"/>
      <c r="ER188" s="485"/>
      <c r="ES188" s="485"/>
      <c r="ET188" s="485"/>
      <c r="EU188" s="485"/>
      <c r="EV188" s="485"/>
      <c r="EW188" s="485"/>
      <c r="EX188" s="485"/>
      <c r="EY188" s="485"/>
      <c r="EZ188" s="485"/>
      <c r="FA188" s="485"/>
    </row>
    <row r="189" spans="2:157" ht="27.75" customHeight="1" thickBot="1">
      <c r="T189" s="139"/>
      <c r="U189" s="384"/>
      <c r="V189" s="140"/>
      <c r="W189" s="139"/>
      <c r="X189" s="139"/>
      <c r="Y189" s="139"/>
      <c r="Z189" s="139"/>
      <c r="AA189" s="139"/>
      <c r="AB189" s="139"/>
      <c r="AC189" s="139"/>
      <c r="AD189" s="378"/>
      <c r="AE189" s="139"/>
      <c r="AF189" s="139"/>
      <c r="AG189" s="139"/>
      <c r="AH189" s="378"/>
      <c r="AI189" s="141"/>
      <c r="AJ189" s="142"/>
      <c r="AK189" s="142"/>
      <c r="AL189" s="142"/>
      <c r="AM189" s="136"/>
      <c r="AN189" s="378"/>
      <c r="AO189" s="141"/>
      <c r="AP189" s="142"/>
      <c r="AQ189" s="142"/>
      <c r="AR189" s="142"/>
      <c r="AS189" s="136"/>
      <c r="AT189" s="378"/>
      <c r="AU189" s="141"/>
      <c r="AV189" s="378"/>
      <c r="AW189" s="337"/>
      <c r="AX189" s="337"/>
      <c r="AY189" s="337"/>
      <c r="AZ189" s="142"/>
      <c r="BA189" s="142"/>
      <c r="BC189" s="310"/>
      <c r="BD189" s="310"/>
      <c r="BE189" s="310"/>
      <c r="BF189" s="310"/>
      <c r="BG189" s="310"/>
      <c r="BH189" s="310"/>
      <c r="BI189" s="310"/>
      <c r="BJ189" s="310"/>
      <c r="BK189" s="310"/>
      <c r="BL189" s="310"/>
      <c r="BM189" s="310"/>
      <c r="BN189" s="310"/>
      <c r="BO189" s="518"/>
      <c r="BP189" s="310"/>
      <c r="BQ189" s="310"/>
      <c r="BR189" s="310"/>
      <c r="BS189" s="310"/>
      <c r="BT189" s="310"/>
      <c r="BU189" s="310"/>
      <c r="BV189" s="310"/>
      <c r="BW189" s="310"/>
      <c r="BX189" s="310"/>
      <c r="BY189" s="310"/>
      <c r="BZ189" s="310"/>
      <c r="CA189" s="310"/>
      <c r="CC189" s="485"/>
      <c r="CD189" s="485"/>
      <c r="CE189" s="485"/>
      <c r="CF189" s="485"/>
      <c r="CG189" s="485"/>
      <c r="CH189" s="485"/>
      <c r="CI189" s="485"/>
      <c r="CJ189" s="485"/>
      <c r="CK189" s="485"/>
      <c r="CL189" s="485"/>
      <c r="CM189" s="485"/>
      <c r="CN189" s="485"/>
      <c r="CO189" s="519"/>
      <c r="CP189" s="485"/>
      <c r="CQ189" s="485"/>
      <c r="CR189" s="485"/>
      <c r="CS189" s="485"/>
      <c r="CT189" s="485"/>
      <c r="CU189" s="485"/>
      <c r="CV189" s="485"/>
      <c r="CW189" s="485"/>
      <c r="CX189" s="485"/>
      <c r="CY189" s="485"/>
      <c r="CZ189" s="485"/>
      <c r="DA189" s="485"/>
      <c r="DC189" s="485"/>
      <c r="DD189" s="485"/>
      <c r="DE189" s="485"/>
      <c r="DF189" s="485"/>
      <c r="DG189" s="485"/>
      <c r="DH189" s="485"/>
      <c r="DI189" s="485"/>
      <c r="DJ189" s="485"/>
      <c r="DK189" s="485"/>
      <c r="DL189" s="485"/>
      <c r="DM189" s="485"/>
      <c r="DN189" s="485"/>
      <c r="DO189" s="519"/>
      <c r="DP189" s="485"/>
      <c r="DQ189" s="485"/>
      <c r="DR189" s="485"/>
      <c r="DS189" s="485"/>
      <c r="DT189" s="485"/>
      <c r="DU189" s="485"/>
      <c r="DV189" s="485"/>
      <c r="DW189" s="485"/>
      <c r="DX189" s="485"/>
      <c r="DY189" s="485"/>
      <c r="DZ189" s="485"/>
      <c r="EA189" s="485"/>
      <c r="EC189" s="485"/>
      <c r="ED189" s="485"/>
      <c r="EE189" s="485"/>
      <c r="EF189" s="485"/>
      <c r="EG189" s="485"/>
      <c r="EH189" s="485"/>
      <c r="EI189" s="485"/>
      <c r="EJ189" s="485"/>
      <c r="EK189" s="485"/>
      <c r="EL189" s="485"/>
      <c r="EM189" s="485"/>
      <c r="EN189" s="485"/>
      <c r="EO189" s="519"/>
      <c r="EP189" s="485"/>
      <c r="EQ189" s="485"/>
      <c r="ER189" s="485"/>
      <c r="ES189" s="485"/>
      <c r="ET189" s="485"/>
      <c r="EU189" s="485"/>
      <c r="EV189" s="485"/>
      <c r="EW189" s="485"/>
      <c r="EX189" s="485"/>
      <c r="EY189" s="485"/>
      <c r="EZ189" s="485"/>
      <c r="FA189" s="485"/>
    </row>
    <row r="190" spans="2:157" ht="51" customHeight="1" thickBot="1">
      <c r="B190" s="148"/>
      <c r="C190" s="220"/>
      <c r="D190" s="220"/>
      <c r="E190" s="220"/>
      <c r="F190" s="220"/>
      <c r="G190" s="220"/>
      <c r="H190" s="220"/>
      <c r="I190" s="220"/>
      <c r="J190" s="220"/>
      <c r="K190" s="220"/>
      <c r="L190" s="220"/>
      <c r="M190" s="220"/>
      <c r="N190" s="220"/>
      <c r="O190" s="220"/>
      <c r="P190" s="220"/>
      <c r="Q190" s="220"/>
      <c r="R190" s="220"/>
      <c r="S190" s="220"/>
      <c r="T190" s="153" t="s">
        <v>129</v>
      </c>
      <c r="U190" s="393"/>
      <c r="V190" s="153" t="s">
        <v>129</v>
      </c>
      <c r="W190" s="154" t="s">
        <v>130</v>
      </c>
      <c r="X190" s="154" t="s">
        <v>131</v>
      </c>
      <c r="Y190" s="154" t="s">
        <v>132</v>
      </c>
      <c r="Z190" s="154" t="s">
        <v>133</v>
      </c>
      <c r="AA190" s="154" t="s">
        <v>134</v>
      </c>
      <c r="AB190" s="154" t="s">
        <v>135</v>
      </c>
      <c r="AC190" s="153" t="s">
        <v>136</v>
      </c>
      <c r="AD190" s="404" t="s">
        <v>137</v>
      </c>
      <c r="AE190" s="153" t="s">
        <v>138</v>
      </c>
      <c r="AF190" s="153" t="s">
        <v>139</v>
      </c>
      <c r="AG190" s="153" t="s">
        <v>140</v>
      </c>
      <c r="AH190" s="404" t="s">
        <v>7</v>
      </c>
      <c r="AI190" s="155" t="s">
        <v>141</v>
      </c>
      <c r="AJ190" s="156" t="s">
        <v>142</v>
      </c>
      <c r="AK190" s="156" t="s">
        <v>143</v>
      </c>
      <c r="AL190" s="156" t="s">
        <v>144</v>
      </c>
      <c r="AM190" s="157" t="s">
        <v>145</v>
      </c>
      <c r="AN190" s="404" t="s">
        <v>146</v>
      </c>
      <c r="AO190" s="155" t="s">
        <v>147</v>
      </c>
      <c r="AP190" s="156"/>
      <c r="AQ190" s="235" t="s">
        <v>149</v>
      </c>
      <c r="AR190" s="235" t="s">
        <v>150</v>
      </c>
      <c r="AS190" s="262" t="s">
        <v>151</v>
      </c>
      <c r="AT190" s="404" t="s">
        <v>152</v>
      </c>
      <c r="AU190" s="155" t="s">
        <v>153</v>
      </c>
      <c r="AV190" s="404" t="s">
        <v>154</v>
      </c>
      <c r="AW190" s="338" t="s">
        <v>155</v>
      </c>
      <c r="AX190" s="338" t="s">
        <v>156</v>
      </c>
      <c r="AY190" s="375"/>
      <c r="AZ190" s="158" t="s">
        <v>158</v>
      </c>
      <c r="BA190" s="159" t="s">
        <v>159</v>
      </c>
      <c r="BC190" s="314" t="s">
        <v>160</v>
      </c>
      <c r="BD190" s="314" t="s">
        <v>161</v>
      </c>
      <c r="BE190" s="314" t="s">
        <v>162</v>
      </c>
      <c r="BF190" s="314" t="s">
        <v>163</v>
      </c>
      <c r="BG190" s="314" t="s">
        <v>164</v>
      </c>
      <c r="BH190" s="314" t="s">
        <v>165</v>
      </c>
      <c r="BI190" s="314" t="s">
        <v>166</v>
      </c>
      <c r="BJ190" s="314" t="s">
        <v>167</v>
      </c>
      <c r="BK190" s="314" t="s">
        <v>111</v>
      </c>
      <c r="BL190" s="314" t="s">
        <v>168</v>
      </c>
      <c r="BM190" s="314" t="s">
        <v>169</v>
      </c>
      <c r="BN190" s="314" t="s">
        <v>170</v>
      </c>
      <c r="BP190" s="314" t="s">
        <v>160</v>
      </c>
      <c r="BQ190" s="314" t="s">
        <v>161</v>
      </c>
      <c r="BR190" s="314" t="s">
        <v>162</v>
      </c>
      <c r="BS190" s="314" t="s">
        <v>163</v>
      </c>
      <c r="BT190" s="314" t="s">
        <v>164</v>
      </c>
      <c r="BU190" s="314" t="s">
        <v>165</v>
      </c>
      <c r="BV190" s="314" t="s">
        <v>166</v>
      </c>
      <c r="BW190" s="314" t="s">
        <v>167</v>
      </c>
      <c r="BX190" s="314" t="s">
        <v>111</v>
      </c>
      <c r="BY190" s="314" t="s">
        <v>168</v>
      </c>
      <c r="BZ190" s="314" t="s">
        <v>169</v>
      </c>
      <c r="CA190" s="314" t="s">
        <v>170</v>
      </c>
      <c r="CC190" s="520" t="s">
        <v>160</v>
      </c>
      <c r="CD190" s="520" t="s">
        <v>161</v>
      </c>
      <c r="CE190" s="520" t="s">
        <v>162</v>
      </c>
      <c r="CF190" s="520" t="s">
        <v>163</v>
      </c>
      <c r="CG190" s="520" t="s">
        <v>164</v>
      </c>
      <c r="CH190" s="520" t="s">
        <v>165</v>
      </c>
      <c r="CI190" s="520" t="s">
        <v>166</v>
      </c>
      <c r="CJ190" s="520" t="s">
        <v>167</v>
      </c>
      <c r="CK190" s="520" t="s">
        <v>111</v>
      </c>
      <c r="CL190" s="520" t="s">
        <v>168</v>
      </c>
      <c r="CM190" s="520" t="s">
        <v>169</v>
      </c>
      <c r="CN190" s="520" t="s">
        <v>170</v>
      </c>
      <c r="CP190" s="520" t="s">
        <v>160</v>
      </c>
      <c r="CQ190" s="520" t="s">
        <v>161</v>
      </c>
      <c r="CR190" s="520" t="s">
        <v>162</v>
      </c>
      <c r="CS190" s="520" t="s">
        <v>163</v>
      </c>
      <c r="CT190" s="520" t="s">
        <v>164</v>
      </c>
      <c r="CU190" s="520" t="s">
        <v>165</v>
      </c>
      <c r="CV190" s="520" t="s">
        <v>166</v>
      </c>
      <c r="CW190" s="520" t="s">
        <v>167</v>
      </c>
      <c r="CX190" s="520" t="s">
        <v>111</v>
      </c>
      <c r="CY190" s="520" t="s">
        <v>168</v>
      </c>
      <c r="CZ190" s="520" t="s">
        <v>169</v>
      </c>
      <c r="DA190" s="520" t="s">
        <v>170</v>
      </c>
      <c r="DC190" s="520" t="s">
        <v>160</v>
      </c>
      <c r="DD190" s="520" t="s">
        <v>161</v>
      </c>
      <c r="DE190" s="520" t="s">
        <v>162</v>
      </c>
      <c r="DF190" s="520" t="s">
        <v>163</v>
      </c>
      <c r="DG190" s="520" t="s">
        <v>164</v>
      </c>
      <c r="DH190" s="520" t="s">
        <v>165</v>
      </c>
      <c r="DI190" s="520" t="s">
        <v>166</v>
      </c>
      <c r="DJ190" s="520" t="s">
        <v>167</v>
      </c>
      <c r="DK190" s="520" t="s">
        <v>111</v>
      </c>
      <c r="DL190" s="520" t="s">
        <v>168</v>
      </c>
      <c r="DM190" s="520" t="s">
        <v>169</v>
      </c>
      <c r="DN190" s="520" t="s">
        <v>170</v>
      </c>
      <c r="DP190" s="520" t="s">
        <v>160</v>
      </c>
      <c r="DQ190" s="520" t="s">
        <v>161</v>
      </c>
      <c r="DR190" s="520" t="s">
        <v>162</v>
      </c>
      <c r="DS190" s="520" t="s">
        <v>163</v>
      </c>
      <c r="DT190" s="520" t="s">
        <v>164</v>
      </c>
      <c r="DU190" s="520" t="s">
        <v>165</v>
      </c>
      <c r="DV190" s="520" t="s">
        <v>166</v>
      </c>
      <c r="DW190" s="520" t="s">
        <v>167</v>
      </c>
      <c r="DX190" s="520" t="s">
        <v>111</v>
      </c>
      <c r="DY190" s="520" t="s">
        <v>168</v>
      </c>
      <c r="DZ190" s="520" t="s">
        <v>169</v>
      </c>
      <c r="EA190" s="520" t="s">
        <v>170</v>
      </c>
      <c r="EC190" s="520" t="s">
        <v>160</v>
      </c>
      <c r="ED190" s="520" t="s">
        <v>161</v>
      </c>
      <c r="EE190" s="520" t="s">
        <v>162</v>
      </c>
      <c r="EF190" s="520" t="s">
        <v>163</v>
      </c>
      <c r="EG190" s="520" t="s">
        <v>164</v>
      </c>
      <c r="EH190" s="520" t="s">
        <v>165</v>
      </c>
      <c r="EI190" s="520" t="s">
        <v>166</v>
      </c>
      <c r="EJ190" s="520" t="s">
        <v>167</v>
      </c>
      <c r="EK190" s="520" t="s">
        <v>111</v>
      </c>
      <c r="EL190" s="520" t="s">
        <v>168</v>
      </c>
      <c r="EM190" s="520" t="s">
        <v>169</v>
      </c>
      <c r="EN190" s="520" t="s">
        <v>170</v>
      </c>
      <c r="EP190" s="520" t="s">
        <v>160</v>
      </c>
      <c r="EQ190" s="520" t="s">
        <v>161</v>
      </c>
      <c r="ER190" s="520" t="s">
        <v>162</v>
      </c>
      <c r="ES190" s="520" t="s">
        <v>163</v>
      </c>
      <c r="ET190" s="520" t="s">
        <v>164</v>
      </c>
      <c r="EU190" s="520" t="s">
        <v>165</v>
      </c>
      <c r="EV190" s="520" t="s">
        <v>166</v>
      </c>
      <c r="EW190" s="520" t="s">
        <v>167</v>
      </c>
      <c r="EX190" s="520" t="s">
        <v>111</v>
      </c>
      <c r="EY190" s="520" t="s">
        <v>168</v>
      </c>
      <c r="EZ190" s="520" t="s">
        <v>169</v>
      </c>
      <c r="FA190" s="520" t="s">
        <v>170</v>
      </c>
    </row>
    <row r="191" spans="2:157" ht="20.100000000000001" customHeight="1" thickBot="1">
      <c r="B191" s="148"/>
      <c r="C191" s="220"/>
      <c r="D191" s="220"/>
      <c r="E191" s="220"/>
      <c r="F191" s="220"/>
      <c r="G191" s="220"/>
      <c r="H191" s="220"/>
      <c r="I191" s="220"/>
      <c r="J191" s="220"/>
      <c r="K191" s="220"/>
      <c r="L191" s="220"/>
      <c r="M191" s="220"/>
      <c r="N191" s="1" t="s">
        <v>171</v>
      </c>
      <c r="O191" s="1" t="s">
        <v>171</v>
      </c>
      <c r="T191" s="154" t="s">
        <v>173</v>
      </c>
      <c r="U191" s="394"/>
      <c r="V191" s="154" t="s">
        <v>173</v>
      </c>
      <c r="W191" s="344">
        <f>SUM(W192:W196)</f>
        <v>372516.68599999999</v>
      </c>
      <c r="X191" s="183">
        <f t="shared" ref="X191:AC191" si="532">SUM(X192:X195)</f>
        <v>0</v>
      </c>
      <c r="Y191" s="183">
        <f t="shared" si="532"/>
        <v>24890.532969</v>
      </c>
      <c r="Z191" s="183"/>
      <c r="AA191" s="183">
        <f t="shared" si="532"/>
        <v>24488.244353999999</v>
      </c>
      <c r="AB191" s="183">
        <f t="shared" si="532"/>
        <v>0</v>
      </c>
      <c r="AC191" s="183">
        <f t="shared" si="532"/>
        <v>0</v>
      </c>
      <c r="AD191" s="408">
        <f>SUM(AD192:AD196)</f>
        <v>372516.68599999999</v>
      </c>
      <c r="AE191" s="344">
        <f>SUM(AE192:AE196)</f>
        <v>47287.056410999998</v>
      </c>
      <c r="AF191" s="344">
        <f>SUM(AF192:AF196)</f>
        <v>309293.03746157995</v>
      </c>
      <c r="AG191" s="344">
        <f>SUM(AG192:AG196)</f>
        <v>15936.59212742003</v>
      </c>
      <c r="AH191" s="344">
        <f>SUM(AH192:AH196)</f>
        <v>294818.99956818001</v>
      </c>
      <c r="AI191" s="165">
        <f>+AH191/AD191</f>
        <v>0.79142494993681978</v>
      </c>
      <c r="AJ191" s="223"/>
      <c r="AK191" s="344">
        <f>SUM(AK192:AK196)</f>
        <v>309438.81004999997</v>
      </c>
      <c r="AL191" s="344">
        <f>SUM(AL192:AL196)</f>
        <v>-14619.810481819986</v>
      </c>
      <c r="AM191" s="168">
        <f t="shared" ref="AM191:AM198" si="533">INDEX(BC191:BN191,MATCH($W$1,$BC$86:$BN$86,0))</f>
        <v>0.83067100529826998</v>
      </c>
      <c r="AN191" s="424">
        <f>SUM(AN192:AN196)</f>
        <v>288155.66005516995</v>
      </c>
      <c r="AO191" s="303">
        <f>+AN191/AD191</f>
        <v>0.77353759142797152</v>
      </c>
      <c r="AP191" s="215"/>
      <c r="AQ191" s="344">
        <f>SUM(AQ192:AQ196)</f>
        <v>303427.40813300002</v>
      </c>
      <c r="AR191" s="344">
        <f>SUM(AR192:AR196)</f>
        <v>-15271.748077830016</v>
      </c>
      <c r="AS191" s="168">
        <f t="shared" ref="AS191:AS198" si="534">INDEX(BP191:CA191,MATCH($W$1,$BP$86:$CA$86,0))</f>
        <v>0.81453373643778204</v>
      </c>
      <c r="AT191" s="424">
        <f>SUM(AT192:AT196)</f>
        <v>287229.65027907997</v>
      </c>
      <c r="AU191" s="303">
        <f>+AT191/AD191</f>
        <v>0.77105177049459739</v>
      </c>
      <c r="AV191" s="408">
        <f>SUM(AV192:AV196)</f>
        <v>77697.686431820024</v>
      </c>
      <c r="AW191" s="344">
        <f>SUM(AW192:AW196)</f>
        <v>6663.3395130100198</v>
      </c>
      <c r="AX191" s="346">
        <f>SUM(AX192:AX196)</f>
        <v>84361.025944830049</v>
      </c>
      <c r="AY191" s="371"/>
      <c r="AZ191" s="185">
        <f>SUM(AZ192:AZ195)</f>
        <v>346507.36171513726</v>
      </c>
      <c r="BA191" s="170">
        <f>IF(AND(AZ191=0,AN191&gt;AZ191),1,IFERROR(AN191/AZ191,1))</f>
        <v>0.831600398412493</v>
      </c>
      <c r="BC191" s="478">
        <f>CC191/$AD$191</f>
        <v>0.29893393425404841</v>
      </c>
      <c r="BD191" s="478">
        <f t="shared" ref="BD191:BN191" si="535">CD191/$AD$191</f>
        <v>0.3200605364399704</v>
      </c>
      <c r="BE191" s="478">
        <f t="shared" si="535"/>
        <v>0.44152790215684456</v>
      </c>
      <c r="BF191" s="478">
        <f t="shared" si="535"/>
        <v>0.68567508835027069</v>
      </c>
      <c r="BG191" s="478">
        <f t="shared" si="535"/>
        <v>0.70020408644191579</v>
      </c>
      <c r="BH191" s="478">
        <f t="shared" si="535"/>
        <v>0.7287282343427699</v>
      </c>
      <c r="BI191" s="478">
        <f t="shared" si="535"/>
        <v>0.753244867189654</v>
      </c>
      <c r="BJ191" s="478">
        <f t="shared" si="535"/>
        <v>0.76618674979837009</v>
      </c>
      <c r="BK191" s="478">
        <f t="shared" si="535"/>
        <v>0.77995512794828215</v>
      </c>
      <c r="BL191" s="478">
        <f t="shared" si="535"/>
        <v>0.81150330299566764</v>
      </c>
      <c r="BM191" s="478">
        <f t="shared" si="535"/>
        <v>0.83067100529826998</v>
      </c>
      <c r="BN191" s="478">
        <f t="shared" si="535"/>
        <v>0.87932438317675798</v>
      </c>
      <c r="BP191" s="478">
        <f>CP191/$AD$191</f>
        <v>0.2653491580111394</v>
      </c>
      <c r="BQ191" s="478">
        <f t="shared" ref="BQ191:CA191" si="536">CQ191/$AD$191</f>
        <v>0.27870189109864463</v>
      </c>
      <c r="BR191" s="478">
        <f t="shared" si="536"/>
        <v>0.39200069842777452</v>
      </c>
      <c r="BS191" s="478">
        <f t="shared" si="536"/>
        <v>0.63754808879890024</v>
      </c>
      <c r="BT191" s="478">
        <f t="shared" si="536"/>
        <v>0.6581372459782916</v>
      </c>
      <c r="BU191" s="478">
        <f t="shared" si="536"/>
        <v>0.67511529082216737</v>
      </c>
      <c r="BV191" s="478">
        <f t="shared" si="536"/>
        <v>0.71187189313984178</v>
      </c>
      <c r="BW191" s="478">
        <f t="shared" si="536"/>
        <v>0.72699211301638178</v>
      </c>
      <c r="BX191" s="478">
        <f t="shared" si="536"/>
        <v>0.74939242396513761</v>
      </c>
      <c r="BY191" s="478">
        <f t="shared" si="536"/>
        <v>0.78692717934519596</v>
      </c>
      <c r="BZ191" s="478">
        <f t="shared" si="536"/>
        <v>0.81453373643778204</v>
      </c>
      <c r="CA191" s="478">
        <f t="shared" si="536"/>
        <v>0.87932438317675798</v>
      </c>
      <c r="CC191" s="344">
        <f t="shared" ref="CC191:CN191" si="537">SUM(CC192:CC196)</f>
        <v>111357.87852125999</v>
      </c>
      <c r="CD191" s="344">
        <f t="shared" si="537"/>
        <v>119227.890354</v>
      </c>
      <c r="CE191" s="344">
        <f t="shared" si="537"/>
        <v>164476.51088799999</v>
      </c>
      <c r="CF191" s="344">
        <f t="shared" si="537"/>
        <v>255425.41158500002</v>
      </c>
      <c r="CG191" s="344">
        <f t="shared" si="537"/>
        <v>260837.70580500001</v>
      </c>
      <c r="CH191" s="344">
        <f t="shared" si="537"/>
        <v>271463.426852</v>
      </c>
      <c r="CI191" s="344">
        <f t="shared" si="537"/>
        <v>280596.28167200001</v>
      </c>
      <c r="CJ191" s="344">
        <f t="shared" si="537"/>
        <v>285417.34889199998</v>
      </c>
      <c r="CK191" s="344">
        <f t="shared" si="537"/>
        <v>290546.29949200002</v>
      </c>
      <c r="CL191" s="344">
        <f t="shared" si="537"/>
        <v>302298.52110999997</v>
      </c>
      <c r="CM191" s="344">
        <f t="shared" si="537"/>
        <v>309438.81004999997</v>
      </c>
      <c r="CN191" s="344">
        <f t="shared" si="537"/>
        <v>327563.00514000002</v>
      </c>
      <c r="CP191" s="344">
        <f t="shared" ref="CP191:DA191" si="538">SUM(CP192:CP196)</f>
        <v>98846.988975200002</v>
      </c>
      <c r="CQ191" s="344">
        <f t="shared" si="538"/>
        <v>103821.10485399999</v>
      </c>
      <c r="CR191" s="344">
        <f t="shared" si="538"/>
        <v>146026.80108799998</v>
      </c>
      <c r="CS191" s="344">
        <f t="shared" si="538"/>
        <v>237497.30120500003</v>
      </c>
      <c r="CT191" s="344">
        <f t="shared" si="538"/>
        <v>245167.105805</v>
      </c>
      <c r="CU191" s="344">
        <f t="shared" si="538"/>
        <v>251491.71080500001</v>
      </c>
      <c r="CV191" s="344">
        <f t="shared" si="538"/>
        <v>265184.15848899999</v>
      </c>
      <c r="CW191" s="344">
        <f t="shared" si="538"/>
        <v>270816.69268899999</v>
      </c>
      <c r="CX191" s="344">
        <f t="shared" si="538"/>
        <v>279161.18228900002</v>
      </c>
      <c r="CY191" s="344">
        <f t="shared" si="538"/>
        <v>293143.50497300003</v>
      </c>
      <c r="CZ191" s="344">
        <f t="shared" si="538"/>
        <v>303427.40813300002</v>
      </c>
      <c r="DA191" s="344">
        <f t="shared" si="538"/>
        <v>327563.00514000002</v>
      </c>
      <c r="DC191" s="344">
        <f t="shared" ref="DC191:DN191" si="539">SUM(DC192:DC196)</f>
        <v>111357878521.25999</v>
      </c>
      <c r="DD191" s="344">
        <f t="shared" si="539"/>
        <v>119227890354</v>
      </c>
      <c r="DE191" s="344">
        <f t="shared" si="539"/>
        <v>164476510888</v>
      </c>
      <c r="DF191" s="344">
        <f t="shared" si="539"/>
        <v>255425411585</v>
      </c>
      <c r="DG191" s="344">
        <f t="shared" si="539"/>
        <v>260837705805</v>
      </c>
      <c r="DH191" s="344">
        <f t="shared" si="539"/>
        <v>271463426852</v>
      </c>
      <c r="DI191" s="344">
        <f t="shared" si="539"/>
        <v>280596281672</v>
      </c>
      <c r="DJ191" s="344">
        <f t="shared" si="539"/>
        <v>285417348892</v>
      </c>
      <c r="DK191" s="344">
        <f t="shared" si="539"/>
        <v>290546299492</v>
      </c>
      <c r="DL191" s="344">
        <f t="shared" si="539"/>
        <v>302298521110</v>
      </c>
      <c r="DM191" s="344">
        <f t="shared" si="539"/>
        <v>309438810050</v>
      </c>
      <c r="DN191" s="344">
        <f t="shared" si="539"/>
        <v>327563005140</v>
      </c>
      <c r="DP191" s="344">
        <f t="shared" ref="DP191:EA191" si="540">SUM(DP192:DP196)</f>
        <v>98846988975.199997</v>
      </c>
      <c r="DQ191" s="344">
        <f t="shared" si="540"/>
        <v>103821104854</v>
      </c>
      <c r="DR191" s="344">
        <f t="shared" si="540"/>
        <v>146026801088</v>
      </c>
      <c r="DS191" s="344">
        <f t="shared" si="540"/>
        <v>237497301205</v>
      </c>
      <c r="DT191" s="344">
        <f t="shared" si="540"/>
        <v>245167105805</v>
      </c>
      <c r="DU191" s="344">
        <f t="shared" si="540"/>
        <v>251491710805</v>
      </c>
      <c r="DV191" s="344">
        <f t="shared" si="540"/>
        <v>265184158489</v>
      </c>
      <c r="DW191" s="344">
        <f t="shared" si="540"/>
        <v>270816692689</v>
      </c>
      <c r="DX191" s="344">
        <f t="shared" si="540"/>
        <v>279161182289</v>
      </c>
      <c r="DY191" s="344">
        <f t="shared" si="540"/>
        <v>293143504973</v>
      </c>
      <c r="DZ191" s="344">
        <f t="shared" si="540"/>
        <v>303427408133</v>
      </c>
      <c r="EA191" s="344">
        <f t="shared" si="540"/>
        <v>327563005140</v>
      </c>
      <c r="EC191" s="480">
        <v>1000000</v>
      </c>
      <c r="ED191" s="472">
        <v>1000000</v>
      </c>
      <c r="EE191" s="472">
        <v>1000000</v>
      </c>
      <c r="EF191" s="472">
        <v>1000000</v>
      </c>
      <c r="EG191" s="472">
        <v>1000000</v>
      </c>
      <c r="EH191" s="472">
        <v>1000000</v>
      </c>
      <c r="EI191" s="472">
        <v>1000000</v>
      </c>
      <c r="EJ191" s="472">
        <v>1000000</v>
      </c>
      <c r="EK191" s="472">
        <v>1000000</v>
      </c>
      <c r="EL191" s="472">
        <v>1000000</v>
      </c>
      <c r="EM191" s="472">
        <v>1000000</v>
      </c>
      <c r="EN191" s="472">
        <v>1000000</v>
      </c>
      <c r="EP191" s="472">
        <v>1000000</v>
      </c>
      <c r="EQ191" s="472">
        <v>1000000</v>
      </c>
      <c r="ER191" s="472">
        <v>1000000</v>
      </c>
      <c r="ES191" s="472">
        <v>1000000</v>
      </c>
      <c r="ET191" s="472">
        <v>1000000</v>
      </c>
      <c r="EU191" s="472">
        <v>1000000</v>
      </c>
      <c r="EV191" s="472">
        <v>1000000</v>
      </c>
      <c r="EW191" s="472">
        <v>1000000</v>
      </c>
      <c r="EX191" s="472">
        <v>1000000</v>
      </c>
      <c r="EY191" s="472">
        <v>1000000</v>
      </c>
      <c r="EZ191" s="472">
        <v>1000000</v>
      </c>
      <c r="FA191" s="472">
        <v>1000000</v>
      </c>
    </row>
    <row r="192" spans="2:157" ht="20.100000000000001" customHeight="1">
      <c r="B192" s="163" t="s">
        <v>196</v>
      </c>
      <c r="C192" s="1" t="s">
        <v>197</v>
      </c>
      <c r="D192" s="1" t="s">
        <v>171</v>
      </c>
      <c r="E192" s="1" t="s">
        <v>172</v>
      </c>
      <c r="F192" s="1">
        <v>1</v>
      </c>
      <c r="G192" s="1" t="s">
        <v>171</v>
      </c>
      <c r="H192" s="1" t="s">
        <v>171</v>
      </c>
      <c r="I192" s="1" t="s">
        <v>171</v>
      </c>
      <c r="J192" s="1" t="s">
        <v>171</v>
      </c>
      <c r="K192" s="1" t="s">
        <v>171</v>
      </c>
      <c r="L192" s="1" t="s">
        <v>171</v>
      </c>
      <c r="M192" s="1" t="s">
        <v>171</v>
      </c>
      <c r="N192" s="1" t="s">
        <v>171</v>
      </c>
      <c r="O192" s="1" t="s">
        <v>171</v>
      </c>
      <c r="T192" s="295" t="s">
        <v>216</v>
      </c>
      <c r="U192" s="398"/>
      <c r="V192" s="172" t="s">
        <v>216</v>
      </c>
      <c r="W192" s="343">
        <f>(+SUMIFS('[1]SIIF 30 de Noviembre de 2025'!$P$4:$P$749,'[1]SIIF 30 de Noviembre de 2025'!$A$4:$A$749,$B192,'[1]SIIF 30 de Noviembre de 2025'!$B$4:$B$749,$C192,'[1]SIIF 30 de Noviembre de 2025'!$C$4:$C$749,$D192,'[1]SIIF 30 de Noviembre de 2025'!$D$4:$D$749,$E192,'[1]SIIF 30 de Noviembre de 2025'!$E$4:$E$749,$F192,'[1]SIIF 30 de Noviembre de 2025'!$F$4:$F$749,$G192,'[1]SIIF 30 de Noviembre de 2025'!$G$4:$G$749,$H192,'[1]SIIF 30 de Noviembre de 2025'!$H$4:$H$749,$I192,'[1]SIIF 30 de Noviembre de 2025'!$I$4:$I$749,$J192,'[1]SIIF 30 de Noviembre de 2025'!$J$4:$J$749,$K192,'[1]SIIF 30 de Noviembre de 2025'!$K$4:$K$749,$L192,'[1]SIIF 30 de Noviembre de 2025'!$L$4:$L$749,$M192,'[1]SIIF 30 de Noviembre de 2025'!$M$4:$M$749,$N192,'[1]SIIF 30 de Noviembre de 2025'!$N$4:$N$749,$O192)/1000000)</f>
        <v>61059.6</v>
      </c>
      <c r="X192" s="294">
        <v>0</v>
      </c>
      <c r="Y192" s="343">
        <f>(+SUMIFS('[1]SIIF 30 de Noviembre de 2025'!$R$4:$R$749,'[1]SIIF 30 de Noviembre de 2025'!$A$4:$A$749,$B192,'[1]SIIF 30 de Noviembre de 2025'!$B$4:$B$749,$C192,'[1]SIIF 30 de Noviembre de 2025'!$C$4:$C$749,$D192,'[1]SIIF 30 de Noviembre de 2025'!$D$4:$D$749,$E192,'[1]SIIF 30 de Noviembre de 2025'!$E$4:$E$749,$F192,'[1]SIIF 30 de Noviembre de 2025'!$F$4:$F$749,$G192,'[1]SIIF 30 de Noviembre de 2025'!$G$4:$G$749,$H192,'[1]SIIF 30 de Noviembre de 2025'!$H$4:$H$749,$I192,'[1]SIIF 30 de Noviembre de 2025'!$I$4:$I$749,$J192,'[1]SIIF 30 de Noviembre de 2025'!$J$4:$J$749,$K192,'[1]SIIF 30 de Noviembre de 2025'!$K$4:$K$749,$L192,'[1]SIIF 30 de Noviembre de 2025'!$L$4:$L$749,$M192,'[1]SIIF 30 de Noviembre de 2025'!$M$4:$M$749,$N192,'[1]SIIF 30 de Noviembre de 2025'!$N$4:$N$749,$O192)/1000000)</f>
        <v>0</v>
      </c>
      <c r="Z192" s="294"/>
      <c r="AA192" s="343">
        <f>(+SUMIFS('[1]SIIF 30 de Noviembre de 2025'!$Q$4:$Q$749,'[1]SIIF 30 de Noviembre de 2025'!$A$4:$A$749,$B192,'[1]SIIF 30 de Noviembre de 2025'!$B$4:$B$749,$C192,'[1]SIIF 30 de Noviembre de 2025'!$C$4:$C$749,$D192,'[1]SIIF 30 de Noviembre de 2025'!$D$4:$D$749,$E192,'[1]SIIF 30 de Noviembre de 2025'!$E$4:$E$749,$F192,'[1]SIIF 30 de Noviembre de 2025'!$F$4:$F$749,$G192,'[1]SIIF 30 de Noviembre de 2025'!$G$4:$G$749,$H192,'[1]SIIF 30 de Noviembre de 2025'!$H$4:$H$749,$I192,'[1]SIIF 30 de Noviembre de 2025'!$I$4:$I$749,$J192,'[1]SIIF 30 de Noviembre de 2025'!$J$4:$J$749,$K192,'[1]SIIF 30 de Noviembre de 2025'!$K$4:$K$749,$L192,'[1]SIIF 30 de Noviembre de 2025'!$L$4:$L$749,$M192,'[1]SIIF 30 de Noviembre de 2025'!$M$4:$M$749,$N192,'[1]SIIF 30 de Noviembre de 2025'!$N$4:$N$749,$O192)/1000000)</f>
        <v>0</v>
      </c>
      <c r="AB192" s="294"/>
      <c r="AC192" s="294"/>
      <c r="AD192" s="407">
        <f>W192-Y192+AA192</f>
        <v>61059.6</v>
      </c>
      <c r="AE192" s="343">
        <f>(+SUMIFS('[1]SIIF 30 de Noviembre de 2025'!$T$4:$T$749,'[1]SIIF 30 de Noviembre de 2025'!$A$4:$A$749,$B192,'[1]SIIF 30 de Noviembre de 2025'!$B$4:$B$749,$C192,'[1]SIIF 30 de Noviembre de 2025'!$C$4:$C$749,$D192,'[1]SIIF 30 de Noviembre de 2025'!$D$4:$D$749,$E192,'[1]SIIF 30 de Noviembre de 2025'!$E$4:$E$749,$F192,'[1]SIIF 30 de Noviembre de 2025'!$F$4:$F$749,$G192,'[1]SIIF 30 de Noviembre de 2025'!$G$4:$G$749,$H192,'[1]SIIF 30 de Noviembre de 2025'!$H$4:$H$749,$I192,'[1]SIIF 30 de Noviembre de 2025'!$I$4:$I$749,$J192,'[1]SIIF 30 de Noviembre de 2025'!$J$4:$J$749,$K192,'[1]SIIF 30 de Noviembre de 2025'!$K$4:$K$749,$L192,'[1]SIIF 30 de Noviembre de 2025'!$L$4:$L$749,$M192,'[1]SIIF 30 de Noviembre de 2025'!$M$4:$M$749,$N192,'[1]SIIF 30 de Noviembre de 2025'!$N$4:$N$749,$O192)/1000000)</f>
        <v>2327.3203800000001</v>
      </c>
      <c r="AF192" s="343">
        <f>(+SUMIFS('[1]SIIF 30 de Noviembre de 2025'!$U$4:$U$749,'[1]SIIF 30 de Noviembre de 2025'!$A$4:$A$749,$B192,'[1]SIIF 30 de Noviembre de 2025'!$B$4:$B$749,$C192,'[1]SIIF 30 de Noviembre de 2025'!$C$4:$C$749,$D192,'[1]SIIF 30 de Noviembre de 2025'!$D$4:$D$749,$E192,'[1]SIIF 30 de Noviembre de 2025'!$E$4:$E$749,$F192,'[1]SIIF 30 de Noviembre de 2025'!$F$4:$F$749,$G192,'[1]SIIF 30 de Noviembre de 2025'!$G$4:$G$749,$H192,'[1]SIIF 30 de Noviembre de 2025'!$H$4:$H$749,$I192,'[1]SIIF 30 de Noviembre de 2025'!$I$4:$I$749,$J192,'[1]SIIF 30 de Noviembre de 2025'!$J$4:$J$749,$K192,'[1]SIIF 30 de Noviembre de 2025'!$K$4:$K$749,$L192,'[1]SIIF 30 de Noviembre de 2025'!$L$4:$L$749,$M192,'[1]SIIF 30 de Noviembre de 2025'!$M$4:$M$749,$N192,'[1]SIIF 30 de Noviembre de 2025'!$N$4:$N$749,$O192)/1000000)</f>
        <v>58732.279620000001</v>
      </c>
      <c r="AG192" s="343">
        <f t="shared" ref="AG192:AG196" si="541">AD192-AE192-AF192</f>
        <v>0</v>
      </c>
      <c r="AH192" s="407">
        <f>+SUMIFS('[1]SIIF 30 de Noviembre de 2025'!$W$4:$W$749,'[1]SIIF 30 de Noviembre de 2025'!$A$4:$A$749,$B192,'[1]SIIF 30 de Noviembre de 2025'!$B$4:$B$749,$C192,'[1]SIIF 30 de Noviembre de 2025'!$C$4:$C$749,$D192,'[1]SIIF 30 de Noviembre de 2025'!$D$4:$D$749,$E192,'[1]SIIF 30 de Noviembre de 2025'!$E$4:$E$749,$F192,'[1]SIIF 30 de Noviembre de 2025'!$F$4:$F$749,$G192,'[1]SIIF 30 de Noviembre de 2025'!$G$4:$G$749,$H192,'[1]SIIF 30 de Noviembre de 2025'!$H$4:$H$749,$I192,'[1]SIIF 30 de Noviembre de 2025'!$I$4:$I$749,$J192,'[1]SIIF 30 de Noviembre de 2025'!$J$4:$J$749,$K192,'[1]SIIF 30 de Noviembre de 2025'!$K$4:$K$749,$L192,'[1]SIIF 30 de Noviembre de 2025'!$L$4:$L$749,$M192,'[1]SIIF 30 de Noviembre de 2025'!$M$4:$M$749,$N192,'[1]SIIF 30 de Noviembre de 2025'!$N$4:$N$749,$O192)/1000000</f>
        <v>47660.051686999999</v>
      </c>
      <c r="AI192" s="175">
        <f>+AH192/AD192</f>
        <v>0.78054968730551788</v>
      </c>
      <c r="AJ192" s="215"/>
      <c r="AK192" s="243">
        <f>INDEX(CC192:CN192,MATCH($W$1,$CC$86:$CN$86,0))</f>
        <v>51570.938159999998</v>
      </c>
      <c r="AL192" s="243">
        <f t="shared" ref="AL192:AL196" si="542">+AH192-AK192</f>
        <v>-3910.8864729999987</v>
      </c>
      <c r="AM192" s="168">
        <f t="shared" si="533"/>
        <v>0.84460000000000002</v>
      </c>
      <c r="AN192" s="407">
        <f>+SUMIFS('[1]SIIF 30 de Noviembre de 2025'!$X$4:$X$749,'[1]SIIF 30 de Noviembre de 2025'!$A$4:$A$749,$B192,'[1]SIIF 30 de Noviembre de 2025'!$B$4:$B$749,$C192,'[1]SIIF 30 de Noviembre de 2025'!$C$4:$C$749,$D192,'[1]SIIF 30 de Noviembre de 2025'!$D$4:$D$749,$E192,'[1]SIIF 30 de Noviembre de 2025'!$E$4:$E$749,$F192,'[1]SIIF 30 de Noviembre de 2025'!$F$4:$F$749,$G192,'[1]SIIF 30 de Noviembre de 2025'!$G$4:$G$749,$H192,'[1]SIIF 30 de Noviembre de 2025'!$H$4:$H$749,$I192,'[1]SIIF 30 de Noviembre de 2025'!$I$4:$I$749,$J192,'[1]SIIF 30 de Noviembre de 2025'!$J$4:$J$749,$K192,'[1]SIIF 30 de Noviembre de 2025'!$K$4:$K$749,$L192,'[1]SIIF 30 de Noviembre de 2025'!$L$4:$L$749,$M192,'[1]SIIF 30 de Noviembre de 2025'!$M$4:$M$749,$N192,'[1]SIIF 30 de Noviembre de 2025'!$N$4:$N$749,$O192)/1000000</f>
        <v>47660.051686999999</v>
      </c>
      <c r="AO192" s="175">
        <f>+AN192/AD192</f>
        <v>0.78054968730551788</v>
      </c>
      <c r="AP192" s="215"/>
      <c r="AQ192" s="243">
        <f>INDEX(CP192:DA192,MATCH($W$1,$CP$86:$DA$86,0))</f>
        <v>51570.938159999998</v>
      </c>
      <c r="AR192" s="243">
        <f>+AN192-AQ192</f>
        <v>-3910.8864729999987</v>
      </c>
      <c r="AS192" s="168">
        <f t="shared" si="534"/>
        <v>0.84460000000000002</v>
      </c>
      <c r="AT192" s="407">
        <f>+SUMIFS('[1]SIIF 30 de Noviembre de 2025'!$Z$4:$Z$749,'[1]SIIF 30 de Noviembre de 2025'!$A$4:$A$749,$B192,'[1]SIIF 30 de Noviembre de 2025'!$B$4:$B$749,$C192,'[1]SIIF 30 de Noviembre de 2025'!$C$4:$C$749,$D192,'[1]SIIF 30 de Noviembre de 2025'!$D$4:$D$749,$E192,'[1]SIIF 30 de Noviembre de 2025'!$E$4:$E$749,$F192,'[1]SIIF 30 de Noviembre de 2025'!$F$4:$F$749,$G192,'[1]SIIF 30 de Noviembre de 2025'!$G$4:$G$749,$H192,'[1]SIIF 30 de Noviembre de 2025'!$H$4:$H$749,$I192,'[1]SIIF 30 de Noviembre de 2025'!$I$4:$I$749,$J192,'[1]SIIF 30 de Noviembre de 2025'!$J$4:$J$749,$K192,'[1]SIIF 30 de Noviembre de 2025'!$K$4:$K$749,$L192,'[1]SIIF 30 de Noviembre de 2025'!$L$4:$L$749,$M192,'[1]SIIF 30 de Noviembre de 2025'!$M$4:$M$749,$N192,'[1]SIIF 30 de Noviembre de 2025'!$N$4:$N$749,$O192)/1000000</f>
        <v>47660.051686999999</v>
      </c>
      <c r="AU192" s="175">
        <f>+AT192/AD192</f>
        <v>0.78054968730551788</v>
      </c>
      <c r="AV192" s="407">
        <f>+AD192-AH192</f>
        <v>13399.548312999999</v>
      </c>
      <c r="AW192" s="341">
        <f>+AH192-AN192</f>
        <v>0</v>
      </c>
      <c r="AX192" s="342">
        <f>+AD192-AN192</f>
        <v>13399.548312999999</v>
      </c>
      <c r="AY192" s="376"/>
      <c r="AZ192" s="188">
        <f>AD192*AS192</f>
        <v>51570.938159999998</v>
      </c>
      <c r="BA192" s="170">
        <f>IF(AND(AZ192=0,AN192&gt;AZ192),1,IFERROR(AN192/AZ192,1))</f>
        <v>0.92416491511427645</v>
      </c>
      <c r="BC192" s="249">
        <v>6.0559305088798483E-2</v>
      </c>
      <c r="BD192" s="249">
        <v>0.123</v>
      </c>
      <c r="BE192" s="249">
        <v>0.19</v>
      </c>
      <c r="BF192" s="249">
        <v>0.25430000000000003</v>
      </c>
      <c r="BG192" s="249">
        <v>0.32500000000000001</v>
      </c>
      <c r="BH192" s="249">
        <v>0.40279999999999999</v>
      </c>
      <c r="BI192" s="249">
        <v>0.52700000000000002</v>
      </c>
      <c r="BJ192" s="249">
        <v>0.5877</v>
      </c>
      <c r="BK192" s="249">
        <v>0.66120000000000001</v>
      </c>
      <c r="BL192" s="249">
        <v>0.75070000000000003</v>
      </c>
      <c r="BM192" s="249">
        <v>0.84460000000000002</v>
      </c>
      <c r="BN192" s="249">
        <v>1</v>
      </c>
      <c r="BP192" s="249">
        <v>6.0559305088798483E-2</v>
      </c>
      <c r="BQ192" s="249">
        <v>0.10299999999999999</v>
      </c>
      <c r="BR192" s="249">
        <v>0.16700000000000001</v>
      </c>
      <c r="BS192" s="249">
        <v>0.249</v>
      </c>
      <c r="BT192" s="249">
        <v>0.32500000000000001</v>
      </c>
      <c r="BU192" s="249">
        <v>0.4</v>
      </c>
      <c r="BV192" s="249">
        <v>0.51100000000000001</v>
      </c>
      <c r="BW192" s="249">
        <v>0.56299999999999994</v>
      </c>
      <c r="BX192" s="249">
        <v>0.63900000000000001</v>
      </c>
      <c r="BY192" s="249">
        <v>0.72499999999999998</v>
      </c>
      <c r="BZ192" s="249">
        <v>0.84460000000000002</v>
      </c>
      <c r="CA192" s="249">
        <v>1</v>
      </c>
      <c r="CC192" s="464">
        <f t="shared" ref="CC192:CN196" si="543">DC192/EC192</f>
        <v>3697.7269449999999</v>
      </c>
      <c r="CD192" s="464">
        <f t="shared" si="543"/>
        <v>7510.3307999999997</v>
      </c>
      <c r="CE192" s="464">
        <f t="shared" si="543"/>
        <v>11601.324000000001</v>
      </c>
      <c r="CF192" s="464">
        <f t="shared" si="543"/>
        <v>15527.456280000002</v>
      </c>
      <c r="CG192" s="464">
        <f t="shared" si="543"/>
        <v>19844.37</v>
      </c>
      <c r="CH192" s="464">
        <f t="shared" si="543"/>
        <v>24594.80688</v>
      </c>
      <c r="CI192" s="464">
        <f t="shared" si="543"/>
        <v>32178.409199999998</v>
      </c>
      <c r="CJ192" s="464">
        <f t="shared" si="543"/>
        <v>35884.726920000001</v>
      </c>
      <c r="CK192" s="464">
        <f t="shared" si="543"/>
        <v>40372.607519999998</v>
      </c>
      <c r="CL192" s="464">
        <f t="shared" si="543"/>
        <v>45837.441720000003</v>
      </c>
      <c r="CM192" s="464">
        <f t="shared" si="543"/>
        <v>51570.938159999998</v>
      </c>
      <c r="CN192" s="464">
        <f t="shared" si="543"/>
        <v>61059.6</v>
      </c>
      <c r="CP192" s="465">
        <f>DP192/EP192</f>
        <v>3697.7269449999999</v>
      </c>
      <c r="CQ192" s="465">
        <f t="shared" ref="CQ192:DA196" si="544">DQ192/EQ192</f>
        <v>6289.1387999999997</v>
      </c>
      <c r="CR192" s="465">
        <f t="shared" si="544"/>
        <v>10196.9532</v>
      </c>
      <c r="CS192" s="465">
        <f t="shared" si="544"/>
        <v>15203.840399999999</v>
      </c>
      <c r="CT192" s="465">
        <f t="shared" si="544"/>
        <v>19844.37</v>
      </c>
      <c r="CU192" s="465">
        <f t="shared" si="544"/>
        <v>24423.84</v>
      </c>
      <c r="CV192" s="465">
        <f t="shared" si="544"/>
        <v>31201.455600000001</v>
      </c>
      <c r="CW192" s="465">
        <f t="shared" si="544"/>
        <v>34376.554799999998</v>
      </c>
      <c r="CX192" s="465">
        <f t="shared" si="544"/>
        <v>39017.0844</v>
      </c>
      <c r="CY192" s="465">
        <f t="shared" si="544"/>
        <v>44268.21</v>
      </c>
      <c r="CZ192" s="465">
        <f t="shared" si="544"/>
        <v>51570.938159999998</v>
      </c>
      <c r="DA192" s="465">
        <f t="shared" si="544"/>
        <v>61059.6</v>
      </c>
      <c r="DC192" s="464">
        <v>3697726945</v>
      </c>
      <c r="DD192" s="465">
        <v>7510330800</v>
      </c>
      <c r="DE192" s="465">
        <v>11601324000</v>
      </c>
      <c r="DF192" s="465">
        <v>15527456280.000002</v>
      </c>
      <c r="DG192" s="465">
        <v>19844370000</v>
      </c>
      <c r="DH192" s="465">
        <v>24594806880</v>
      </c>
      <c r="DI192" s="465">
        <v>32178409200</v>
      </c>
      <c r="DJ192" s="465">
        <v>35884726920</v>
      </c>
      <c r="DK192" s="465">
        <v>40372607520</v>
      </c>
      <c r="DL192" s="465">
        <v>45837441720</v>
      </c>
      <c r="DM192" s="465">
        <v>51570938160</v>
      </c>
      <c r="DN192" s="465">
        <v>61059600000</v>
      </c>
      <c r="DP192" s="465">
        <v>3697726945</v>
      </c>
      <c r="DQ192" s="465">
        <v>6289138800</v>
      </c>
      <c r="DR192" s="465">
        <v>10196953200</v>
      </c>
      <c r="DS192" s="465">
        <v>15203840400</v>
      </c>
      <c r="DT192" s="465">
        <v>19844370000</v>
      </c>
      <c r="DU192" s="465">
        <v>24423840000</v>
      </c>
      <c r="DV192" s="465">
        <v>31201455600</v>
      </c>
      <c r="DW192" s="465">
        <v>34376554800</v>
      </c>
      <c r="DX192" s="465">
        <v>39017084400</v>
      </c>
      <c r="DY192" s="465">
        <v>44268210000</v>
      </c>
      <c r="DZ192" s="465">
        <v>51570938160</v>
      </c>
      <c r="EA192" s="465">
        <v>61059600000</v>
      </c>
      <c r="EC192" s="464">
        <v>1000000</v>
      </c>
      <c r="ED192" s="465">
        <v>1000000</v>
      </c>
      <c r="EE192" s="465">
        <v>1000000</v>
      </c>
      <c r="EF192" s="465">
        <v>1000000</v>
      </c>
      <c r="EG192" s="465">
        <v>1000000</v>
      </c>
      <c r="EH192" s="465">
        <v>1000000</v>
      </c>
      <c r="EI192" s="465">
        <v>1000000</v>
      </c>
      <c r="EJ192" s="465">
        <v>1000000</v>
      </c>
      <c r="EK192" s="465">
        <v>1000000</v>
      </c>
      <c r="EL192" s="465">
        <v>1000000</v>
      </c>
      <c r="EM192" s="465">
        <v>1000000</v>
      </c>
      <c r="EN192" s="465">
        <v>1000000</v>
      </c>
      <c r="EP192" s="465">
        <v>1000000</v>
      </c>
      <c r="EQ192" s="465">
        <v>1000000</v>
      </c>
      <c r="ER192" s="465">
        <v>1000000</v>
      </c>
      <c r="ES192" s="465">
        <v>1000000</v>
      </c>
      <c r="ET192" s="465">
        <v>1000000</v>
      </c>
      <c r="EU192" s="465">
        <v>1000000</v>
      </c>
      <c r="EV192" s="465">
        <v>1000000</v>
      </c>
      <c r="EW192" s="465">
        <v>1000000</v>
      </c>
      <c r="EX192" s="465">
        <v>1000000</v>
      </c>
      <c r="EY192" s="465">
        <v>1000000</v>
      </c>
      <c r="EZ192" s="465">
        <v>1000000</v>
      </c>
      <c r="FA192" s="465">
        <v>1000000</v>
      </c>
    </row>
    <row r="193" spans="2:157" ht="20.100000000000001" customHeight="1">
      <c r="B193" s="163" t="s">
        <v>196</v>
      </c>
      <c r="C193" s="1" t="s">
        <v>197</v>
      </c>
      <c r="D193" s="1" t="s">
        <v>171</v>
      </c>
      <c r="E193" s="1" t="s">
        <v>172</v>
      </c>
      <c r="F193" s="1">
        <v>2</v>
      </c>
      <c r="G193" s="1" t="s">
        <v>171</v>
      </c>
      <c r="H193" s="1" t="s">
        <v>171</v>
      </c>
      <c r="I193" s="1" t="s">
        <v>171</v>
      </c>
      <c r="J193" s="1" t="s">
        <v>171</v>
      </c>
      <c r="K193" s="1" t="s">
        <v>171</v>
      </c>
      <c r="L193" s="1" t="s">
        <v>171</v>
      </c>
      <c r="M193" s="1" t="s">
        <v>171</v>
      </c>
      <c r="N193" s="1" t="s">
        <v>171</v>
      </c>
      <c r="O193" s="1" t="s">
        <v>171</v>
      </c>
      <c r="T193" s="295" t="s">
        <v>175</v>
      </c>
      <c r="U193" s="398"/>
      <c r="V193" s="172" t="s">
        <v>175</v>
      </c>
      <c r="W193" s="343">
        <f>(+SUMIFS('[1]SIIF 30 de Noviembre de 2025'!$P$4:$P$749,'[1]SIIF 30 de Noviembre de 2025'!$A$4:$A$749,$B193,'[1]SIIF 30 de Noviembre de 2025'!$B$4:$B$749,$C193,'[1]SIIF 30 de Noviembre de 2025'!$C$4:$C$749,$D193,'[1]SIIF 30 de Noviembre de 2025'!$D$4:$D$749,$E193,'[1]SIIF 30 de Noviembre de 2025'!$E$4:$E$749,$F193,'[1]SIIF 30 de Noviembre de 2025'!$F$4:$F$749,$G193,'[1]SIIF 30 de Noviembre de 2025'!$G$4:$G$749,$H193,'[1]SIIF 30 de Noviembre de 2025'!$H$4:$H$749,$I193,'[1]SIIF 30 de Noviembre de 2025'!$I$4:$I$749,$J193,'[1]SIIF 30 de Noviembre de 2025'!$J$4:$J$749,$K193,'[1]SIIF 30 de Noviembre de 2025'!$K$4:$K$749,$L193,'[1]SIIF 30 de Noviembre de 2025'!$L$4:$L$749,$M193,'[1]SIIF 30 de Noviembre de 2025'!$M$4:$M$749,$N193,'[1]SIIF 30 de Noviembre de 2025'!$N$4:$N$749,$O193)/1000000)</f>
        <v>35615</v>
      </c>
      <c r="X193" s="294">
        <v>0</v>
      </c>
      <c r="Y193" s="343">
        <f>(+SUMIFS('[1]SIIF 30 de Noviembre de 2025'!$R$4:$R$749,'[1]SIIF 30 de Noviembre de 2025'!$A$4:$A$749,$B193,'[1]SIIF 30 de Noviembre de 2025'!$B$4:$B$749,$C193,'[1]SIIF 30 de Noviembre de 2025'!$C$4:$C$749,$D193,'[1]SIIF 30 de Noviembre de 2025'!$D$4:$D$749,$E193,'[1]SIIF 30 de Noviembre de 2025'!$E$4:$E$749,$F193,'[1]SIIF 30 de Noviembre de 2025'!$F$4:$F$749,$G193,'[1]SIIF 30 de Noviembre de 2025'!$G$4:$G$749,$H193,'[1]SIIF 30 de Noviembre de 2025'!$H$4:$H$749,$I193,'[1]SIIF 30 de Noviembre de 2025'!$I$4:$I$749,$J193,'[1]SIIF 30 de Noviembre de 2025'!$J$4:$J$749,$K193,'[1]SIIF 30 de Noviembre de 2025'!$K$4:$K$749,$L193,'[1]SIIF 30 de Noviembre de 2025'!$L$4:$L$749,$M193,'[1]SIIF 30 de Noviembre de 2025'!$M$4:$M$749,$N193,'[1]SIIF 30 de Noviembre de 2025'!$N$4:$N$749,$O193)/1000000)</f>
        <v>0</v>
      </c>
      <c r="Z193" s="294"/>
      <c r="AA193" s="343">
        <f>(+SUMIFS('[1]SIIF 30 de Noviembre de 2025'!$Q$4:$Q$749,'[1]SIIF 30 de Noviembre de 2025'!$A$4:$A$749,$B193,'[1]SIIF 30 de Noviembre de 2025'!$B$4:$B$749,$C193,'[1]SIIF 30 de Noviembre de 2025'!$C$4:$C$749,$D193,'[1]SIIF 30 de Noviembre de 2025'!$D$4:$D$749,$E193,'[1]SIIF 30 de Noviembre de 2025'!$E$4:$E$749,$F193,'[1]SIIF 30 de Noviembre de 2025'!$F$4:$F$749,$G193,'[1]SIIF 30 de Noviembre de 2025'!$G$4:$G$749,$H193,'[1]SIIF 30 de Noviembre de 2025'!$H$4:$H$749,$I193,'[1]SIIF 30 de Noviembre de 2025'!$I$4:$I$749,$J193,'[1]SIIF 30 de Noviembre de 2025'!$J$4:$J$749,$K193,'[1]SIIF 30 de Noviembre de 2025'!$K$4:$K$749,$L193,'[1]SIIF 30 de Noviembre de 2025'!$L$4:$L$749,$M193,'[1]SIIF 30 de Noviembre de 2025'!$M$4:$M$749,$N193,'[1]SIIF 30 de Noviembre de 2025'!$N$4:$N$749,$O193)/1000000)</f>
        <v>0</v>
      </c>
      <c r="AB193" s="294"/>
      <c r="AC193" s="294"/>
      <c r="AD193" s="407">
        <f>W193-Y193+AA193</f>
        <v>35615</v>
      </c>
      <c r="AE193" s="343">
        <f>(+SUMIFS('[1]SIIF 30 de Noviembre de 2025'!$T$4:$T$749,'[1]SIIF 30 de Noviembre de 2025'!$A$4:$A$749,$B193,'[1]SIIF 30 de Noviembre de 2025'!$B$4:$B$749,$C193,'[1]SIIF 30 de Noviembre de 2025'!$C$4:$C$749,$D193,'[1]SIIF 30 de Noviembre de 2025'!$D$4:$D$749,$E193,'[1]SIIF 30 de Noviembre de 2025'!$E$4:$E$749,$F193,'[1]SIIF 30 de Noviembre de 2025'!$F$4:$F$749,$G193,'[1]SIIF 30 de Noviembre de 2025'!$G$4:$G$749,$H193,'[1]SIIF 30 de Noviembre de 2025'!$H$4:$H$749,$I193,'[1]SIIF 30 de Noviembre de 2025'!$I$4:$I$749,$J193,'[1]SIIF 30 de Noviembre de 2025'!$J$4:$J$749,$K193,'[1]SIIF 30 de Noviembre de 2025'!$K$4:$K$749,$L193,'[1]SIIF 30 de Noviembre de 2025'!$L$4:$L$749,$M193,'[1]SIIF 30 de Noviembre de 2025'!$M$4:$M$749,$N193,'[1]SIIF 30 de Noviembre de 2025'!$N$4:$N$749,$O193)/1000000)</f>
        <v>0</v>
      </c>
      <c r="AF193" s="343">
        <f>(+SUMIFS('[1]SIIF 30 de Noviembre de 2025'!$U$4:$U$749,'[1]SIIF 30 de Noviembre de 2025'!$A$4:$A$749,$B193,'[1]SIIF 30 de Noviembre de 2025'!$B$4:$B$749,$C193,'[1]SIIF 30 de Noviembre de 2025'!$C$4:$C$749,$D193,'[1]SIIF 30 de Noviembre de 2025'!$D$4:$D$749,$E193,'[1]SIIF 30 de Noviembre de 2025'!$E$4:$E$749,$F193,'[1]SIIF 30 de Noviembre de 2025'!$F$4:$F$749,$G193,'[1]SIIF 30 de Noviembre de 2025'!$G$4:$G$749,$H193,'[1]SIIF 30 de Noviembre de 2025'!$H$4:$H$749,$I193,'[1]SIIF 30 de Noviembre de 2025'!$I$4:$I$749,$J193,'[1]SIIF 30 de Noviembre de 2025'!$J$4:$J$749,$K193,'[1]SIIF 30 de Noviembre de 2025'!$K$4:$K$749,$L193,'[1]SIIF 30 de Noviembre de 2025'!$L$4:$L$749,$M193,'[1]SIIF 30 de Noviembre de 2025'!$M$4:$M$749,$N193,'[1]SIIF 30 de Noviembre de 2025'!$N$4:$N$749,$O193)/1000000)</f>
        <v>32895.078880580004</v>
      </c>
      <c r="AG193" s="343">
        <f t="shared" si="541"/>
        <v>2719.9211194199961</v>
      </c>
      <c r="AH193" s="407">
        <f>+SUMIFS('[1]SIIF 30 de Noviembre de 2025'!$W$4:$W$749,'[1]SIIF 30 de Noviembre de 2025'!$A$4:$A$749,$B193,'[1]SIIF 30 de Noviembre de 2025'!$B$4:$B$749,$C193,'[1]SIIF 30 de Noviembre de 2025'!$C$4:$C$749,$D193,'[1]SIIF 30 de Noviembre de 2025'!$D$4:$D$749,$E193,'[1]SIIF 30 de Noviembre de 2025'!$E$4:$E$749,$F193,'[1]SIIF 30 de Noviembre de 2025'!$F$4:$F$749,$G193,'[1]SIIF 30 de Noviembre de 2025'!$G$4:$G$749,$H193,'[1]SIIF 30 de Noviembre de 2025'!$H$4:$H$749,$I193,'[1]SIIF 30 de Noviembre de 2025'!$I$4:$I$749,$J193,'[1]SIIF 30 de Noviembre de 2025'!$J$4:$J$749,$K193,'[1]SIIF 30 de Noviembre de 2025'!$K$4:$K$749,$L193,'[1]SIIF 30 de Noviembre de 2025'!$L$4:$L$749,$M193,'[1]SIIF 30 de Noviembre de 2025'!$M$4:$M$749,$N193,'[1]SIIF 30 de Noviembre de 2025'!$N$4:$N$749,$O193)/1000000</f>
        <v>29927.076656180001</v>
      </c>
      <c r="AI193" s="175">
        <f>+AH193/AD193</f>
        <v>0.8402941641493753</v>
      </c>
      <c r="AJ193" s="215"/>
      <c r="AK193" s="243">
        <f>INDEX(CC193:CN193,MATCH($W$1,$CC$86:$CN$86,0))</f>
        <v>31683.103999999996</v>
      </c>
      <c r="AL193" s="243">
        <f t="shared" si="542"/>
        <v>-1756.0273438199947</v>
      </c>
      <c r="AM193" s="168">
        <f t="shared" si="533"/>
        <v>0.88959999999999995</v>
      </c>
      <c r="AN193" s="407">
        <f>+SUMIFS('[1]SIIF 30 de Noviembre de 2025'!$X$4:$X$749,'[1]SIIF 30 de Noviembre de 2025'!$A$4:$A$749,$B193,'[1]SIIF 30 de Noviembre de 2025'!$B$4:$B$749,$C193,'[1]SIIF 30 de Noviembre de 2025'!$C$4:$C$749,$D193,'[1]SIIF 30 de Noviembre de 2025'!$D$4:$D$749,$E193,'[1]SIIF 30 de Noviembre de 2025'!$E$4:$E$749,$F193,'[1]SIIF 30 de Noviembre de 2025'!$F$4:$F$749,$G193,'[1]SIIF 30 de Noviembre de 2025'!$G$4:$G$749,$H193,'[1]SIIF 30 de Noviembre de 2025'!$H$4:$H$749,$I193,'[1]SIIF 30 de Noviembre de 2025'!$I$4:$I$749,$J193,'[1]SIIF 30 de Noviembre de 2025'!$J$4:$J$749,$K193,'[1]SIIF 30 de Noviembre de 2025'!$K$4:$K$749,$L193,'[1]SIIF 30 de Noviembre de 2025'!$L$4:$L$749,$M193,'[1]SIIF 30 de Noviembre de 2025'!$M$4:$M$749,$N193,'[1]SIIF 30 de Noviembre de 2025'!$N$4:$N$749,$O193)/1000000</f>
        <v>23690.259256169997</v>
      </c>
      <c r="AO193" s="175">
        <f>+AN193/AD193</f>
        <v>0.6651764497029341</v>
      </c>
      <c r="AP193" s="215"/>
      <c r="AQ193" s="243">
        <f>INDEX(CP193:DA193,MATCH($W$1,$CP$86:$DA$86,0))</f>
        <v>25678.415000000001</v>
      </c>
      <c r="AR193" s="243">
        <f t="shared" ref="AR193:AR196" si="545">+AN193-AQ193</f>
        <v>-1988.1557438300042</v>
      </c>
      <c r="AS193" s="168">
        <f t="shared" si="534"/>
        <v>0.72099999999999997</v>
      </c>
      <c r="AT193" s="407">
        <f>+SUMIFS('[1]SIIF 30 de Noviembre de 2025'!$Z$4:$Z$749,'[1]SIIF 30 de Noviembre de 2025'!$A$4:$A$749,$B193,'[1]SIIF 30 de Noviembre de 2025'!$B$4:$B$749,$C193,'[1]SIIF 30 de Noviembre de 2025'!$C$4:$C$749,$D193,'[1]SIIF 30 de Noviembre de 2025'!$D$4:$D$749,$E193,'[1]SIIF 30 de Noviembre de 2025'!$E$4:$E$749,$F193,'[1]SIIF 30 de Noviembre de 2025'!$F$4:$F$749,$G193,'[1]SIIF 30 de Noviembre de 2025'!$G$4:$G$749,$H193,'[1]SIIF 30 de Noviembre de 2025'!$H$4:$H$749,$I193,'[1]SIIF 30 de Noviembre de 2025'!$I$4:$I$749,$J193,'[1]SIIF 30 de Noviembre de 2025'!$J$4:$J$749,$K193,'[1]SIIF 30 de Noviembre de 2025'!$K$4:$K$749,$L193,'[1]SIIF 30 de Noviembre de 2025'!$L$4:$L$749,$M193,'[1]SIIF 30 de Noviembre de 2025'!$M$4:$M$749,$N193,'[1]SIIF 30 de Noviembre de 2025'!$N$4:$N$749,$O193)/1000000</f>
        <v>22764.249480080001</v>
      </c>
      <c r="AU193" s="175">
        <f>+AT193/AD193</f>
        <v>0.639175894428752</v>
      </c>
      <c r="AV193" s="407">
        <f>+AD193-AH193</f>
        <v>5687.923343819999</v>
      </c>
      <c r="AW193" s="341">
        <f>+AH193-AN193</f>
        <v>6236.8174000100043</v>
      </c>
      <c r="AX193" s="342">
        <f>+AD193-AN193</f>
        <v>11924.740743830003</v>
      </c>
      <c r="AY193" s="376"/>
      <c r="AZ193" s="188">
        <f>AD193*AS193</f>
        <v>25678.415000000001</v>
      </c>
      <c r="BA193" s="170">
        <f>IF(AND(AZ193=0,AN193&gt;AZ193),1,IFERROR(AN193/AZ193,1))</f>
        <v>0.92257482621766163</v>
      </c>
      <c r="BC193" s="249">
        <v>0.35537977038495017</v>
      </c>
      <c r="BD193" s="249">
        <v>0.46789999999999998</v>
      </c>
      <c r="BE193" s="249">
        <v>0.58460000000000001</v>
      </c>
      <c r="BF193" s="249">
        <v>0.6603</v>
      </c>
      <c r="BG193" s="249">
        <v>0.69099999999999995</v>
      </c>
      <c r="BH193" s="249">
        <v>0.72599999999999998</v>
      </c>
      <c r="BI193" s="249">
        <v>0.76949999999999996</v>
      </c>
      <c r="BJ193" s="249">
        <v>0.80079999999999996</v>
      </c>
      <c r="BK193" s="249">
        <v>0.81879999999999997</v>
      </c>
      <c r="BL193" s="249">
        <v>0.85009999999999997</v>
      </c>
      <c r="BM193" s="249">
        <v>0.88959999999999995</v>
      </c>
      <c r="BN193" s="249">
        <v>1</v>
      </c>
      <c r="BP193" s="249">
        <v>4.0983006092938368E-3</v>
      </c>
      <c r="BQ193" s="249">
        <v>7.0999999999999994E-2</v>
      </c>
      <c r="BR193" s="249">
        <v>0.106</v>
      </c>
      <c r="BS193" s="249">
        <v>0.16600000000000001</v>
      </c>
      <c r="BT193" s="249">
        <v>0.251</v>
      </c>
      <c r="BU193" s="249">
        <v>0.3</v>
      </c>
      <c r="BV193" s="249">
        <v>0.36399999999999999</v>
      </c>
      <c r="BW193" s="249">
        <v>0.433</v>
      </c>
      <c r="BX193" s="249">
        <v>0.53700000000000003</v>
      </c>
      <c r="BY193" s="249">
        <v>0.65200000000000002</v>
      </c>
      <c r="BZ193" s="249">
        <v>0.72099999999999997</v>
      </c>
      <c r="CA193" s="249">
        <v>1</v>
      </c>
      <c r="CC193" s="464">
        <f t="shared" si="543"/>
        <v>12656.85052226</v>
      </c>
      <c r="CD193" s="464">
        <f t="shared" si="543"/>
        <v>16664.2585</v>
      </c>
      <c r="CE193" s="464">
        <f t="shared" si="543"/>
        <v>20820.528999999999</v>
      </c>
      <c r="CF193" s="464">
        <f t="shared" si="543"/>
        <v>23516.584500000001</v>
      </c>
      <c r="CG193" s="464">
        <f t="shared" si="543"/>
        <v>24609.965</v>
      </c>
      <c r="CH193" s="464">
        <f t="shared" si="543"/>
        <v>25856.49</v>
      </c>
      <c r="CI193" s="464">
        <f t="shared" si="543"/>
        <v>27405.7425</v>
      </c>
      <c r="CJ193" s="464">
        <f t="shared" si="543"/>
        <v>28520.491999999998</v>
      </c>
      <c r="CK193" s="464">
        <f t="shared" si="543"/>
        <v>29161.562000000002</v>
      </c>
      <c r="CL193" s="464">
        <f t="shared" si="543"/>
        <v>30276.3115</v>
      </c>
      <c r="CM193" s="464">
        <f t="shared" si="543"/>
        <v>31683.103999999996</v>
      </c>
      <c r="CN193" s="464">
        <f t="shared" si="543"/>
        <v>35615</v>
      </c>
      <c r="CP193" s="465">
        <f t="shared" ref="CP193:CP196" si="546">DP193/EP193</f>
        <v>145.96097619999998</v>
      </c>
      <c r="CQ193" s="465">
        <f t="shared" si="544"/>
        <v>2528.665</v>
      </c>
      <c r="CR193" s="465">
        <f t="shared" si="544"/>
        <v>3775.19</v>
      </c>
      <c r="CS193" s="465">
        <f t="shared" si="544"/>
        <v>5912.09</v>
      </c>
      <c r="CT193" s="465">
        <f t="shared" si="544"/>
        <v>8939.3649999999998</v>
      </c>
      <c r="CU193" s="465">
        <f t="shared" si="544"/>
        <v>10684.5</v>
      </c>
      <c r="CV193" s="465">
        <f t="shared" si="544"/>
        <v>12963.86</v>
      </c>
      <c r="CW193" s="465">
        <f t="shared" si="544"/>
        <v>15421.295</v>
      </c>
      <c r="CX193" s="465">
        <f t="shared" si="544"/>
        <v>19125.255000000001</v>
      </c>
      <c r="CY193" s="465">
        <f t="shared" si="544"/>
        <v>23220.98</v>
      </c>
      <c r="CZ193" s="465">
        <f t="shared" si="544"/>
        <v>25678.415000000001</v>
      </c>
      <c r="DA193" s="465">
        <f t="shared" si="544"/>
        <v>35615</v>
      </c>
      <c r="DC193" s="464">
        <v>12656850522.26</v>
      </c>
      <c r="DD193" s="465">
        <v>16664258500</v>
      </c>
      <c r="DE193" s="465">
        <v>20820529000</v>
      </c>
      <c r="DF193" s="465">
        <v>23516584500</v>
      </c>
      <c r="DG193" s="465">
        <v>24609965000</v>
      </c>
      <c r="DH193" s="465">
        <v>25856490000</v>
      </c>
      <c r="DI193" s="465">
        <v>27405742500</v>
      </c>
      <c r="DJ193" s="465">
        <v>28520492000</v>
      </c>
      <c r="DK193" s="465">
        <v>29161562000</v>
      </c>
      <c r="DL193" s="465">
        <v>30276311500</v>
      </c>
      <c r="DM193" s="465">
        <v>31683103999.999996</v>
      </c>
      <c r="DN193" s="465">
        <v>35615000000</v>
      </c>
      <c r="DP193" s="465">
        <v>145960976.19999999</v>
      </c>
      <c r="DQ193" s="465">
        <v>2528665000</v>
      </c>
      <c r="DR193" s="465">
        <v>3775190000</v>
      </c>
      <c r="DS193" s="465">
        <v>5912090000</v>
      </c>
      <c r="DT193" s="465">
        <v>8939365000</v>
      </c>
      <c r="DU193" s="465">
        <v>10684500000</v>
      </c>
      <c r="DV193" s="465">
        <v>12963860000</v>
      </c>
      <c r="DW193" s="465">
        <v>15421295000</v>
      </c>
      <c r="DX193" s="465">
        <v>19125255000</v>
      </c>
      <c r="DY193" s="465">
        <v>23220980000</v>
      </c>
      <c r="DZ193" s="465">
        <v>25678415000</v>
      </c>
      <c r="EA193" s="465">
        <v>35615000000</v>
      </c>
      <c r="EC193" s="464">
        <v>1000000</v>
      </c>
      <c r="ED193" s="465">
        <v>1000000</v>
      </c>
      <c r="EE193" s="465">
        <v>1000000</v>
      </c>
      <c r="EF193" s="465">
        <v>1000000</v>
      </c>
      <c r="EG193" s="465">
        <v>1000000</v>
      </c>
      <c r="EH193" s="465">
        <v>1000000</v>
      </c>
      <c r="EI193" s="465">
        <v>1000000</v>
      </c>
      <c r="EJ193" s="465">
        <v>1000000</v>
      </c>
      <c r="EK193" s="465">
        <v>1000000</v>
      </c>
      <c r="EL193" s="465">
        <v>1000000</v>
      </c>
      <c r="EM193" s="465">
        <v>1000000</v>
      </c>
      <c r="EN193" s="465">
        <v>1000000</v>
      </c>
      <c r="EP193" s="465">
        <v>1000000</v>
      </c>
      <c r="EQ193" s="465">
        <v>1000000</v>
      </c>
      <c r="ER193" s="465">
        <v>1000000</v>
      </c>
      <c r="ES193" s="465">
        <v>1000000</v>
      </c>
      <c r="ET193" s="465">
        <v>1000000</v>
      </c>
      <c r="EU193" s="465">
        <v>1000000</v>
      </c>
      <c r="EV193" s="465">
        <v>1000000</v>
      </c>
      <c r="EW193" s="465">
        <v>1000000</v>
      </c>
      <c r="EX193" s="465">
        <v>1000000</v>
      </c>
      <c r="EY193" s="465">
        <v>1000000</v>
      </c>
      <c r="EZ193" s="465">
        <v>1000000</v>
      </c>
      <c r="FA193" s="465">
        <v>1000000</v>
      </c>
    </row>
    <row r="194" spans="2:157" ht="20.100000000000001" customHeight="1">
      <c r="B194" s="163" t="s">
        <v>196</v>
      </c>
      <c r="C194" s="1" t="s">
        <v>197</v>
      </c>
      <c r="D194" s="1" t="s">
        <v>171</v>
      </c>
      <c r="E194" s="1" t="s">
        <v>172</v>
      </c>
      <c r="F194" s="1">
        <v>3</v>
      </c>
      <c r="G194" s="1" t="s">
        <v>171</v>
      </c>
      <c r="H194" s="1" t="s">
        <v>171</v>
      </c>
      <c r="I194" s="1" t="s">
        <v>171</v>
      </c>
      <c r="J194" s="1" t="s">
        <v>171</v>
      </c>
      <c r="K194" s="1" t="s">
        <v>171</v>
      </c>
      <c r="L194" s="1" t="s">
        <v>171</v>
      </c>
      <c r="M194" s="1" t="s">
        <v>171</v>
      </c>
      <c r="N194" s="1" t="s">
        <v>171</v>
      </c>
      <c r="O194" s="1" t="s">
        <v>171</v>
      </c>
      <c r="T194" s="295" t="s">
        <v>176</v>
      </c>
      <c r="U194" s="398"/>
      <c r="V194" s="172" t="s">
        <v>176</v>
      </c>
      <c r="W194" s="343">
        <f>(+SUMIFS('[1]SIIF 30 de Noviembre de 2025'!$P$4:$P$749,'[1]SIIF 30 de Noviembre de 2025'!$A$4:$A$749,$B194,'[1]SIIF 30 de Noviembre de 2025'!$B$4:$B$749,$C194,'[1]SIIF 30 de Noviembre de 2025'!$C$4:$C$749,$D194,'[1]SIIF 30 de Noviembre de 2025'!$D$4:$D$749,$E194,'[1]SIIF 30 de Noviembre de 2025'!$E$4:$E$749,$F194,'[1]SIIF 30 de Noviembre de 2025'!$F$4:$F$749,$G194,'[1]SIIF 30 de Noviembre de 2025'!$G$4:$G$749,$H194,'[1]SIIF 30 de Noviembre de 2025'!$H$4:$H$749,$I194,'[1]SIIF 30 de Noviembre de 2025'!$I$4:$I$749,$J194,'[1]SIIF 30 de Noviembre de 2025'!$J$4:$J$749,$K194,'[1]SIIF 30 de Noviembre de 2025'!$K$4:$K$749,$L194,'[1]SIIF 30 de Noviembre de 2025'!$L$4:$L$749,$M194,'[1]SIIF 30 de Noviembre de 2025'!$M$4:$M$749,$N194,'[1]SIIF 30 de Noviembre de 2025'!$N$4:$N$749,$O194)/1000000)</f>
        <v>275184.755</v>
      </c>
      <c r="X194" s="294">
        <v>0</v>
      </c>
      <c r="Y194" s="343">
        <f>(+SUMIFS('[1]SIIF 30 de Noviembre de 2025'!$R$4:$R$749,'[1]SIIF 30 de Noviembre de 2025'!$A$4:$A$749,$B194,'[1]SIIF 30 de Noviembre de 2025'!$B$4:$B$749,$C194,'[1]SIIF 30 de Noviembre de 2025'!$C$4:$C$749,$D194,'[1]SIIF 30 de Noviembre de 2025'!$D$4:$D$749,$E194,'[1]SIIF 30 de Noviembre de 2025'!$E$4:$E$749,$F194,'[1]SIIF 30 de Noviembre de 2025'!$F$4:$F$749,$G194,'[1]SIIF 30 de Noviembre de 2025'!$G$4:$G$749,$H194,'[1]SIIF 30 de Noviembre de 2025'!$H$4:$H$749,$I194,'[1]SIIF 30 de Noviembre de 2025'!$I$4:$I$749,$J194,'[1]SIIF 30 de Noviembre de 2025'!$J$4:$J$749,$K194,'[1]SIIF 30 de Noviembre de 2025'!$K$4:$K$749,$L194,'[1]SIIF 30 de Noviembre de 2025'!$L$4:$L$749,$M194,'[1]SIIF 30 de Noviembre de 2025'!$M$4:$M$749,$N194,'[1]SIIF 30 de Noviembre de 2025'!$N$4:$N$749,$O194)/1000000)</f>
        <v>24890.532969</v>
      </c>
      <c r="Z194" s="294"/>
      <c r="AA194" s="343">
        <f>(+SUMIFS('[1]SIIF 30 de Noviembre de 2025'!$Q$4:$Q$749,'[1]SIIF 30 de Noviembre de 2025'!$A$4:$A$749,$B194,'[1]SIIF 30 de Noviembre de 2025'!$B$4:$B$749,$C194,'[1]SIIF 30 de Noviembre de 2025'!$C$4:$C$749,$D194,'[1]SIIF 30 de Noviembre de 2025'!$D$4:$D$749,$E194,'[1]SIIF 30 de Noviembre de 2025'!$E$4:$E$749,$F194,'[1]SIIF 30 de Noviembre de 2025'!$F$4:$F$749,$G194,'[1]SIIF 30 de Noviembre de 2025'!$G$4:$G$749,$H194,'[1]SIIF 30 de Noviembre de 2025'!$H$4:$H$749,$I194,'[1]SIIF 30 de Noviembre de 2025'!$I$4:$I$749,$J194,'[1]SIIF 30 de Noviembre de 2025'!$J$4:$J$749,$K194,'[1]SIIF 30 de Noviembre de 2025'!$K$4:$K$749,$L194,'[1]SIIF 30 de Noviembre de 2025'!$L$4:$L$749,$M194,'[1]SIIF 30 de Noviembre de 2025'!$M$4:$M$749,$N194,'[1]SIIF 30 de Noviembre de 2025'!$N$4:$N$749,$O194)/1000000)</f>
        <v>24488.244353999999</v>
      </c>
      <c r="AB194" s="294"/>
      <c r="AC194" s="294"/>
      <c r="AD194" s="407">
        <f>W194-Y194+AA194</f>
        <v>274782.46638500004</v>
      </c>
      <c r="AE194" s="343">
        <f>(+SUMIFS('[1]SIIF 30 de Noviembre de 2025'!$T$4:$T$749,'[1]SIIF 30 de Noviembre de 2025'!$A$4:$A$749,$B194,'[1]SIIF 30 de Noviembre de 2025'!$B$4:$B$749,$C194,'[1]SIIF 30 de Noviembre de 2025'!$C$4:$C$749,$D194,'[1]SIIF 30 de Noviembre de 2025'!$D$4:$D$749,$E194,'[1]SIIF 30 de Noviembre de 2025'!$E$4:$E$749,$F194,'[1]SIIF 30 de Noviembre de 2025'!$F$4:$F$749,$G194,'[1]SIIF 30 de Noviembre de 2025'!$G$4:$G$749,$H194,'[1]SIIF 30 de Noviembre de 2025'!$H$4:$H$749,$I194,'[1]SIIF 30 de Noviembre de 2025'!$I$4:$I$749,$J194,'[1]SIIF 30 de Noviembre de 2025'!$J$4:$J$749,$K194,'[1]SIIF 30 de Noviembre de 2025'!$K$4:$K$749,$L194,'[1]SIIF 30 de Noviembre de 2025'!$L$4:$L$749,$M194,'[1]SIIF 30 de Noviembre de 2025'!$M$4:$M$749,$N194,'[1]SIIF 30 de Noviembre de 2025'!$N$4:$N$749,$O194)/1000000)</f>
        <v>44959.736031</v>
      </c>
      <c r="AF194" s="343">
        <f>(+SUMIFS('[1]SIIF 30 de Noviembre de 2025'!$U$4:$U$749,'[1]SIIF 30 de Noviembre de 2025'!$A$4:$A$749,$B194,'[1]SIIF 30 de Noviembre de 2025'!$B$4:$B$749,$C194,'[1]SIIF 30 de Noviembre de 2025'!$C$4:$C$749,$D194,'[1]SIIF 30 de Noviembre de 2025'!$D$4:$D$749,$E194,'[1]SIIF 30 de Noviembre de 2025'!$E$4:$E$749,$F194,'[1]SIIF 30 de Noviembre de 2025'!$F$4:$F$749,$G194,'[1]SIIF 30 de Noviembre de 2025'!$G$4:$G$749,$H194,'[1]SIIF 30 de Noviembre de 2025'!$H$4:$H$749,$I194,'[1]SIIF 30 de Noviembre de 2025'!$I$4:$I$749,$J194,'[1]SIIF 30 de Noviembre de 2025'!$J$4:$J$749,$K194,'[1]SIIF 30 de Noviembre de 2025'!$K$4:$K$749,$L194,'[1]SIIF 30 de Noviembre de 2025'!$L$4:$L$749,$M194,'[1]SIIF 30 de Noviembre de 2025'!$M$4:$M$749,$N194,'[1]SIIF 30 de Noviembre de 2025'!$N$4:$N$749,$O194)/1000000)</f>
        <v>216658.222346</v>
      </c>
      <c r="AG194" s="343">
        <f t="shared" si="541"/>
        <v>13164.508008000033</v>
      </c>
      <c r="AH194" s="407">
        <f>+SUMIFS('[1]SIIF 30 de Noviembre de 2025'!$W$4:$W$749,'[1]SIIF 30 de Noviembre de 2025'!$A$4:$A$749,$B194,'[1]SIIF 30 de Noviembre de 2025'!$B$4:$B$749,$C194,'[1]SIIF 30 de Noviembre de 2025'!$C$4:$C$749,$D194,'[1]SIIF 30 de Noviembre de 2025'!$D$4:$D$749,$E194,'[1]SIIF 30 de Noviembre de 2025'!$E$4:$E$749,$F194,'[1]SIIF 30 de Noviembre de 2025'!$F$4:$F$749,$G194,'[1]SIIF 30 de Noviembre de 2025'!$G$4:$G$749,$H194,'[1]SIIF 30 de Noviembre de 2025'!$H$4:$H$749,$I194,'[1]SIIF 30 de Noviembre de 2025'!$I$4:$I$749,$J194,'[1]SIIF 30 de Noviembre de 2025'!$J$4:$J$749,$K194,'[1]SIIF 30 de Noviembre de 2025'!$K$4:$K$749,$L194,'[1]SIIF 30 de Noviembre de 2025'!$L$4:$L$749,$M194,'[1]SIIF 30 de Noviembre de 2025'!$M$4:$M$749,$N194,'[1]SIIF 30 de Noviembre de 2025'!$N$4:$N$749,$O194)/1000000</f>
        <v>216253.118908</v>
      </c>
      <c r="AI194" s="175">
        <f>+AH194/AD194</f>
        <v>0.78699751753813119</v>
      </c>
      <c r="AJ194" s="215"/>
      <c r="AK194" s="243">
        <f>INDEX(CC194:CN194,MATCH($W$1,$CC$86:$CN$86,0))</f>
        <v>225609.02789</v>
      </c>
      <c r="AL194" s="243">
        <f t="shared" si="542"/>
        <v>-9355.9089819999936</v>
      </c>
      <c r="AM194" s="168">
        <f t="shared" si="533"/>
        <v>0.9799243161798854</v>
      </c>
      <c r="AN194" s="407">
        <f>+SUMIFS('[1]SIIF 30 de Noviembre de 2025'!$X$4:$X$749,'[1]SIIF 30 de Noviembre de 2025'!$A$4:$A$749,$B194,'[1]SIIF 30 de Noviembre de 2025'!$B$4:$B$749,$C194,'[1]SIIF 30 de Noviembre de 2025'!$C$4:$C$749,$D194,'[1]SIIF 30 de Noviembre de 2025'!$D$4:$D$749,$E194,'[1]SIIF 30 de Noviembre de 2025'!$E$4:$E$749,$F194,'[1]SIIF 30 de Noviembre de 2025'!$F$4:$F$749,$G194,'[1]SIIF 30 de Noviembre de 2025'!$G$4:$G$749,$H194,'[1]SIIF 30 de Noviembre de 2025'!$H$4:$H$749,$I194,'[1]SIIF 30 de Noviembre de 2025'!$I$4:$I$749,$J194,'[1]SIIF 30 de Noviembre de 2025'!$J$4:$J$749,$K194,'[1]SIIF 30 de Noviembre de 2025'!$K$4:$K$749,$L194,'[1]SIIF 30 de Noviembre de 2025'!$L$4:$L$749,$M194,'[1]SIIF 30 de Noviembre de 2025'!$M$4:$M$749,$N194,'[1]SIIF 30 de Noviembre de 2025'!$N$4:$N$749,$O194)/1000000</f>
        <v>216228.88540999999</v>
      </c>
      <c r="AO194" s="175">
        <f>+AN194/AD194</f>
        <v>0.7869093259649248</v>
      </c>
      <c r="AP194" s="215"/>
      <c r="AQ194" s="243">
        <f>INDEX(CP194:DA194,MATCH($W$1,$CP$86:$DA$86,0))</f>
        <v>225602.314973</v>
      </c>
      <c r="AR194" s="243">
        <f t="shared" si="545"/>
        <v>-9373.4295630000124</v>
      </c>
      <c r="AS194" s="168">
        <f t="shared" si="534"/>
        <v>0.97989515887770506</v>
      </c>
      <c r="AT194" s="407">
        <f>+SUMIFS('[1]SIIF 30 de Noviembre de 2025'!$Z$4:$Z$749,'[1]SIIF 30 de Noviembre de 2025'!$A$4:$A$749,$B194,'[1]SIIF 30 de Noviembre de 2025'!$B$4:$B$749,$C194,'[1]SIIF 30 de Noviembre de 2025'!$C$4:$C$749,$D194,'[1]SIIF 30 de Noviembre de 2025'!$D$4:$D$749,$E194,'[1]SIIF 30 de Noviembre de 2025'!$E$4:$E$749,$F194,'[1]SIIF 30 de Noviembre de 2025'!$F$4:$F$749,$G194,'[1]SIIF 30 de Noviembre de 2025'!$G$4:$G$749,$H194,'[1]SIIF 30 de Noviembre de 2025'!$H$4:$H$749,$I194,'[1]SIIF 30 de Noviembre de 2025'!$I$4:$I$749,$J194,'[1]SIIF 30 de Noviembre de 2025'!$J$4:$J$749,$K194,'[1]SIIF 30 de Noviembre de 2025'!$K$4:$K$749,$L194,'[1]SIIF 30 de Noviembre de 2025'!$L$4:$L$749,$M194,'[1]SIIF 30 de Noviembre de 2025'!$M$4:$M$749,$N194,'[1]SIIF 30 de Noviembre de 2025'!$N$4:$N$749,$O194)/1000000</f>
        <v>216228.88540999999</v>
      </c>
      <c r="AU194" s="175">
        <f>+AT194/AD194</f>
        <v>0.7869093259649248</v>
      </c>
      <c r="AV194" s="407">
        <f>+AD194-AH194</f>
        <v>58529.347477000032</v>
      </c>
      <c r="AW194" s="341">
        <f>+AH194-AN194</f>
        <v>24.23349800001597</v>
      </c>
      <c r="AX194" s="342">
        <f>+AD194-AN194</f>
        <v>58553.580975000048</v>
      </c>
      <c r="AY194" s="376"/>
      <c r="AZ194" s="188">
        <f>AD194*AS194</f>
        <v>269258.00855513726</v>
      </c>
      <c r="BA194" s="170">
        <f>IF(AND(AZ194=0,AN194&gt;AZ194),1,IFERROR(AN194/AZ194,1))</f>
        <v>0.80305461133840983</v>
      </c>
      <c r="BC194" s="249">
        <v>0.41264326029348214</v>
      </c>
      <c r="BD194" s="249">
        <v>0.41264326029348214</v>
      </c>
      <c r="BE194" s="249">
        <v>0.57335726022687095</v>
      </c>
      <c r="BF194" s="249">
        <v>0.93962716202875463</v>
      </c>
      <c r="BG194" s="249">
        <v>0.93962716202875463</v>
      </c>
      <c r="BH194" s="249">
        <v>0.95973200315104956</v>
      </c>
      <c r="BI194" s="249">
        <v>0.95973200315104956</v>
      </c>
      <c r="BJ194" s="249">
        <v>0.95973200315104956</v>
      </c>
      <c r="BK194" s="249">
        <v>0.95973200315104956</v>
      </c>
      <c r="BL194" s="249">
        <v>0.9799243161798854</v>
      </c>
      <c r="BM194" s="249">
        <v>0.9799243161798854</v>
      </c>
      <c r="BN194" s="249">
        <v>1</v>
      </c>
      <c r="BP194" s="249">
        <v>0.41264326029348214</v>
      </c>
      <c r="BQ194" s="249">
        <v>0.41264326029348214</v>
      </c>
      <c r="BR194" s="249">
        <v>0.57335726022687095</v>
      </c>
      <c r="BS194" s="249">
        <v>0.93962716202875463</v>
      </c>
      <c r="BT194" s="249">
        <v>0.93962716202875463</v>
      </c>
      <c r="BU194" s="249">
        <v>0.93962716202875463</v>
      </c>
      <c r="BV194" s="249">
        <v>0.9597611604532299</v>
      </c>
      <c r="BW194" s="249">
        <v>0.9597611604532299</v>
      </c>
      <c r="BX194" s="249">
        <v>0.9597611604532299</v>
      </c>
      <c r="BY194" s="249">
        <v>0.97989515887770506</v>
      </c>
      <c r="BZ194" s="249">
        <v>0.97989515887770506</v>
      </c>
      <c r="CA194" s="249">
        <v>1</v>
      </c>
      <c r="CC194" s="464">
        <f t="shared" si="543"/>
        <v>95003.301053999996</v>
      </c>
      <c r="CD194" s="464">
        <f t="shared" si="543"/>
        <v>95003.301053999996</v>
      </c>
      <c r="CE194" s="464">
        <f t="shared" si="543"/>
        <v>132004.65788799999</v>
      </c>
      <c r="CF194" s="464">
        <f t="shared" si="543"/>
        <v>216331.37080500001</v>
      </c>
      <c r="CG194" s="464">
        <f t="shared" si="543"/>
        <v>216331.37080500001</v>
      </c>
      <c r="CH194" s="464">
        <f t="shared" si="543"/>
        <v>220960.129972</v>
      </c>
      <c r="CI194" s="464">
        <f t="shared" si="543"/>
        <v>220960.129972</v>
      </c>
      <c r="CJ194" s="464">
        <f t="shared" si="543"/>
        <v>220960.129972</v>
      </c>
      <c r="CK194" s="464">
        <f t="shared" si="543"/>
        <v>220960.129972</v>
      </c>
      <c r="CL194" s="464">
        <f t="shared" si="543"/>
        <v>225609.02789</v>
      </c>
      <c r="CM194" s="464">
        <f t="shared" si="543"/>
        <v>225609.02789</v>
      </c>
      <c r="CN194" s="464">
        <f t="shared" si="543"/>
        <v>230231.07414000001</v>
      </c>
      <c r="CP194" s="465">
        <f t="shared" si="546"/>
        <v>95003.301053999996</v>
      </c>
      <c r="CQ194" s="465">
        <f t="shared" si="544"/>
        <v>95003.301053999996</v>
      </c>
      <c r="CR194" s="465">
        <f t="shared" si="544"/>
        <v>132004.65788799999</v>
      </c>
      <c r="CS194" s="465">
        <f t="shared" si="544"/>
        <v>216331.37080500001</v>
      </c>
      <c r="CT194" s="465">
        <f t="shared" si="544"/>
        <v>216331.37080500001</v>
      </c>
      <c r="CU194" s="465">
        <f t="shared" si="544"/>
        <v>216331.37080500001</v>
      </c>
      <c r="CV194" s="465">
        <f t="shared" si="544"/>
        <v>220966.84288899999</v>
      </c>
      <c r="CW194" s="465">
        <f t="shared" si="544"/>
        <v>220966.84288899999</v>
      </c>
      <c r="CX194" s="465">
        <f t="shared" si="544"/>
        <v>220966.84288899999</v>
      </c>
      <c r="CY194" s="465">
        <f t="shared" si="544"/>
        <v>225602.314973</v>
      </c>
      <c r="CZ194" s="465">
        <f t="shared" si="544"/>
        <v>225602.314973</v>
      </c>
      <c r="DA194" s="465">
        <f t="shared" si="544"/>
        <v>230231.07414000001</v>
      </c>
      <c r="DC194" s="464">
        <v>95003301054</v>
      </c>
      <c r="DD194" s="465">
        <v>95003301054</v>
      </c>
      <c r="DE194" s="465">
        <v>132004657888</v>
      </c>
      <c r="DF194" s="465">
        <v>216331370805</v>
      </c>
      <c r="DG194" s="465">
        <v>216331370805</v>
      </c>
      <c r="DH194" s="465">
        <v>220960129972</v>
      </c>
      <c r="DI194" s="465">
        <v>220960129972</v>
      </c>
      <c r="DJ194" s="465">
        <v>220960129972</v>
      </c>
      <c r="DK194" s="465">
        <v>220960129972</v>
      </c>
      <c r="DL194" s="465">
        <v>225609027890</v>
      </c>
      <c r="DM194" s="465">
        <v>225609027890</v>
      </c>
      <c r="DN194" s="465">
        <v>230231074140</v>
      </c>
      <c r="DP194" s="465">
        <v>95003301054</v>
      </c>
      <c r="DQ194" s="465">
        <v>95003301054</v>
      </c>
      <c r="DR194" s="465">
        <v>132004657888</v>
      </c>
      <c r="DS194" s="465">
        <v>216331370805</v>
      </c>
      <c r="DT194" s="465">
        <v>216331370805</v>
      </c>
      <c r="DU194" s="465">
        <v>216331370805</v>
      </c>
      <c r="DV194" s="465">
        <v>220966842889</v>
      </c>
      <c r="DW194" s="465">
        <v>220966842889</v>
      </c>
      <c r="DX194" s="465">
        <v>220966842889</v>
      </c>
      <c r="DY194" s="465">
        <v>225602314973</v>
      </c>
      <c r="DZ194" s="465">
        <v>225602314973</v>
      </c>
      <c r="EA194" s="465">
        <v>230231074140</v>
      </c>
      <c r="EC194" s="464">
        <v>1000000</v>
      </c>
      <c r="ED194" s="465">
        <v>1000000</v>
      </c>
      <c r="EE194" s="465">
        <v>1000000</v>
      </c>
      <c r="EF194" s="465">
        <v>1000000</v>
      </c>
      <c r="EG194" s="465">
        <v>1000000</v>
      </c>
      <c r="EH194" s="465">
        <v>1000000</v>
      </c>
      <c r="EI194" s="465">
        <v>1000000</v>
      </c>
      <c r="EJ194" s="465">
        <v>1000000</v>
      </c>
      <c r="EK194" s="465">
        <v>1000000</v>
      </c>
      <c r="EL194" s="465">
        <v>1000000</v>
      </c>
      <c r="EM194" s="465">
        <v>1000000</v>
      </c>
      <c r="EN194" s="465">
        <v>1000000</v>
      </c>
      <c r="EP194" s="465">
        <v>1000000</v>
      </c>
      <c r="EQ194" s="465">
        <v>1000000</v>
      </c>
      <c r="ER194" s="465">
        <v>1000000</v>
      </c>
      <c r="ES194" s="465">
        <v>1000000</v>
      </c>
      <c r="ET194" s="465">
        <v>1000000</v>
      </c>
      <c r="EU194" s="465">
        <v>1000000</v>
      </c>
      <c r="EV194" s="465">
        <v>1000000</v>
      </c>
      <c r="EW194" s="465">
        <v>1000000</v>
      </c>
      <c r="EX194" s="465">
        <v>1000000</v>
      </c>
      <c r="EY194" s="465">
        <v>1000000</v>
      </c>
      <c r="EZ194" s="465">
        <v>1000000</v>
      </c>
      <c r="FA194" s="465">
        <v>1000000</v>
      </c>
    </row>
    <row r="195" spans="2:157" ht="20.100000000000001" customHeight="1">
      <c r="B195" s="163" t="s">
        <v>196</v>
      </c>
      <c r="C195" s="1" t="s">
        <v>197</v>
      </c>
      <c r="D195" s="1" t="s">
        <v>171</v>
      </c>
      <c r="E195" s="1" t="s">
        <v>172</v>
      </c>
      <c r="F195" s="1">
        <v>5</v>
      </c>
      <c r="G195" s="1" t="s">
        <v>171</v>
      </c>
      <c r="H195" s="1" t="s">
        <v>171</v>
      </c>
      <c r="I195" s="1" t="s">
        <v>171</v>
      </c>
      <c r="J195" s="1" t="s">
        <v>171</v>
      </c>
      <c r="K195" s="1" t="s">
        <v>171</v>
      </c>
      <c r="L195" s="1" t="s">
        <v>171</v>
      </c>
      <c r="M195" s="1" t="s">
        <v>171</v>
      </c>
      <c r="N195" s="1" t="s">
        <v>171</v>
      </c>
      <c r="O195" s="1" t="s">
        <v>171</v>
      </c>
      <c r="T195" s="295" t="s">
        <v>360</v>
      </c>
      <c r="U195" s="398"/>
      <c r="V195" s="172" t="s">
        <v>360</v>
      </c>
      <c r="W195" s="343">
        <f>(+SUMIFS('[1]SIIF 30 de Noviembre de 2025'!$P$4:$P$749,'[1]SIIF 30 de Noviembre de 2025'!$A$4:$A$749,$B195,'[1]SIIF 30 de Noviembre de 2025'!$B$4:$B$749,$C195,'[1]SIIF 30 de Noviembre de 2025'!$C$4:$C$749,$D195,'[1]SIIF 30 de Noviembre de 2025'!$D$4:$D$749,$E195,'[1]SIIF 30 de Noviembre de 2025'!$E$4:$E$749,$F195,'[1]SIIF 30 de Noviembre de 2025'!$F$4:$F$749,$G195,'[1]SIIF 30 de Noviembre de 2025'!$G$4:$G$749,$H195,'[1]SIIF 30 de Noviembre de 2025'!$H$4:$H$749,$I195,'[1]SIIF 30 de Noviembre de 2025'!$I$4:$I$749,$J195,'[1]SIIF 30 de Noviembre de 2025'!$J$4:$J$749,$K195,'[1]SIIF 30 de Noviembre de 2025'!$K$4:$K$749,$L195,'[1]SIIF 30 de Noviembre de 2025'!$L$4:$L$749,$M195,'[1]SIIF 30 de Noviembre de 2025'!$M$4:$M$749,$N195,'[1]SIIF 30 de Noviembre de 2025'!$N$4:$N$749,$O195)/1000000)</f>
        <v>0</v>
      </c>
      <c r="X195" s="294">
        <v>0</v>
      </c>
      <c r="Y195" s="343">
        <f>(+SUMIFS('[1]SIIF 30 de Noviembre de 2025'!$R$4:$R$749,'[1]SIIF 30 de Noviembre de 2025'!$A$4:$A$749,$B195,'[1]SIIF 30 de Noviembre de 2025'!$B$4:$B$749,$C195,'[1]SIIF 30 de Noviembre de 2025'!$C$4:$C$749,$D195,'[1]SIIF 30 de Noviembre de 2025'!$D$4:$D$749,$E195,'[1]SIIF 30 de Noviembre de 2025'!$E$4:$E$749,$F195,'[1]SIIF 30 de Noviembre de 2025'!$F$4:$F$749,$G195,'[1]SIIF 30 de Noviembre de 2025'!$G$4:$G$749,$H195,'[1]SIIF 30 de Noviembre de 2025'!$H$4:$H$749,$I195,'[1]SIIF 30 de Noviembre de 2025'!$I$4:$I$749,$J195,'[1]SIIF 30 de Noviembre de 2025'!$J$4:$J$749,$K195,'[1]SIIF 30 de Noviembre de 2025'!$K$4:$K$749,$L195,'[1]SIIF 30 de Noviembre de 2025'!$L$4:$L$749,$M195,'[1]SIIF 30 de Noviembre de 2025'!$M$4:$M$749,$N195,'[1]SIIF 30 de Noviembre de 2025'!$N$4:$N$749,$O195)/1000000)</f>
        <v>0</v>
      </c>
      <c r="Z195" s="294"/>
      <c r="AA195" s="343">
        <f>(+SUMIFS('[1]SIIF 30 de Noviembre de 2025'!$Q$4:$Q$749,'[1]SIIF 30 de Noviembre de 2025'!$A$4:$A$749,$B195,'[1]SIIF 30 de Noviembre de 2025'!$B$4:$B$749,$C195,'[1]SIIF 30 de Noviembre de 2025'!$C$4:$C$749,$D195,'[1]SIIF 30 de Noviembre de 2025'!$D$4:$D$749,$E195,'[1]SIIF 30 de Noviembre de 2025'!$E$4:$E$749,$F195,'[1]SIIF 30 de Noviembre de 2025'!$F$4:$F$749,$G195,'[1]SIIF 30 de Noviembre de 2025'!$G$4:$G$749,$H195,'[1]SIIF 30 de Noviembre de 2025'!$H$4:$H$749,$I195,'[1]SIIF 30 de Noviembre de 2025'!$I$4:$I$749,$J195,'[1]SIIF 30 de Noviembre de 2025'!$J$4:$J$749,$K195,'[1]SIIF 30 de Noviembre de 2025'!$K$4:$K$749,$L195,'[1]SIIF 30 de Noviembre de 2025'!$L$4:$L$749,$M195,'[1]SIIF 30 de Noviembre de 2025'!$M$4:$M$749,$N195,'[1]SIIF 30 de Noviembre de 2025'!$N$4:$N$749,$O195)/1000000)</f>
        <v>0</v>
      </c>
      <c r="AB195" s="294"/>
      <c r="AC195" s="294"/>
      <c r="AD195" s="407">
        <f>W195-Y195+AA195</f>
        <v>0</v>
      </c>
      <c r="AE195" s="343">
        <f>(+SUMIFS('[1]SIIF 30 de Noviembre de 2025'!$T$4:$T$749,'[1]SIIF 30 de Noviembre de 2025'!$A$4:$A$749,$B195,'[1]SIIF 30 de Noviembre de 2025'!$B$4:$B$749,$C195,'[1]SIIF 30 de Noviembre de 2025'!$C$4:$C$749,$D195,'[1]SIIF 30 de Noviembre de 2025'!$D$4:$D$749,$E195,'[1]SIIF 30 de Noviembre de 2025'!$E$4:$E$749,$F195,'[1]SIIF 30 de Noviembre de 2025'!$F$4:$F$749,$G195,'[1]SIIF 30 de Noviembre de 2025'!$G$4:$G$749,$H195,'[1]SIIF 30 de Noviembre de 2025'!$H$4:$H$749,$I195,'[1]SIIF 30 de Noviembre de 2025'!$I$4:$I$749,$J195,'[1]SIIF 30 de Noviembre de 2025'!$J$4:$J$749,$K195,'[1]SIIF 30 de Noviembre de 2025'!$K$4:$K$749,$L195,'[1]SIIF 30 de Noviembre de 2025'!$L$4:$L$749,$M195,'[1]SIIF 30 de Noviembre de 2025'!$M$4:$M$749,$N195,'[1]SIIF 30 de Noviembre de 2025'!$N$4:$N$749,$O195)/1000000)</f>
        <v>0</v>
      </c>
      <c r="AF195" s="343">
        <f>(+SUMIFS('[1]SIIF 30 de Noviembre de 2025'!$U$4:$U$749,'[1]SIIF 30 de Noviembre de 2025'!$A$4:$A$749,$B195,'[1]SIIF 30 de Noviembre de 2025'!$B$4:$B$749,$C195,'[1]SIIF 30 de Noviembre de 2025'!$C$4:$C$749,$D195,'[1]SIIF 30 de Noviembre de 2025'!$D$4:$D$749,$E195,'[1]SIIF 30 de Noviembre de 2025'!$E$4:$E$749,$F195,'[1]SIIF 30 de Noviembre de 2025'!$F$4:$F$749,$G195,'[1]SIIF 30 de Noviembre de 2025'!$G$4:$G$749,$H195,'[1]SIIF 30 de Noviembre de 2025'!$H$4:$H$749,$I195,'[1]SIIF 30 de Noviembre de 2025'!$I$4:$I$749,$J195,'[1]SIIF 30 de Noviembre de 2025'!$J$4:$J$749,$K195,'[1]SIIF 30 de Noviembre de 2025'!$K$4:$K$749,$L195,'[1]SIIF 30 de Noviembre de 2025'!$L$4:$L$749,$M195,'[1]SIIF 30 de Noviembre de 2025'!$M$4:$M$749,$N195,'[1]SIIF 30 de Noviembre de 2025'!$N$4:$N$749,$O195)/1000000)</f>
        <v>0</v>
      </c>
      <c r="AG195" s="343">
        <f t="shared" si="541"/>
        <v>0</v>
      </c>
      <c r="AH195" s="407">
        <f>+SUMIFS('[1]SIIF 30 de Noviembre de 2025'!$W$4:$W$749,'[1]SIIF 30 de Noviembre de 2025'!$A$4:$A$749,$B195,'[1]SIIF 30 de Noviembre de 2025'!$B$4:$B$749,$C195,'[1]SIIF 30 de Noviembre de 2025'!$C$4:$C$749,$D195,'[1]SIIF 30 de Noviembre de 2025'!$D$4:$D$749,$E195,'[1]SIIF 30 de Noviembre de 2025'!$E$4:$E$749,$F195,'[1]SIIF 30 de Noviembre de 2025'!$F$4:$F$749,$G195,'[1]SIIF 30 de Noviembre de 2025'!$G$4:$G$749,$H195,'[1]SIIF 30 de Noviembre de 2025'!$H$4:$H$749,$I195,'[1]SIIF 30 de Noviembre de 2025'!$I$4:$I$749,$J195,'[1]SIIF 30 de Noviembre de 2025'!$J$4:$J$749,$K195,'[1]SIIF 30 de Noviembre de 2025'!$K$4:$K$749,$L195,'[1]SIIF 30 de Noviembre de 2025'!$L$4:$L$749,$M195,'[1]SIIF 30 de Noviembre de 2025'!$M$4:$M$749,$N195,'[1]SIIF 30 de Noviembre de 2025'!$N$4:$N$749,$O195)/1000000</f>
        <v>0</v>
      </c>
      <c r="AI195" s="175">
        <f>IFERROR(AH195/AD195,0)</f>
        <v>0</v>
      </c>
      <c r="AJ195" s="215"/>
      <c r="AK195" s="243">
        <f>INDEX(CC195:CN195,MATCH($W$1,$CC$86:$CN$86,0))</f>
        <v>0</v>
      </c>
      <c r="AL195" s="243">
        <f t="shared" si="542"/>
        <v>0</v>
      </c>
      <c r="AM195" s="168">
        <f t="shared" si="533"/>
        <v>0</v>
      </c>
      <c r="AN195" s="407">
        <f>+SUMIFS('[1]SIIF 30 de Noviembre de 2025'!$X$4:$X$749,'[1]SIIF 30 de Noviembre de 2025'!$A$4:$A$749,$B195,'[1]SIIF 30 de Noviembre de 2025'!$B$4:$B$749,$C195,'[1]SIIF 30 de Noviembre de 2025'!$C$4:$C$749,$D195,'[1]SIIF 30 de Noviembre de 2025'!$D$4:$D$749,$E195,'[1]SIIF 30 de Noviembre de 2025'!$E$4:$E$749,$F195,'[1]SIIF 30 de Noviembre de 2025'!$F$4:$F$749,$G195,'[1]SIIF 30 de Noviembre de 2025'!$G$4:$G$749,$H195,'[1]SIIF 30 de Noviembre de 2025'!$H$4:$H$749,$I195,'[1]SIIF 30 de Noviembre de 2025'!$I$4:$I$749,$J195,'[1]SIIF 30 de Noviembre de 2025'!$J$4:$J$749,$K195,'[1]SIIF 30 de Noviembre de 2025'!$K$4:$K$749,$L195,'[1]SIIF 30 de Noviembre de 2025'!$L$4:$L$749,$M195,'[1]SIIF 30 de Noviembre de 2025'!$M$4:$M$749,$N195,'[1]SIIF 30 de Noviembre de 2025'!$N$4:$N$749,$O195)/1000000</f>
        <v>0</v>
      </c>
      <c r="AO195" s="175">
        <f>IFERROR(AN195/AD195,0)</f>
        <v>0</v>
      </c>
      <c r="AP195" s="215"/>
      <c r="AQ195" s="243">
        <f>INDEX(CP195:DA195,MATCH($W$1,$CP$86:$DA$86,0))</f>
        <v>0</v>
      </c>
      <c r="AR195" s="243">
        <f t="shared" si="545"/>
        <v>0</v>
      </c>
      <c r="AS195" s="168">
        <f t="shared" si="534"/>
        <v>0</v>
      </c>
      <c r="AT195" s="407">
        <f>+SUMIFS('[1]SIIF 30 de Noviembre de 2025'!$Z$4:$Z$749,'[1]SIIF 30 de Noviembre de 2025'!$A$4:$A$749,$B195,'[1]SIIF 30 de Noviembre de 2025'!$B$4:$B$749,$C195,'[1]SIIF 30 de Noviembre de 2025'!$C$4:$C$749,$D195,'[1]SIIF 30 de Noviembre de 2025'!$D$4:$D$749,$E195,'[1]SIIF 30 de Noviembre de 2025'!$E$4:$E$749,$F195,'[1]SIIF 30 de Noviembre de 2025'!$F$4:$F$749,$G195,'[1]SIIF 30 de Noviembre de 2025'!$G$4:$G$749,$H195,'[1]SIIF 30 de Noviembre de 2025'!$H$4:$H$749,$I195,'[1]SIIF 30 de Noviembre de 2025'!$I$4:$I$749,$J195,'[1]SIIF 30 de Noviembre de 2025'!$J$4:$J$749,$K195,'[1]SIIF 30 de Noviembre de 2025'!$K$4:$K$749,$L195,'[1]SIIF 30 de Noviembre de 2025'!$L$4:$L$749,$M195,'[1]SIIF 30 de Noviembre de 2025'!$M$4:$M$749,$N195,'[1]SIIF 30 de Noviembre de 2025'!$N$4:$N$749,$O195)/1000000</f>
        <v>0</v>
      </c>
      <c r="AU195" s="175">
        <f>IFERROR(AT195/AD195,0)</f>
        <v>0</v>
      </c>
      <c r="AV195" s="407">
        <f>+AD195-AH195</f>
        <v>0</v>
      </c>
      <c r="AW195" s="341">
        <f>+AH195-AN195</f>
        <v>0</v>
      </c>
      <c r="AX195" s="342">
        <f>+AD195-AN195</f>
        <v>0</v>
      </c>
      <c r="AY195" s="376"/>
      <c r="AZ195" s="176">
        <f>AD195*AS195</f>
        <v>0</v>
      </c>
      <c r="BA195" s="170" t="e">
        <f>+AN195/AZ195</f>
        <v>#DIV/0!</v>
      </c>
      <c r="BC195" s="581">
        <v>0</v>
      </c>
      <c r="BD195" s="581">
        <v>0</v>
      </c>
      <c r="BE195" s="581">
        <v>0</v>
      </c>
      <c r="BF195" s="581">
        <v>0</v>
      </c>
      <c r="BG195" s="581">
        <v>0</v>
      </c>
      <c r="BH195" s="581">
        <v>0</v>
      </c>
      <c r="BI195" s="581">
        <v>0</v>
      </c>
      <c r="BJ195" s="581">
        <v>0</v>
      </c>
      <c r="BK195" s="581">
        <v>0</v>
      </c>
      <c r="BL195" s="581">
        <v>0</v>
      </c>
      <c r="BM195" s="581">
        <v>0</v>
      </c>
      <c r="BN195" s="581">
        <v>0</v>
      </c>
      <c r="BP195" s="581">
        <v>0</v>
      </c>
      <c r="BQ195" s="581">
        <v>0</v>
      </c>
      <c r="BR195" s="581">
        <v>0</v>
      </c>
      <c r="BS195" s="581">
        <v>0</v>
      </c>
      <c r="BT195" s="581">
        <v>0</v>
      </c>
      <c r="BU195" s="581">
        <v>0</v>
      </c>
      <c r="BV195" s="581">
        <v>0</v>
      </c>
      <c r="BW195" s="581">
        <v>0</v>
      </c>
      <c r="BX195" s="581">
        <v>0</v>
      </c>
      <c r="BY195" s="581">
        <v>0</v>
      </c>
      <c r="BZ195" s="581">
        <v>0</v>
      </c>
      <c r="CA195" s="581">
        <v>0</v>
      </c>
      <c r="CC195" s="464">
        <f t="shared" si="543"/>
        <v>0</v>
      </c>
      <c r="CD195" s="464">
        <f t="shared" si="543"/>
        <v>0</v>
      </c>
      <c r="CE195" s="464">
        <f t="shared" si="543"/>
        <v>0</v>
      </c>
      <c r="CF195" s="464">
        <f t="shared" si="543"/>
        <v>0</v>
      </c>
      <c r="CG195" s="464">
        <f t="shared" si="543"/>
        <v>0</v>
      </c>
      <c r="CH195" s="464">
        <f t="shared" si="543"/>
        <v>0</v>
      </c>
      <c r="CI195" s="464">
        <f t="shared" si="543"/>
        <v>0</v>
      </c>
      <c r="CJ195" s="464">
        <f t="shared" si="543"/>
        <v>0</v>
      </c>
      <c r="CK195" s="464">
        <f t="shared" si="543"/>
        <v>0</v>
      </c>
      <c r="CL195" s="464">
        <f t="shared" si="543"/>
        <v>0</v>
      </c>
      <c r="CM195" s="464">
        <f t="shared" si="543"/>
        <v>0</v>
      </c>
      <c r="CN195" s="464">
        <f t="shared" si="543"/>
        <v>0</v>
      </c>
      <c r="CP195" s="465">
        <f t="shared" si="546"/>
        <v>0</v>
      </c>
      <c r="CQ195" s="465">
        <f t="shared" si="544"/>
        <v>0</v>
      </c>
      <c r="CR195" s="465">
        <f t="shared" si="544"/>
        <v>0</v>
      </c>
      <c r="CS195" s="465">
        <f t="shared" si="544"/>
        <v>0</v>
      </c>
      <c r="CT195" s="465">
        <f t="shared" si="544"/>
        <v>0</v>
      </c>
      <c r="CU195" s="465">
        <f t="shared" si="544"/>
        <v>0</v>
      </c>
      <c r="CV195" s="465">
        <f t="shared" si="544"/>
        <v>0</v>
      </c>
      <c r="CW195" s="465">
        <f t="shared" si="544"/>
        <v>0</v>
      </c>
      <c r="CX195" s="465">
        <f t="shared" si="544"/>
        <v>0</v>
      </c>
      <c r="CY195" s="465">
        <f t="shared" si="544"/>
        <v>0</v>
      </c>
      <c r="CZ195" s="465">
        <f t="shared" si="544"/>
        <v>0</v>
      </c>
      <c r="DA195" s="465">
        <f t="shared" si="544"/>
        <v>0</v>
      </c>
      <c r="DC195" s="464">
        <v>0</v>
      </c>
      <c r="DD195" s="465">
        <v>0</v>
      </c>
      <c r="DE195" s="465">
        <v>0</v>
      </c>
      <c r="DF195" s="465">
        <v>0</v>
      </c>
      <c r="DG195" s="465">
        <v>0</v>
      </c>
      <c r="DH195" s="465">
        <v>0</v>
      </c>
      <c r="DI195" s="465">
        <v>0</v>
      </c>
      <c r="DJ195" s="465">
        <v>0</v>
      </c>
      <c r="DK195" s="465">
        <v>0</v>
      </c>
      <c r="DL195" s="465">
        <v>0</v>
      </c>
      <c r="DM195" s="465">
        <v>0</v>
      </c>
      <c r="DN195" s="465">
        <v>0</v>
      </c>
      <c r="DP195" s="464">
        <v>0</v>
      </c>
      <c r="DQ195" s="465">
        <v>0</v>
      </c>
      <c r="DR195" s="465">
        <v>0</v>
      </c>
      <c r="DS195" s="465">
        <v>0</v>
      </c>
      <c r="DT195" s="465">
        <v>0</v>
      </c>
      <c r="DU195" s="465">
        <v>0</v>
      </c>
      <c r="DV195" s="465">
        <v>0</v>
      </c>
      <c r="DW195" s="465">
        <v>0</v>
      </c>
      <c r="DX195" s="465">
        <v>0</v>
      </c>
      <c r="DY195" s="465">
        <v>0</v>
      </c>
      <c r="DZ195" s="465">
        <v>0</v>
      </c>
      <c r="EA195" s="465">
        <v>0</v>
      </c>
      <c r="EC195" s="464">
        <v>1000000</v>
      </c>
      <c r="ED195" s="465">
        <v>1000000</v>
      </c>
      <c r="EE195" s="465">
        <v>1000000</v>
      </c>
      <c r="EF195" s="465">
        <v>1000000</v>
      </c>
      <c r="EG195" s="465">
        <v>1000000</v>
      </c>
      <c r="EH195" s="465">
        <v>1000000</v>
      </c>
      <c r="EI195" s="465">
        <v>1000000</v>
      </c>
      <c r="EJ195" s="465">
        <v>1000000</v>
      </c>
      <c r="EK195" s="465">
        <v>1000000</v>
      </c>
      <c r="EL195" s="465">
        <v>1000000</v>
      </c>
      <c r="EM195" s="465">
        <v>1000000</v>
      </c>
      <c r="EN195" s="465">
        <v>1000000</v>
      </c>
      <c r="EP195" s="465">
        <v>1000000</v>
      </c>
      <c r="EQ195" s="465">
        <v>1000000</v>
      </c>
      <c r="ER195" s="465">
        <v>1000000</v>
      </c>
      <c r="ES195" s="465">
        <v>1000000</v>
      </c>
      <c r="ET195" s="465">
        <v>1000000</v>
      </c>
      <c r="EU195" s="465">
        <v>1000000</v>
      </c>
      <c r="EV195" s="465">
        <v>1000000</v>
      </c>
      <c r="EW195" s="465">
        <v>1000000</v>
      </c>
      <c r="EX195" s="465">
        <v>1000000</v>
      </c>
      <c r="EY195" s="465">
        <v>1000000</v>
      </c>
      <c r="EZ195" s="465">
        <v>1000000</v>
      </c>
      <c r="FA195" s="465">
        <v>1000000</v>
      </c>
    </row>
    <row r="196" spans="2:157" ht="23.4" thickBot="1">
      <c r="B196" s="163" t="s">
        <v>196</v>
      </c>
      <c r="C196" s="1" t="s">
        <v>197</v>
      </c>
      <c r="D196" s="1" t="s">
        <v>171</v>
      </c>
      <c r="E196" s="1" t="s">
        <v>172</v>
      </c>
      <c r="F196" s="1">
        <v>8</v>
      </c>
      <c r="G196" s="1" t="s">
        <v>171</v>
      </c>
      <c r="H196" s="1" t="s">
        <v>171</v>
      </c>
      <c r="I196" s="1" t="s">
        <v>171</v>
      </c>
      <c r="J196" s="1" t="s">
        <v>171</v>
      </c>
      <c r="K196" s="1" t="s">
        <v>171</v>
      </c>
      <c r="L196" s="1" t="s">
        <v>171</v>
      </c>
      <c r="M196" s="1" t="s">
        <v>171</v>
      </c>
      <c r="N196" s="1" t="s">
        <v>171</v>
      </c>
      <c r="O196" s="1" t="s">
        <v>171</v>
      </c>
      <c r="T196" s="172" t="s">
        <v>178</v>
      </c>
      <c r="U196" s="399"/>
      <c r="V196" s="172" t="s">
        <v>178</v>
      </c>
      <c r="W196" s="343">
        <f>(+SUMIFS('[1]SIIF 30 de Noviembre de 2025'!$P$4:$P$749,'[1]SIIF 30 de Noviembre de 2025'!$A$4:$A$749,$B196,'[1]SIIF 30 de Noviembre de 2025'!$B$4:$B$749,$C196,'[1]SIIF 30 de Noviembre de 2025'!$C$4:$C$749,$D196,'[1]SIIF 30 de Noviembre de 2025'!$D$4:$D$749,$E196,'[1]SIIF 30 de Noviembre de 2025'!$E$4:$E$749,$F196,'[1]SIIF 30 de Noviembre de 2025'!$F$4:$F$749,$G196,'[1]SIIF 30 de Noviembre de 2025'!$G$4:$G$749,$H196,'[1]SIIF 30 de Noviembre de 2025'!$H$4:$H$749,$I196,'[1]SIIF 30 de Noviembre de 2025'!$I$4:$I$749,$J196,'[1]SIIF 30 de Noviembre de 2025'!$J$4:$J$749,$K196,'[1]SIIF 30 de Noviembre de 2025'!$K$4:$K$749,$L196,'[1]SIIF 30 de Noviembre de 2025'!$L$4:$L$749,$M196,'[1]SIIF 30 de Noviembre de 2025'!$M$4:$M$749,$N196,'[1]SIIF 30 de Noviembre de 2025'!$N$4:$N$749,$O196)/1000000)</f>
        <v>657.33100000000002</v>
      </c>
      <c r="X196" s="294">
        <v>0</v>
      </c>
      <c r="Y196" s="343">
        <f>(+SUMIFS('[1]SIIF 30 de Noviembre de 2025'!$R$4:$R$749,'[1]SIIF 30 de Noviembre de 2025'!$A$4:$A$749,$B196,'[1]SIIF 30 de Noviembre de 2025'!$B$4:$B$749,$C196,'[1]SIIF 30 de Noviembre de 2025'!$C$4:$C$749,$D196,'[1]SIIF 30 de Noviembre de 2025'!$D$4:$D$749,$E196,'[1]SIIF 30 de Noviembre de 2025'!$E$4:$E$749,$F196,'[1]SIIF 30 de Noviembre de 2025'!$F$4:$F$749,$G196,'[1]SIIF 30 de Noviembre de 2025'!$G$4:$G$749,$H196,'[1]SIIF 30 de Noviembre de 2025'!$H$4:$H$749,$I196,'[1]SIIF 30 de Noviembre de 2025'!$I$4:$I$749,$J196,'[1]SIIF 30 de Noviembre de 2025'!$J$4:$J$749,$K196,'[1]SIIF 30 de Noviembre de 2025'!$K$4:$K$749,$L196,'[1]SIIF 30 de Noviembre de 2025'!$L$4:$L$749,$M196,'[1]SIIF 30 de Noviembre de 2025'!$M$4:$M$749,$N196,'[1]SIIF 30 de Noviembre de 2025'!$N$4:$N$749,$O196)/1000000)</f>
        <v>0</v>
      </c>
      <c r="Z196" s="294"/>
      <c r="AA196" s="343">
        <f>(+SUMIFS('[1]SIIF 30 de Noviembre de 2025'!$Q$4:$Q$749,'[1]SIIF 30 de Noviembre de 2025'!$A$4:$A$749,$B196,'[1]SIIF 30 de Noviembre de 2025'!$B$4:$B$749,$C196,'[1]SIIF 30 de Noviembre de 2025'!$C$4:$C$749,$D196,'[1]SIIF 30 de Noviembre de 2025'!$D$4:$D$749,$E196,'[1]SIIF 30 de Noviembre de 2025'!$E$4:$E$749,$F196,'[1]SIIF 30 de Noviembre de 2025'!$F$4:$F$749,$G196,'[1]SIIF 30 de Noviembre de 2025'!$G$4:$G$749,$H196,'[1]SIIF 30 de Noviembre de 2025'!$H$4:$H$749,$I196,'[1]SIIF 30 de Noviembre de 2025'!$I$4:$I$749,$J196,'[1]SIIF 30 de Noviembre de 2025'!$J$4:$J$749,$K196,'[1]SIIF 30 de Noviembre de 2025'!$K$4:$K$749,$L196,'[1]SIIF 30 de Noviembre de 2025'!$L$4:$L$749,$M196,'[1]SIIF 30 de Noviembre de 2025'!$M$4:$M$749,$N196,'[1]SIIF 30 de Noviembre de 2025'!$N$4:$N$749,$O196)/1000000)</f>
        <v>402.28861499999999</v>
      </c>
      <c r="AB196" s="294"/>
      <c r="AC196" s="294"/>
      <c r="AD196" s="407">
        <f>W196-Y196+AA196</f>
        <v>1059.6196150000001</v>
      </c>
      <c r="AE196" s="343">
        <f>(+SUMIFS('[1]SIIF 30 de Noviembre de 2025'!$T$4:$T$749,'[1]SIIF 30 de Noviembre de 2025'!$A$4:$A$749,$B196,'[1]SIIF 30 de Noviembre de 2025'!$B$4:$B$749,$C196,'[1]SIIF 30 de Noviembre de 2025'!$C$4:$C$749,$D196,'[1]SIIF 30 de Noviembre de 2025'!$D$4:$D$749,$E196,'[1]SIIF 30 de Noviembre de 2025'!$E$4:$E$749,$F196,'[1]SIIF 30 de Noviembre de 2025'!$F$4:$F$749,$G196,'[1]SIIF 30 de Noviembre de 2025'!$G$4:$G$749,$H196,'[1]SIIF 30 de Noviembre de 2025'!$H$4:$H$749,$I196,'[1]SIIF 30 de Noviembre de 2025'!$I$4:$I$749,$J196,'[1]SIIF 30 de Noviembre de 2025'!$J$4:$J$749,$K196,'[1]SIIF 30 de Noviembre de 2025'!$K$4:$K$749,$L196,'[1]SIIF 30 de Noviembre de 2025'!$L$4:$L$749,$M196,'[1]SIIF 30 de Noviembre de 2025'!$M$4:$M$749,$N196,'[1]SIIF 30 de Noviembre de 2025'!$N$4:$N$749,$O196)/1000000)</f>
        <v>0</v>
      </c>
      <c r="AF196" s="343">
        <f>(+SUMIFS('[1]SIIF 30 de Noviembre de 2025'!$U$4:$U$749,'[1]SIIF 30 de Noviembre de 2025'!$A$4:$A$749,$B196,'[1]SIIF 30 de Noviembre de 2025'!$B$4:$B$749,$C196,'[1]SIIF 30 de Noviembre de 2025'!$C$4:$C$749,$D196,'[1]SIIF 30 de Noviembre de 2025'!$D$4:$D$749,$E196,'[1]SIIF 30 de Noviembre de 2025'!$E$4:$E$749,$F196,'[1]SIIF 30 de Noviembre de 2025'!$F$4:$F$749,$G196,'[1]SIIF 30 de Noviembre de 2025'!$G$4:$G$749,$H196,'[1]SIIF 30 de Noviembre de 2025'!$H$4:$H$749,$I196,'[1]SIIF 30 de Noviembre de 2025'!$I$4:$I$749,$J196,'[1]SIIF 30 de Noviembre de 2025'!$J$4:$J$749,$K196,'[1]SIIF 30 de Noviembre de 2025'!$K$4:$K$749,$L196,'[1]SIIF 30 de Noviembre de 2025'!$L$4:$L$749,$M196,'[1]SIIF 30 de Noviembre de 2025'!$M$4:$M$749,$N196,'[1]SIIF 30 de Noviembre de 2025'!$N$4:$N$749,$O196)/1000000)</f>
        <v>1007.4566150000001</v>
      </c>
      <c r="AG196" s="343">
        <f t="shared" si="541"/>
        <v>52.163000000000011</v>
      </c>
      <c r="AH196" s="407">
        <f>+SUMIFS('[1]SIIF 30 de Noviembre de 2025'!$W$4:$W$749,'[1]SIIF 30 de Noviembre de 2025'!$A$4:$A$749,$B196,'[1]SIIF 30 de Noviembre de 2025'!$B$4:$B$749,$C196,'[1]SIIF 30 de Noviembre de 2025'!$C$4:$C$749,$D196,'[1]SIIF 30 de Noviembre de 2025'!$D$4:$D$749,$E196,'[1]SIIF 30 de Noviembre de 2025'!$E$4:$E$749,$F196,'[1]SIIF 30 de Noviembre de 2025'!$F$4:$F$749,$G196,'[1]SIIF 30 de Noviembre de 2025'!$G$4:$G$749,$H196,'[1]SIIF 30 de Noviembre de 2025'!$H$4:$H$749,$I196,'[1]SIIF 30 de Noviembre de 2025'!$I$4:$I$749,$J196,'[1]SIIF 30 de Noviembre de 2025'!$J$4:$J$749,$K196,'[1]SIIF 30 de Noviembre de 2025'!$K$4:$K$749,$L196,'[1]SIIF 30 de Noviembre de 2025'!$L$4:$L$749,$M196,'[1]SIIF 30 de Noviembre de 2025'!$M$4:$M$749,$N196,'[1]SIIF 30 de Noviembre de 2025'!$N$4:$N$749,$O196)/1000000</f>
        <v>978.75231699999995</v>
      </c>
      <c r="AI196" s="175">
        <f>+AH196/AD196</f>
        <v>0.92368270947872166</v>
      </c>
      <c r="AJ196" s="215"/>
      <c r="AK196" s="243">
        <f>INDEX(CC196:CN196,MATCH($W$1,$CC$86:$CN$86,0))</f>
        <v>575.74</v>
      </c>
      <c r="AL196" s="243">
        <f t="shared" si="542"/>
        <v>403.01231699999994</v>
      </c>
      <c r="AM196" s="168">
        <f t="shared" si="533"/>
        <v>0.87587532004423951</v>
      </c>
      <c r="AN196" s="407">
        <f>+SUMIFS('[1]SIIF 30 de Noviembre de 2025'!$X$4:$X$749,'[1]SIIF 30 de Noviembre de 2025'!$A$4:$A$749,$B196,'[1]SIIF 30 de Noviembre de 2025'!$B$4:$B$749,$C196,'[1]SIIF 30 de Noviembre de 2025'!$C$4:$C$749,$D196,'[1]SIIF 30 de Noviembre de 2025'!$D$4:$D$749,$E196,'[1]SIIF 30 de Noviembre de 2025'!$E$4:$E$749,$F196,'[1]SIIF 30 de Noviembre de 2025'!$F$4:$F$749,$G196,'[1]SIIF 30 de Noviembre de 2025'!$G$4:$G$749,$H196,'[1]SIIF 30 de Noviembre de 2025'!$H$4:$H$749,$I196,'[1]SIIF 30 de Noviembre de 2025'!$I$4:$I$749,$J196,'[1]SIIF 30 de Noviembre de 2025'!$J$4:$J$749,$K196,'[1]SIIF 30 de Noviembre de 2025'!$K$4:$K$749,$L196,'[1]SIIF 30 de Noviembre de 2025'!$L$4:$L$749,$M196,'[1]SIIF 30 de Noviembre de 2025'!$M$4:$M$749,$N196,'[1]SIIF 30 de Noviembre de 2025'!$N$4:$N$749,$O196)/1000000</f>
        <v>576.46370200000001</v>
      </c>
      <c r="AO196" s="175">
        <f>+AN196/AD196</f>
        <v>0.54402890795863568</v>
      </c>
      <c r="AP196" s="215"/>
      <c r="AQ196" s="243">
        <f>INDEX(CP196:DA196,MATCH($W$1,$CP$86:$DA$86,0))</f>
        <v>575.74</v>
      </c>
      <c r="AR196" s="243">
        <f t="shared" si="545"/>
        <v>0.72370200000000295</v>
      </c>
      <c r="AS196" s="168">
        <f t="shared" si="534"/>
        <v>0.87587532004423951</v>
      </c>
      <c r="AT196" s="407">
        <f>+SUMIFS('[1]SIIF 30 de Noviembre de 2025'!$Z$4:$Z$749,'[1]SIIF 30 de Noviembre de 2025'!$A$4:$A$749,$B196,'[1]SIIF 30 de Noviembre de 2025'!$B$4:$B$749,$C196,'[1]SIIF 30 de Noviembre de 2025'!$C$4:$C$749,$D196,'[1]SIIF 30 de Noviembre de 2025'!$D$4:$D$749,$E196,'[1]SIIF 30 de Noviembre de 2025'!$E$4:$E$749,$F196,'[1]SIIF 30 de Noviembre de 2025'!$F$4:$F$749,$G196,'[1]SIIF 30 de Noviembre de 2025'!$G$4:$G$749,$H196,'[1]SIIF 30 de Noviembre de 2025'!$H$4:$H$749,$I196,'[1]SIIF 30 de Noviembre de 2025'!$I$4:$I$749,$J196,'[1]SIIF 30 de Noviembre de 2025'!$J$4:$J$749,$K196,'[1]SIIF 30 de Noviembre de 2025'!$K$4:$K$749,$L196,'[1]SIIF 30 de Noviembre de 2025'!$L$4:$L$749,$M196,'[1]SIIF 30 de Noviembre de 2025'!$M$4:$M$749,$N196,'[1]SIIF 30 de Noviembre de 2025'!$N$4:$N$749,$O196)/1000000</f>
        <v>576.46370200000001</v>
      </c>
      <c r="AU196" s="175">
        <f>+AT196/AD196</f>
        <v>0.54402890795863568</v>
      </c>
      <c r="AV196" s="407">
        <f>+AD196-AH196</f>
        <v>80.867298000000119</v>
      </c>
      <c r="AW196" s="341">
        <f>+AH196-AN196</f>
        <v>402.28861499999994</v>
      </c>
      <c r="AX196" s="342">
        <f>+AD196-AN196</f>
        <v>483.15591300000006</v>
      </c>
      <c r="AY196" s="376"/>
      <c r="AZ196" s="176">
        <f>AD196*AS196</f>
        <v>928.09466941327889</v>
      </c>
      <c r="BA196" s="170">
        <f>+AN196/AZ196</f>
        <v>0.62112597022502858</v>
      </c>
      <c r="BC196" s="249">
        <v>0</v>
      </c>
      <c r="BD196" s="249">
        <v>7.6065178730350458E-2</v>
      </c>
      <c r="BE196" s="249">
        <v>7.6065178730350458E-2</v>
      </c>
      <c r="BF196" s="249">
        <v>7.6065178730350458E-2</v>
      </c>
      <c r="BG196" s="249">
        <v>7.9107785879564477E-2</v>
      </c>
      <c r="BH196" s="249">
        <v>7.9107785879564477E-2</v>
      </c>
      <c r="BI196" s="249">
        <v>7.9107785879564477E-2</v>
      </c>
      <c r="BJ196" s="249">
        <v>7.9107785879564477E-2</v>
      </c>
      <c r="BK196" s="249">
        <v>7.9107785879564477E-2</v>
      </c>
      <c r="BL196" s="249">
        <v>0.87587532004423951</v>
      </c>
      <c r="BM196" s="249">
        <v>0.87587532004423951</v>
      </c>
      <c r="BN196" s="249">
        <v>1</v>
      </c>
      <c r="BP196" s="249"/>
      <c r="BQ196" s="249">
        <v>0</v>
      </c>
      <c r="BR196" s="249">
        <v>7.6065178730350458E-2</v>
      </c>
      <c r="BS196" s="249">
        <v>7.6065178730350458E-2</v>
      </c>
      <c r="BT196" s="249">
        <v>7.9107785879564477E-2</v>
      </c>
      <c r="BU196" s="249">
        <v>7.9107785879564477E-2</v>
      </c>
      <c r="BV196" s="249">
        <v>7.9107785879564477E-2</v>
      </c>
      <c r="BW196" s="249">
        <v>7.9107785879564477E-2</v>
      </c>
      <c r="BX196" s="249">
        <v>7.9107785879564477E-2</v>
      </c>
      <c r="BY196" s="249">
        <v>7.9107785879564477E-2</v>
      </c>
      <c r="BZ196" s="249">
        <v>0.87587532004423951</v>
      </c>
      <c r="CA196" s="249">
        <v>1</v>
      </c>
      <c r="CC196" s="464">
        <f t="shared" si="543"/>
        <v>0</v>
      </c>
      <c r="CD196" s="464">
        <f t="shared" si="543"/>
        <v>50</v>
      </c>
      <c r="CE196" s="464">
        <f t="shared" si="543"/>
        <v>50</v>
      </c>
      <c r="CF196" s="464">
        <f t="shared" si="543"/>
        <v>50</v>
      </c>
      <c r="CG196" s="464">
        <f t="shared" si="543"/>
        <v>52</v>
      </c>
      <c r="CH196" s="464">
        <f t="shared" si="543"/>
        <v>52</v>
      </c>
      <c r="CI196" s="464">
        <f t="shared" si="543"/>
        <v>52</v>
      </c>
      <c r="CJ196" s="464">
        <f t="shared" si="543"/>
        <v>52</v>
      </c>
      <c r="CK196" s="464">
        <f t="shared" si="543"/>
        <v>52</v>
      </c>
      <c r="CL196" s="464">
        <f t="shared" si="543"/>
        <v>575.74</v>
      </c>
      <c r="CM196" s="464">
        <f t="shared" si="543"/>
        <v>575.74</v>
      </c>
      <c r="CN196" s="464">
        <f t="shared" si="543"/>
        <v>657.33100000000002</v>
      </c>
      <c r="CP196" s="465">
        <f t="shared" si="546"/>
        <v>0</v>
      </c>
      <c r="CQ196" s="465">
        <f t="shared" si="544"/>
        <v>0</v>
      </c>
      <c r="CR196" s="465">
        <f t="shared" si="544"/>
        <v>50</v>
      </c>
      <c r="CS196" s="465">
        <f t="shared" si="544"/>
        <v>50</v>
      </c>
      <c r="CT196" s="465">
        <f t="shared" si="544"/>
        <v>52</v>
      </c>
      <c r="CU196" s="465">
        <f t="shared" si="544"/>
        <v>52</v>
      </c>
      <c r="CV196" s="465">
        <f t="shared" si="544"/>
        <v>52</v>
      </c>
      <c r="CW196" s="465">
        <f t="shared" si="544"/>
        <v>52</v>
      </c>
      <c r="CX196" s="465">
        <f t="shared" si="544"/>
        <v>52</v>
      </c>
      <c r="CY196" s="465">
        <f t="shared" si="544"/>
        <v>52</v>
      </c>
      <c r="CZ196" s="465">
        <f t="shared" si="544"/>
        <v>575.74</v>
      </c>
      <c r="DA196" s="465">
        <f t="shared" si="544"/>
        <v>657.33100000000002</v>
      </c>
      <c r="DC196" s="464">
        <v>0</v>
      </c>
      <c r="DD196" s="465">
        <v>50000000</v>
      </c>
      <c r="DE196" s="465">
        <v>50000000</v>
      </c>
      <c r="DF196" s="465">
        <v>50000000</v>
      </c>
      <c r="DG196" s="465">
        <v>52000000</v>
      </c>
      <c r="DH196" s="465">
        <v>52000000</v>
      </c>
      <c r="DI196" s="465">
        <v>52000000</v>
      </c>
      <c r="DJ196" s="465">
        <v>52000000</v>
      </c>
      <c r="DK196" s="465">
        <v>52000000</v>
      </c>
      <c r="DL196" s="465">
        <v>575740000</v>
      </c>
      <c r="DM196" s="465">
        <v>575740000</v>
      </c>
      <c r="DN196" s="465">
        <v>657331000</v>
      </c>
      <c r="DP196" s="465">
        <v>0</v>
      </c>
      <c r="DQ196" s="465">
        <v>0</v>
      </c>
      <c r="DR196" s="465">
        <v>50000000</v>
      </c>
      <c r="DS196" s="465">
        <v>50000000</v>
      </c>
      <c r="DT196" s="465">
        <v>52000000</v>
      </c>
      <c r="DU196" s="465">
        <v>52000000</v>
      </c>
      <c r="DV196" s="465">
        <v>52000000</v>
      </c>
      <c r="DW196" s="465">
        <v>52000000</v>
      </c>
      <c r="DX196" s="465">
        <v>52000000</v>
      </c>
      <c r="DY196" s="465">
        <v>52000000</v>
      </c>
      <c r="DZ196" s="465">
        <v>575740000</v>
      </c>
      <c r="EA196" s="465">
        <v>657331000</v>
      </c>
      <c r="EC196" s="464">
        <v>1000000</v>
      </c>
      <c r="ED196" s="465">
        <v>1000000</v>
      </c>
      <c r="EE196" s="465">
        <v>1000000</v>
      </c>
      <c r="EF196" s="465">
        <v>1000000</v>
      </c>
      <c r="EG196" s="465">
        <v>1000000</v>
      </c>
      <c r="EH196" s="465">
        <v>1000000</v>
      </c>
      <c r="EI196" s="465">
        <v>1000000</v>
      </c>
      <c r="EJ196" s="465">
        <v>1000000</v>
      </c>
      <c r="EK196" s="465">
        <v>1000000</v>
      </c>
      <c r="EL196" s="465">
        <v>1000000</v>
      </c>
      <c r="EM196" s="465">
        <v>1000000</v>
      </c>
      <c r="EN196" s="465">
        <v>1000000</v>
      </c>
      <c r="EP196" s="465">
        <v>1000000</v>
      </c>
      <c r="EQ196" s="465">
        <v>1000000</v>
      </c>
      <c r="ER196" s="465">
        <v>1000000</v>
      </c>
      <c r="ES196" s="465">
        <v>1000000</v>
      </c>
      <c r="ET196" s="465">
        <v>1000000</v>
      </c>
      <c r="EU196" s="465">
        <v>1000000</v>
      </c>
      <c r="EV196" s="465">
        <v>1000000</v>
      </c>
      <c r="EW196" s="465">
        <v>1000000</v>
      </c>
      <c r="EX196" s="465">
        <v>1000000</v>
      </c>
      <c r="EY196" s="465">
        <v>1000000</v>
      </c>
      <c r="EZ196" s="465">
        <v>1000000</v>
      </c>
      <c r="FA196" s="465">
        <v>1000000</v>
      </c>
    </row>
    <row r="197" spans="2:157" ht="20.100000000000001" customHeight="1" thickBot="1">
      <c r="B197" s="163"/>
      <c r="G197" s="1" t="s">
        <v>171</v>
      </c>
      <c r="H197" s="1" t="s">
        <v>171</v>
      </c>
      <c r="I197" s="1" t="s">
        <v>171</v>
      </c>
      <c r="J197" s="1" t="s">
        <v>171</v>
      </c>
      <c r="K197" s="1" t="s">
        <v>171</v>
      </c>
      <c r="L197" s="1" t="s">
        <v>171</v>
      </c>
      <c r="M197" s="1" t="s">
        <v>171</v>
      </c>
      <c r="N197" s="1" t="s">
        <v>171</v>
      </c>
      <c r="O197" s="1" t="s">
        <v>171</v>
      </c>
      <c r="T197" s="154" t="s">
        <v>184</v>
      </c>
      <c r="U197" s="394"/>
      <c r="V197" s="154" t="s">
        <v>184</v>
      </c>
      <c r="W197" s="344">
        <f>+W212</f>
        <v>116614.99999999999</v>
      </c>
      <c r="X197" s="344">
        <f t="shared" ref="X197:AC197" si="547">+X212</f>
        <v>0</v>
      </c>
      <c r="Y197" s="344">
        <f t="shared" si="547"/>
        <v>458.74717399999997</v>
      </c>
      <c r="Z197" s="344">
        <f t="shared" si="547"/>
        <v>0</v>
      </c>
      <c r="AA197" s="344">
        <f t="shared" si="547"/>
        <v>458.74717399999997</v>
      </c>
      <c r="AB197" s="344">
        <f t="shared" si="547"/>
        <v>0</v>
      </c>
      <c r="AC197" s="344">
        <f t="shared" si="547"/>
        <v>0</v>
      </c>
      <c r="AD197" s="344">
        <f>+AD212</f>
        <v>116614.99999999999</v>
      </c>
      <c r="AE197" s="344">
        <f>AE212</f>
        <v>0</v>
      </c>
      <c r="AF197" s="344">
        <f>AF212</f>
        <v>107916.43424288998</v>
      </c>
      <c r="AG197" s="344">
        <f>AG212</f>
        <v>8698.5657571099982</v>
      </c>
      <c r="AH197" s="408">
        <f t="shared" ref="AH197:AN197" si="548">+AH212</f>
        <v>89467.124431560005</v>
      </c>
      <c r="AI197" s="165">
        <f>+AH197/AD197</f>
        <v>0.76720082692243718</v>
      </c>
      <c r="AJ197" s="223"/>
      <c r="AK197" s="344">
        <f>+AK212</f>
        <v>114526.40096440908</v>
      </c>
      <c r="AL197" s="344">
        <f>+AL212</f>
        <v>-25059.276532849086</v>
      </c>
      <c r="AM197" s="168">
        <f t="shared" si="533"/>
        <v>0.98208979088804271</v>
      </c>
      <c r="AN197" s="424">
        <f t="shared" si="548"/>
        <v>62662.204661150005</v>
      </c>
      <c r="AO197" s="303">
        <f>+AN197/AD197</f>
        <v>0.5373425773798397</v>
      </c>
      <c r="AP197" s="215"/>
      <c r="AQ197" s="344">
        <f>+AQ212</f>
        <v>77655.31754084141</v>
      </c>
      <c r="AR197" s="344">
        <f>+AR212</f>
        <v>-14993.112879691418</v>
      </c>
      <c r="AS197" s="168">
        <f t="shared" si="534"/>
        <v>0.66591191133937677</v>
      </c>
      <c r="AT197" s="424">
        <f>+AT212</f>
        <v>58753.341289309996</v>
      </c>
      <c r="AU197" s="303">
        <f>+AT197/AD197</f>
        <v>0.50382318989246666</v>
      </c>
      <c r="AV197" s="408">
        <f>+AV212</f>
        <v>27147.875568439998</v>
      </c>
      <c r="AW197" s="344">
        <f>+AW212</f>
        <v>26804.919770410001</v>
      </c>
      <c r="AX197" s="346">
        <f>+AX212</f>
        <v>53952.795338850003</v>
      </c>
      <c r="AY197" s="371"/>
      <c r="AZ197" s="185">
        <f>+AZ212</f>
        <v>77724.274373043649</v>
      </c>
      <c r="BA197" s="170">
        <f>IF(AND(AZ197=0,AN197&gt;AZ197),1,IFERROR(AN197/AZ197,1))</f>
        <v>0.80621151071025665</v>
      </c>
      <c r="BC197" s="478">
        <f>CC197/$AD$197</f>
        <v>8.5523188359130489E-2</v>
      </c>
      <c r="BD197" s="478">
        <f t="shared" ref="BD197:BN197" si="549">CD197/$AD$197</f>
        <v>0.16907135142641092</v>
      </c>
      <c r="BE197" s="478">
        <f t="shared" si="549"/>
        <v>0.21924291423388245</v>
      </c>
      <c r="BF197" s="478">
        <f t="shared" si="549"/>
        <v>0.29387010160937693</v>
      </c>
      <c r="BG197" s="478">
        <f t="shared" si="549"/>
        <v>0.38626415393833041</v>
      </c>
      <c r="BH197" s="478">
        <f t="shared" si="549"/>
        <v>0.52365911569247847</v>
      </c>
      <c r="BI197" s="478">
        <f t="shared" si="549"/>
        <v>0.61523882746163283</v>
      </c>
      <c r="BJ197" s="478">
        <f t="shared" si="549"/>
        <v>0.72632558141232506</v>
      </c>
      <c r="BK197" s="478">
        <f t="shared" si="549"/>
        <v>0.8148071845566397</v>
      </c>
      <c r="BL197" s="478">
        <f t="shared" si="549"/>
        <v>0.91355336727721548</v>
      </c>
      <c r="BM197" s="478">
        <f t="shared" si="549"/>
        <v>0.98208979088804271</v>
      </c>
      <c r="BN197" s="478">
        <f t="shared" si="549"/>
        <v>1</v>
      </c>
      <c r="BP197" s="478">
        <f>CP197/$AD$197</f>
        <v>9.2295160999871385E-4</v>
      </c>
      <c r="BQ197" s="478">
        <f t="shared" ref="BQ197:CA197" si="550">CQ197/$AD$197</f>
        <v>2.5369300268381197E-2</v>
      </c>
      <c r="BR197" s="478">
        <f t="shared" si="550"/>
        <v>5.4024533539892346E-2</v>
      </c>
      <c r="BS197" s="478">
        <f t="shared" si="550"/>
        <v>0.10001823378376744</v>
      </c>
      <c r="BT197" s="478">
        <f t="shared" si="550"/>
        <v>0.14781794104217755</v>
      </c>
      <c r="BU197" s="478">
        <f t="shared" si="550"/>
        <v>0.19795960524523015</v>
      </c>
      <c r="BV197" s="478">
        <f t="shared" si="550"/>
        <v>0.25086683197981641</v>
      </c>
      <c r="BW197" s="478">
        <f t="shared" si="550"/>
        <v>0.31512616530583609</v>
      </c>
      <c r="BX197" s="478">
        <f t="shared" si="550"/>
        <v>0.39778226757958973</v>
      </c>
      <c r="BY197" s="478">
        <f t="shared" si="550"/>
        <v>0.51040380144070352</v>
      </c>
      <c r="BZ197" s="478">
        <f t="shared" si="550"/>
        <v>0.66591191133937677</v>
      </c>
      <c r="CA197" s="478">
        <f t="shared" si="550"/>
        <v>1.0000000000000002</v>
      </c>
      <c r="CC197" s="344">
        <f>+CC212</f>
        <v>9973.2866105000012</v>
      </c>
      <c r="CD197" s="344">
        <f t="shared" ref="CD197:CN197" si="551">+CD212</f>
        <v>19716.255646590907</v>
      </c>
      <c r="CE197" s="344">
        <f t="shared" si="551"/>
        <v>25567.012443384199</v>
      </c>
      <c r="CF197" s="344">
        <f t="shared" si="551"/>
        <v>34269.661899177489</v>
      </c>
      <c r="CG197" s="344">
        <f t="shared" si="551"/>
        <v>45044.194311518397</v>
      </c>
      <c r="CH197" s="344">
        <f t="shared" si="551"/>
        <v>61066.507776478364</v>
      </c>
      <c r="CI197" s="344">
        <f t="shared" si="551"/>
        <v>71746.075864438302</v>
      </c>
      <c r="CJ197" s="344">
        <f t="shared" si="551"/>
        <v>84700.457676398277</v>
      </c>
      <c r="CK197" s="344">
        <f t="shared" si="551"/>
        <v>95018.739827072524</v>
      </c>
      <c r="CL197" s="344">
        <f t="shared" si="551"/>
        <v>106534.02592503247</v>
      </c>
      <c r="CM197" s="344">
        <f t="shared" si="551"/>
        <v>114526.40096440908</v>
      </c>
      <c r="CN197" s="344">
        <f t="shared" si="551"/>
        <v>116614.99999999999</v>
      </c>
      <c r="CP197" s="344">
        <f t="shared" ref="CP197:DA197" si="552">+CP212</f>
        <v>107.630002</v>
      </c>
      <c r="CQ197" s="344">
        <f t="shared" si="552"/>
        <v>2958.4409507972728</v>
      </c>
      <c r="CR197" s="344">
        <f t="shared" si="552"/>
        <v>6300.0709787545447</v>
      </c>
      <c r="CS197" s="344">
        <f t="shared" si="552"/>
        <v>11663.626332694039</v>
      </c>
      <c r="CT197" s="344">
        <f t="shared" si="552"/>
        <v>17237.789194633533</v>
      </c>
      <c r="CU197" s="344">
        <f t="shared" si="552"/>
        <v>23085.05936567251</v>
      </c>
      <c r="CV197" s="344">
        <f t="shared" si="552"/>
        <v>29254.835611326289</v>
      </c>
      <c r="CW197" s="344">
        <f t="shared" si="552"/>
        <v>36748.437767140073</v>
      </c>
      <c r="CX197" s="344">
        <f t="shared" si="552"/>
        <v>46387.379133793853</v>
      </c>
      <c r="CY197" s="344">
        <f t="shared" si="552"/>
        <v>59520.739305007635</v>
      </c>
      <c r="CZ197" s="344">
        <f t="shared" si="552"/>
        <v>77655.31754084141</v>
      </c>
      <c r="DA197" s="344">
        <f t="shared" si="552"/>
        <v>116615</v>
      </c>
      <c r="DC197" s="344">
        <f t="shared" ref="DC197:DN197" si="553">+DC212</f>
        <v>9973286610.5</v>
      </c>
      <c r="DD197" s="344">
        <f t="shared" si="553"/>
        <v>19716255646.590912</v>
      </c>
      <c r="DE197" s="344">
        <f t="shared" si="553"/>
        <v>25567012443.384197</v>
      </c>
      <c r="DF197" s="344">
        <f t="shared" si="553"/>
        <v>34269661899.177486</v>
      </c>
      <c r="DG197" s="344">
        <f t="shared" si="553"/>
        <v>45044194311.518402</v>
      </c>
      <c r="DH197" s="344">
        <f t="shared" si="553"/>
        <v>61066507776.478355</v>
      </c>
      <c r="DI197" s="344">
        <f t="shared" si="553"/>
        <v>71746075864.438309</v>
      </c>
      <c r="DJ197" s="344">
        <f t="shared" si="553"/>
        <v>84700457676.39827</v>
      </c>
      <c r="DK197" s="344">
        <f t="shared" si="553"/>
        <v>95018739827.07251</v>
      </c>
      <c r="DL197" s="344">
        <f t="shared" si="553"/>
        <v>106534025925.03247</v>
      </c>
      <c r="DM197" s="344">
        <f t="shared" si="553"/>
        <v>114526400964.40909</v>
      </c>
      <c r="DN197" s="344">
        <f t="shared" si="553"/>
        <v>116615000000</v>
      </c>
      <c r="DP197" s="344">
        <f t="shared" ref="DP197:EA197" si="554">+DP212</f>
        <v>107630002</v>
      </c>
      <c r="DQ197" s="344">
        <f t="shared" si="554"/>
        <v>2958440950.7972722</v>
      </c>
      <c r="DR197" s="344">
        <f t="shared" si="554"/>
        <v>6300070978.7545452</v>
      </c>
      <c r="DS197" s="344">
        <f t="shared" si="554"/>
        <v>11663626332.69404</v>
      </c>
      <c r="DT197" s="344">
        <f t="shared" si="554"/>
        <v>17237789194.633537</v>
      </c>
      <c r="DU197" s="344">
        <f t="shared" si="554"/>
        <v>23085059365.672512</v>
      </c>
      <c r="DV197" s="344">
        <f t="shared" si="554"/>
        <v>29254835611.32629</v>
      </c>
      <c r="DW197" s="344">
        <f t="shared" si="554"/>
        <v>36748437767.140068</v>
      </c>
      <c r="DX197" s="344">
        <f t="shared" si="554"/>
        <v>46387379133.793854</v>
      </c>
      <c r="DY197" s="344">
        <f t="shared" si="554"/>
        <v>59520739305.007637</v>
      </c>
      <c r="DZ197" s="344">
        <f t="shared" si="554"/>
        <v>77655317540.841431</v>
      </c>
      <c r="EA197" s="344">
        <f t="shared" si="554"/>
        <v>116615000000</v>
      </c>
      <c r="EC197" s="480">
        <v>1000000</v>
      </c>
      <c r="ED197" s="480">
        <v>1000000</v>
      </c>
      <c r="EE197" s="480">
        <v>1000000</v>
      </c>
      <c r="EF197" s="480">
        <v>1000000</v>
      </c>
      <c r="EG197" s="480">
        <v>1000000</v>
      </c>
      <c r="EH197" s="480">
        <v>1000000</v>
      </c>
      <c r="EI197" s="480">
        <v>1000000</v>
      </c>
      <c r="EJ197" s="480">
        <v>1000000</v>
      </c>
      <c r="EK197" s="480">
        <v>1000000</v>
      </c>
      <c r="EL197" s="480">
        <v>1000000</v>
      </c>
      <c r="EM197" s="480">
        <v>1000000</v>
      </c>
      <c r="EN197" s="480">
        <v>1000000</v>
      </c>
      <c r="EP197" s="480">
        <v>1000000</v>
      </c>
      <c r="EQ197" s="480">
        <v>1000000</v>
      </c>
      <c r="ER197" s="480">
        <v>1000000</v>
      </c>
      <c r="ES197" s="480">
        <v>1000000</v>
      </c>
      <c r="ET197" s="480">
        <v>1000000</v>
      </c>
      <c r="EU197" s="480">
        <v>1000000</v>
      </c>
      <c r="EV197" s="480">
        <v>1000000</v>
      </c>
      <c r="EW197" s="480">
        <v>1000000</v>
      </c>
      <c r="EX197" s="480">
        <v>1000000</v>
      </c>
      <c r="EY197" s="480">
        <v>1000000</v>
      </c>
      <c r="EZ197" s="480">
        <v>1000000</v>
      </c>
      <c r="FA197" s="480">
        <v>1000000</v>
      </c>
    </row>
    <row r="198" spans="2:157" ht="24.75" customHeight="1" thickBot="1">
      <c r="B198" s="163" t="s">
        <v>196</v>
      </c>
      <c r="C198" s="1" t="s">
        <v>197</v>
      </c>
      <c r="D198" s="1" t="s">
        <v>171</v>
      </c>
      <c r="E198" s="1" t="s">
        <v>183</v>
      </c>
      <c r="F198" s="1" t="s">
        <v>171</v>
      </c>
      <c r="G198" s="1" t="s">
        <v>171</v>
      </c>
      <c r="H198" s="1" t="s">
        <v>171</v>
      </c>
      <c r="I198" s="1" t="s">
        <v>171</v>
      </c>
      <c r="J198" s="1" t="s">
        <v>171</v>
      </c>
      <c r="K198" s="1" t="s">
        <v>171</v>
      </c>
      <c r="L198" s="1" t="s">
        <v>171</v>
      </c>
      <c r="M198" s="1" t="s">
        <v>171</v>
      </c>
      <c r="N198" s="151" t="s">
        <v>171</v>
      </c>
      <c r="O198" s="151" t="s">
        <v>171</v>
      </c>
      <c r="P198" s="151"/>
      <c r="Q198" s="151"/>
      <c r="R198" s="151"/>
      <c r="S198" s="151"/>
      <c r="T198" s="154" t="s">
        <v>219</v>
      </c>
      <c r="U198" s="394"/>
      <c r="V198" s="154" t="s">
        <v>219</v>
      </c>
      <c r="W198" s="344">
        <f>+W197+W191</f>
        <v>489131.68599999999</v>
      </c>
      <c r="X198" s="344">
        <f t="shared" ref="X198:AC198" si="555">+X197+X191</f>
        <v>0</v>
      </c>
      <c r="Y198" s="344">
        <f t="shared" si="555"/>
        <v>25349.280143</v>
      </c>
      <c r="Z198" s="344">
        <f t="shared" si="555"/>
        <v>0</v>
      </c>
      <c r="AA198" s="344">
        <f t="shared" si="555"/>
        <v>24946.991527999999</v>
      </c>
      <c r="AB198" s="344">
        <f t="shared" si="555"/>
        <v>0</v>
      </c>
      <c r="AC198" s="344">
        <f t="shared" si="555"/>
        <v>0</v>
      </c>
      <c r="AD198" s="344">
        <f>+AD197+AD191</f>
        <v>489131.68599999999</v>
      </c>
      <c r="AE198" s="344">
        <f>+AE197+AE191</f>
        <v>47287.056410999998</v>
      </c>
      <c r="AF198" s="344">
        <f>+AF197+AF191</f>
        <v>417209.47170446994</v>
      </c>
      <c r="AG198" s="344">
        <f>+AG197+AG191</f>
        <v>24635.157884530028</v>
      </c>
      <c r="AH198" s="408">
        <f t="shared" ref="AH198" si="556">+AH197+AH191</f>
        <v>384286.12399974</v>
      </c>
      <c r="AI198" s="165">
        <f>+AH198/AD198</f>
        <v>0.78564962156170759</v>
      </c>
      <c r="AJ198" s="256"/>
      <c r="AK198" s="344">
        <f>+AK197+AK191</f>
        <v>423965.21101440908</v>
      </c>
      <c r="AL198" s="344">
        <f>+AL197+AL191</f>
        <v>-39679.087014669072</v>
      </c>
      <c r="AM198" s="168">
        <f t="shared" si="533"/>
        <v>0.86677110305712046</v>
      </c>
      <c r="AN198" s="408">
        <f>+AN197+AN191</f>
        <v>350817.86471631995</v>
      </c>
      <c r="AO198" s="181">
        <f>+AN198/AD198</f>
        <v>0.71722579983567036</v>
      </c>
      <c r="AP198" s="257"/>
      <c r="AQ198" s="344">
        <f>+AQ197+AQ191</f>
        <v>381082.72567384143</v>
      </c>
      <c r="AR198" s="344">
        <f>+AR197+AR191</f>
        <v>-30264.860957521436</v>
      </c>
      <c r="AS198" s="168">
        <f t="shared" si="534"/>
        <v>0.77910046840400649</v>
      </c>
      <c r="AT198" s="408">
        <f>+AT197+AT191</f>
        <v>345982.99156838999</v>
      </c>
      <c r="AU198" s="181">
        <f>+AT198/AD198</f>
        <v>0.70734119557404829</v>
      </c>
      <c r="AV198" s="408">
        <f>+AV197+AV191</f>
        <v>104845.56200026002</v>
      </c>
      <c r="AW198" s="344">
        <f>+AW197+AW191</f>
        <v>33468.259283420019</v>
      </c>
      <c r="AX198" s="346">
        <f>+AX197+AX191</f>
        <v>138313.82128368004</v>
      </c>
      <c r="AY198" s="371"/>
      <c r="AZ198" s="185">
        <f>+AZ197+AZ191</f>
        <v>424231.63608818094</v>
      </c>
      <c r="BA198" s="170">
        <f>IF(AND(AZ198=0,AN198&gt;AZ198),1,IFERROR(AN198/AZ198,1))</f>
        <v>0.82694885263907769</v>
      </c>
      <c r="BC198" s="514">
        <f>CC198/$AD$198</f>
        <v>0.24805419195795056</v>
      </c>
      <c r="BD198" s="514">
        <f t="shared" ref="BD198:BN198" si="557">CD198/$AD$198</f>
        <v>0.28406286073356307</v>
      </c>
      <c r="BE198" s="514">
        <f t="shared" si="557"/>
        <v>0.38853243159426842</v>
      </c>
      <c r="BF198" s="514">
        <f t="shared" si="557"/>
        <v>0.59226396853009755</v>
      </c>
      <c r="BG198" s="514">
        <f t="shared" si="557"/>
        <v>0.62535695165845051</v>
      </c>
      <c r="BH198" s="514">
        <f t="shared" si="557"/>
        <v>0.67983723840879606</v>
      </c>
      <c r="BI198" s="514">
        <f t="shared" si="557"/>
        <v>0.72034253273961557</v>
      </c>
      <c r="BJ198" s="514">
        <f t="shared" si="557"/>
        <v>0.7566833577990657</v>
      </c>
      <c r="BK198" s="514">
        <f t="shared" si="557"/>
        <v>0.78826428619280364</v>
      </c>
      <c r="BL198" s="514">
        <f t="shared" si="557"/>
        <v>0.83583329139513651</v>
      </c>
      <c r="BM198" s="514">
        <f t="shared" si="557"/>
        <v>0.86677110305712046</v>
      </c>
      <c r="BN198" s="514">
        <f t="shared" si="557"/>
        <v>0.90809493200569313</v>
      </c>
      <c r="BP198" s="514">
        <f>CP198/$AD$198</f>
        <v>0.20230670351051436</v>
      </c>
      <c r="BQ198" s="514">
        <f t="shared" ref="BQ198:CA198" si="558">CQ198/$AD$198</f>
        <v>0.21830429076884067</v>
      </c>
      <c r="BR198" s="514">
        <f t="shared" si="558"/>
        <v>0.31142303070252236</v>
      </c>
      <c r="BS198" s="514">
        <f t="shared" si="558"/>
        <v>0.50939437102362262</v>
      </c>
      <c r="BT198" s="514">
        <f t="shared" si="558"/>
        <v>0.53647085746073209</v>
      </c>
      <c r="BU198" s="514">
        <f t="shared" si="558"/>
        <v>0.56135551637657044</v>
      </c>
      <c r="BV198" s="514">
        <f t="shared" si="558"/>
        <v>0.60196262586907179</v>
      </c>
      <c r="BW198" s="514">
        <f t="shared" si="558"/>
        <v>0.62879821377210887</v>
      </c>
      <c r="BX198" s="514">
        <f t="shared" si="558"/>
        <v>0.66556424525479196</v>
      </c>
      <c r="BY198" s="514">
        <f t="shared" si="558"/>
        <v>0.72100061061676479</v>
      </c>
      <c r="BZ198" s="514">
        <f t="shared" si="558"/>
        <v>0.77910046840400649</v>
      </c>
      <c r="CA198" s="514">
        <f t="shared" si="558"/>
        <v>0.90809493200569313</v>
      </c>
      <c r="CC198" s="530">
        <f>+CC197+CC191</f>
        <v>121331.16513175999</v>
      </c>
      <c r="CD198" s="530">
        <f t="shared" ref="CD198:CN198" si="559">+CD197+CD191</f>
        <v>138944.1460005909</v>
      </c>
      <c r="CE198" s="530">
        <f t="shared" si="559"/>
        <v>190043.52333138417</v>
      </c>
      <c r="CF198" s="530">
        <f t="shared" si="559"/>
        <v>289695.07348417753</v>
      </c>
      <c r="CG198" s="530">
        <f t="shared" si="559"/>
        <v>305881.90011651837</v>
      </c>
      <c r="CH198" s="530">
        <f t="shared" si="559"/>
        <v>332529.93462847837</v>
      </c>
      <c r="CI198" s="530">
        <f t="shared" si="559"/>
        <v>352342.35753643833</v>
      </c>
      <c r="CJ198" s="530">
        <f t="shared" si="559"/>
        <v>370117.80656839826</v>
      </c>
      <c r="CK198" s="530">
        <f t="shared" si="559"/>
        <v>385565.03931907256</v>
      </c>
      <c r="CL198" s="530">
        <f t="shared" si="559"/>
        <v>408832.54703503242</v>
      </c>
      <c r="CM198" s="530">
        <f t="shared" si="559"/>
        <v>423965.21101440908</v>
      </c>
      <c r="CN198" s="530">
        <f t="shared" si="559"/>
        <v>444178.00514000002</v>
      </c>
      <c r="CP198" s="530">
        <f t="shared" ref="CP198:DA198" si="560">+CP197+CP191</f>
        <v>98954.618977200007</v>
      </c>
      <c r="CQ198" s="530">
        <f t="shared" si="560"/>
        <v>106779.54580479726</v>
      </c>
      <c r="CR198" s="530">
        <f t="shared" si="560"/>
        <v>152326.87206675453</v>
      </c>
      <c r="CS198" s="530">
        <f t="shared" si="560"/>
        <v>249160.92753769405</v>
      </c>
      <c r="CT198" s="530">
        <f t="shared" si="560"/>
        <v>262404.89499963354</v>
      </c>
      <c r="CU198" s="530">
        <f t="shared" si="560"/>
        <v>274576.77017067251</v>
      </c>
      <c r="CV198" s="530">
        <f t="shared" si="560"/>
        <v>294438.99410032626</v>
      </c>
      <c r="CW198" s="530">
        <f t="shared" si="560"/>
        <v>307565.13045614003</v>
      </c>
      <c r="CX198" s="530">
        <f t="shared" si="560"/>
        <v>325548.56142279389</v>
      </c>
      <c r="CY198" s="530">
        <f t="shared" si="560"/>
        <v>352664.24427800765</v>
      </c>
      <c r="CZ198" s="530">
        <f t="shared" si="560"/>
        <v>381082.72567384143</v>
      </c>
      <c r="DA198" s="530">
        <f t="shared" si="560"/>
        <v>444178.00514000002</v>
      </c>
      <c r="DC198" s="530">
        <f t="shared" ref="DC198:DN198" si="561">+DC197+DC191</f>
        <v>121331165131.75999</v>
      </c>
      <c r="DD198" s="530">
        <f t="shared" si="561"/>
        <v>138944146000.59091</v>
      </c>
      <c r="DE198" s="530">
        <f t="shared" si="561"/>
        <v>190043523331.38419</v>
      </c>
      <c r="DF198" s="530">
        <f t="shared" si="561"/>
        <v>289695073484.17749</v>
      </c>
      <c r="DG198" s="530">
        <f t="shared" si="561"/>
        <v>305881900116.51843</v>
      </c>
      <c r="DH198" s="530">
        <f t="shared" si="561"/>
        <v>332529934628.47833</v>
      </c>
      <c r="DI198" s="530">
        <f t="shared" si="561"/>
        <v>352342357536.43829</v>
      </c>
      <c r="DJ198" s="530">
        <f t="shared" si="561"/>
        <v>370117806568.39825</v>
      </c>
      <c r="DK198" s="530">
        <f t="shared" si="561"/>
        <v>385565039319.07251</v>
      </c>
      <c r="DL198" s="530">
        <f t="shared" si="561"/>
        <v>408832547035.03247</v>
      </c>
      <c r="DM198" s="530">
        <f t="shared" si="561"/>
        <v>423965211014.40906</v>
      </c>
      <c r="DN198" s="530">
        <f t="shared" si="561"/>
        <v>444178005140</v>
      </c>
      <c r="DP198" s="530">
        <f t="shared" ref="DP198:EA198" si="562">+DP197+DP191</f>
        <v>98954618977.199997</v>
      </c>
      <c r="DQ198" s="530">
        <f t="shared" si="562"/>
        <v>106779545804.79727</v>
      </c>
      <c r="DR198" s="530">
        <f t="shared" si="562"/>
        <v>152326872066.75455</v>
      </c>
      <c r="DS198" s="530">
        <f t="shared" si="562"/>
        <v>249160927537.69403</v>
      </c>
      <c r="DT198" s="530">
        <f t="shared" si="562"/>
        <v>262404894999.63354</v>
      </c>
      <c r="DU198" s="530">
        <f t="shared" si="562"/>
        <v>274576770170.67252</v>
      </c>
      <c r="DV198" s="530">
        <f t="shared" si="562"/>
        <v>294438994100.32629</v>
      </c>
      <c r="DW198" s="530">
        <f t="shared" si="562"/>
        <v>307565130456.14008</v>
      </c>
      <c r="DX198" s="530">
        <f t="shared" si="562"/>
        <v>325548561422.79382</v>
      </c>
      <c r="DY198" s="530">
        <f t="shared" si="562"/>
        <v>352664244278.00763</v>
      </c>
      <c r="DZ198" s="530">
        <f t="shared" si="562"/>
        <v>381082725673.84143</v>
      </c>
      <c r="EA198" s="530">
        <f t="shared" si="562"/>
        <v>444178005140</v>
      </c>
      <c r="EC198" s="516">
        <v>1000000</v>
      </c>
      <c r="ED198" s="517">
        <v>1000000</v>
      </c>
      <c r="EE198" s="517">
        <v>1000000</v>
      </c>
      <c r="EF198" s="517">
        <v>1000000</v>
      </c>
      <c r="EG198" s="517">
        <v>1000000</v>
      </c>
      <c r="EH198" s="517">
        <v>1000000</v>
      </c>
      <c r="EI198" s="517">
        <v>1000000</v>
      </c>
      <c r="EJ198" s="517">
        <v>1000000</v>
      </c>
      <c r="EK198" s="517">
        <v>1000000</v>
      </c>
      <c r="EL198" s="517">
        <v>1000000</v>
      </c>
      <c r="EM198" s="517">
        <v>1000000</v>
      </c>
      <c r="EN198" s="517">
        <v>1000000</v>
      </c>
      <c r="EP198" s="517">
        <v>1000000</v>
      </c>
      <c r="EQ198" s="517">
        <v>1000000</v>
      </c>
      <c r="ER198" s="517">
        <v>1000000</v>
      </c>
      <c r="ES198" s="517">
        <v>1000000</v>
      </c>
      <c r="ET198" s="517">
        <v>1000000</v>
      </c>
      <c r="EU198" s="517">
        <v>1000000</v>
      </c>
      <c r="EV198" s="517">
        <v>1000000</v>
      </c>
      <c r="EW198" s="517">
        <v>1000000</v>
      </c>
      <c r="EX198" s="517">
        <v>1000000</v>
      </c>
      <c r="EY198" s="517">
        <v>1000000</v>
      </c>
      <c r="EZ198" s="517">
        <v>1000000</v>
      </c>
      <c r="FA198" s="517">
        <v>1000000</v>
      </c>
    </row>
    <row r="199" spans="2:157" ht="23.25" customHeight="1" thickBot="1">
      <c r="B199" s="304" t="s">
        <v>196</v>
      </c>
      <c r="C199" s="151" t="s">
        <v>197</v>
      </c>
      <c r="D199" s="151" t="s">
        <v>171</v>
      </c>
      <c r="E199" s="151" t="s">
        <v>171</v>
      </c>
      <c r="F199" s="151" t="s">
        <v>171</v>
      </c>
      <c r="G199" s="151" t="s">
        <v>171</v>
      </c>
      <c r="H199" s="151" t="s">
        <v>171</v>
      </c>
      <c r="I199" s="151" t="s">
        <v>171</v>
      </c>
      <c r="J199" s="151" t="s">
        <v>171</v>
      </c>
      <c r="K199" s="151" t="s">
        <v>171</v>
      </c>
      <c r="L199" s="151" t="s">
        <v>171</v>
      </c>
      <c r="M199" s="151" t="s">
        <v>171</v>
      </c>
      <c r="T199" s="139"/>
      <c r="U199" s="384"/>
      <c r="V199" s="140"/>
      <c r="W199" s="139"/>
      <c r="X199" s="139"/>
      <c r="Y199" s="139"/>
      <c r="Z199" s="139"/>
      <c r="AA199" s="139"/>
      <c r="AB199" s="139"/>
      <c r="AC199" s="139"/>
      <c r="AD199" s="378"/>
      <c r="AE199" s="139"/>
      <c r="AF199" s="139"/>
      <c r="AG199" s="139"/>
      <c r="AH199" s="378"/>
      <c r="AI199" s="141"/>
      <c r="AJ199" s="142"/>
      <c r="AK199" s="142"/>
      <c r="AL199" s="142"/>
      <c r="AM199" s="136"/>
      <c r="AN199" s="378"/>
      <c r="AO199" s="141"/>
      <c r="AP199" s="142"/>
      <c r="AQ199" s="142"/>
      <c r="AR199" s="142"/>
      <c r="AS199" s="136"/>
      <c r="AT199" s="378"/>
      <c r="AU199" s="141"/>
      <c r="AV199" s="378"/>
      <c r="AW199" s="337"/>
      <c r="AX199" s="337"/>
      <c r="AY199" s="337"/>
      <c r="AZ199" s="142"/>
      <c r="BA199" s="142"/>
      <c r="BC199" s="310"/>
      <c r="BD199" s="310"/>
      <c r="BE199" s="310"/>
      <c r="BF199" s="310"/>
      <c r="BG199" s="310"/>
      <c r="BH199" s="310"/>
      <c r="BI199" s="310"/>
      <c r="BJ199" s="310"/>
      <c r="BK199" s="310"/>
      <c r="BL199" s="310"/>
      <c r="BM199" s="310"/>
      <c r="BN199" s="310"/>
      <c r="BO199" s="518"/>
      <c r="BP199" s="310"/>
      <c r="BQ199" s="310"/>
      <c r="BR199" s="310"/>
      <c r="BS199" s="310"/>
      <c r="BT199" s="310"/>
      <c r="BU199" s="310"/>
      <c r="BV199" s="310"/>
      <c r="BW199" s="310"/>
      <c r="BX199" s="310"/>
      <c r="BY199" s="310"/>
      <c r="BZ199" s="310"/>
      <c r="CA199" s="310"/>
      <c r="CC199" s="485"/>
      <c r="CD199" s="485"/>
      <c r="CE199" s="485"/>
      <c r="CF199" s="485"/>
      <c r="CG199" s="485"/>
      <c r="CH199" s="485"/>
      <c r="CI199" s="485"/>
      <c r="CJ199" s="485"/>
      <c r="CK199" s="485"/>
      <c r="CL199" s="485"/>
      <c r="CM199" s="485"/>
      <c r="CN199" s="485"/>
      <c r="CO199" s="519"/>
      <c r="CP199" s="485"/>
      <c r="CQ199" s="485"/>
      <c r="CR199" s="485"/>
      <c r="CS199" s="485"/>
      <c r="CT199" s="485"/>
      <c r="CU199" s="485"/>
      <c r="CV199" s="485"/>
      <c r="CW199" s="485"/>
      <c r="CX199" s="485"/>
      <c r="CY199" s="485"/>
      <c r="CZ199" s="485"/>
      <c r="DA199" s="485"/>
      <c r="DC199" s="485"/>
      <c r="DD199" s="485"/>
      <c r="DE199" s="485"/>
      <c r="DF199" s="485"/>
      <c r="DG199" s="485"/>
      <c r="DH199" s="485"/>
      <c r="DI199" s="485"/>
      <c r="DJ199" s="485"/>
      <c r="DK199" s="485"/>
      <c r="DL199" s="485"/>
      <c r="DM199" s="485"/>
      <c r="DN199" s="485"/>
      <c r="DO199" s="519"/>
      <c r="DP199" s="485"/>
      <c r="DQ199" s="485"/>
      <c r="DR199" s="485"/>
      <c r="DS199" s="485"/>
      <c r="DT199" s="485"/>
      <c r="DU199" s="485"/>
      <c r="DV199" s="485"/>
      <c r="DW199" s="485"/>
      <c r="DX199" s="485"/>
      <c r="DY199" s="485"/>
      <c r="DZ199" s="485"/>
      <c r="EA199" s="485"/>
      <c r="EC199" s="485"/>
      <c r="ED199" s="485"/>
      <c r="EE199" s="485"/>
      <c r="EF199" s="485"/>
      <c r="EG199" s="485"/>
      <c r="EH199" s="485"/>
      <c r="EI199" s="485"/>
      <c r="EJ199" s="485"/>
      <c r="EK199" s="485"/>
      <c r="EL199" s="485"/>
      <c r="EM199" s="485"/>
      <c r="EN199" s="485"/>
      <c r="EO199" s="519"/>
      <c r="EP199" s="485"/>
      <c r="EQ199" s="485"/>
      <c r="ER199" s="485"/>
      <c r="ES199" s="485"/>
      <c r="ET199" s="485"/>
      <c r="EU199" s="485"/>
      <c r="EV199" s="485"/>
      <c r="EW199" s="485"/>
      <c r="EX199" s="485"/>
      <c r="EY199" s="485"/>
      <c r="EZ199" s="485"/>
      <c r="FA199" s="485"/>
    </row>
    <row r="200" spans="2:157" ht="27.75" customHeight="1" thickBot="1">
      <c r="T200" s="139"/>
      <c r="U200" s="384"/>
      <c r="V200" s="140"/>
      <c r="W200" s="139"/>
      <c r="X200" s="139"/>
      <c r="Y200" s="139"/>
      <c r="Z200" s="139"/>
      <c r="AA200" s="139"/>
      <c r="AB200" s="139"/>
      <c r="AC200" s="139"/>
      <c r="AD200" s="378"/>
      <c r="AE200" s="139"/>
      <c r="AF200" s="139"/>
      <c r="AG200" s="139"/>
      <c r="AH200" s="378"/>
      <c r="AI200" s="141"/>
      <c r="AJ200" s="142"/>
      <c r="AK200" s="142"/>
      <c r="AL200" s="142"/>
      <c r="AM200" s="136"/>
      <c r="AN200" s="378"/>
      <c r="AO200" s="141"/>
      <c r="AP200" s="142"/>
      <c r="AQ200" s="142"/>
      <c r="AR200" s="142"/>
      <c r="AS200" s="136"/>
      <c r="AT200" s="378"/>
      <c r="AU200" s="141"/>
      <c r="AV200" s="378"/>
      <c r="AW200" s="337"/>
      <c r="AX200" s="337"/>
      <c r="AY200" s="337"/>
      <c r="AZ200" s="142"/>
      <c r="BA200" s="142"/>
      <c r="BC200" s="310"/>
      <c r="BD200" s="310"/>
      <c r="BE200" s="310"/>
      <c r="BF200" s="310"/>
      <c r="BG200" s="310"/>
      <c r="BH200" s="310"/>
      <c r="BI200" s="310"/>
      <c r="BJ200" s="310"/>
      <c r="BK200" s="310"/>
      <c r="BL200" s="310"/>
      <c r="BM200" s="310"/>
      <c r="BN200" s="310"/>
      <c r="BO200" s="518"/>
      <c r="BP200" s="310"/>
      <c r="BQ200" s="310"/>
      <c r="BR200" s="310"/>
      <c r="BS200" s="310"/>
      <c r="BT200" s="310"/>
      <c r="BU200" s="310"/>
      <c r="BV200" s="310"/>
      <c r="BW200" s="310"/>
      <c r="BX200" s="310"/>
      <c r="BY200" s="310"/>
      <c r="BZ200" s="310"/>
      <c r="CA200" s="310"/>
      <c r="CC200" s="485"/>
      <c r="CD200" s="485"/>
      <c r="CE200" s="485"/>
      <c r="CF200" s="485"/>
      <c r="CG200" s="485"/>
      <c r="CH200" s="485"/>
      <c r="CI200" s="485"/>
      <c r="CJ200" s="485"/>
      <c r="CK200" s="485"/>
      <c r="CL200" s="485"/>
      <c r="CM200" s="485"/>
      <c r="CN200" s="485"/>
      <c r="CO200" s="519"/>
      <c r="CP200" s="485"/>
      <c r="CQ200" s="485"/>
      <c r="CR200" s="485"/>
      <c r="CS200" s="485"/>
      <c r="CT200" s="485"/>
      <c r="CU200" s="485"/>
      <c r="CV200" s="485"/>
      <c r="CW200" s="485"/>
      <c r="CX200" s="485"/>
      <c r="CY200" s="485"/>
      <c r="CZ200" s="485"/>
      <c r="DA200" s="485"/>
      <c r="DC200" s="485"/>
      <c r="DD200" s="485"/>
      <c r="DE200" s="485"/>
      <c r="DF200" s="485"/>
      <c r="DG200" s="485"/>
      <c r="DH200" s="485"/>
      <c r="DI200" s="485"/>
      <c r="DJ200" s="485"/>
      <c r="DK200" s="485"/>
      <c r="DL200" s="485"/>
      <c r="DM200" s="485"/>
      <c r="DN200" s="485"/>
      <c r="DO200" s="519"/>
      <c r="DP200" s="485"/>
      <c r="DQ200" s="485"/>
      <c r="DR200" s="485"/>
      <c r="DS200" s="485"/>
      <c r="DT200" s="485"/>
      <c r="DU200" s="485"/>
      <c r="DV200" s="485"/>
      <c r="DW200" s="485"/>
      <c r="DX200" s="485"/>
      <c r="DY200" s="485"/>
      <c r="DZ200" s="485"/>
      <c r="EA200" s="485"/>
      <c r="EC200" s="485"/>
      <c r="ED200" s="485"/>
      <c r="EE200" s="485"/>
      <c r="EF200" s="485"/>
      <c r="EG200" s="485"/>
      <c r="EH200" s="485"/>
      <c r="EI200" s="485"/>
      <c r="EJ200" s="485"/>
      <c r="EK200" s="485"/>
      <c r="EL200" s="485"/>
      <c r="EM200" s="485"/>
      <c r="EN200" s="485"/>
      <c r="EO200" s="519"/>
      <c r="EP200" s="485"/>
      <c r="EQ200" s="485"/>
      <c r="ER200" s="485"/>
      <c r="ES200" s="485"/>
      <c r="ET200" s="485"/>
      <c r="EU200" s="485"/>
      <c r="EV200" s="485"/>
      <c r="EW200" s="485"/>
      <c r="EX200" s="485"/>
      <c r="EY200" s="485"/>
      <c r="EZ200" s="485"/>
      <c r="FA200" s="485"/>
    </row>
    <row r="201" spans="2:157" ht="51" customHeight="1" thickBot="1">
      <c r="B201" s="148"/>
      <c r="C201" s="220"/>
      <c r="D201" s="220"/>
      <c r="E201" s="220"/>
      <c r="F201" s="220"/>
      <c r="G201" s="220"/>
      <c r="H201" s="220"/>
      <c r="I201" s="220"/>
      <c r="J201" s="220"/>
      <c r="K201" s="220"/>
      <c r="L201" s="220"/>
      <c r="M201" s="220"/>
      <c r="N201" s="220"/>
      <c r="O201" s="220"/>
      <c r="P201" s="220"/>
      <c r="Q201" s="220"/>
      <c r="R201" s="220"/>
      <c r="S201" s="220"/>
      <c r="T201" s="153" t="s">
        <v>129</v>
      </c>
      <c r="U201" s="393"/>
      <c r="V201" s="153" t="s">
        <v>129</v>
      </c>
      <c r="W201" s="154" t="s">
        <v>130</v>
      </c>
      <c r="X201" s="154" t="s">
        <v>131</v>
      </c>
      <c r="Y201" s="154" t="s">
        <v>132</v>
      </c>
      <c r="Z201" s="154" t="s">
        <v>133</v>
      </c>
      <c r="AA201" s="154" t="s">
        <v>134</v>
      </c>
      <c r="AB201" s="154" t="s">
        <v>135</v>
      </c>
      <c r="AC201" s="153" t="s">
        <v>136</v>
      </c>
      <c r="AD201" s="404" t="s">
        <v>137</v>
      </c>
      <c r="AE201" s="153" t="s">
        <v>138</v>
      </c>
      <c r="AF201" s="153" t="s">
        <v>139</v>
      </c>
      <c r="AG201" s="153" t="s">
        <v>140</v>
      </c>
      <c r="AH201" s="404" t="s">
        <v>7</v>
      </c>
      <c r="AI201" s="155" t="s">
        <v>141</v>
      </c>
      <c r="AJ201" s="156" t="s">
        <v>142</v>
      </c>
      <c r="AK201" s="156" t="s">
        <v>143</v>
      </c>
      <c r="AL201" s="156" t="s">
        <v>144</v>
      </c>
      <c r="AM201" s="157" t="s">
        <v>145</v>
      </c>
      <c r="AN201" s="404" t="s">
        <v>146</v>
      </c>
      <c r="AO201" s="155" t="s">
        <v>147</v>
      </c>
      <c r="AP201" s="305"/>
      <c r="AQ201" s="269" t="s">
        <v>149</v>
      </c>
      <c r="AR201" s="235" t="s">
        <v>150</v>
      </c>
      <c r="AS201" s="270" t="s">
        <v>151</v>
      </c>
      <c r="AT201" s="404" t="s">
        <v>152</v>
      </c>
      <c r="AU201" s="155" t="s">
        <v>153</v>
      </c>
      <c r="AV201" s="404" t="s">
        <v>154</v>
      </c>
      <c r="AW201" s="338" t="s">
        <v>155</v>
      </c>
      <c r="AX201" s="338" t="s">
        <v>156</v>
      </c>
      <c r="AY201" s="375"/>
      <c r="AZ201" s="158" t="s">
        <v>158</v>
      </c>
      <c r="BA201" s="159" t="s">
        <v>159</v>
      </c>
      <c r="BC201" s="314" t="s">
        <v>160</v>
      </c>
      <c r="BD201" s="314" t="s">
        <v>161</v>
      </c>
      <c r="BE201" s="314" t="s">
        <v>162</v>
      </c>
      <c r="BF201" s="314" t="s">
        <v>163</v>
      </c>
      <c r="BG201" s="314" t="s">
        <v>164</v>
      </c>
      <c r="BH201" s="314" t="s">
        <v>165</v>
      </c>
      <c r="BI201" s="314" t="s">
        <v>166</v>
      </c>
      <c r="BJ201" s="314" t="s">
        <v>167</v>
      </c>
      <c r="BK201" s="314" t="s">
        <v>111</v>
      </c>
      <c r="BL201" s="314" t="s">
        <v>168</v>
      </c>
      <c r="BM201" s="314" t="s">
        <v>169</v>
      </c>
      <c r="BN201" s="314" t="s">
        <v>170</v>
      </c>
      <c r="BP201" s="314" t="s">
        <v>160</v>
      </c>
      <c r="BQ201" s="314" t="s">
        <v>161</v>
      </c>
      <c r="BR201" s="314" t="s">
        <v>162</v>
      </c>
      <c r="BS201" s="314" t="s">
        <v>163</v>
      </c>
      <c r="BT201" s="314" t="s">
        <v>164</v>
      </c>
      <c r="BU201" s="314" t="s">
        <v>165</v>
      </c>
      <c r="BV201" s="314" t="s">
        <v>166</v>
      </c>
      <c r="BW201" s="314" t="s">
        <v>167</v>
      </c>
      <c r="BX201" s="314" t="s">
        <v>111</v>
      </c>
      <c r="BY201" s="314" t="s">
        <v>168</v>
      </c>
      <c r="BZ201" s="314" t="s">
        <v>169</v>
      </c>
      <c r="CA201" s="314" t="s">
        <v>170</v>
      </c>
      <c r="CC201" s="520" t="s">
        <v>160</v>
      </c>
      <c r="CD201" s="520" t="s">
        <v>161</v>
      </c>
      <c r="CE201" s="520" t="s">
        <v>162</v>
      </c>
      <c r="CF201" s="520" t="s">
        <v>163</v>
      </c>
      <c r="CG201" s="520" t="s">
        <v>164</v>
      </c>
      <c r="CH201" s="520" t="s">
        <v>165</v>
      </c>
      <c r="CI201" s="520" t="s">
        <v>166</v>
      </c>
      <c r="CJ201" s="520" t="s">
        <v>167</v>
      </c>
      <c r="CK201" s="520" t="s">
        <v>111</v>
      </c>
      <c r="CL201" s="520" t="s">
        <v>168</v>
      </c>
      <c r="CM201" s="520" t="s">
        <v>169</v>
      </c>
      <c r="CN201" s="520" t="s">
        <v>170</v>
      </c>
      <c r="CP201" s="520" t="s">
        <v>160</v>
      </c>
      <c r="CQ201" s="520" t="s">
        <v>161</v>
      </c>
      <c r="CR201" s="520" t="s">
        <v>162</v>
      </c>
      <c r="CS201" s="520" t="s">
        <v>163</v>
      </c>
      <c r="CT201" s="520" t="s">
        <v>164</v>
      </c>
      <c r="CU201" s="520" t="s">
        <v>165</v>
      </c>
      <c r="CV201" s="520" t="s">
        <v>166</v>
      </c>
      <c r="CW201" s="520" t="s">
        <v>167</v>
      </c>
      <c r="CX201" s="520" t="s">
        <v>111</v>
      </c>
      <c r="CY201" s="520" t="s">
        <v>168</v>
      </c>
      <c r="CZ201" s="520" t="s">
        <v>169</v>
      </c>
      <c r="DA201" s="520" t="s">
        <v>170</v>
      </c>
      <c r="DC201" s="520" t="s">
        <v>160</v>
      </c>
      <c r="DD201" s="520" t="s">
        <v>161</v>
      </c>
      <c r="DE201" s="520" t="s">
        <v>162</v>
      </c>
      <c r="DF201" s="520" t="s">
        <v>163</v>
      </c>
      <c r="DG201" s="520" t="s">
        <v>164</v>
      </c>
      <c r="DH201" s="520" t="s">
        <v>165</v>
      </c>
      <c r="DI201" s="520" t="s">
        <v>166</v>
      </c>
      <c r="DJ201" s="520" t="s">
        <v>167</v>
      </c>
      <c r="DK201" s="520" t="s">
        <v>111</v>
      </c>
      <c r="DL201" s="520" t="s">
        <v>168</v>
      </c>
      <c r="DM201" s="520" t="s">
        <v>169</v>
      </c>
      <c r="DN201" s="520" t="s">
        <v>170</v>
      </c>
      <c r="DP201" s="520" t="s">
        <v>160</v>
      </c>
      <c r="DQ201" s="520" t="s">
        <v>161</v>
      </c>
      <c r="DR201" s="520" t="s">
        <v>162</v>
      </c>
      <c r="DS201" s="520" t="s">
        <v>163</v>
      </c>
      <c r="DT201" s="520" t="s">
        <v>164</v>
      </c>
      <c r="DU201" s="520" t="s">
        <v>165</v>
      </c>
      <c r="DV201" s="520" t="s">
        <v>166</v>
      </c>
      <c r="DW201" s="520" t="s">
        <v>167</v>
      </c>
      <c r="DX201" s="520" t="s">
        <v>111</v>
      </c>
      <c r="DY201" s="520" t="s">
        <v>168</v>
      </c>
      <c r="DZ201" s="520" t="s">
        <v>169</v>
      </c>
      <c r="EA201" s="520" t="s">
        <v>170</v>
      </c>
      <c r="EC201" s="520" t="s">
        <v>160</v>
      </c>
      <c r="ED201" s="520" t="s">
        <v>161</v>
      </c>
      <c r="EE201" s="520" t="s">
        <v>162</v>
      </c>
      <c r="EF201" s="520" t="s">
        <v>163</v>
      </c>
      <c r="EG201" s="520" t="s">
        <v>164</v>
      </c>
      <c r="EH201" s="520" t="s">
        <v>165</v>
      </c>
      <c r="EI201" s="520" t="s">
        <v>166</v>
      </c>
      <c r="EJ201" s="520" t="s">
        <v>167</v>
      </c>
      <c r="EK201" s="520" t="s">
        <v>111</v>
      </c>
      <c r="EL201" s="520" t="s">
        <v>168</v>
      </c>
      <c r="EM201" s="520" t="s">
        <v>169</v>
      </c>
      <c r="EN201" s="520" t="s">
        <v>170</v>
      </c>
      <c r="EP201" s="520" t="s">
        <v>160</v>
      </c>
      <c r="EQ201" s="520" t="s">
        <v>161</v>
      </c>
      <c r="ER201" s="520" t="s">
        <v>162</v>
      </c>
      <c r="ES201" s="520" t="s">
        <v>163</v>
      </c>
      <c r="ET201" s="520" t="s">
        <v>164</v>
      </c>
      <c r="EU201" s="520" t="s">
        <v>165</v>
      </c>
      <c r="EV201" s="520" t="s">
        <v>166</v>
      </c>
      <c r="EW201" s="520" t="s">
        <v>167</v>
      </c>
      <c r="EX201" s="520" t="s">
        <v>111</v>
      </c>
      <c r="EY201" s="520" t="s">
        <v>168</v>
      </c>
      <c r="EZ201" s="520" t="s">
        <v>169</v>
      </c>
      <c r="FA201" s="520" t="s">
        <v>170</v>
      </c>
    </row>
    <row r="202" spans="2:157" ht="83.25" customHeight="1">
      <c r="B202" s="1" t="s">
        <v>196</v>
      </c>
      <c r="C202" s="1" t="s">
        <v>197</v>
      </c>
      <c r="D202" s="553" t="s">
        <v>361</v>
      </c>
      <c r="E202" s="1" t="s">
        <v>183</v>
      </c>
      <c r="F202" s="1" t="s">
        <v>171</v>
      </c>
      <c r="G202" s="1" t="s">
        <v>171</v>
      </c>
      <c r="H202" s="1" t="s">
        <v>171</v>
      </c>
      <c r="I202" s="1" t="s">
        <v>171</v>
      </c>
      <c r="J202" s="1" t="s">
        <v>171</v>
      </c>
      <c r="K202" s="1" t="s">
        <v>171</v>
      </c>
      <c r="L202" s="1" t="s">
        <v>171</v>
      </c>
      <c r="M202" s="1" t="s">
        <v>171</v>
      </c>
      <c r="N202" s="1" t="s">
        <v>171</v>
      </c>
      <c r="O202" s="1" t="s">
        <v>171</v>
      </c>
      <c r="T202" s="450" t="s">
        <v>68</v>
      </c>
      <c r="U202" s="454">
        <v>202300000000327</v>
      </c>
      <c r="V202" s="282" t="s">
        <v>68</v>
      </c>
      <c r="W202" s="351">
        <f>+SUMIFS('[1]SIIF 30 de Noviembre de 2025'!$P$4:$P$749,'[1]SIIF 30 de Noviembre de 2025'!$A$4:$A$749,$B202,'[1]SIIF 30 de Noviembre de 2025'!$B$4:$B$749,$C202,'[1]SIIF 30 de Noviembre de 2025'!$C$4:$C$749,$D202)/1000000</f>
        <v>9250</v>
      </c>
      <c r="X202" s="351">
        <f>1500-1500</f>
        <v>0</v>
      </c>
      <c r="Y202" s="351">
        <f>+SUMIFS('[1]SIIF 30 de Noviembre de 2025'!$R$4:$R$749,'[1]SIIF 30 de Noviembre de 2025'!$A$4:$A$749,$B202,'[1]SIIF 30 de Noviembre de 2025'!$B$4:$B$749,$C202,'[1]SIIF 30 de Noviembre de 2025'!$C$4:$C$749,$D202)/1000000</f>
        <v>0</v>
      </c>
      <c r="Z202" s="351"/>
      <c r="AA202" s="351">
        <f>+SUMIFS('[1]SIIF 30 de Noviembre de 2025'!$Q$4:$Q$749,'[1]SIIF 30 de Noviembre de 2025'!$A$4:$A$749,$B202,'[1]SIIF 30 de Noviembre de 2025'!$B$4:$B$749,$C202,'[1]SIIF 30 de Noviembre de 2025'!$C$4:$C$749,$D202)/1000000</f>
        <v>0</v>
      </c>
      <c r="AB202" s="351"/>
      <c r="AC202" s="351"/>
      <c r="AD202" s="413">
        <f>+SUMIFS('[1]SIIF 30 de Noviembre de 2025'!$S$4:$S$749,'[1]SIIF 30 de Noviembre de 2025'!$A$4:$A$749,$B202,'[1]SIIF 30 de Noviembre de 2025'!$B$4:$B$749,$C202,'[1]SIIF 30 de Noviembre de 2025'!$C$4:$C$749,$D202)/1000000</f>
        <v>9250</v>
      </c>
      <c r="AE202" s="351">
        <f>+SUMIFS('[1]SIIF 30 de Noviembre de 2025'!$T$4:$T$749,'[1]SIIF 30 de Noviembre de 2025'!$A$4:$A$749,$B202,'[1]SIIF 30 de Noviembre de 2025'!$B$4:$B$749,$C202,'[1]SIIF 30 de Noviembre de 2025'!$C$4:$C$749,$D202)/1000000</f>
        <v>0</v>
      </c>
      <c r="AF202" s="351">
        <f>+SUMIFS('[1]SIIF 30 de Noviembre de 2025'!$U$4:$U$749,'[1]SIIF 30 de Noviembre de 2025'!$A$4:$A$749,$B202,'[1]SIIF 30 de Noviembre de 2025'!$B$4:$B$749,$C202,'[1]SIIF 30 de Noviembre de 2025'!$C$4:$C$749,$D202)/1000000</f>
        <v>9242.0783109999993</v>
      </c>
      <c r="AG202" s="351">
        <f>+SUMIFS('[1]SIIF 30 de Noviembre de 2025'!$V$4:$V$749,'[1]SIIF 30 de Noviembre de 2025'!$A$4:$A$749,$B202,'[1]SIIF 30 de Noviembre de 2025'!$B$4:$B$749,$C202,'[1]SIIF 30 de Noviembre de 2025'!$C$4:$C$749,$D202)/1000000</f>
        <v>7.9216889999999998</v>
      </c>
      <c r="AH202" s="418">
        <f>+SUMIFS('[1]SIIF 30 de Noviembre de 2025'!$W$4:$W$749,'[1]SIIF 30 de Noviembre de 2025'!$A$4:$A$749,$B202,'[1]SIIF 30 de Noviembre de 2025'!$B$4:$B$749,$C202,'[1]SIIF 30 de Noviembre de 2025'!$C$4:$C$749,$D202,'[1]SIIF 30 de Noviembre de 2025'!$D$4:$D$749,$E202,'[1]SIIF 30 de Noviembre de 2025'!$E$4:$E$749,$F202,'[1]SIIF 30 de Noviembre de 2025'!$F$4:$F$749,$G202,'[1]SIIF 30 de Noviembre de 2025'!$G$4:$G$749,$H202,'[1]SIIF 30 de Noviembre de 2025'!$H$4:$H$749,$I202,'[1]SIIF 30 de Noviembre de 2025'!$I$4:$I$749,$J202,'[1]SIIF 30 de Noviembre de 2025'!$J$4:$J$749,$K202,'[1]SIIF 30 de Noviembre de 2025'!$K$4:$K$749,$L202,'[1]SIIF 30 de Noviembre de 2025'!$L$4:$L$749,$M202,'[1]SIIF 30 de Noviembre de 2025'!$M$4:$M$749,$N202,'[1]SIIF 30 de Noviembre de 2025'!$N$4:$N$749,$O202)/1000000</f>
        <v>8850.6418030000004</v>
      </c>
      <c r="AI202" s="244">
        <f t="shared" ref="AI202:AI212" si="563">+AH202/AD202</f>
        <v>0.95682614086486495</v>
      </c>
      <c r="AJ202" s="245"/>
      <c r="AK202" s="243">
        <f t="shared" ref="AK202:AK211" si="564">INDEX(CC202:CN202,MATCH($W$1,$CC$86:$CN$86,0))</f>
        <v>9250</v>
      </c>
      <c r="AL202" s="243">
        <f t="shared" ref="AL202:AL211" si="565">+AH202-AK202</f>
        <v>-399.35819699999956</v>
      </c>
      <c r="AM202" s="168">
        <f t="shared" ref="AM202:AM212" si="566">INDEX(BC202:BN202,MATCH($W$1,$BC$86:$BN$86,0))</f>
        <v>1</v>
      </c>
      <c r="AN202" s="422">
        <f>+SUMIFS('[1]SIIF 30 de Noviembre de 2025'!$X$4:$X$749,'[1]SIIF 30 de Noviembre de 2025'!$A$4:$A$749,$B202,'[1]SIIF 30 de Noviembre de 2025'!$B$4:$B$749,$C202,'[1]SIIF 30 de Noviembre de 2025'!$C$4:$C$749,$D202,'[1]SIIF 30 de Noviembre de 2025'!$D$4:$D$749,$E202,'[1]SIIF 30 de Noviembre de 2025'!$E$4:$E$749,$F202,'[1]SIIF 30 de Noviembre de 2025'!$F$4:$F$749,$G202,'[1]SIIF 30 de Noviembre de 2025'!$G$4:$G$749,$H202,'[1]SIIF 30 de Noviembre de 2025'!$H$4:$H$749,$I202,'[1]SIIF 30 de Noviembre de 2025'!$I$4:$I$749,$J202,'[1]SIIF 30 de Noviembre de 2025'!$J$4:$J$749,$K202,'[1]SIIF 30 de Noviembre de 2025'!$K$4:$K$749,$L202,'[1]SIIF 30 de Noviembre de 2025'!$L$4:$L$749,$M202,'[1]SIIF 30 de Noviembre de 2025'!$M$4:$M$749,$N202,'[1]SIIF 30 de Noviembre de 2025'!$N$4:$N$749,$O202)/1000000</f>
        <v>5317.2165649999997</v>
      </c>
      <c r="AO202" s="244">
        <f t="shared" ref="AO202:AO212" si="567">+AN202/AD202</f>
        <v>0.57483422324324318</v>
      </c>
      <c r="AP202" s="245"/>
      <c r="AQ202" s="243">
        <f t="shared" ref="AQ202:AQ211" si="568">INDEX(CP202:DA202,MATCH($W$1,$CP$86:$DA$86,0))</f>
        <v>4839.592541</v>
      </c>
      <c r="AR202" s="243">
        <f t="shared" ref="AR202:AR211" si="569">+AN202-AQ202</f>
        <v>477.62402399999974</v>
      </c>
      <c r="AS202" s="168">
        <f t="shared" ref="AS202:AS212" si="570">INDEX(BP202:CA202,MATCH($W$1,$BP$86:$CA$86,0))</f>
        <v>0.52319919362162159</v>
      </c>
      <c r="AT202" s="422">
        <f>+SUMIFS('[1]SIIF 30 de Noviembre de 2025'!$Z$4:$Z$749,'[1]SIIF 30 de Noviembre de 2025'!$A$4:$A$749,$B202,'[1]SIIF 30 de Noviembre de 2025'!$B$4:$B$749,$C202,'[1]SIIF 30 de Noviembre de 2025'!$C$4:$C$749,$D202,'[1]SIIF 30 de Noviembre de 2025'!$D$4:$D$749,$E202,'[1]SIIF 30 de Noviembre de 2025'!$E$4:$E$749,$F202,'[1]SIIF 30 de Noviembre de 2025'!$F$4:$F$749,$G202,'[1]SIIF 30 de Noviembre de 2025'!$G$4:$G$749,$H202,'[1]SIIF 30 de Noviembre de 2025'!$H$4:$H$749,$I202,'[1]SIIF 30 de Noviembre de 2025'!$I$4:$I$749,$J202,'[1]SIIF 30 de Noviembre de 2025'!$J$4:$J$749,$K202,'[1]SIIF 30 de Noviembre de 2025'!$K$4:$K$749,$L202,'[1]SIIF 30 de Noviembre de 2025'!$L$4:$L$749,$M202,'[1]SIIF 30 de Noviembre de 2025'!$M$4:$M$749,$N202,'[1]SIIF 30 de Noviembre de 2025'!$N$4:$N$749,$O202)/1000000</f>
        <v>5067.2756799999997</v>
      </c>
      <c r="AU202" s="244">
        <f t="shared" ref="AU202:AU212" si="571">+AT202/AD202</f>
        <v>0.54781358702702698</v>
      </c>
      <c r="AV202" s="418">
        <f t="shared" ref="AV202:AV211" si="572">+AD202-AH202</f>
        <v>399.35819699999956</v>
      </c>
      <c r="AW202" s="352">
        <f t="shared" ref="AW202:AW211" si="573">+AH202-AN202</f>
        <v>3533.4252380000007</v>
      </c>
      <c r="AX202" s="369">
        <f t="shared" ref="AX202:AX211" si="574">+AD202-AN202</f>
        <v>3932.7834350000003</v>
      </c>
      <c r="AY202" s="373"/>
      <c r="AZ202" s="188">
        <f t="shared" ref="AZ202:AZ211" si="575">AD202*AS202</f>
        <v>4839.592541</v>
      </c>
      <c r="BA202" s="170">
        <f t="shared" ref="BA202:BA212" si="576">IF(AND(AZ202=0,AN202&gt;AZ202),1,IFERROR(AN202/AZ202,1))</f>
        <v>1.0986909579584789</v>
      </c>
      <c r="BC202" s="248">
        <v>9.664820551351351E-2</v>
      </c>
      <c r="BD202" s="277">
        <v>0.39527258940540538</v>
      </c>
      <c r="BE202" s="277">
        <v>0.41721927048648649</v>
      </c>
      <c r="BF202" s="277">
        <v>0.41721927048648649</v>
      </c>
      <c r="BG202" s="277">
        <v>0.43343548670270271</v>
      </c>
      <c r="BH202" s="277">
        <v>0.43343548670270271</v>
      </c>
      <c r="BI202" s="277">
        <v>0.46667442691891892</v>
      </c>
      <c r="BJ202" s="277">
        <v>0.94029141070270272</v>
      </c>
      <c r="BK202" s="277">
        <v>1</v>
      </c>
      <c r="BL202" s="277">
        <v>1</v>
      </c>
      <c r="BM202" s="277">
        <v>1</v>
      </c>
      <c r="BN202" s="277">
        <v>1</v>
      </c>
      <c r="BP202" s="249">
        <v>0</v>
      </c>
      <c r="BQ202" s="249">
        <v>4.0432298810810813E-2</v>
      </c>
      <c r="BR202" s="249">
        <v>6.6790355243243241E-2</v>
      </c>
      <c r="BS202" s="249">
        <v>9.9119270594594591E-2</v>
      </c>
      <c r="BT202" s="249">
        <v>0.13166497470270269</v>
      </c>
      <c r="BU202" s="281">
        <v>0.16032264118918918</v>
      </c>
      <c r="BV202" s="249">
        <v>0.19480948172972973</v>
      </c>
      <c r="BW202" s="249">
        <v>0.24561460670270271</v>
      </c>
      <c r="BX202" s="281">
        <v>0.30749937837837837</v>
      </c>
      <c r="BY202" s="249">
        <v>0.34333356194594594</v>
      </c>
      <c r="BZ202" s="281">
        <v>0.52319919362162159</v>
      </c>
      <c r="CA202" s="249">
        <v>1</v>
      </c>
      <c r="CC202" s="464">
        <f t="shared" ref="CC202:CN211" si="577">DC202/EC202</f>
        <v>893.995901</v>
      </c>
      <c r="CD202" s="464">
        <f t="shared" si="577"/>
        <v>3656.271452</v>
      </c>
      <c r="CE202" s="464">
        <f t="shared" si="577"/>
        <v>3859.2782520000001</v>
      </c>
      <c r="CF202" s="464">
        <f t="shared" si="577"/>
        <v>3859.2782520000001</v>
      </c>
      <c r="CG202" s="464">
        <f t="shared" si="577"/>
        <v>4009.2782520000001</v>
      </c>
      <c r="CH202" s="464">
        <f t="shared" si="577"/>
        <v>4009.2782520000001</v>
      </c>
      <c r="CI202" s="464">
        <f t="shared" si="577"/>
        <v>4316.7384490000004</v>
      </c>
      <c r="CJ202" s="464">
        <f t="shared" si="577"/>
        <v>8697.695549</v>
      </c>
      <c r="CK202" s="464">
        <f t="shared" si="577"/>
        <v>9250</v>
      </c>
      <c r="CL202" s="464">
        <f t="shared" si="577"/>
        <v>9250</v>
      </c>
      <c r="CM202" s="464">
        <f t="shared" si="577"/>
        <v>9250</v>
      </c>
      <c r="CN202" s="464">
        <f t="shared" si="577"/>
        <v>9250</v>
      </c>
      <c r="CP202" s="465">
        <f t="shared" ref="CP202:DA211" si="578">DP202/EP202</f>
        <v>0</v>
      </c>
      <c r="CQ202" s="465">
        <f t="shared" si="578"/>
        <v>373.99876399999999</v>
      </c>
      <c r="CR202" s="465">
        <f t="shared" si="578"/>
        <v>617.81078600000001</v>
      </c>
      <c r="CS202" s="465">
        <f t="shared" si="578"/>
        <v>916.853253</v>
      </c>
      <c r="CT202" s="465">
        <f t="shared" si="578"/>
        <v>1217.901016</v>
      </c>
      <c r="CU202" s="465">
        <f t="shared" si="578"/>
        <v>1482.9844310000001</v>
      </c>
      <c r="CV202" s="465">
        <f t="shared" si="578"/>
        <v>1801.9877059999999</v>
      </c>
      <c r="CW202" s="465">
        <f t="shared" si="578"/>
        <v>2271.9351120000001</v>
      </c>
      <c r="CX202" s="465">
        <f t="shared" si="578"/>
        <v>2844.3692500000002</v>
      </c>
      <c r="CY202" s="465">
        <f t="shared" si="578"/>
        <v>3175.8354479999998</v>
      </c>
      <c r="CZ202" s="465">
        <f t="shared" si="578"/>
        <v>4839.592541</v>
      </c>
      <c r="DA202" s="465">
        <f t="shared" si="578"/>
        <v>9250</v>
      </c>
      <c r="DC202" s="464">
        <v>893995901</v>
      </c>
      <c r="DD202" s="465">
        <v>3656271452</v>
      </c>
      <c r="DE202" s="465">
        <v>3859278252</v>
      </c>
      <c r="DF202" s="465">
        <v>3859278252</v>
      </c>
      <c r="DG202" s="465">
        <v>4009278252</v>
      </c>
      <c r="DH202" s="465">
        <v>4009278252</v>
      </c>
      <c r="DI202" s="465">
        <v>4316738449</v>
      </c>
      <c r="DJ202" s="465">
        <v>8697695549</v>
      </c>
      <c r="DK202" s="465">
        <v>9250000000</v>
      </c>
      <c r="DL202" s="465">
        <v>9250000000</v>
      </c>
      <c r="DM202" s="465">
        <v>9250000000</v>
      </c>
      <c r="DN202" s="465">
        <v>9250000000</v>
      </c>
      <c r="DP202" s="465">
        <v>0</v>
      </c>
      <c r="DQ202" s="465">
        <v>373998764</v>
      </c>
      <c r="DR202" s="465">
        <v>617810786</v>
      </c>
      <c r="DS202" s="465">
        <v>916853253</v>
      </c>
      <c r="DT202" s="465">
        <v>1217901016</v>
      </c>
      <c r="DU202" s="472">
        <v>1482984431</v>
      </c>
      <c r="DV202" s="465">
        <v>1801987706</v>
      </c>
      <c r="DW202" s="465">
        <v>2271935112</v>
      </c>
      <c r="DX202" s="472">
        <v>2844369250</v>
      </c>
      <c r="DY202" s="465">
        <v>3175835448</v>
      </c>
      <c r="DZ202" s="472">
        <v>4839592541</v>
      </c>
      <c r="EA202" s="465">
        <v>9250000000</v>
      </c>
      <c r="EC202" s="464">
        <v>1000000</v>
      </c>
      <c r="ED202" s="465">
        <v>1000000</v>
      </c>
      <c r="EE202" s="465">
        <v>1000000</v>
      </c>
      <c r="EF202" s="465">
        <v>1000000</v>
      </c>
      <c r="EG202" s="465">
        <v>1000000</v>
      </c>
      <c r="EH202" s="465">
        <v>1000000</v>
      </c>
      <c r="EI202" s="465">
        <v>1000000</v>
      </c>
      <c r="EJ202" s="465">
        <v>1000000</v>
      </c>
      <c r="EK202" s="465">
        <v>1000000</v>
      </c>
      <c r="EL202" s="465">
        <v>1000000</v>
      </c>
      <c r="EM202" s="465">
        <v>1000000</v>
      </c>
      <c r="EN202" s="465">
        <v>1000000</v>
      </c>
      <c r="EP202" s="465">
        <v>1000000</v>
      </c>
      <c r="EQ202" s="465">
        <v>1000000</v>
      </c>
      <c r="ER202" s="465">
        <v>1000000</v>
      </c>
      <c r="ES202" s="465">
        <v>1000000</v>
      </c>
      <c r="ET202" s="465">
        <v>1000000</v>
      </c>
      <c r="EU202" s="472">
        <v>1000000</v>
      </c>
      <c r="EV202" s="465">
        <v>1000000</v>
      </c>
      <c r="EW202" s="465">
        <v>1000000</v>
      </c>
      <c r="EX202" s="472">
        <v>1000000</v>
      </c>
      <c r="EY202" s="465">
        <v>1000000</v>
      </c>
      <c r="EZ202" s="472">
        <v>1000000</v>
      </c>
      <c r="FA202" s="465">
        <v>1000000</v>
      </c>
    </row>
    <row r="203" spans="2:157" ht="120" customHeight="1">
      <c r="B203" s="1" t="s">
        <v>196</v>
      </c>
      <c r="C203" s="1" t="s">
        <v>197</v>
      </c>
      <c r="D203" s="553" t="s">
        <v>362</v>
      </c>
      <c r="E203" s="1" t="s">
        <v>183</v>
      </c>
      <c r="F203" s="1" t="s">
        <v>171</v>
      </c>
      <c r="G203" s="1" t="s">
        <v>171</v>
      </c>
      <c r="H203" s="1" t="s">
        <v>171</v>
      </c>
      <c r="I203" s="1" t="s">
        <v>171</v>
      </c>
      <c r="J203" s="1" t="s">
        <v>171</v>
      </c>
      <c r="K203" s="1" t="s">
        <v>171</v>
      </c>
      <c r="L203" s="1" t="s">
        <v>171</v>
      </c>
      <c r="M203" s="1" t="s">
        <v>171</v>
      </c>
      <c r="N203" s="1" t="s">
        <v>171</v>
      </c>
      <c r="O203" s="1" t="s">
        <v>171</v>
      </c>
      <c r="T203" s="450" t="s">
        <v>69</v>
      </c>
      <c r="U203" s="301" t="s">
        <v>363</v>
      </c>
      <c r="V203" s="282" t="s">
        <v>69</v>
      </c>
      <c r="W203" s="351">
        <f>+SUMIFS('[1]SIIF 30 de Noviembre de 2025'!$P$4:$P$749,'[1]SIIF 30 de Noviembre de 2025'!$A$4:$A$749,$B203,'[1]SIIF 30 de Noviembre de 2025'!$B$4:$B$749,$C203,'[1]SIIF 30 de Noviembre de 2025'!$C$4:$C$749,$D203)/1000000</f>
        <v>14932.903037</v>
      </c>
      <c r="X203" s="351">
        <v>0</v>
      </c>
      <c r="Y203" s="540">
        <f>+SUMIFS('[1]SIIF 30 de Noviembre de 2025'!$R$4:$R$749,'[1]SIIF 30 de Noviembre de 2025'!$A$4:$A$749,$B203,'[1]SIIF 30 de Noviembre de 2025'!$B$4:$B$749,$C203,'[1]SIIF 30 de Noviembre de 2025'!$C$4:$C$749,$D203)/1000000</f>
        <v>0</v>
      </c>
      <c r="Z203" s="351"/>
      <c r="AA203" s="351">
        <f>+SUMIFS('[1]SIIF 30 de Noviembre de 2025'!$Q$4:$Q$749,'[1]SIIF 30 de Noviembre de 2025'!$A$4:$A$749,$B203,'[1]SIIF 30 de Noviembre de 2025'!$B$4:$B$749,$C203,'[1]SIIF 30 de Noviembre de 2025'!$C$4:$C$749,$D203)/1000000</f>
        <v>458.74717399999997</v>
      </c>
      <c r="AB203" s="351"/>
      <c r="AC203" s="351"/>
      <c r="AD203" s="413">
        <f>+SUMIFS('[1]SIIF 30 de Noviembre de 2025'!$S$4:$S$749,'[1]SIIF 30 de Noviembre de 2025'!$A$4:$A$749,$B203,'[1]SIIF 30 de Noviembre de 2025'!$B$4:$B$749,$C203,'[1]SIIF 30 de Noviembre de 2025'!$C$4:$C$749,$D203)/1000000</f>
        <v>15391.650211</v>
      </c>
      <c r="AE203" s="351">
        <f>+SUMIFS('[1]SIIF 30 de Noviembre de 2025'!$T$4:$T$749,'[1]SIIF 30 de Noviembre de 2025'!$A$4:$A$749,$B203,'[1]SIIF 30 de Noviembre de 2025'!$B$4:$B$749,$C203,'[1]SIIF 30 de Noviembre de 2025'!$C$4:$C$749,$D203)/1000000</f>
        <v>0</v>
      </c>
      <c r="AF203" s="351">
        <f>+SUMIFS('[1]SIIF 30 de Noviembre de 2025'!$U$4:$U$749,'[1]SIIF 30 de Noviembre de 2025'!$A$4:$A$749,$B203,'[1]SIIF 30 de Noviembre de 2025'!$B$4:$B$749,$C203,'[1]SIIF 30 de Noviembre de 2025'!$C$4:$C$749,$D203)/1000000</f>
        <v>15270.939222000001</v>
      </c>
      <c r="AG203" s="351">
        <f>+SUMIFS('[1]SIIF 30 de Noviembre de 2025'!$V$4:$V$749,'[1]SIIF 30 de Noviembre de 2025'!$A$4:$A$749,$B203,'[1]SIIF 30 de Noviembre de 2025'!$B$4:$B$749,$C203,'[1]SIIF 30 de Noviembre de 2025'!$C$4:$C$749,$D203)/1000000</f>
        <v>120.710989</v>
      </c>
      <c r="AH203" s="418">
        <f>+SUMIFS('[1]SIIF 30 de Noviembre de 2025'!$W$4:$W$749,'[1]SIIF 30 de Noviembre de 2025'!$A$4:$A$749,$B203,'[1]SIIF 30 de Noviembre de 2025'!$B$4:$B$749,$C203,'[1]SIIF 30 de Noviembre de 2025'!$C$4:$C$749,$D203,'[1]SIIF 30 de Noviembre de 2025'!$D$4:$D$749,$E203,'[1]SIIF 30 de Noviembre de 2025'!$E$4:$E$749,$F203,'[1]SIIF 30 de Noviembre de 2025'!$F$4:$F$749,$G203,'[1]SIIF 30 de Noviembre de 2025'!$G$4:$G$749,$H203,'[1]SIIF 30 de Noviembre de 2025'!$H$4:$H$749,$I203,'[1]SIIF 30 de Noviembre de 2025'!$I$4:$I$749,$J203,'[1]SIIF 30 de Noviembre de 2025'!$J$4:$J$749,$K203,'[1]SIIF 30 de Noviembre de 2025'!$K$4:$K$749,$L203,'[1]SIIF 30 de Noviembre de 2025'!$L$4:$L$749,$M203,'[1]SIIF 30 de Noviembre de 2025'!$M$4:$M$749,$N203,'[1]SIIF 30 de Noviembre de 2025'!$N$4:$N$749,$O203)/1000000</f>
        <v>14873.291682999999</v>
      </c>
      <c r="AI203" s="244">
        <f t="shared" si="563"/>
        <v>0.96632209536378733</v>
      </c>
      <c r="AJ203" s="245"/>
      <c r="AK203" s="243">
        <f t="shared" si="564"/>
        <v>14464.168809000001</v>
      </c>
      <c r="AL203" s="243">
        <f t="shared" si="565"/>
        <v>409.12287399999877</v>
      </c>
      <c r="AM203" s="168">
        <f t="shared" si="566"/>
        <v>0.96861064276392916</v>
      </c>
      <c r="AN203" s="422">
        <f>+SUMIFS('[1]SIIF 30 de Noviembre de 2025'!$X$4:$X$749,'[1]SIIF 30 de Noviembre de 2025'!$A$4:$A$749,$B203,'[1]SIIF 30 de Noviembre de 2025'!$B$4:$B$749,$C203,'[1]SIIF 30 de Noviembre de 2025'!$C$4:$C$749,$D203,'[1]SIIF 30 de Noviembre de 2025'!$D$4:$D$749,$E203,'[1]SIIF 30 de Noviembre de 2025'!$E$4:$E$749,$F203,'[1]SIIF 30 de Noviembre de 2025'!$F$4:$F$749,$G203,'[1]SIIF 30 de Noviembre de 2025'!$G$4:$G$749,$H203,'[1]SIIF 30 de Noviembre de 2025'!$H$4:$H$749,$I203,'[1]SIIF 30 de Noviembre de 2025'!$I$4:$I$749,$J203,'[1]SIIF 30 de Noviembre de 2025'!$J$4:$J$749,$K203,'[1]SIIF 30 de Noviembre de 2025'!$K$4:$K$749,$L203,'[1]SIIF 30 de Noviembre de 2025'!$L$4:$L$749,$M203,'[1]SIIF 30 de Noviembre de 2025'!$M$4:$M$749,$N203,'[1]SIIF 30 de Noviembre de 2025'!$N$4:$N$749,$O203)/1000000</f>
        <v>12589.8376625</v>
      </c>
      <c r="AO203" s="244">
        <f t="shared" si="567"/>
        <v>0.81796542215482393</v>
      </c>
      <c r="AP203" s="245"/>
      <c r="AQ203" s="243">
        <f t="shared" si="568"/>
        <v>10840.929183</v>
      </c>
      <c r="AR203" s="243">
        <f t="shared" si="569"/>
        <v>1748.9084794999999</v>
      </c>
      <c r="AS203" s="168">
        <f t="shared" si="570"/>
        <v>0.72597599784441702</v>
      </c>
      <c r="AT203" s="422">
        <f>+SUMIFS('[1]SIIF 30 de Noviembre de 2025'!$Z$4:$Z$749,'[1]SIIF 30 de Noviembre de 2025'!$A$4:$A$749,$B203,'[1]SIIF 30 de Noviembre de 2025'!$B$4:$B$749,$C203,'[1]SIIF 30 de Noviembre de 2025'!$C$4:$C$749,$D203,'[1]SIIF 30 de Noviembre de 2025'!$D$4:$D$749,$E203,'[1]SIIF 30 de Noviembre de 2025'!$E$4:$E$749,$F203,'[1]SIIF 30 de Noviembre de 2025'!$F$4:$F$749,$G203,'[1]SIIF 30 de Noviembre de 2025'!$G$4:$G$749,$H203,'[1]SIIF 30 de Noviembre de 2025'!$H$4:$H$749,$I203,'[1]SIIF 30 de Noviembre de 2025'!$I$4:$I$749,$J203,'[1]SIIF 30 de Noviembre de 2025'!$J$4:$J$749,$K203,'[1]SIIF 30 de Noviembre de 2025'!$K$4:$K$749,$L203,'[1]SIIF 30 de Noviembre de 2025'!$L$4:$L$749,$M203,'[1]SIIF 30 de Noviembre de 2025'!$M$4:$M$749,$N203,'[1]SIIF 30 de Noviembre de 2025'!$N$4:$N$749,$O203)/1000000</f>
        <v>11642.466353</v>
      </c>
      <c r="AU203" s="244">
        <f t="shared" si="571"/>
        <v>0.75641443207171122</v>
      </c>
      <c r="AV203" s="418">
        <f t="shared" si="572"/>
        <v>518.35852800000066</v>
      </c>
      <c r="AW203" s="352">
        <f t="shared" si="573"/>
        <v>2283.4540204999994</v>
      </c>
      <c r="AX203" s="369">
        <f t="shared" si="574"/>
        <v>2801.8125485</v>
      </c>
      <c r="AY203" s="373"/>
      <c r="AZ203" s="188">
        <f t="shared" si="575"/>
        <v>11173.968620402957</v>
      </c>
      <c r="BA203" s="170">
        <f t="shared" si="576"/>
        <v>1.1267113852021882</v>
      </c>
      <c r="BC203" s="255">
        <v>0.14850194603858527</v>
      </c>
      <c r="BD203" s="249">
        <v>0.26681392326246844</v>
      </c>
      <c r="BE203" s="249">
        <v>0.43030726725263208</v>
      </c>
      <c r="BF203" s="249">
        <v>0.57587870099286709</v>
      </c>
      <c r="BG203" s="249">
        <v>0.6756189333716357</v>
      </c>
      <c r="BH203" s="249">
        <v>0.74546019788770967</v>
      </c>
      <c r="BI203" s="249">
        <v>0.80483788974059489</v>
      </c>
      <c r="BJ203" s="249">
        <v>0.84852678401543957</v>
      </c>
      <c r="BK203" s="249">
        <v>0.87018199614658087</v>
      </c>
      <c r="BL203" s="249">
        <v>0.94629865251163492</v>
      </c>
      <c r="BM203" s="249">
        <v>0.96861064276392916</v>
      </c>
      <c r="BN203" s="249">
        <v>1</v>
      </c>
      <c r="BP203" s="249">
        <v>0</v>
      </c>
      <c r="BQ203" s="249">
        <v>1.6669826917325881E-2</v>
      </c>
      <c r="BR203" s="249">
        <v>5.0408619619030613E-2</v>
      </c>
      <c r="BS203" s="249">
        <v>9.6054563432574444E-2</v>
      </c>
      <c r="BT203" s="249">
        <v>0.14939234979779104</v>
      </c>
      <c r="BU203" s="281">
        <v>0.22559407877041851</v>
      </c>
      <c r="BV203" s="249">
        <v>0.31995495311003269</v>
      </c>
      <c r="BW203" s="249">
        <v>0.4102109696836706</v>
      </c>
      <c r="BX203" s="281">
        <v>0.52398618852694023</v>
      </c>
      <c r="BY203" s="249">
        <v>0.61136831206761155</v>
      </c>
      <c r="BZ203" s="281">
        <v>0.72597599784441702</v>
      </c>
      <c r="CA203" s="249">
        <v>1</v>
      </c>
      <c r="CC203" s="464">
        <f t="shared" si="577"/>
        <v>2217.565161</v>
      </c>
      <c r="CD203" s="464">
        <f t="shared" si="577"/>
        <v>3984.3064450000002</v>
      </c>
      <c r="CE203" s="464">
        <f t="shared" si="577"/>
        <v>6425.7366979999997</v>
      </c>
      <c r="CF203" s="464">
        <f t="shared" si="577"/>
        <v>8599.5408029999999</v>
      </c>
      <c r="CG203" s="464">
        <f t="shared" si="577"/>
        <v>10088.952021999999</v>
      </c>
      <c r="CH203" s="464">
        <f t="shared" si="577"/>
        <v>11131.884853</v>
      </c>
      <c r="CI203" s="464">
        <f t="shared" si="577"/>
        <v>12018.566167999999</v>
      </c>
      <c r="CJ203" s="464">
        <f t="shared" si="577"/>
        <v>12670.96819</v>
      </c>
      <c r="CK203" s="464">
        <f t="shared" si="577"/>
        <v>12994.343373</v>
      </c>
      <c r="CL203" s="464">
        <f t="shared" si="577"/>
        <v>14130.986021999999</v>
      </c>
      <c r="CM203" s="464">
        <f t="shared" si="577"/>
        <v>14464.168809000001</v>
      </c>
      <c r="CN203" s="464">
        <f t="shared" si="577"/>
        <v>14932.903037</v>
      </c>
      <c r="CP203" s="465">
        <f t="shared" si="578"/>
        <v>0</v>
      </c>
      <c r="CQ203" s="465">
        <f t="shared" si="578"/>
        <v>248.928909</v>
      </c>
      <c r="CR203" s="465">
        <f t="shared" si="578"/>
        <v>752.747029</v>
      </c>
      <c r="CS203" s="465">
        <f t="shared" si="578"/>
        <v>1434.373482</v>
      </c>
      <c r="CT203" s="465">
        <f t="shared" si="578"/>
        <v>2230.8614739999998</v>
      </c>
      <c r="CU203" s="465">
        <f t="shared" si="578"/>
        <v>3368.774504</v>
      </c>
      <c r="CV203" s="465">
        <f t="shared" si="578"/>
        <v>4777.8562910000001</v>
      </c>
      <c r="CW203" s="465">
        <f t="shared" si="578"/>
        <v>6125.6406349999997</v>
      </c>
      <c r="CX203" s="465">
        <f t="shared" si="578"/>
        <v>7824.6349460000001</v>
      </c>
      <c r="CY203" s="465">
        <f t="shared" si="578"/>
        <v>9129.5037240000001</v>
      </c>
      <c r="CZ203" s="465">
        <f t="shared" si="578"/>
        <v>10840.929183</v>
      </c>
      <c r="DA203" s="465">
        <f t="shared" si="578"/>
        <v>14932.903037</v>
      </c>
      <c r="DC203" s="464">
        <v>2217565161</v>
      </c>
      <c r="DD203" s="465">
        <v>3984306445</v>
      </c>
      <c r="DE203" s="465">
        <v>6425736698</v>
      </c>
      <c r="DF203" s="465">
        <v>8599540803</v>
      </c>
      <c r="DG203" s="465">
        <v>10088952022</v>
      </c>
      <c r="DH203" s="465">
        <v>11131884853</v>
      </c>
      <c r="DI203" s="465">
        <v>12018566168</v>
      </c>
      <c r="DJ203" s="465">
        <v>12670968190</v>
      </c>
      <c r="DK203" s="465">
        <v>12994343373</v>
      </c>
      <c r="DL203" s="465">
        <v>14130986022</v>
      </c>
      <c r="DM203" s="465">
        <v>14464168809</v>
      </c>
      <c r="DN203" s="465">
        <v>14932903037</v>
      </c>
      <c r="DP203" s="465">
        <v>0</v>
      </c>
      <c r="DQ203" s="465">
        <v>248928909</v>
      </c>
      <c r="DR203" s="465">
        <v>752747029</v>
      </c>
      <c r="DS203" s="465">
        <v>1434373482</v>
      </c>
      <c r="DT203" s="465">
        <v>2230861474</v>
      </c>
      <c r="DU203" s="472">
        <v>3368774504</v>
      </c>
      <c r="DV203" s="465">
        <v>4777856291</v>
      </c>
      <c r="DW203" s="465">
        <v>6125640635</v>
      </c>
      <c r="DX203" s="472">
        <v>7824634946</v>
      </c>
      <c r="DY203" s="465">
        <v>9129503724</v>
      </c>
      <c r="DZ203" s="472">
        <v>10840929183</v>
      </c>
      <c r="EA203" s="465">
        <v>14932903037</v>
      </c>
      <c r="EC203" s="464">
        <v>1000000</v>
      </c>
      <c r="ED203" s="465">
        <v>1000000</v>
      </c>
      <c r="EE203" s="465">
        <v>1000000</v>
      </c>
      <c r="EF203" s="465">
        <v>1000000</v>
      </c>
      <c r="EG203" s="465">
        <v>1000000</v>
      </c>
      <c r="EH203" s="465">
        <v>1000000</v>
      </c>
      <c r="EI203" s="465">
        <v>1000000</v>
      </c>
      <c r="EJ203" s="465">
        <v>1000000</v>
      </c>
      <c r="EK203" s="465">
        <v>1000000</v>
      </c>
      <c r="EL203" s="465">
        <v>1000000</v>
      </c>
      <c r="EM203" s="465">
        <v>1000000</v>
      </c>
      <c r="EN203" s="465">
        <v>1000000</v>
      </c>
      <c r="EP203" s="465">
        <v>1000000</v>
      </c>
      <c r="EQ203" s="465">
        <v>1000000</v>
      </c>
      <c r="ER203" s="465">
        <v>1000000</v>
      </c>
      <c r="ES203" s="465">
        <v>1000000</v>
      </c>
      <c r="ET203" s="465">
        <v>1000000</v>
      </c>
      <c r="EU203" s="472">
        <v>1000000</v>
      </c>
      <c r="EV203" s="465">
        <v>1000000</v>
      </c>
      <c r="EW203" s="465">
        <v>1000000</v>
      </c>
      <c r="EX203" s="472">
        <v>1000000</v>
      </c>
      <c r="EY203" s="465">
        <v>1000000</v>
      </c>
      <c r="EZ203" s="472">
        <v>1000000</v>
      </c>
      <c r="FA203" s="465">
        <v>1000000</v>
      </c>
    </row>
    <row r="204" spans="2:157" ht="73.5" customHeight="1">
      <c r="B204" s="1" t="s">
        <v>196</v>
      </c>
      <c r="C204" s="1" t="s">
        <v>197</v>
      </c>
      <c r="D204" s="553" t="s">
        <v>364</v>
      </c>
      <c r="E204" s="1" t="s">
        <v>183</v>
      </c>
      <c r="F204" s="1" t="s">
        <v>171</v>
      </c>
      <c r="G204" s="1" t="s">
        <v>171</v>
      </c>
      <c r="H204" s="1" t="s">
        <v>171</v>
      </c>
      <c r="I204" s="1" t="s">
        <v>171</v>
      </c>
      <c r="J204" s="1" t="s">
        <v>171</v>
      </c>
      <c r="K204" s="1" t="s">
        <v>171</v>
      </c>
      <c r="L204" s="1" t="s">
        <v>171</v>
      </c>
      <c r="M204" s="1" t="s">
        <v>171</v>
      </c>
      <c r="N204" s="1" t="s">
        <v>171</v>
      </c>
      <c r="O204" s="1" t="s">
        <v>171</v>
      </c>
      <c r="T204" s="450" t="s">
        <v>70</v>
      </c>
      <c r="U204" s="301" t="s">
        <v>365</v>
      </c>
      <c r="V204" s="282" t="s">
        <v>70</v>
      </c>
      <c r="W204" s="351">
        <f>+SUMIFS('[1]SIIF 30 de Noviembre de 2025'!$P$4:$P$749,'[1]SIIF 30 de Noviembre de 2025'!$A$4:$A$749,$B204,'[1]SIIF 30 de Noviembre de 2025'!$B$4:$B$749,$C204,'[1]SIIF 30 de Noviembre de 2025'!$C$4:$C$749,$D204)/1000000</f>
        <v>11863</v>
      </c>
      <c r="X204" s="351">
        <v>0</v>
      </c>
      <c r="Y204" s="540">
        <f>+SUMIFS('[1]SIIF 30 de Noviembre de 2025'!$R$4:$R$749,'[1]SIIF 30 de Noviembre de 2025'!$A$4:$A$749,$B204,'[1]SIIF 30 de Noviembre de 2025'!$B$4:$B$749,$C204,'[1]SIIF 30 de Noviembre de 2025'!$C$4:$C$749,$D204)/1000000</f>
        <v>0</v>
      </c>
      <c r="Z204" s="351"/>
      <c r="AA204" s="351">
        <f>+SUMIFS('[1]SIIF 30 de Noviembre de 2025'!$Q$4:$Q$749,'[1]SIIF 30 de Noviembre de 2025'!$A$4:$A$749,$B204,'[1]SIIF 30 de Noviembre de 2025'!$B$4:$B$749,$C204,'[1]SIIF 30 de Noviembre de 2025'!$C$4:$C$749,$D204)/1000000</f>
        <v>0</v>
      </c>
      <c r="AB204" s="351"/>
      <c r="AC204" s="351"/>
      <c r="AD204" s="413">
        <f>+SUMIFS('[1]SIIF 30 de Noviembre de 2025'!$S$4:$S$749,'[1]SIIF 30 de Noviembre de 2025'!$A$4:$A$749,$B204,'[1]SIIF 30 de Noviembre de 2025'!$B$4:$B$749,$C204,'[1]SIIF 30 de Noviembre de 2025'!$C$4:$C$749,$D204)/1000000</f>
        <v>11863</v>
      </c>
      <c r="AE204" s="351">
        <f>+SUMIFS('[1]SIIF 30 de Noviembre de 2025'!$T$4:$T$749,'[1]SIIF 30 de Noviembre de 2025'!$A$4:$A$749,$B204,'[1]SIIF 30 de Noviembre de 2025'!$B$4:$B$749,$C204,'[1]SIIF 30 de Noviembre de 2025'!$C$4:$C$749,$D204)/1000000</f>
        <v>0</v>
      </c>
      <c r="AF204" s="351">
        <f>+SUMIFS('[1]SIIF 30 de Noviembre de 2025'!$U$4:$U$749,'[1]SIIF 30 de Noviembre de 2025'!$A$4:$A$749,$B204,'[1]SIIF 30 de Noviembre de 2025'!$B$4:$B$749,$C204,'[1]SIIF 30 de Noviembre de 2025'!$C$4:$C$749,$D204)/1000000</f>
        <v>11790.816473999999</v>
      </c>
      <c r="AG204" s="351">
        <f>+SUMIFS('[1]SIIF 30 de Noviembre de 2025'!$V$4:$V$749,'[1]SIIF 30 de Noviembre de 2025'!$A$4:$A$749,$B204,'[1]SIIF 30 de Noviembre de 2025'!$B$4:$B$749,$C204,'[1]SIIF 30 de Noviembre de 2025'!$C$4:$C$749,$D204)/1000000</f>
        <v>72.183526000000001</v>
      </c>
      <c r="AH204" s="418">
        <f>+SUMIFS('[1]SIIF 30 de Noviembre de 2025'!$W$4:$W$749,'[1]SIIF 30 de Noviembre de 2025'!$A$4:$A$749,$B204,'[1]SIIF 30 de Noviembre de 2025'!$B$4:$B$749,$C204,'[1]SIIF 30 de Noviembre de 2025'!$C$4:$C$749,$D204,'[1]SIIF 30 de Noviembre de 2025'!$D$4:$D$749,$E204,'[1]SIIF 30 de Noviembre de 2025'!$E$4:$E$749,$F204,'[1]SIIF 30 de Noviembre de 2025'!$F$4:$F$749,$G204,'[1]SIIF 30 de Noviembre de 2025'!$G$4:$G$749,$H204,'[1]SIIF 30 de Noviembre de 2025'!$H$4:$H$749,$I204,'[1]SIIF 30 de Noviembre de 2025'!$I$4:$I$749,$J204,'[1]SIIF 30 de Noviembre de 2025'!$J$4:$J$749,$K204,'[1]SIIF 30 de Noviembre de 2025'!$K$4:$K$749,$L204,'[1]SIIF 30 de Noviembre de 2025'!$L$4:$L$749,$M204,'[1]SIIF 30 de Noviembre de 2025'!$M$4:$M$749,$N204,'[1]SIIF 30 de Noviembre de 2025'!$N$4:$N$749,$O204)/1000000</f>
        <v>6354.0231903699996</v>
      </c>
      <c r="AI204" s="244">
        <f t="shared" si="563"/>
        <v>0.5356168920483857</v>
      </c>
      <c r="AJ204" s="245"/>
      <c r="AK204" s="243">
        <f>INDEX(CC204:CN204,MATCH($W$1,$CC$86:$CN$86,0))</f>
        <v>11733</v>
      </c>
      <c r="AL204" s="243">
        <f>+AH204-AK204</f>
        <v>-5378.9768096300004</v>
      </c>
      <c r="AM204" s="168">
        <f t="shared" si="566"/>
        <v>0.98904155778470881</v>
      </c>
      <c r="AN204" s="422">
        <f>+SUMIFS('[1]SIIF 30 de Noviembre de 2025'!$X$4:$X$749,'[1]SIIF 30 de Noviembre de 2025'!$A$4:$A$749,$B204,'[1]SIIF 30 de Noviembre de 2025'!$B$4:$B$749,$C204,'[1]SIIF 30 de Noviembre de 2025'!$C$4:$C$749,$D204,'[1]SIIF 30 de Noviembre de 2025'!$D$4:$D$749,$E204,'[1]SIIF 30 de Noviembre de 2025'!$E$4:$E$749,$F204,'[1]SIIF 30 de Noviembre de 2025'!$F$4:$F$749,$G204,'[1]SIIF 30 de Noviembre de 2025'!$G$4:$G$749,$H204,'[1]SIIF 30 de Noviembre de 2025'!$H$4:$H$749,$I204,'[1]SIIF 30 de Noviembre de 2025'!$I$4:$I$749,$J204,'[1]SIIF 30 de Noviembre de 2025'!$J$4:$J$749,$K204,'[1]SIIF 30 de Noviembre de 2025'!$K$4:$K$749,$L204,'[1]SIIF 30 de Noviembre de 2025'!$L$4:$L$749,$M204,'[1]SIIF 30 de Noviembre de 2025'!$M$4:$M$749,$N204,'[1]SIIF 30 de Noviembre de 2025'!$N$4:$N$749,$O204)/1000000</f>
        <v>5759.50351718</v>
      </c>
      <c r="AO204" s="244">
        <f t="shared" si="567"/>
        <v>0.48550143447525923</v>
      </c>
      <c r="AP204" s="245"/>
      <c r="AQ204" s="243">
        <f t="shared" si="568"/>
        <v>3753.4103610000002</v>
      </c>
      <c r="AR204" s="243">
        <f>+AN204-AQ204</f>
        <v>2006.0931561799998</v>
      </c>
      <c r="AS204" s="168">
        <f t="shared" si="570"/>
        <v>0.31639638885610721</v>
      </c>
      <c r="AT204" s="422">
        <f>+SUMIFS('[1]SIIF 30 de Noviembre de 2025'!$Z$4:$Z$749,'[1]SIIF 30 de Noviembre de 2025'!$A$4:$A$749,$B204,'[1]SIIF 30 de Noviembre de 2025'!$B$4:$B$749,$C204,'[1]SIIF 30 de Noviembre de 2025'!$C$4:$C$749,$D204,'[1]SIIF 30 de Noviembre de 2025'!$D$4:$D$749,$E204,'[1]SIIF 30 de Noviembre de 2025'!$E$4:$E$749,$F204,'[1]SIIF 30 de Noviembre de 2025'!$F$4:$F$749,$G204,'[1]SIIF 30 de Noviembre de 2025'!$G$4:$G$749,$H204,'[1]SIIF 30 de Noviembre de 2025'!$H$4:$H$749,$I204,'[1]SIIF 30 de Noviembre de 2025'!$I$4:$I$749,$J204,'[1]SIIF 30 de Noviembre de 2025'!$J$4:$J$749,$K204,'[1]SIIF 30 de Noviembre de 2025'!$K$4:$K$749,$L204,'[1]SIIF 30 de Noviembre de 2025'!$L$4:$L$749,$M204,'[1]SIIF 30 de Noviembre de 2025'!$M$4:$M$749,$N204,'[1]SIIF 30 de Noviembre de 2025'!$N$4:$N$749,$O204)/1000000</f>
        <v>5339.8506041800001</v>
      </c>
      <c r="AU204" s="244">
        <f t="shared" si="571"/>
        <v>0.45012649449380426</v>
      </c>
      <c r="AV204" s="418">
        <f t="shared" si="572"/>
        <v>5508.9768096300004</v>
      </c>
      <c r="AW204" s="352">
        <f>+AH204-AN204</f>
        <v>594.51967318999959</v>
      </c>
      <c r="AX204" s="369">
        <f t="shared" si="574"/>
        <v>6103.49648282</v>
      </c>
      <c r="AY204" s="373"/>
      <c r="AZ204" s="188">
        <f t="shared" si="575"/>
        <v>3753.4103609999997</v>
      </c>
      <c r="BA204" s="170">
        <f>IF(AND(AZ204=0,AN204&gt;AZ204),1,IFERROR(AN204/AZ204,1))</f>
        <v>1.5344721102239214</v>
      </c>
      <c r="BC204" s="248">
        <v>0.11937755862766586</v>
      </c>
      <c r="BD204" s="277">
        <v>0.11937755862766586</v>
      </c>
      <c r="BE204" s="249">
        <v>0.11937755862766586</v>
      </c>
      <c r="BF204" s="249">
        <v>0.29916266677906095</v>
      </c>
      <c r="BG204" s="249">
        <v>0.38001028694259464</v>
      </c>
      <c r="BH204" s="249">
        <v>0.42470537022675547</v>
      </c>
      <c r="BI204" s="249">
        <v>0.42470537022675547</v>
      </c>
      <c r="BJ204" s="249">
        <v>0.42470537022675547</v>
      </c>
      <c r="BK204" s="249">
        <v>0.42470537022675547</v>
      </c>
      <c r="BL204" s="249">
        <v>0.87945713563179639</v>
      </c>
      <c r="BM204" s="249">
        <v>0.98904155778470881</v>
      </c>
      <c r="BN204" s="249">
        <v>1</v>
      </c>
      <c r="BP204" s="249">
        <v>0</v>
      </c>
      <c r="BQ204" s="249">
        <v>1.2973832588721234E-2</v>
      </c>
      <c r="BR204" s="249">
        <v>4.7014687178622609E-2</v>
      </c>
      <c r="BS204" s="249">
        <v>8.5258690971929535E-2</v>
      </c>
      <c r="BT204" s="249">
        <v>9.4675894798954732E-2</v>
      </c>
      <c r="BU204" s="281">
        <v>0.12336202655314844</v>
      </c>
      <c r="BV204" s="249">
        <v>0.16186774416252211</v>
      </c>
      <c r="BW204" s="249">
        <v>0.2003734617718958</v>
      </c>
      <c r="BX204" s="281">
        <v>0.23904777079996628</v>
      </c>
      <c r="BY204" s="249">
        <v>0.27789067124673356</v>
      </c>
      <c r="BZ204" s="281">
        <v>0.31639638885610721</v>
      </c>
      <c r="CA204" s="249">
        <v>1</v>
      </c>
      <c r="CC204" s="464">
        <f>DC204/EC204</f>
        <v>1416.175978</v>
      </c>
      <c r="CD204" s="464">
        <f t="shared" si="577"/>
        <v>1416.175978</v>
      </c>
      <c r="CE204" s="464">
        <f t="shared" si="577"/>
        <v>1416.175978</v>
      </c>
      <c r="CF204" s="464">
        <f t="shared" si="577"/>
        <v>3548.9667159999999</v>
      </c>
      <c r="CG204" s="464">
        <f t="shared" si="577"/>
        <v>4508.0620339999996</v>
      </c>
      <c r="CH204" s="464">
        <f t="shared" si="577"/>
        <v>5038.2798069999999</v>
      </c>
      <c r="CI204" s="464">
        <f t="shared" si="577"/>
        <v>5038.2798069999999</v>
      </c>
      <c r="CJ204" s="464">
        <f t="shared" si="577"/>
        <v>5038.2798069999999</v>
      </c>
      <c r="CK204" s="464">
        <f t="shared" si="577"/>
        <v>5038.2798069999999</v>
      </c>
      <c r="CL204" s="464">
        <f t="shared" si="577"/>
        <v>10433</v>
      </c>
      <c r="CM204" s="464">
        <f t="shared" si="577"/>
        <v>11733</v>
      </c>
      <c r="CN204" s="464">
        <f t="shared" si="577"/>
        <v>11863</v>
      </c>
      <c r="CP204" s="465">
        <f t="shared" si="578"/>
        <v>0</v>
      </c>
      <c r="CQ204" s="465">
        <f t="shared" si="578"/>
        <v>153.90857600000001</v>
      </c>
      <c r="CR204" s="465">
        <f t="shared" si="578"/>
        <v>557.73523399999999</v>
      </c>
      <c r="CS204" s="465">
        <f t="shared" si="578"/>
        <v>1011.423851</v>
      </c>
      <c r="CT204" s="465">
        <f t="shared" si="578"/>
        <v>1123.14014</v>
      </c>
      <c r="CU204" s="465">
        <f t="shared" si="578"/>
        <v>1463.4437210000001</v>
      </c>
      <c r="CV204" s="465">
        <f t="shared" si="578"/>
        <v>1920.2370490000001</v>
      </c>
      <c r="CW204" s="465">
        <f t="shared" si="578"/>
        <v>2377.030377</v>
      </c>
      <c r="CX204" s="465">
        <f t="shared" si="578"/>
        <v>2835.8237049999998</v>
      </c>
      <c r="CY204" s="465">
        <f t="shared" si="578"/>
        <v>3296.617033</v>
      </c>
      <c r="CZ204" s="465">
        <f t="shared" si="578"/>
        <v>3753.4103610000002</v>
      </c>
      <c r="DA204" s="465">
        <f t="shared" si="578"/>
        <v>11863</v>
      </c>
      <c r="DC204" s="468">
        <v>1416175978</v>
      </c>
      <c r="DD204" s="465">
        <v>1416175978</v>
      </c>
      <c r="DE204" s="465">
        <v>1416175978</v>
      </c>
      <c r="DF204" s="465">
        <v>3548966716</v>
      </c>
      <c r="DG204" s="465">
        <v>4508062034</v>
      </c>
      <c r="DH204" s="465">
        <v>5038279807</v>
      </c>
      <c r="DI204" s="465">
        <v>5038279807</v>
      </c>
      <c r="DJ204" s="465">
        <v>5038279807</v>
      </c>
      <c r="DK204" s="465">
        <v>5038279807</v>
      </c>
      <c r="DL204" s="465">
        <v>10433000000</v>
      </c>
      <c r="DM204" s="465">
        <v>11733000000</v>
      </c>
      <c r="DN204" s="465">
        <v>11863000000</v>
      </c>
      <c r="DP204" s="465">
        <v>0</v>
      </c>
      <c r="DQ204" s="465">
        <v>153908576</v>
      </c>
      <c r="DR204" s="465">
        <v>557735234</v>
      </c>
      <c r="DS204" s="465">
        <v>1011423851</v>
      </c>
      <c r="DT204" s="465">
        <v>1123140140</v>
      </c>
      <c r="DU204" s="472">
        <v>1463443721</v>
      </c>
      <c r="DV204" s="465">
        <v>1920237049</v>
      </c>
      <c r="DW204" s="465">
        <v>2377030377</v>
      </c>
      <c r="DX204" s="472">
        <v>2835823705</v>
      </c>
      <c r="DY204" s="465">
        <v>3296617033</v>
      </c>
      <c r="DZ204" s="472">
        <v>3753410361</v>
      </c>
      <c r="EA204" s="465">
        <v>11863000000</v>
      </c>
      <c r="EC204" s="464">
        <v>1000000</v>
      </c>
      <c r="ED204" s="465">
        <v>1000000</v>
      </c>
      <c r="EE204" s="465">
        <v>1000000</v>
      </c>
      <c r="EF204" s="465">
        <v>1000000</v>
      </c>
      <c r="EG204" s="465">
        <v>1000000</v>
      </c>
      <c r="EH204" s="465">
        <v>1000000</v>
      </c>
      <c r="EI204" s="465">
        <v>1000000</v>
      </c>
      <c r="EJ204" s="465">
        <v>1000000</v>
      </c>
      <c r="EK204" s="465">
        <v>1000000</v>
      </c>
      <c r="EL204" s="465">
        <v>1000000</v>
      </c>
      <c r="EM204" s="465">
        <v>1000000</v>
      </c>
      <c r="EN204" s="465">
        <v>1000000</v>
      </c>
      <c r="EP204" s="465">
        <v>1000000</v>
      </c>
      <c r="EQ204" s="465">
        <v>1000000</v>
      </c>
      <c r="ER204" s="465">
        <v>1000000</v>
      </c>
      <c r="ES204" s="465">
        <v>1000000</v>
      </c>
      <c r="ET204" s="465">
        <v>1000000</v>
      </c>
      <c r="EU204" s="472">
        <v>1000000</v>
      </c>
      <c r="EV204" s="465">
        <v>1000000</v>
      </c>
      <c r="EW204" s="465">
        <v>1000000</v>
      </c>
      <c r="EX204" s="472">
        <v>1000000</v>
      </c>
      <c r="EY204" s="465">
        <v>1000000</v>
      </c>
      <c r="EZ204" s="472">
        <v>1000000</v>
      </c>
      <c r="FA204" s="465">
        <v>1000000</v>
      </c>
    </row>
    <row r="205" spans="2:157" ht="75" customHeight="1">
      <c r="B205" s="1" t="s">
        <v>196</v>
      </c>
      <c r="C205" s="1" t="s">
        <v>197</v>
      </c>
      <c r="D205" s="553" t="s">
        <v>366</v>
      </c>
      <c r="E205" s="1" t="s">
        <v>183</v>
      </c>
      <c r="F205" s="1" t="s">
        <v>171</v>
      </c>
      <c r="G205" s="1" t="s">
        <v>171</v>
      </c>
      <c r="H205" s="1" t="s">
        <v>171</v>
      </c>
      <c r="I205" s="1" t="s">
        <v>171</v>
      </c>
      <c r="J205" s="1" t="s">
        <v>171</v>
      </c>
      <c r="K205" s="1" t="s">
        <v>171</v>
      </c>
      <c r="L205" s="1" t="s">
        <v>171</v>
      </c>
      <c r="M205" s="1" t="s">
        <v>171</v>
      </c>
      <c r="N205" s="1" t="s">
        <v>171</v>
      </c>
      <c r="O205" s="1" t="s">
        <v>171</v>
      </c>
      <c r="T205" s="450" t="s">
        <v>71</v>
      </c>
      <c r="U205" s="301" t="s">
        <v>367</v>
      </c>
      <c r="V205" s="282" t="s">
        <v>71</v>
      </c>
      <c r="W205" s="351">
        <f>+SUMIFS('[1]SIIF 30 de Noviembre de 2025'!$P$4:$P$749,'[1]SIIF 30 de Noviembre de 2025'!$A$4:$A$749,$B205,'[1]SIIF 30 de Noviembre de 2025'!$B$4:$B$749,$C205,'[1]SIIF 30 de Noviembre de 2025'!$C$4:$C$749,$D205)/1000000</f>
        <v>11523</v>
      </c>
      <c r="X205" s="351">
        <v>0</v>
      </c>
      <c r="Y205" s="351">
        <f>+SUMIFS('[1]SIIF 30 de Noviembre de 2025'!$R$4:$R$749,'[1]SIIF 30 de Noviembre de 2025'!$A$4:$A$749,$B205,'[1]SIIF 30 de Noviembre de 2025'!$B$4:$B$749,$C205,'[1]SIIF 30 de Noviembre de 2025'!$C$4:$C$749,$D205)/1000000</f>
        <v>0</v>
      </c>
      <c r="Z205" s="351"/>
      <c r="AA205" s="351">
        <f>+SUMIFS('[1]SIIF 30 de Noviembre de 2025'!$Q$4:$Q$749,'[1]SIIF 30 de Noviembre de 2025'!$A$4:$A$749,$B205,'[1]SIIF 30 de Noviembre de 2025'!$B$4:$B$749,$C205,'[1]SIIF 30 de Noviembre de 2025'!$C$4:$C$749,$D205)/1000000</f>
        <v>0</v>
      </c>
      <c r="AB205" s="351"/>
      <c r="AC205" s="351"/>
      <c r="AD205" s="413">
        <f>+SUMIFS('[1]SIIF 30 de Noviembre de 2025'!$S$4:$S$749,'[1]SIIF 30 de Noviembre de 2025'!$A$4:$A$749,$B205,'[1]SIIF 30 de Noviembre de 2025'!$B$4:$B$749,$C205,'[1]SIIF 30 de Noviembre de 2025'!$C$4:$C$749,$D205)/1000000</f>
        <v>11523</v>
      </c>
      <c r="AE205" s="351">
        <f>+SUMIFS('[1]SIIF 30 de Noviembre de 2025'!$T$4:$T$749,'[1]SIIF 30 de Noviembre de 2025'!$A$4:$A$749,$B205,'[1]SIIF 30 de Noviembre de 2025'!$B$4:$B$749,$C205,'[1]SIIF 30 de Noviembre de 2025'!$C$4:$C$749,$D205)/1000000</f>
        <v>0</v>
      </c>
      <c r="AF205" s="351">
        <f>+SUMIFS('[1]SIIF 30 de Noviembre de 2025'!$U$4:$U$749,'[1]SIIF 30 de Noviembre de 2025'!$A$4:$A$749,$B205,'[1]SIIF 30 de Noviembre de 2025'!$B$4:$B$749,$C205,'[1]SIIF 30 de Noviembre de 2025'!$C$4:$C$749,$D205)/1000000</f>
        <v>11079.550827999999</v>
      </c>
      <c r="AG205" s="351">
        <f>+SUMIFS('[1]SIIF 30 de Noviembre de 2025'!$V$4:$V$749,'[1]SIIF 30 de Noviembre de 2025'!$A$4:$A$749,$B205,'[1]SIIF 30 de Noviembre de 2025'!$B$4:$B$749,$C205,'[1]SIIF 30 de Noviembre de 2025'!$C$4:$C$749,$D205)/1000000</f>
        <v>443.44917199999998</v>
      </c>
      <c r="AH205" s="418">
        <f>+SUMIFS('[1]SIIF 30 de Noviembre de 2025'!$W$4:$W$749,'[1]SIIF 30 de Noviembre de 2025'!$A$4:$A$749,$B205,'[1]SIIF 30 de Noviembre de 2025'!$B$4:$B$749,$C205,'[1]SIIF 30 de Noviembre de 2025'!$C$4:$C$749,$D205,'[1]SIIF 30 de Noviembre de 2025'!$D$4:$D$749,$E205,'[1]SIIF 30 de Noviembre de 2025'!$E$4:$E$749,$F205,'[1]SIIF 30 de Noviembre de 2025'!$F$4:$F$749,$G205,'[1]SIIF 30 de Noviembre de 2025'!$G$4:$G$749,$H205,'[1]SIIF 30 de Noviembre de 2025'!$H$4:$H$749,$I205,'[1]SIIF 30 de Noviembre de 2025'!$I$4:$I$749,$J205,'[1]SIIF 30 de Noviembre de 2025'!$J$4:$J$749,$K205,'[1]SIIF 30 de Noviembre de 2025'!$K$4:$K$749,$L205,'[1]SIIF 30 de Noviembre de 2025'!$L$4:$L$749,$M205,'[1]SIIF 30 de Noviembre de 2025'!$M$4:$M$749,$N205,'[1]SIIF 30 de Noviembre de 2025'!$N$4:$N$749,$O205)/1000000</f>
        <v>10799.996424000001</v>
      </c>
      <c r="AI205" s="244">
        <f t="shared" si="563"/>
        <v>0.9372556126008853</v>
      </c>
      <c r="AJ205" s="245"/>
      <c r="AK205" s="243">
        <f t="shared" si="564"/>
        <v>11507.88</v>
      </c>
      <c r="AL205" s="243">
        <f t="shared" si="565"/>
        <v>-707.88357599999836</v>
      </c>
      <c r="AM205" s="168">
        <f t="shared" si="566"/>
        <v>0.9986878417078886</v>
      </c>
      <c r="AN205" s="422">
        <f>+SUMIFS('[1]SIIF 30 de Noviembre de 2025'!$X$4:$X$749,'[1]SIIF 30 de Noviembre de 2025'!$A$4:$A$749,$B205,'[1]SIIF 30 de Noviembre de 2025'!$B$4:$B$749,$C205,'[1]SIIF 30 de Noviembre de 2025'!$C$4:$C$749,$D205,'[1]SIIF 30 de Noviembre de 2025'!$D$4:$D$749,$E205,'[1]SIIF 30 de Noviembre de 2025'!$E$4:$E$749,$F205,'[1]SIIF 30 de Noviembre de 2025'!$F$4:$F$749,$G205,'[1]SIIF 30 de Noviembre de 2025'!$G$4:$G$749,$H205,'[1]SIIF 30 de Noviembre de 2025'!$H$4:$H$749,$I205,'[1]SIIF 30 de Noviembre de 2025'!$I$4:$I$749,$J205,'[1]SIIF 30 de Noviembre de 2025'!$J$4:$J$749,$K205,'[1]SIIF 30 de Noviembre de 2025'!$K$4:$K$749,$L205,'[1]SIIF 30 de Noviembre de 2025'!$L$4:$L$749,$M205,'[1]SIIF 30 de Noviembre de 2025'!$M$4:$M$749,$N205,'[1]SIIF 30 de Noviembre de 2025'!$N$4:$N$749,$O205)/1000000</f>
        <v>4501.23877025</v>
      </c>
      <c r="AO205" s="244">
        <f t="shared" si="567"/>
        <v>0.39063080536752581</v>
      </c>
      <c r="AP205" s="245"/>
      <c r="AQ205" s="243">
        <f t="shared" si="568"/>
        <v>8772.3894340000006</v>
      </c>
      <c r="AR205" s="243">
        <f t="shared" si="569"/>
        <v>-4271.1506637500006</v>
      </c>
      <c r="AS205" s="168">
        <f t="shared" si="570"/>
        <v>0.7612938847522347</v>
      </c>
      <c r="AT205" s="422">
        <f>+SUMIFS('[1]SIIF 30 de Noviembre de 2025'!$Z$4:$Z$749,'[1]SIIF 30 de Noviembre de 2025'!$A$4:$A$749,$B205,'[1]SIIF 30 de Noviembre de 2025'!$B$4:$B$749,$C205,'[1]SIIF 30 de Noviembre de 2025'!$C$4:$C$749,$D205,'[1]SIIF 30 de Noviembre de 2025'!$D$4:$D$749,$E205,'[1]SIIF 30 de Noviembre de 2025'!$E$4:$E$749,$F205,'[1]SIIF 30 de Noviembre de 2025'!$F$4:$F$749,$G205,'[1]SIIF 30 de Noviembre de 2025'!$G$4:$G$749,$H205,'[1]SIIF 30 de Noviembre de 2025'!$H$4:$H$749,$I205,'[1]SIIF 30 de Noviembre de 2025'!$I$4:$I$749,$J205,'[1]SIIF 30 de Noviembre de 2025'!$J$4:$J$749,$K205,'[1]SIIF 30 de Noviembre de 2025'!$K$4:$K$749,$L205,'[1]SIIF 30 de Noviembre de 2025'!$L$4:$L$749,$M205,'[1]SIIF 30 de Noviembre de 2025'!$M$4:$M$749,$N205,'[1]SIIF 30 de Noviembre de 2025'!$N$4:$N$749,$O205)/1000000</f>
        <v>4386.6168729999999</v>
      </c>
      <c r="AU205" s="244">
        <f t="shared" si="571"/>
        <v>0.38068357832161764</v>
      </c>
      <c r="AV205" s="418">
        <f t="shared" si="572"/>
        <v>723.00357599999916</v>
      </c>
      <c r="AW205" s="352">
        <f t="shared" si="573"/>
        <v>6298.7576537500008</v>
      </c>
      <c r="AX205" s="369">
        <f t="shared" si="574"/>
        <v>7021.76122975</v>
      </c>
      <c r="AY205" s="373"/>
      <c r="AZ205" s="188">
        <f t="shared" si="575"/>
        <v>8772.3894340000006</v>
      </c>
      <c r="BA205" s="170">
        <f t="shared" si="576"/>
        <v>0.51311433493867842</v>
      </c>
      <c r="BC205" s="248">
        <v>1.826663455697301E-2</v>
      </c>
      <c r="BD205" s="277">
        <v>8.4833430183112041E-2</v>
      </c>
      <c r="BE205" s="249">
        <v>9.6667932355785316E-2</v>
      </c>
      <c r="BF205" s="249">
        <v>0.21715638888062383</v>
      </c>
      <c r="BG205" s="249">
        <v>0.25730123411045402</v>
      </c>
      <c r="BH205" s="249">
        <v>0.27655618211609906</v>
      </c>
      <c r="BI205" s="249">
        <v>0.47400439576437181</v>
      </c>
      <c r="BJ205" s="249">
        <v>0.49000498292648648</v>
      </c>
      <c r="BK205" s="249">
        <v>0.68419729843315424</v>
      </c>
      <c r="BL205" s="249">
        <v>0.99182159452523522</v>
      </c>
      <c r="BM205" s="249">
        <v>0.9986878417078886</v>
      </c>
      <c r="BN205" s="249">
        <v>1</v>
      </c>
      <c r="BP205" s="249">
        <v>0</v>
      </c>
      <c r="BQ205" s="249">
        <v>6.9519984379067951E-3</v>
      </c>
      <c r="BR205" s="249">
        <v>2.1106956434956175E-2</v>
      </c>
      <c r="BS205" s="249">
        <v>4.0143455697301052E-2</v>
      </c>
      <c r="BT205" s="249">
        <v>8.1774066909658938E-2</v>
      </c>
      <c r="BU205" s="281">
        <v>0.12847928673088604</v>
      </c>
      <c r="BV205" s="249">
        <v>0.1685465942896815</v>
      </c>
      <c r="BW205" s="249">
        <v>0.25468801414562181</v>
      </c>
      <c r="BX205" s="281">
        <v>0.4627096807255055</v>
      </c>
      <c r="BY205" s="249">
        <v>0.67887827137030288</v>
      </c>
      <c r="BZ205" s="281">
        <v>0.7612938847522347</v>
      </c>
      <c r="CA205" s="249">
        <v>1</v>
      </c>
      <c r="CC205" s="464">
        <f t="shared" si="577"/>
        <v>210.48643000000001</v>
      </c>
      <c r="CD205" s="464">
        <f t="shared" si="577"/>
        <v>977.535616</v>
      </c>
      <c r="CE205" s="464">
        <f t="shared" si="577"/>
        <v>1113.9045845357141</v>
      </c>
      <c r="CF205" s="464">
        <f t="shared" si="577"/>
        <v>2502.2930690714284</v>
      </c>
      <c r="CG205" s="464">
        <f t="shared" si="577"/>
        <v>2964.8821206547618</v>
      </c>
      <c r="CH205" s="464">
        <f t="shared" si="577"/>
        <v>3186.7568865238095</v>
      </c>
      <c r="CI205" s="464">
        <f t="shared" si="577"/>
        <v>5461.9526523928562</v>
      </c>
      <c r="CJ205" s="464">
        <f t="shared" si="577"/>
        <v>5646.3274182619034</v>
      </c>
      <c r="CK205" s="464">
        <f t="shared" si="577"/>
        <v>7884.0054698452368</v>
      </c>
      <c r="CL205" s="464">
        <f t="shared" si="577"/>
        <v>11428.760233714285</v>
      </c>
      <c r="CM205" s="464">
        <f t="shared" si="577"/>
        <v>11507.88</v>
      </c>
      <c r="CN205" s="464">
        <f t="shared" si="577"/>
        <v>11523</v>
      </c>
      <c r="CP205" s="465">
        <f t="shared" si="578"/>
        <v>0</v>
      </c>
      <c r="CQ205" s="465">
        <f t="shared" si="578"/>
        <v>80.107877999999999</v>
      </c>
      <c r="CR205" s="465">
        <f t="shared" si="578"/>
        <v>243.21545900000001</v>
      </c>
      <c r="CS205" s="465">
        <f t="shared" si="578"/>
        <v>462.57303999999999</v>
      </c>
      <c r="CT205" s="465">
        <f t="shared" si="578"/>
        <v>942.28257299999996</v>
      </c>
      <c r="CU205" s="465">
        <f t="shared" si="578"/>
        <v>1480.466821</v>
      </c>
      <c r="CV205" s="465">
        <f t="shared" si="578"/>
        <v>1942.1624059999999</v>
      </c>
      <c r="CW205" s="465">
        <f t="shared" si="578"/>
        <v>2934.7699870000001</v>
      </c>
      <c r="CX205" s="465">
        <f t="shared" si="578"/>
        <v>5331.8036510000002</v>
      </c>
      <c r="CY205" s="465">
        <f t="shared" si="578"/>
        <v>7822.7143210000004</v>
      </c>
      <c r="CZ205" s="465">
        <f t="shared" si="578"/>
        <v>8772.3894340000006</v>
      </c>
      <c r="DA205" s="465">
        <f t="shared" si="578"/>
        <v>11523</v>
      </c>
      <c r="DC205" s="468">
        <v>210486430</v>
      </c>
      <c r="DD205" s="465">
        <v>977535616</v>
      </c>
      <c r="DE205" s="465">
        <v>1113904584.5357141</v>
      </c>
      <c r="DF205" s="465">
        <v>2502293069.0714283</v>
      </c>
      <c r="DG205" s="465">
        <v>2964882120.6547618</v>
      </c>
      <c r="DH205" s="465">
        <v>3186756886.5238094</v>
      </c>
      <c r="DI205" s="465">
        <v>5461952652.3928566</v>
      </c>
      <c r="DJ205" s="465">
        <v>5646327418.2619038</v>
      </c>
      <c r="DK205" s="465">
        <v>7884005469.8452368</v>
      </c>
      <c r="DL205" s="465">
        <v>11428760233.714285</v>
      </c>
      <c r="DM205" s="465">
        <v>11507880000</v>
      </c>
      <c r="DN205" s="465">
        <v>11523000000</v>
      </c>
      <c r="DP205" s="465">
        <v>0</v>
      </c>
      <c r="DQ205" s="465">
        <v>80107878</v>
      </c>
      <c r="DR205" s="465">
        <v>243215459</v>
      </c>
      <c r="DS205" s="465">
        <v>462573040</v>
      </c>
      <c r="DT205" s="465">
        <v>942282573</v>
      </c>
      <c r="DU205" s="472">
        <v>1480466821</v>
      </c>
      <c r="DV205" s="465">
        <v>1942162406</v>
      </c>
      <c r="DW205" s="465">
        <v>2934769987</v>
      </c>
      <c r="DX205" s="472">
        <v>5331803651</v>
      </c>
      <c r="DY205" s="465">
        <v>7822714321</v>
      </c>
      <c r="DZ205" s="472">
        <v>8772389434</v>
      </c>
      <c r="EA205" s="465">
        <v>11523000000</v>
      </c>
      <c r="EC205" s="464">
        <v>1000000</v>
      </c>
      <c r="ED205" s="465">
        <v>1000000</v>
      </c>
      <c r="EE205" s="465">
        <v>1000000</v>
      </c>
      <c r="EF205" s="465">
        <v>1000000</v>
      </c>
      <c r="EG205" s="465">
        <v>1000000</v>
      </c>
      <c r="EH205" s="465">
        <v>1000000</v>
      </c>
      <c r="EI205" s="465">
        <v>1000000</v>
      </c>
      <c r="EJ205" s="465">
        <v>1000000</v>
      </c>
      <c r="EK205" s="465">
        <v>1000000</v>
      </c>
      <c r="EL205" s="465">
        <v>1000000</v>
      </c>
      <c r="EM205" s="465">
        <v>1000000</v>
      </c>
      <c r="EN205" s="465">
        <v>1000000</v>
      </c>
      <c r="EP205" s="465">
        <v>1000000</v>
      </c>
      <c r="EQ205" s="465">
        <v>1000000</v>
      </c>
      <c r="ER205" s="465">
        <v>1000000</v>
      </c>
      <c r="ES205" s="465">
        <v>1000000</v>
      </c>
      <c r="ET205" s="465">
        <v>1000000</v>
      </c>
      <c r="EU205" s="472">
        <v>1000000</v>
      </c>
      <c r="EV205" s="465">
        <v>1000000</v>
      </c>
      <c r="EW205" s="465">
        <v>1000000</v>
      </c>
      <c r="EX205" s="472">
        <v>1000000</v>
      </c>
      <c r="EY205" s="465">
        <v>1000000</v>
      </c>
      <c r="EZ205" s="472">
        <v>1000000</v>
      </c>
      <c r="FA205" s="465">
        <v>1000000</v>
      </c>
    </row>
    <row r="206" spans="2:157" ht="67.5" customHeight="1">
      <c r="B206" s="1" t="s">
        <v>196</v>
      </c>
      <c r="C206" s="1" t="s">
        <v>197</v>
      </c>
      <c r="D206" s="553" t="s">
        <v>368</v>
      </c>
      <c r="E206" s="1" t="s">
        <v>183</v>
      </c>
      <c r="F206" s="1" t="s">
        <v>171</v>
      </c>
      <c r="G206" s="1" t="s">
        <v>171</v>
      </c>
      <c r="H206" s="1" t="s">
        <v>171</v>
      </c>
      <c r="I206" s="1" t="s">
        <v>171</v>
      </c>
      <c r="J206" s="1" t="s">
        <v>171</v>
      </c>
      <c r="K206" s="1" t="s">
        <v>171</v>
      </c>
      <c r="L206" s="1" t="s">
        <v>171</v>
      </c>
      <c r="M206" s="1" t="s">
        <v>171</v>
      </c>
      <c r="N206" s="1" t="s">
        <v>171</v>
      </c>
      <c r="O206" s="1" t="s">
        <v>171</v>
      </c>
      <c r="T206" s="452" t="s">
        <v>72</v>
      </c>
      <c r="U206" s="301">
        <v>202300000000012</v>
      </c>
      <c r="V206" s="306" t="s">
        <v>72</v>
      </c>
      <c r="W206" s="364">
        <f>+SUMIFS('[1]SIIF 30 de Noviembre de 2025'!$P$4:$P$749,'[1]SIIF 30 de Noviembre de 2025'!$A$4:$A$749,$B206,'[1]SIIF 30 de Noviembre de 2025'!$B$4:$B$749,$C206,'[1]SIIF 30 de Noviembre de 2025'!$C$4:$C$749,$D206)/1000000</f>
        <v>12215.219987</v>
      </c>
      <c r="X206" s="351"/>
      <c r="Y206" s="540">
        <f>+SUMIFS('[1]SIIF 30 de Noviembre de 2025'!$R$4:$R$749,'[1]SIIF 30 de Noviembre de 2025'!$A$4:$A$749,$B206,'[1]SIIF 30 de Noviembre de 2025'!$B$4:$B$749,$C206,'[1]SIIF 30 de Noviembre de 2025'!$C$4:$C$749,$D206)/1000000</f>
        <v>458.74717399999997</v>
      </c>
      <c r="Z206" s="351"/>
      <c r="AA206" s="351">
        <f>+SUMIFS('[1]SIIF 30 de Noviembre de 2025'!$Q$4:$Q$749,'[1]SIIF 30 de Noviembre de 2025'!$A$4:$A$749,$B206,'[1]SIIF 30 de Noviembre de 2025'!$B$4:$B$749,$C206,'[1]SIIF 30 de Noviembre de 2025'!$C$4:$C$749,$D206)/1000000</f>
        <v>0</v>
      </c>
      <c r="AB206" s="351"/>
      <c r="AC206" s="351"/>
      <c r="AD206" s="413">
        <f>+SUMIFS('[1]SIIF 30 de Noviembre de 2025'!$S$4:$S$749,'[1]SIIF 30 de Noviembre de 2025'!$A$4:$A$749,$B206,'[1]SIIF 30 de Noviembre de 2025'!$B$4:$B$749,$C206,'[1]SIIF 30 de Noviembre de 2025'!$C$4:$C$749,$D206)/1000000</f>
        <v>11756.472813</v>
      </c>
      <c r="AE206" s="364">
        <f>+SUMIFS('[1]SIIF 30 de Noviembre de 2025'!$T$4:$T$749,'[1]SIIF 30 de Noviembre de 2025'!$A$4:$A$749,$B206,'[1]SIIF 30 de Noviembre de 2025'!$B$4:$B$749,$C206,'[1]SIIF 30 de Noviembre de 2025'!$C$4:$C$749,$D206)/1000000</f>
        <v>0</v>
      </c>
      <c r="AF206" s="364">
        <f>+SUMIFS('[1]SIIF 30 de Noviembre de 2025'!$U$4:$U$749,'[1]SIIF 30 de Noviembre de 2025'!$A$4:$A$749,$B206,'[1]SIIF 30 de Noviembre de 2025'!$B$4:$B$749,$C206,'[1]SIIF 30 de Noviembre de 2025'!$C$4:$C$749,$D206)/1000000</f>
        <v>11376.3870594</v>
      </c>
      <c r="AG206" s="351">
        <f>+SUMIFS('[1]SIIF 30 de Noviembre de 2025'!$V$4:$V$749,'[1]SIIF 30 de Noviembre de 2025'!$A$4:$A$749,$B206,'[1]SIIF 30 de Noviembre de 2025'!$B$4:$B$749,$C206,'[1]SIIF 30 de Noviembre de 2025'!$C$4:$C$749,$D206)/1000000</f>
        <v>380.08575360000003</v>
      </c>
      <c r="AH206" s="418">
        <f>+SUMIFS('[1]SIIF 30 de Noviembre de 2025'!$W$4:$W$749,'[1]SIIF 30 de Noviembre de 2025'!$A$4:$A$749,$B206,'[1]SIIF 30 de Noviembre de 2025'!$B$4:$B$749,$C206,'[1]SIIF 30 de Noviembre de 2025'!$C$4:$C$749,$D206,'[1]SIIF 30 de Noviembre de 2025'!$D$4:$D$749,$E206,'[1]SIIF 30 de Noviembre de 2025'!$E$4:$E$749,$F206,'[1]SIIF 30 de Noviembre de 2025'!$F$4:$F$749,$G206,'[1]SIIF 30 de Noviembre de 2025'!$G$4:$G$749,$H206,'[1]SIIF 30 de Noviembre de 2025'!$H$4:$H$749,$I206,'[1]SIIF 30 de Noviembre de 2025'!$I$4:$I$749,$J206,'[1]SIIF 30 de Noviembre de 2025'!$J$4:$J$749,$K206,'[1]SIIF 30 de Noviembre de 2025'!$K$4:$K$749,$L206,'[1]SIIF 30 de Noviembre de 2025'!$L$4:$L$749,$M206,'[1]SIIF 30 de Noviembre de 2025'!$M$4:$M$749,$N206,'[1]SIIF 30 de Noviembre de 2025'!$N$4:$N$749,$O206)/1000000</f>
        <v>8234.8510103999997</v>
      </c>
      <c r="AI206" s="279">
        <f t="shared" si="563"/>
        <v>0.70045252018905846</v>
      </c>
      <c r="AJ206" s="280"/>
      <c r="AK206" s="243">
        <f t="shared" si="564"/>
        <v>11565.219987</v>
      </c>
      <c r="AL206" s="243">
        <f>+AH206-AK206</f>
        <v>-3330.3689766000007</v>
      </c>
      <c r="AM206" s="168">
        <f t="shared" si="566"/>
        <v>0.94678769594884415</v>
      </c>
      <c r="AN206" s="422">
        <f>+SUMIFS('[1]SIIF 30 de Noviembre de 2025'!$X$4:$X$749,'[1]SIIF 30 de Noviembre de 2025'!$A$4:$A$749,$B206,'[1]SIIF 30 de Noviembre de 2025'!$B$4:$B$749,$C206,'[1]SIIF 30 de Noviembre de 2025'!$C$4:$C$749,$D206,'[1]SIIF 30 de Noviembre de 2025'!$D$4:$D$749,$E206,'[1]SIIF 30 de Noviembre de 2025'!$E$4:$E$749,$F206,'[1]SIIF 30 de Noviembre de 2025'!$F$4:$F$749,$G206,'[1]SIIF 30 de Noviembre de 2025'!$G$4:$G$749,$H206,'[1]SIIF 30 de Noviembre de 2025'!$H$4:$H$749,$I206,'[1]SIIF 30 de Noviembre de 2025'!$I$4:$I$749,$J206,'[1]SIIF 30 de Noviembre de 2025'!$J$4:$J$749,$K206,'[1]SIIF 30 de Noviembre de 2025'!$K$4:$K$749,$L206,'[1]SIIF 30 de Noviembre de 2025'!$L$4:$L$749,$M206,'[1]SIIF 30 de Noviembre de 2025'!$M$4:$M$749,$N206,'[1]SIIF 30 de Noviembre de 2025'!$N$4:$N$749,$O206)/1000000</f>
        <v>6862.7224553000005</v>
      </c>
      <c r="AO206" s="279">
        <f t="shared" si="567"/>
        <v>0.58373991625374078</v>
      </c>
      <c r="AP206" s="280"/>
      <c r="AQ206" s="243">
        <f t="shared" si="568"/>
        <v>7031.8190500000001</v>
      </c>
      <c r="AR206" s="243">
        <f>+AN206-AQ206</f>
        <v>-169.09659469999951</v>
      </c>
      <c r="AS206" s="168">
        <f t="shared" si="570"/>
        <v>0.5756604512635537</v>
      </c>
      <c r="AT206" s="422">
        <f>+SUMIFS('[1]SIIF 30 de Noviembre de 2025'!$Z$4:$Z$749,'[1]SIIF 30 de Noviembre de 2025'!$A$4:$A$749,$B206,'[1]SIIF 30 de Noviembre de 2025'!$B$4:$B$749,$C206,'[1]SIIF 30 de Noviembre de 2025'!$C$4:$C$749,$D206,'[1]SIIF 30 de Noviembre de 2025'!$D$4:$D$749,$E206,'[1]SIIF 30 de Noviembre de 2025'!$E$4:$E$749,$F206,'[1]SIIF 30 de Noviembre de 2025'!$F$4:$F$749,$G206,'[1]SIIF 30 de Noviembre de 2025'!$G$4:$G$749,$H206,'[1]SIIF 30 de Noviembre de 2025'!$H$4:$H$749,$I206,'[1]SIIF 30 de Noviembre de 2025'!$I$4:$I$749,$J206,'[1]SIIF 30 de Noviembre de 2025'!$J$4:$J$749,$K206,'[1]SIIF 30 de Noviembre de 2025'!$K$4:$K$749,$L206,'[1]SIIF 30 de Noviembre de 2025'!$L$4:$L$749,$M206,'[1]SIIF 30 de Noviembre de 2025'!$M$4:$M$749,$N206,'[1]SIIF 30 de Noviembre de 2025'!$N$4:$N$749,$O206)/1000000</f>
        <v>6303.4616999999998</v>
      </c>
      <c r="AU206" s="279">
        <f t="shared" si="571"/>
        <v>0.53616946173088553</v>
      </c>
      <c r="AV206" s="418">
        <f t="shared" si="572"/>
        <v>3521.6218026000006</v>
      </c>
      <c r="AW206" s="365">
        <f>+AH206-AN206</f>
        <v>1372.1285550999992</v>
      </c>
      <c r="AX206" s="377">
        <f t="shared" si="574"/>
        <v>4893.7503576999998</v>
      </c>
      <c r="AY206" s="372"/>
      <c r="AZ206" s="188">
        <f t="shared" si="575"/>
        <v>6767.7364447992804</v>
      </c>
      <c r="BA206" s="170">
        <f>IF(AND(AZ206=0,AN206&gt;AZ206),1,IFERROR(AN206/AZ206,1))</f>
        <v>1.0140351225665285</v>
      </c>
      <c r="BC206" s="580">
        <v>3.924265617075702E-2</v>
      </c>
      <c r="BD206" s="579">
        <v>9.0095142221854121E-2</v>
      </c>
      <c r="BE206" s="308">
        <v>0.1670426866104926</v>
      </c>
      <c r="BF206" s="308">
        <v>0.24399023099913109</v>
      </c>
      <c r="BG206" s="308">
        <v>0.51813264359837352</v>
      </c>
      <c r="BH206" s="249">
        <v>0.63901369089604432</v>
      </c>
      <c r="BI206" s="249">
        <v>0.86241045558011531</v>
      </c>
      <c r="BJ206" s="249">
        <v>0.93845007058406238</v>
      </c>
      <c r="BK206" s="249">
        <v>0.93845007058406238</v>
      </c>
      <c r="BL206" s="249">
        <v>0.93845007058406238</v>
      </c>
      <c r="BM206" s="249">
        <v>0.94678769594884415</v>
      </c>
      <c r="BN206" s="249">
        <v>1</v>
      </c>
      <c r="BP206" s="249">
        <v>0</v>
      </c>
      <c r="BQ206" s="249">
        <v>3.924265617075702E-2</v>
      </c>
      <c r="BR206" s="249">
        <v>4.3995870035246708E-2</v>
      </c>
      <c r="BS206" s="249">
        <v>7.3542426821297649E-2</v>
      </c>
      <c r="BT206" s="249">
        <v>0.1317043072259162</v>
      </c>
      <c r="BU206" s="281">
        <v>0.19547787813409931</v>
      </c>
      <c r="BV206" s="249">
        <v>0.2528376624642773</v>
      </c>
      <c r="BW206" s="249">
        <v>0.31699295068946021</v>
      </c>
      <c r="BX206" s="281">
        <v>0.38313104241926904</v>
      </c>
      <c r="BY206" s="249">
        <v>0.44875990214125316</v>
      </c>
      <c r="BZ206" s="281">
        <v>0.5756604512635537</v>
      </c>
      <c r="CA206" s="249">
        <v>1</v>
      </c>
      <c r="CC206" s="464">
        <f t="shared" si="577"/>
        <v>479.35767800000002</v>
      </c>
      <c r="CD206" s="464">
        <f t="shared" si="577"/>
        <v>1100.531982</v>
      </c>
      <c r="CE206" s="464">
        <f t="shared" si="577"/>
        <v>2040.4631641666665</v>
      </c>
      <c r="CF206" s="464">
        <f t="shared" si="577"/>
        <v>2980.394346333333</v>
      </c>
      <c r="CG206" s="464">
        <f t="shared" si="577"/>
        <v>6329.1042239999997</v>
      </c>
      <c r="CH206" s="464">
        <f t="shared" si="577"/>
        <v>7805.6928090000001</v>
      </c>
      <c r="CI206" s="464">
        <f t="shared" si="577"/>
        <v>10534.533434000001</v>
      </c>
      <c r="CJ206" s="464">
        <f t="shared" si="577"/>
        <v>11463.374059</v>
      </c>
      <c r="CK206" s="464">
        <f t="shared" si="577"/>
        <v>11463.374059</v>
      </c>
      <c r="CL206" s="464">
        <f t="shared" si="577"/>
        <v>11463.374059</v>
      </c>
      <c r="CM206" s="464">
        <f t="shared" si="577"/>
        <v>11565.219987</v>
      </c>
      <c r="CN206" s="464">
        <f t="shared" si="577"/>
        <v>12215.219987</v>
      </c>
      <c r="CP206" s="465">
        <f t="shared" si="578"/>
        <v>0</v>
      </c>
      <c r="CQ206" s="465">
        <f t="shared" si="578"/>
        <v>479.35767800000002</v>
      </c>
      <c r="CR206" s="465">
        <f t="shared" si="578"/>
        <v>537.41923099999997</v>
      </c>
      <c r="CS206" s="465">
        <f t="shared" si="578"/>
        <v>898.33692199999996</v>
      </c>
      <c r="CT206" s="465">
        <f t="shared" si="578"/>
        <v>1608.797086</v>
      </c>
      <c r="CU206" s="465">
        <f t="shared" si="578"/>
        <v>2387.805284</v>
      </c>
      <c r="CV206" s="465">
        <f t="shared" si="578"/>
        <v>3088.4676679999998</v>
      </c>
      <c r="CW206" s="465">
        <f t="shared" si="578"/>
        <v>3872.1386269999998</v>
      </c>
      <c r="CX206" s="465">
        <f t="shared" si="578"/>
        <v>4680.0299670000004</v>
      </c>
      <c r="CY206" s="465">
        <f t="shared" si="578"/>
        <v>5481.7009260000004</v>
      </c>
      <c r="CZ206" s="465">
        <f t="shared" si="578"/>
        <v>7031.8190500000001</v>
      </c>
      <c r="DA206" s="465">
        <f t="shared" si="578"/>
        <v>12215.219987</v>
      </c>
      <c r="DC206" s="541">
        <v>479357678</v>
      </c>
      <c r="DD206" s="483">
        <v>1100531982</v>
      </c>
      <c r="DE206" s="483">
        <v>2040463164.1666665</v>
      </c>
      <c r="DF206" s="483">
        <v>2980394346.333333</v>
      </c>
      <c r="DG206" s="483">
        <v>6329104224</v>
      </c>
      <c r="DH206" s="483">
        <v>7805692809</v>
      </c>
      <c r="DI206" s="483">
        <v>10534533434</v>
      </c>
      <c r="DJ206" s="483">
        <v>11463374059</v>
      </c>
      <c r="DK206" s="483">
        <v>11463374059</v>
      </c>
      <c r="DL206" s="483">
        <v>11463374059</v>
      </c>
      <c r="DM206" s="483">
        <v>11565219987</v>
      </c>
      <c r="DN206" s="483">
        <v>12215219987</v>
      </c>
      <c r="DP206" s="465">
        <v>0</v>
      </c>
      <c r="DQ206" s="465">
        <v>479357678</v>
      </c>
      <c r="DR206" s="465">
        <v>537419231</v>
      </c>
      <c r="DS206" s="465">
        <v>898336922</v>
      </c>
      <c r="DT206" s="465">
        <v>1608797086</v>
      </c>
      <c r="DU206" s="472">
        <v>2387805284</v>
      </c>
      <c r="DV206" s="465">
        <v>3088467668</v>
      </c>
      <c r="DW206" s="465">
        <v>3872138627</v>
      </c>
      <c r="DX206" s="472">
        <v>4680029967</v>
      </c>
      <c r="DY206" s="465">
        <v>5481700926</v>
      </c>
      <c r="DZ206" s="472">
        <v>7031819050</v>
      </c>
      <c r="EA206" s="465">
        <v>12215219987</v>
      </c>
      <c r="EC206" s="482">
        <v>1000000</v>
      </c>
      <c r="ED206" s="483">
        <v>1000000</v>
      </c>
      <c r="EE206" s="483">
        <v>1000000</v>
      </c>
      <c r="EF206" s="483">
        <v>1000000</v>
      </c>
      <c r="EG206" s="483">
        <v>1000000</v>
      </c>
      <c r="EH206" s="483">
        <v>1000000</v>
      </c>
      <c r="EI206" s="483">
        <v>1000000</v>
      </c>
      <c r="EJ206" s="483">
        <v>1000000</v>
      </c>
      <c r="EK206" s="483">
        <v>1000000</v>
      </c>
      <c r="EL206" s="483">
        <v>1000000</v>
      </c>
      <c r="EM206" s="483">
        <v>1000000</v>
      </c>
      <c r="EN206" s="483">
        <v>1000000</v>
      </c>
      <c r="EP206" s="465">
        <v>1000000</v>
      </c>
      <c r="EQ206" s="465">
        <v>1000000</v>
      </c>
      <c r="ER206" s="465">
        <v>1000000</v>
      </c>
      <c r="ES206" s="465">
        <v>1000000</v>
      </c>
      <c r="ET206" s="465">
        <v>1000000</v>
      </c>
      <c r="EU206" s="472">
        <v>1000000</v>
      </c>
      <c r="EV206" s="465">
        <v>1000000</v>
      </c>
      <c r="EW206" s="465">
        <v>1000000</v>
      </c>
      <c r="EX206" s="472">
        <v>1000000</v>
      </c>
      <c r="EY206" s="465">
        <v>1000000</v>
      </c>
      <c r="EZ206" s="472">
        <v>1000000</v>
      </c>
      <c r="FA206" s="465">
        <v>1000000</v>
      </c>
    </row>
    <row r="207" spans="2:157" ht="67.5" customHeight="1">
      <c r="B207" s="1" t="s">
        <v>196</v>
      </c>
      <c r="C207" s="1" t="s">
        <v>197</v>
      </c>
      <c r="D207" s="556" t="s">
        <v>369</v>
      </c>
      <c r="E207" s="1" t="s">
        <v>183</v>
      </c>
      <c r="F207" s="1" t="s">
        <v>171</v>
      </c>
      <c r="G207" s="1" t="s">
        <v>171</v>
      </c>
      <c r="H207" s="1" t="s">
        <v>171</v>
      </c>
      <c r="I207" s="1" t="s">
        <v>171</v>
      </c>
      <c r="J207" s="1" t="s">
        <v>171</v>
      </c>
      <c r="K207" s="1" t="s">
        <v>171</v>
      </c>
      <c r="L207" s="1" t="s">
        <v>171</v>
      </c>
      <c r="M207" s="1" t="s">
        <v>171</v>
      </c>
      <c r="N207" s="1" t="s">
        <v>171</v>
      </c>
      <c r="O207" s="1" t="s">
        <v>171</v>
      </c>
      <c r="T207" s="452" t="s">
        <v>73</v>
      </c>
      <c r="U207" s="555">
        <v>202400000000205</v>
      </c>
      <c r="V207" s="554" t="s">
        <v>73</v>
      </c>
      <c r="W207" s="364">
        <f>+SUMIFS('[1]SIIF 30 de Noviembre de 2025'!$P$4:$P$749,'[1]SIIF 30 de Noviembre de 2025'!$A$4:$A$749,$B207,'[1]SIIF 30 de Noviembre de 2025'!$B$4:$B$749,$C207,'[1]SIIF 30 de Noviembre de 2025'!$C$4:$C$749,$D207)/1000000</f>
        <v>2975.2456109999998</v>
      </c>
      <c r="X207" s="351"/>
      <c r="Y207" s="351">
        <f>+SUMIFS('[1]SIIF 30 de Noviembre de 2025'!$R$4:$R$749,'[1]SIIF 30 de Noviembre de 2025'!$A$4:$A$749,$B207,'[1]SIIF 30 de Noviembre de 2025'!$B$4:$B$749,$C207,'[1]SIIF 30 de Noviembre de 2025'!$C$4:$C$749,$D207)/1000000</f>
        <v>0</v>
      </c>
      <c r="Z207" s="351"/>
      <c r="AA207" s="351">
        <f>+SUMIFS('[1]SIIF 30 de Noviembre de 2025'!$Q$4:$Q$749,'[1]SIIF 30 de Noviembre de 2025'!$A$4:$A$749,$B207,'[1]SIIF 30 de Noviembre de 2025'!$B$4:$B$749,$C207,'[1]SIIF 30 de Noviembre de 2025'!$C$4:$C$749,$D207)/1000000</f>
        <v>0</v>
      </c>
      <c r="AB207" s="351"/>
      <c r="AC207" s="351"/>
      <c r="AD207" s="413">
        <f>+SUMIFS('[1]SIIF 30 de Noviembre de 2025'!$S$4:$S$749,'[1]SIIF 30 de Noviembre de 2025'!$A$4:$A$749,$B207,'[1]SIIF 30 de Noviembre de 2025'!$B$4:$B$749,$C207,'[1]SIIF 30 de Noviembre de 2025'!$C$4:$C$749,$D207)/1000000</f>
        <v>2975.2456109999998</v>
      </c>
      <c r="AE207" s="364">
        <f>+SUMIFS('[1]SIIF 30 de Noviembre de 2025'!$T$4:$T$749,'[1]SIIF 30 de Noviembre de 2025'!$A$4:$A$749,$B207,'[1]SIIF 30 de Noviembre de 2025'!$B$4:$B$749,$C207,'[1]SIIF 30 de Noviembre de 2025'!$C$4:$C$749,$D207)/1000000</f>
        <v>0</v>
      </c>
      <c r="AF207" s="364">
        <f>+SUMIFS('[1]SIIF 30 de Noviembre de 2025'!$U$4:$U$749,'[1]SIIF 30 de Noviembre de 2025'!$A$4:$A$749,$B207,'[1]SIIF 30 de Noviembre de 2025'!$B$4:$B$749,$C207,'[1]SIIF 30 de Noviembre de 2025'!$C$4:$C$749,$D207)/1000000</f>
        <v>2967.4509543600002</v>
      </c>
      <c r="AG207" s="351">
        <f>+SUMIFS('[1]SIIF 30 de Noviembre de 2025'!$V$4:$V$749,'[1]SIIF 30 de Noviembre de 2025'!$A$4:$A$749,$B207,'[1]SIIF 30 de Noviembre de 2025'!$B$4:$B$749,$C207,'[1]SIIF 30 de Noviembre de 2025'!$C$4:$C$749,$D207)/1000000</f>
        <v>7.7946566399999995</v>
      </c>
      <c r="AH207" s="418">
        <f>+SUMIFS('[1]SIIF 30 de Noviembre de 2025'!$W$4:$W$749,'[1]SIIF 30 de Noviembre de 2025'!$A$4:$A$749,$B207,'[1]SIIF 30 de Noviembre de 2025'!$B$4:$B$749,$C207,'[1]SIIF 30 de Noviembre de 2025'!$C$4:$C$749,$D207,'[1]SIIF 30 de Noviembre de 2025'!$D$4:$D$749,$E207,'[1]SIIF 30 de Noviembre de 2025'!$E$4:$E$749,$F207,'[1]SIIF 30 de Noviembre de 2025'!$F$4:$F$749,$G207,'[1]SIIF 30 de Noviembre de 2025'!$G$4:$G$749,$H207,'[1]SIIF 30 de Noviembre de 2025'!$H$4:$H$749,$I207,'[1]SIIF 30 de Noviembre de 2025'!$I$4:$I$749,$J207,'[1]SIIF 30 de Noviembre de 2025'!$J$4:$J$749,$K207,'[1]SIIF 30 de Noviembre de 2025'!$K$4:$K$749,$L207,'[1]SIIF 30 de Noviembre de 2025'!$L$4:$L$749,$M207,'[1]SIIF 30 de Noviembre de 2025'!$M$4:$M$749,$N207,'[1]SIIF 30 de Noviembre de 2025'!$N$4:$N$749,$O207)/1000000</f>
        <v>2914.9263533600001</v>
      </c>
      <c r="AI207" s="279">
        <f t="shared" si="563"/>
        <v>0.97972629304384518</v>
      </c>
      <c r="AJ207" s="280"/>
      <c r="AK207" s="243">
        <f t="shared" si="564"/>
        <v>2975.2456109999998</v>
      </c>
      <c r="AL207" s="243">
        <f>+AH207-AK207</f>
        <v>-60.319257639999705</v>
      </c>
      <c r="AM207" s="168">
        <f t="shared" si="566"/>
        <v>1</v>
      </c>
      <c r="AN207" s="422">
        <f>+SUMIFS('[1]SIIF 30 de Noviembre de 2025'!$X$4:$X$749,'[1]SIIF 30 de Noviembre de 2025'!$A$4:$A$749,$B207,'[1]SIIF 30 de Noviembre de 2025'!$B$4:$B$749,$C207,'[1]SIIF 30 de Noviembre de 2025'!$C$4:$C$749,$D207,'[1]SIIF 30 de Noviembre de 2025'!$D$4:$D$749,$E207,'[1]SIIF 30 de Noviembre de 2025'!$E$4:$E$749,$F207,'[1]SIIF 30 de Noviembre de 2025'!$F$4:$F$749,$G207,'[1]SIIF 30 de Noviembre de 2025'!$G$4:$G$749,$H207,'[1]SIIF 30 de Noviembre de 2025'!$H$4:$H$749,$I207,'[1]SIIF 30 de Noviembre de 2025'!$I$4:$I$749,$J207,'[1]SIIF 30 de Noviembre de 2025'!$J$4:$J$749,$K207,'[1]SIIF 30 de Noviembre de 2025'!$K$4:$K$749,$L207,'[1]SIIF 30 de Noviembre de 2025'!$L$4:$L$749,$M207,'[1]SIIF 30 de Noviembre de 2025'!$M$4:$M$749,$N207,'[1]SIIF 30 de Noviembre de 2025'!$N$4:$N$749,$O207)/1000000</f>
        <v>2286.3135310399998</v>
      </c>
      <c r="AO207" s="279">
        <f t="shared" si="567"/>
        <v>0.76844530837625691</v>
      </c>
      <c r="AP207" s="280"/>
      <c r="AQ207" s="243">
        <f t="shared" si="568"/>
        <v>2398.6605239999999</v>
      </c>
      <c r="AR207" s="243">
        <f>+AN207-AQ207</f>
        <v>-112.34699296000008</v>
      </c>
      <c r="AS207" s="168">
        <f t="shared" si="570"/>
        <v>0.80620588603903331</v>
      </c>
      <c r="AT207" s="422">
        <f>+SUMIFS('[1]SIIF 30 de Noviembre de 2025'!$Z$4:$Z$749,'[1]SIIF 30 de Noviembre de 2025'!$A$4:$A$749,$B207,'[1]SIIF 30 de Noviembre de 2025'!$B$4:$B$749,$C207,'[1]SIIF 30 de Noviembre de 2025'!$C$4:$C$749,$D207,'[1]SIIF 30 de Noviembre de 2025'!$D$4:$D$749,$E207,'[1]SIIF 30 de Noviembre de 2025'!$E$4:$E$749,$F207,'[1]SIIF 30 de Noviembre de 2025'!$F$4:$F$749,$G207,'[1]SIIF 30 de Noviembre de 2025'!$G$4:$G$749,$H207,'[1]SIIF 30 de Noviembre de 2025'!$H$4:$H$749,$I207,'[1]SIIF 30 de Noviembre de 2025'!$I$4:$I$749,$J207,'[1]SIIF 30 de Noviembre de 2025'!$J$4:$J$749,$K207,'[1]SIIF 30 de Noviembre de 2025'!$K$4:$K$749,$L207,'[1]SIIF 30 de Noviembre de 2025'!$L$4:$L$749,$M207,'[1]SIIF 30 de Noviembre de 2025'!$M$4:$M$749,$N207,'[1]SIIF 30 de Noviembre de 2025'!$N$4:$N$749,$O207)/1000000</f>
        <v>2055.3377720399999</v>
      </c>
      <c r="AU207" s="279">
        <f t="shared" si="571"/>
        <v>0.69081280699686076</v>
      </c>
      <c r="AV207" s="418">
        <f t="shared" si="572"/>
        <v>60.319257639999705</v>
      </c>
      <c r="AW207" s="365">
        <f>+AH207-AN207</f>
        <v>628.6128223200003</v>
      </c>
      <c r="AX207" s="377">
        <f t="shared" si="574"/>
        <v>688.93207996000001</v>
      </c>
      <c r="AY207" s="372"/>
      <c r="AZ207" s="188">
        <f t="shared" si="575"/>
        <v>2398.6605239999999</v>
      </c>
      <c r="BA207" s="170">
        <f>IF(AND(AZ207=0,AN207&gt;AZ207),1,IFERROR(AN207/AZ207,1))</f>
        <v>0.95316261228468857</v>
      </c>
      <c r="BC207" s="580">
        <v>0.43630288242445203</v>
      </c>
      <c r="BD207" s="579">
        <v>0.48557612543269119</v>
      </c>
      <c r="BE207" s="308">
        <v>0.52948396165199818</v>
      </c>
      <c r="BF207" s="308">
        <v>0.63149372376302948</v>
      </c>
      <c r="BG207" s="308">
        <v>0.80816757383328508</v>
      </c>
      <c r="BH207" s="308">
        <v>0.97813945619832732</v>
      </c>
      <c r="BI207" s="308">
        <v>0.9825115648242192</v>
      </c>
      <c r="BJ207" s="308">
        <v>0.98688367345011097</v>
      </c>
      <c r="BK207" s="308">
        <v>0.99125578207600284</v>
      </c>
      <c r="BL207" s="308">
        <v>0.99562789070189472</v>
      </c>
      <c r="BM207" s="308">
        <v>1</v>
      </c>
      <c r="BN207" s="308">
        <v>1</v>
      </c>
      <c r="BP207" s="249">
        <v>0</v>
      </c>
      <c r="BQ207" s="249">
        <v>8.2140102684786376E-3</v>
      </c>
      <c r="BR207" s="249">
        <v>6.9973572343167464E-2</v>
      </c>
      <c r="BS207" s="249">
        <v>0.14837012358506763</v>
      </c>
      <c r="BT207" s="249">
        <v>0.22676667482696775</v>
      </c>
      <c r="BU207" s="281">
        <v>0.32333987669564535</v>
      </c>
      <c r="BV207" s="249">
        <v>0.41991307856432292</v>
      </c>
      <c r="BW207" s="249">
        <v>0.51648628043300049</v>
      </c>
      <c r="BX207" s="281">
        <v>0.61305948230167817</v>
      </c>
      <c r="BY207" s="249">
        <v>0.70963268417035574</v>
      </c>
      <c r="BZ207" s="281">
        <v>0.80620588603903331</v>
      </c>
      <c r="CA207" s="249">
        <v>1</v>
      </c>
      <c r="CC207" s="464">
        <f t="shared" si="577"/>
        <v>1298.108236</v>
      </c>
      <c r="CD207" s="464">
        <f t="shared" si="577"/>
        <v>1444.7082359999999</v>
      </c>
      <c r="CE207" s="464">
        <f t="shared" si="577"/>
        <v>1575.3448330000001</v>
      </c>
      <c r="CF207" s="464">
        <f t="shared" si="577"/>
        <v>1878.8489300000001</v>
      </c>
      <c r="CG207" s="464">
        <f t="shared" si="577"/>
        <v>2404.4970269999999</v>
      </c>
      <c r="CH207" s="464">
        <f t="shared" si="577"/>
        <v>2910.2051240000001</v>
      </c>
      <c r="CI207" s="464">
        <f t="shared" si="577"/>
        <v>2923.213221</v>
      </c>
      <c r="CJ207" s="464">
        <f t="shared" si="577"/>
        <v>2936.2213179999999</v>
      </c>
      <c r="CK207" s="464">
        <f t="shared" si="577"/>
        <v>2949.2294149999998</v>
      </c>
      <c r="CL207" s="464">
        <f t="shared" si="577"/>
        <v>2962.2375120000002</v>
      </c>
      <c r="CM207" s="464">
        <f t="shared" si="577"/>
        <v>2975.2456109999998</v>
      </c>
      <c r="CN207" s="464">
        <f t="shared" si="577"/>
        <v>2975.2456109999998</v>
      </c>
      <c r="CP207" s="465">
        <f t="shared" si="578"/>
        <v>0</v>
      </c>
      <c r="CQ207" s="465">
        <f t="shared" si="578"/>
        <v>24.438697999999999</v>
      </c>
      <c r="CR207" s="465">
        <f t="shared" si="578"/>
        <v>208.18856400000001</v>
      </c>
      <c r="CS207" s="465">
        <f t="shared" si="578"/>
        <v>441.43755900000002</v>
      </c>
      <c r="CT207" s="465">
        <f t="shared" si="578"/>
        <v>674.686554</v>
      </c>
      <c r="CU207" s="465">
        <f t="shared" si="578"/>
        <v>962.01554899999996</v>
      </c>
      <c r="CV207" s="465">
        <f t="shared" si="578"/>
        <v>1249.344544</v>
      </c>
      <c r="CW207" s="465">
        <f t="shared" si="578"/>
        <v>1536.6735389999999</v>
      </c>
      <c r="CX207" s="465">
        <f t="shared" si="578"/>
        <v>1824.002534</v>
      </c>
      <c r="CY207" s="465">
        <f t="shared" si="578"/>
        <v>2111.331529</v>
      </c>
      <c r="CZ207" s="465">
        <f t="shared" si="578"/>
        <v>2398.6605239999999</v>
      </c>
      <c r="DA207" s="465">
        <f t="shared" si="578"/>
        <v>2975.2456109999998</v>
      </c>
      <c r="DC207" s="541">
        <v>1298108236</v>
      </c>
      <c r="DD207" s="483">
        <v>1444708236</v>
      </c>
      <c r="DE207" s="483">
        <v>1575344833</v>
      </c>
      <c r="DF207" s="483">
        <v>1878848930</v>
      </c>
      <c r="DG207" s="483">
        <v>2404497027</v>
      </c>
      <c r="DH207" s="483">
        <v>2910205124</v>
      </c>
      <c r="DI207" s="483">
        <v>2923213221</v>
      </c>
      <c r="DJ207" s="483">
        <v>2936221318</v>
      </c>
      <c r="DK207" s="483">
        <v>2949229415</v>
      </c>
      <c r="DL207" s="483">
        <v>2962237512</v>
      </c>
      <c r="DM207" s="483">
        <v>2975245611</v>
      </c>
      <c r="DN207" s="483">
        <v>2975245611</v>
      </c>
      <c r="DP207" s="465">
        <v>0</v>
      </c>
      <c r="DQ207" s="465">
        <v>24438698</v>
      </c>
      <c r="DR207" s="465">
        <v>208188564</v>
      </c>
      <c r="DS207" s="465">
        <v>441437559</v>
      </c>
      <c r="DT207" s="465">
        <v>674686554</v>
      </c>
      <c r="DU207" s="472">
        <v>962015549</v>
      </c>
      <c r="DV207" s="465">
        <v>1249344544</v>
      </c>
      <c r="DW207" s="465">
        <v>1536673539</v>
      </c>
      <c r="DX207" s="472">
        <v>1824002534</v>
      </c>
      <c r="DY207" s="465">
        <v>2111331529</v>
      </c>
      <c r="DZ207" s="472">
        <v>2398660524</v>
      </c>
      <c r="EA207" s="465">
        <v>2975245611</v>
      </c>
      <c r="EC207" s="482">
        <v>1000000</v>
      </c>
      <c r="ED207" s="483">
        <v>1000000</v>
      </c>
      <c r="EE207" s="483">
        <v>1000000</v>
      </c>
      <c r="EF207" s="483">
        <v>1000000</v>
      </c>
      <c r="EG207" s="483">
        <v>1000000</v>
      </c>
      <c r="EH207" s="483">
        <v>1000000</v>
      </c>
      <c r="EI207" s="483">
        <v>1000000</v>
      </c>
      <c r="EJ207" s="483">
        <v>1000000</v>
      </c>
      <c r="EK207" s="483">
        <v>1000000</v>
      </c>
      <c r="EL207" s="483">
        <v>1000000</v>
      </c>
      <c r="EM207" s="483">
        <v>1000000</v>
      </c>
      <c r="EN207" s="483">
        <v>1000000</v>
      </c>
      <c r="EP207" s="465">
        <v>1000000</v>
      </c>
      <c r="EQ207" s="465">
        <v>1000000</v>
      </c>
      <c r="ER207" s="465">
        <v>1000000</v>
      </c>
      <c r="ES207" s="465">
        <v>1000000</v>
      </c>
      <c r="ET207" s="465">
        <v>1000000</v>
      </c>
      <c r="EU207" s="472">
        <v>1000000</v>
      </c>
      <c r="EV207" s="465">
        <v>1000000</v>
      </c>
      <c r="EW207" s="465">
        <v>1000000</v>
      </c>
      <c r="EX207" s="472">
        <v>1000000</v>
      </c>
      <c r="EY207" s="465">
        <v>1000000</v>
      </c>
      <c r="EZ207" s="472">
        <v>1000000</v>
      </c>
      <c r="FA207" s="465">
        <v>1000000</v>
      </c>
    </row>
    <row r="208" spans="2:157" ht="67.5" customHeight="1">
      <c r="B208" s="1" t="s">
        <v>196</v>
      </c>
      <c r="C208" s="1" t="s">
        <v>197</v>
      </c>
      <c r="D208" s="556" t="s">
        <v>370</v>
      </c>
      <c r="E208" s="1" t="s">
        <v>183</v>
      </c>
      <c r="F208" s="1" t="s">
        <v>171</v>
      </c>
      <c r="G208" s="1" t="s">
        <v>171</v>
      </c>
      <c r="H208" s="1" t="s">
        <v>171</v>
      </c>
      <c r="I208" s="1" t="s">
        <v>171</v>
      </c>
      <c r="J208" s="1" t="s">
        <v>171</v>
      </c>
      <c r="K208" s="1" t="s">
        <v>171</v>
      </c>
      <c r="L208" s="1" t="s">
        <v>171</v>
      </c>
      <c r="M208" s="1" t="s">
        <v>171</v>
      </c>
      <c r="N208" s="1" t="s">
        <v>171</v>
      </c>
      <c r="O208" s="1" t="s">
        <v>171</v>
      </c>
      <c r="T208" s="452" t="s">
        <v>74</v>
      </c>
      <c r="U208" s="555">
        <v>202400000000193</v>
      </c>
      <c r="V208" s="554" t="s">
        <v>74</v>
      </c>
      <c r="W208" s="364">
        <f>+SUMIFS('[1]SIIF 30 de Noviembre de 2025'!$P$4:$P$749,'[1]SIIF 30 de Noviembre de 2025'!$A$4:$A$749,$B208,'[1]SIIF 30 de Noviembre de 2025'!$B$4:$B$749,$C208,'[1]SIIF 30 de Noviembre de 2025'!$C$4:$C$749,$D208)/1000000</f>
        <v>11767</v>
      </c>
      <c r="X208" s="351"/>
      <c r="Y208" s="351">
        <f>+SUMIFS('[1]SIIF 30 de Noviembre de 2025'!$R$4:$R$749,'[1]SIIF 30 de Noviembre de 2025'!$A$4:$A$749,$B208,'[1]SIIF 30 de Noviembre de 2025'!$B$4:$B$749,$C208,'[1]SIIF 30 de Noviembre de 2025'!$C$4:$C$749,$D208)/1000000</f>
        <v>0</v>
      </c>
      <c r="Z208" s="351"/>
      <c r="AA208" s="351">
        <f>+SUMIFS('[1]SIIF 30 de Noviembre de 2025'!$Q$4:$Q$749,'[1]SIIF 30 de Noviembre de 2025'!$A$4:$A$749,$B208,'[1]SIIF 30 de Noviembre de 2025'!$B$4:$B$749,$C208,'[1]SIIF 30 de Noviembre de 2025'!$C$4:$C$749,$D208)/1000000</f>
        <v>0</v>
      </c>
      <c r="AB208" s="351"/>
      <c r="AC208" s="351"/>
      <c r="AD208" s="413">
        <f>+SUMIFS('[1]SIIF 30 de Noviembre de 2025'!$S$4:$S$749,'[1]SIIF 30 de Noviembre de 2025'!$A$4:$A$749,$B208,'[1]SIIF 30 de Noviembre de 2025'!$B$4:$B$749,$C208,'[1]SIIF 30 de Noviembre de 2025'!$C$4:$C$749,$D208)/1000000</f>
        <v>11767</v>
      </c>
      <c r="AE208" s="364">
        <f>+SUMIFS('[1]SIIF 30 de Noviembre de 2025'!$T$4:$T$749,'[1]SIIF 30 de Noviembre de 2025'!$A$4:$A$749,$B208,'[1]SIIF 30 de Noviembre de 2025'!$B$4:$B$749,$C208,'[1]SIIF 30 de Noviembre de 2025'!$C$4:$C$749,$D208)/1000000</f>
        <v>0</v>
      </c>
      <c r="AF208" s="364">
        <f>+SUMIFS('[1]SIIF 30 de Noviembre de 2025'!$U$4:$U$749,'[1]SIIF 30 de Noviembre de 2025'!$A$4:$A$749,$B208,'[1]SIIF 30 de Noviembre de 2025'!$B$4:$B$749,$C208,'[1]SIIF 30 de Noviembre de 2025'!$C$4:$C$749,$D208)/1000000</f>
        <v>10449.553209020001</v>
      </c>
      <c r="AG208" s="351">
        <f>+SUMIFS('[1]SIIF 30 de Noviembre de 2025'!$V$4:$V$749,'[1]SIIF 30 de Noviembre de 2025'!$A$4:$A$749,$B208,'[1]SIIF 30 de Noviembre de 2025'!$B$4:$B$749,$C208,'[1]SIIF 30 de Noviembre de 2025'!$C$4:$C$749,$D208)/1000000</f>
        <v>1317.4467909800001</v>
      </c>
      <c r="AH208" s="418">
        <f>+SUMIFS('[1]SIIF 30 de Noviembre de 2025'!$W$4:$W$749,'[1]SIIF 30 de Noviembre de 2025'!$A$4:$A$749,$B208,'[1]SIIF 30 de Noviembre de 2025'!$B$4:$B$749,$C208,'[1]SIIF 30 de Noviembre de 2025'!$C$4:$C$749,$D208,'[1]SIIF 30 de Noviembre de 2025'!$D$4:$D$749,$E208,'[1]SIIF 30 de Noviembre de 2025'!$E$4:$E$749,$F208,'[1]SIIF 30 de Noviembre de 2025'!$F$4:$F$749,$G208,'[1]SIIF 30 de Noviembre de 2025'!$G$4:$G$749,$H208,'[1]SIIF 30 de Noviembre de 2025'!$H$4:$H$749,$I208,'[1]SIIF 30 de Noviembre de 2025'!$I$4:$I$749,$J208,'[1]SIIF 30 de Noviembre de 2025'!$J$4:$J$749,$K208,'[1]SIIF 30 de Noviembre de 2025'!$K$4:$K$749,$L208,'[1]SIIF 30 de Noviembre de 2025'!$L$4:$L$749,$M208,'[1]SIIF 30 de Noviembre de 2025'!$M$4:$M$749,$N208,'[1]SIIF 30 de Noviembre de 2025'!$N$4:$N$749,$O208)/1000000</f>
        <v>9773.2573720199998</v>
      </c>
      <c r="AI208" s="279">
        <f t="shared" si="563"/>
        <v>0.83056491646298969</v>
      </c>
      <c r="AJ208" s="280"/>
      <c r="AK208" s="243">
        <f t="shared" si="564"/>
        <v>11767</v>
      </c>
      <c r="AL208" s="243">
        <f>+AH208-AK208</f>
        <v>-1993.7426279800002</v>
      </c>
      <c r="AM208" s="168">
        <f t="shared" si="566"/>
        <v>1</v>
      </c>
      <c r="AN208" s="422">
        <f>+SUMIFS('[1]SIIF 30 de Noviembre de 2025'!$X$4:$X$749,'[1]SIIF 30 de Noviembre de 2025'!$A$4:$A$749,$B208,'[1]SIIF 30 de Noviembre de 2025'!$B$4:$B$749,$C208,'[1]SIIF 30 de Noviembre de 2025'!$C$4:$C$749,$D208,'[1]SIIF 30 de Noviembre de 2025'!$D$4:$D$749,$E208,'[1]SIIF 30 de Noviembre de 2025'!$E$4:$E$749,$F208,'[1]SIIF 30 de Noviembre de 2025'!$F$4:$F$749,$G208,'[1]SIIF 30 de Noviembre de 2025'!$G$4:$G$749,$H208,'[1]SIIF 30 de Noviembre de 2025'!$H$4:$H$749,$I208,'[1]SIIF 30 de Noviembre de 2025'!$I$4:$I$749,$J208,'[1]SIIF 30 de Noviembre de 2025'!$J$4:$J$749,$K208,'[1]SIIF 30 de Noviembre de 2025'!$K$4:$K$749,$L208,'[1]SIIF 30 de Noviembre de 2025'!$L$4:$L$749,$M208,'[1]SIIF 30 de Noviembre de 2025'!$M$4:$M$749,$N208,'[1]SIIF 30 de Noviembre de 2025'!$N$4:$N$749,$O208)/1000000</f>
        <v>5848.1479965100007</v>
      </c>
      <c r="AO208" s="279">
        <f t="shared" si="567"/>
        <v>0.49699566554856811</v>
      </c>
      <c r="AP208" s="280"/>
      <c r="AQ208" s="243">
        <f t="shared" si="568"/>
        <v>9926.0078812414176</v>
      </c>
      <c r="AR208" s="243">
        <f>+AN208-AQ208</f>
        <v>-4077.859884731417</v>
      </c>
      <c r="AS208" s="168">
        <f t="shared" si="570"/>
        <v>0.84354617840073221</v>
      </c>
      <c r="AT208" s="422">
        <f>+SUMIFS('[1]SIIF 30 de Noviembre de 2025'!$Z$4:$Z$749,'[1]SIIF 30 de Noviembre de 2025'!$A$4:$A$749,$B208,'[1]SIIF 30 de Noviembre de 2025'!$B$4:$B$749,$C208,'[1]SIIF 30 de Noviembre de 2025'!$C$4:$C$749,$D208,'[1]SIIF 30 de Noviembre de 2025'!$D$4:$D$749,$E208,'[1]SIIF 30 de Noviembre de 2025'!$E$4:$E$749,$F208,'[1]SIIF 30 de Noviembre de 2025'!$F$4:$F$749,$G208,'[1]SIIF 30 de Noviembre de 2025'!$G$4:$G$749,$H208,'[1]SIIF 30 de Noviembre de 2025'!$H$4:$H$749,$I208,'[1]SIIF 30 de Noviembre de 2025'!$I$4:$I$749,$J208,'[1]SIIF 30 de Noviembre de 2025'!$J$4:$J$749,$K208,'[1]SIIF 30 de Noviembre de 2025'!$K$4:$K$749,$L208,'[1]SIIF 30 de Noviembre de 2025'!$L$4:$L$749,$M208,'[1]SIIF 30 de Noviembre de 2025'!$M$4:$M$749,$N208,'[1]SIIF 30 de Noviembre de 2025'!$N$4:$N$749,$O208)/1000000</f>
        <v>5393.3239195100005</v>
      </c>
      <c r="AU208" s="279">
        <f t="shared" si="571"/>
        <v>0.45834315624288269</v>
      </c>
      <c r="AV208" s="418">
        <f t="shared" si="572"/>
        <v>1993.7426279800002</v>
      </c>
      <c r="AW208" s="365">
        <f>+AH208-AN208</f>
        <v>3925.1093755099992</v>
      </c>
      <c r="AX208" s="377">
        <f t="shared" si="574"/>
        <v>5918.8520034899993</v>
      </c>
      <c r="AY208" s="372"/>
      <c r="AZ208" s="188">
        <f t="shared" si="575"/>
        <v>9926.0078812414158</v>
      </c>
      <c r="BA208" s="170">
        <f>IF(AND(AZ208=0,AN208&gt;AZ208),1,IFERROR(AN208/AZ208,1))</f>
        <v>0.58917422457039093</v>
      </c>
      <c r="BC208" s="580">
        <v>0.16944930755502677</v>
      </c>
      <c r="BD208" s="579">
        <v>0.24683385756777429</v>
      </c>
      <c r="BE208" s="308">
        <v>0.27400475924194784</v>
      </c>
      <c r="BF208" s="308">
        <v>0.29518782654882297</v>
      </c>
      <c r="BG208" s="308">
        <v>0.30891595147446249</v>
      </c>
      <c r="BH208" s="308">
        <v>0.77056887915356509</v>
      </c>
      <c r="BI208" s="308">
        <v>0.94266032132234212</v>
      </c>
      <c r="BJ208" s="308">
        <v>0.97676043180079886</v>
      </c>
      <c r="BK208" s="308">
        <v>0.9911353786861562</v>
      </c>
      <c r="BL208" s="308">
        <v>0.99447607716495279</v>
      </c>
      <c r="BM208" s="308">
        <v>1</v>
      </c>
      <c r="BN208" s="308">
        <v>1</v>
      </c>
      <c r="BP208" s="249">
        <v>9.1467665505226472E-3</v>
      </c>
      <c r="BQ208" s="249">
        <v>5.7406414101068455E-2</v>
      </c>
      <c r="BR208" s="249">
        <v>9.3605213508502177E-2</v>
      </c>
      <c r="BS208" s="249">
        <v>0.16083760025529362</v>
      </c>
      <c r="BT208" s="249">
        <v>0.22828244557266381</v>
      </c>
      <c r="BU208" s="281">
        <v>0.3159465039876358</v>
      </c>
      <c r="BV208" s="249">
        <v>0.41990866771363056</v>
      </c>
      <c r="BW208" s="249">
        <v>0.52388028159684474</v>
      </c>
      <c r="BX208" s="281">
        <v>0.62785189548005882</v>
      </c>
      <c r="BY208" s="249">
        <v>0.73293707552287191</v>
      </c>
      <c r="BZ208" s="281">
        <v>0.84354617840073221</v>
      </c>
      <c r="CA208" s="249">
        <v>1</v>
      </c>
      <c r="CC208" s="464">
        <f t="shared" si="577"/>
        <v>1993.9100020000001</v>
      </c>
      <c r="CD208" s="464">
        <f t="shared" si="577"/>
        <v>2904.4940019999999</v>
      </c>
      <c r="CE208" s="464">
        <f t="shared" si="577"/>
        <v>3224.2140020000002</v>
      </c>
      <c r="CF208" s="464">
        <f t="shared" si="577"/>
        <v>3473.4751550000001</v>
      </c>
      <c r="CG208" s="464">
        <f t="shared" si="577"/>
        <v>3635.014001</v>
      </c>
      <c r="CH208" s="464">
        <f t="shared" si="577"/>
        <v>9067.284001</v>
      </c>
      <c r="CI208" s="464">
        <f t="shared" si="577"/>
        <v>11092.284001</v>
      </c>
      <c r="CJ208" s="464">
        <f t="shared" si="577"/>
        <v>11493.540000999999</v>
      </c>
      <c r="CK208" s="464">
        <f t="shared" si="577"/>
        <v>11662.690001000001</v>
      </c>
      <c r="CL208" s="464">
        <f t="shared" si="577"/>
        <v>11702</v>
      </c>
      <c r="CM208" s="464">
        <f t="shared" si="577"/>
        <v>11767</v>
      </c>
      <c r="CN208" s="464">
        <f t="shared" si="577"/>
        <v>11767</v>
      </c>
      <c r="CP208" s="465">
        <f t="shared" si="578"/>
        <v>107.630002</v>
      </c>
      <c r="CQ208" s="465">
        <f t="shared" si="578"/>
        <v>675.50127472727263</v>
      </c>
      <c r="CR208" s="465">
        <f t="shared" si="578"/>
        <v>1101.4525473545455</v>
      </c>
      <c r="CS208" s="465">
        <f t="shared" si="578"/>
        <v>1892.5760422040403</v>
      </c>
      <c r="CT208" s="465">
        <f t="shared" si="578"/>
        <v>2686.1995370535356</v>
      </c>
      <c r="CU208" s="465">
        <f t="shared" si="578"/>
        <v>3717.742512422511</v>
      </c>
      <c r="CV208" s="465">
        <f t="shared" si="578"/>
        <v>4941.0652929862918</v>
      </c>
      <c r="CW208" s="465">
        <f t="shared" si="578"/>
        <v>6164.4992735500728</v>
      </c>
      <c r="CX208" s="465">
        <f t="shared" si="578"/>
        <v>7387.9332541138538</v>
      </c>
      <c r="CY208" s="465">
        <f t="shared" si="578"/>
        <v>8624.4705676776357</v>
      </c>
      <c r="CZ208" s="465">
        <f t="shared" si="578"/>
        <v>9926.0078812414176</v>
      </c>
      <c r="DA208" s="465">
        <f t="shared" si="578"/>
        <v>11767.000000000002</v>
      </c>
      <c r="DC208" s="541">
        <v>1993910002</v>
      </c>
      <c r="DD208" s="483">
        <v>2904494002</v>
      </c>
      <c r="DE208" s="483">
        <v>3224214002</v>
      </c>
      <c r="DF208" s="483">
        <v>3473475155</v>
      </c>
      <c r="DG208" s="483">
        <v>3635014001</v>
      </c>
      <c r="DH208" s="483">
        <v>9067284001</v>
      </c>
      <c r="DI208" s="483">
        <v>11092284001</v>
      </c>
      <c r="DJ208" s="483">
        <v>11493540001</v>
      </c>
      <c r="DK208" s="483">
        <v>11662690001</v>
      </c>
      <c r="DL208" s="483">
        <v>11702000000</v>
      </c>
      <c r="DM208" s="483">
        <v>11767000000</v>
      </c>
      <c r="DN208" s="483">
        <v>11767000000</v>
      </c>
      <c r="DP208" s="465">
        <v>107630002</v>
      </c>
      <c r="DQ208" s="465">
        <v>675501274.72727263</v>
      </c>
      <c r="DR208" s="465">
        <v>1101452547.3545454</v>
      </c>
      <c r="DS208" s="465">
        <v>1892576042.2040403</v>
      </c>
      <c r="DT208" s="465">
        <v>2686199537.0535355</v>
      </c>
      <c r="DU208" s="472">
        <v>3717742512.4225111</v>
      </c>
      <c r="DV208" s="465">
        <v>4941065292.9862919</v>
      </c>
      <c r="DW208" s="465">
        <v>6164499273.5500727</v>
      </c>
      <c r="DX208" s="472">
        <v>7387933254.1138535</v>
      </c>
      <c r="DY208" s="465">
        <v>8624470567.6776352</v>
      </c>
      <c r="DZ208" s="472">
        <v>9926007881.2414169</v>
      </c>
      <c r="EA208" s="465">
        <v>11767000000.000002</v>
      </c>
      <c r="EC208" s="482">
        <v>1000000</v>
      </c>
      <c r="ED208" s="483">
        <v>1000000</v>
      </c>
      <c r="EE208" s="483">
        <v>1000000</v>
      </c>
      <c r="EF208" s="483">
        <v>1000000</v>
      </c>
      <c r="EG208" s="483">
        <v>1000000</v>
      </c>
      <c r="EH208" s="483">
        <v>1000000</v>
      </c>
      <c r="EI208" s="483">
        <v>1000000</v>
      </c>
      <c r="EJ208" s="483">
        <v>1000000</v>
      </c>
      <c r="EK208" s="483">
        <v>1000000</v>
      </c>
      <c r="EL208" s="483">
        <v>1000000</v>
      </c>
      <c r="EM208" s="483">
        <v>1000000</v>
      </c>
      <c r="EN208" s="483">
        <v>1000000</v>
      </c>
      <c r="EP208" s="465">
        <v>1000000</v>
      </c>
      <c r="EQ208" s="465">
        <v>1000000</v>
      </c>
      <c r="ER208" s="465">
        <v>1000000</v>
      </c>
      <c r="ES208" s="465">
        <v>1000000</v>
      </c>
      <c r="ET208" s="465">
        <v>1000000</v>
      </c>
      <c r="EU208" s="472">
        <v>1000000</v>
      </c>
      <c r="EV208" s="465">
        <v>1000000</v>
      </c>
      <c r="EW208" s="465">
        <v>1000000</v>
      </c>
      <c r="EX208" s="472">
        <v>1000000</v>
      </c>
      <c r="EY208" s="465">
        <v>1000000</v>
      </c>
      <c r="EZ208" s="472">
        <v>1000000</v>
      </c>
      <c r="FA208" s="465">
        <v>1000000</v>
      </c>
    </row>
    <row r="209" spans="1:157" ht="67.5" customHeight="1">
      <c r="B209" s="1" t="s">
        <v>196</v>
      </c>
      <c r="C209" s="1" t="s">
        <v>197</v>
      </c>
      <c r="D209" s="553" t="s">
        <v>371</v>
      </c>
      <c r="E209" s="1" t="s">
        <v>183</v>
      </c>
      <c r="F209" s="1" t="s">
        <v>171</v>
      </c>
      <c r="G209" s="1" t="s">
        <v>171</v>
      </c>
      <c r="H209" s="1" t="s">
        <v>171</v>
      </c>
      <c r="I209" s="1" t="s">
        <v>171</v>
      </c>
      <c r="J209" s="1" t="s">
        <v>171</v>
      </c>
      <c r="K209" s="1" t="s">
        <v>171</v>
      </c>
      <c r="L209" s="1" t="s">
        <v>171</v>
      </c>
      <c r="M209" s="1" t="s">
        <v>171</v>
      </c>
      <c r="N209" s="1" t="s">
        <v>171</v>
      </c>
      <c r="O209" s="1" t="s">
        <v>171</v>
      </c>
      <c r="T209" s="452" t="s">
        <v>75</v>
      </c>
      <c r="U209" s="301">
        <v>202300000000329</v>
      </c>
      <c r="V209" s="306" t="s">
        <v>75</v>
      </c>
      <c r="W209" s="364">
        <f>+SUMIFS('[1]SIIF 30 de Noviembre de 2025'!$P$4:$P$749,'[1]SIIF 30 de Noviembre de 2025'!$A$4:$A$749,$B209,'[1]SIIF 30 de Noviembre de 2025'!$B$4:$B$749,$C209,'[1]SIIF 30 de Noviembre de 2025'!$C$4:$C$749,$D209)/1000000</f>
        <v>6798.9753659999997</v>
      </c>
      <c r="X209" s="351">
        <f>1500-1500</f>
        <v>0</v>
      </c>
      <c r="Y209" s="351">
        <f>+SUMIFS('[1]SIIF 30 de Noviembre de 2025'!$R$4:$R$749,'[1]SIIF 30 de Noviembre de 2025'!$A$4:$A$749,$B209,'[1]SIIF 30 de Noviembre de 2025'!$B$4:$B$749,$C209,'[1]SIIF 30 de Noviembre de 2025'!$C$4:$C$749,$D209)/1000000</f>
        <v>0</v>
      </c>
      <c r="Z209" s="351"/>
      <c r="AA209" s="351">
        <f>+SUMIFS('[1]SIIF 30 de Noviembre de 2025'!$Q$4:$Q$749,'[1]SIIF 30 de Noviembre de 2025'!$A$4:$A$749,$B209,'[1]SIIF 30 de Noviembre de 2025'!$B$4:$B$749,$C209,'[1]SIIF 30 de Noviembre de 2025'!$C$4:$C$749,$D209)/1000000</f>
        <v>0</v>
      </c>
      <c r="AB209" s="351"/>
      <c r="AC209" s="351"/>
      <c r="AD209" s="413">
        <f>+SUMIFS('[1]SIIF 30 de Noviembre de 2025'!$S$4:$S$749,'[1]SIIF 30 de Noviembre de 2025'!$A$4:$A$749,$B209,'[1]SIIF 30 de Noviembre de 2025'!$B$4:$B$749,$C209,'[1]SIIF 30 de Noviembre de 2025'!$C$4:$C$749,$D209)/1000000</f>
        <v>6798.9753659999997</v>
      </c>
      <c r="AE209" s="364">
        <f>+SUMIFS('[1]SIIF 30 de Noviembre de 2025'!$T$4:$T$749,'[1]SIIF 30 de Noviembre de 2025'!$A$4:$A$749,$B209,'[1]SIIF 30 de Noviembre de 2025'!$B$4:$B$749,$C209,'[1]SIIF 30 de Noviembre de 2025'!$C$4:$C$749,$D209)/1000000</f>
        <v>0</v>
      </c>
      <c r="AF209" s="364">
        <f>+SUMIFS('[1]SIIF 30 de Noviembre de 2025'!$U$4:$U$749,'[1]SIIF 30 de Noviembre de 2025'!$A$4:$A$749,$B209,'[1]SIIF 30 de Noviembre de 2025'!$B$4:$B$749,$C209,'[1]SIIF 30 de Noviembre de 2025'!$C$4:$C$749,$D209)/1000000</f>
        <v>6772.635389</v>
      </c>
      <c r="AG209" s="351">
        <f>+SUMIFS('[1]SIIF 30 de Noviembre de 2025'!$V$4:$V$749,'[1]SIIF 30 de Noviembre de 2025'!$A$4:$A$749,$B209,'[1]SIIF 30 de Noviembre de 2025'!$B$4:$B$749,$C209,'[1]SIIF 30 de Noviembre de 2025'!$C$4:$C$749,$D209)/1000000</f>
        <v>26.339977000000001</v>
      </c>
      <c r="AH209" s="418">
        <f>+SUMIFS('[1]SIIF 30 de Noviembre de 2025'!$W$4:$W$749,'[1]SIIF 30 de Noviembre de 2025'!$A$4:$A$749,$B209,'[1]SIIF 30 de Noviembre de 2025'!$B$4:$B$749,$C209,'[1]SIIF 30 de Noviembre de 2025'!$C$4:$C$749,$D209,'[1]SIIF 30 de Noviembre de 2025'!$D$4:$D$749,$E209,'[1]SIIF 30 de Noviembre de 2025'!$E$4:$E$749,$F209,'[1]SIIF 30 de Noviembre de 2025'!$F$4:$F$749,$G209,'[1]SIIF 30 de Noviembre de 2025'!$G$4:$G$749,$H209,'[1]SIIF 30 de Noviembre de 2025'!$H$4:$H$749,$I209,'[1]SIIF 30 de Noviembre de 2025'!$I$4:$I$749,$J209,'[1]SIIF 30 de Noviembre de 2025'!$J$4:$J$749,$K209,'[1]SIIF 30 de Noviembre de 2025'!$K$4:$K$749,$L209,'[1]SIIF 30 de Noviembre de 2025'!$L$4:$L$749,$M209,'[1]SIIF 30 de Noviembre de 2025'!$M$4:$M$749,$N209,'[1]SIIF 30 de Noviembre de 2025'!$N$4:$N$749,$O209)/1000000</f>
        <v>6429.9358899999997</v>
      </c>
      <c r="AI209" s="279">
        <f t="shared" si="563"/>
        <v>0.94572131003070325</v>
      </c>
      <c r="AJ209" s="280"/>
      <c r="AK209" s="243">
        <f t="shared" si="564"/>
        <v>6276.1249684090908</v>
      </c>
      <c r="AL209" s="243">
        <f>+AH209-AK209</f>
        <v>153.81092159090895</v>
      </c>
      <c r="AM209" s="168">
        <f t="shared" si="566"/>
        <v>0.92309864803959207</v>
      </c>
      <c r="AN209" s="422">
        <f>+SUMIFS('[1]SIIF 30 de Noviembre de 2025'!$X$4:$X$749,'[1]SIIF 30 de Noviembre de 2025'!$A$4:$A$749,$B209,'[1]SIIF 30 de Noviembre de 2025'!$B$4:$B$749,$C209,'[1]SIIF 30 de Noviembre de 2025'!$C$4:$C$749,$D209,'[1]SIIF 30 de Noviembre de 2025'!$D$4:$D$749,$E209,'[1]SIIF 30 de Noviembre de 2025'!$E$4:$E$749,$F209,'[1]SIIF 30 de Noviembre de 2025'!$F$4:$F$749,$G209,'[1]SIIF 30 de Noviembre de 2025'!$G$4:$G$749,$H209,'[1]SIIF 30 de Noviembre de 2025'!$H$4:$H$749,$I209,'[1]SIIF 30 de Noviembre de 2025'!$I$4:$I$749,$J209,'[1]SIIF 30 de Noviembre de 2025'!$J$4:$J$749,$K209,'[1]SIIF 30 de Noviembre de 2025'!$K$4:$K$749,$L209,'[1]SIIF 30 de Noviembre de 2025'!$L$4:$L$749,$M209,'[1]SIIF 30 de Noviembre de 2025'!$M$4:$M$749,$N209,'[1]SIIF 30 de Noviembre de 2025'!$N$4:$N$749,$O209)/1000000</f>
        <v>5320.8693767900004</v>
      </c>
      <c r="AO209" s="279">
        <f t="shared" si="567"/>
        <v>0.7825987138294922</v>
      </c>
      <c r="AP209" s="280"/>
      <c r="AQ209" s="243">
        <f t="shared" si="568"/>
        <v>5099.2315245</v>
      </c>
      <c r="AR209" s="243">
        <f>+AN209-AQ209</f>
        <v>221.63785229000041</v>
      </c>
      <c r="AS209" s="168">
        <f t="shared" si="570"/>
        <v>0.75</v>
      </c>
      <c r="AT209" s="422">
        <f>+SUMIFS('[1]SIIF 30 de Noviembre de 2025'!$Z$4:$Z$749,'[1]SIIF 30 de Noviembre de 2025'!$A$4:$A$749,$B209,'[1]SIIF 30 de Noviembre de 2025'!$B$4:$B$749,$C209,'[1]SIIF 30 de Noviembre de 2025'!$C$4:$C$749,$D209,'[1]SIIF 30 de Noviembre de 2025'!$D$4:$D$749,$E209,'[1]SIIF 30 de Noviembre de 2025'!$E$4:$E$749,$F209,'[1]SIIF 30 de Noviembre de 2025'!$F$4:$F$749,$G209,'[1]SIIF 30 de Noviembre de 2025'!$G$4:$G$749,$H209,'[1]SIIF 30 de Noviembre de 2025'!$H$4:$H$749,$I209,'[1]SIIF 30 de Noviembre de 2025'!$I$4:$I$749,$J209,'[1]SIIF 30 de Noviembre de 2025'!$J$4:$J$749,$K209,'[1]SIIF 30 de Noviembre de 2025'!$K$4:$K$749,$L209,'[1]SIIF 30 de Noviembre de 2025'!$L$4:$L$749,$M209,'[1]SIIF 30 de Noviembre de 2025'!$M$4:$M$749,$N209,'[1]SIIF 30 de Noviembre de 2025'!$N$4:$N$749,$O209)/1000000</f>
        <v>4911.5321800000002</v>
      </c>
      <c r="AU209" s="279">
        <f t="shared" si="571"/>
        <v>0.72239299535653012</v>
      </c>
      <c r="AV209" s="418">
        <f t="shared" si="572"/>
        <v>369.03947599999992</v>
      </c>
      <c r="AW209" s="365">
        <f>+AH209-AN209</f>
        <v>1109.0665132099994</v>
      </c>
      <c r="AX209" s="377">
        <f t="shared" si="574"/>
        <v>1478.1059892099993</v>
      </c>
      <c r="AY209" s="372"/>
      <c r="AZ209" s="188">
        <f t="shared" si="575"/>
        <v>5099.2315245</v>
      </c>
      <c r="BA209" s="170">
        <f>IF(AND(AZ209=0,AN209&gt;AZ209),1,IFERROR(AN209/AZ209,1))</f>
        <v>1.0434649517726562</v>
      </c>
      <c r="BC209" s="580">
        <v>2.5169795930688771E-2</v>
      </c>
      <c r="BD209" s="579">
        <v>0.10350372823970445</v>
      </c>
      <c r="BE209" s="308">
        <v>0.20818979603313043</v>
      </c>
      <c r="BF209" s="308">
        <v>0.30507604147903122</v>
      </c>
      <c r="BG209" s="308">
        <v>0.41717936000294026</v>
      </c>
      <c r="BH209" s="308">
        <v>0.50891777094203783</v>
      </c>
      <c r="BI209" s="308">
        <v>0.60065618188113534</v>
      </c>
      <c r="BJ209" s="308">
        <v>0.69239459282023286</v>
      </c>
      <c r="BK209" s="308">
        <v>0.76929594456001926</v>
      </c>
      <c r="BL209" s="308">
        <v>0.84619729629980567</v>
      </c>
      <c r="BM209" s="308">
        <v>0.92309864803959207</v>
      </c>
      <c r="BN209" s="308">
        <v>1</v>
      </c>
      <c r="BP209" s="249">
        <v>0</v>
      </c>
      <c r="BQ209" s="249">
        <v>2.5314056603393198E-2</v>
      </c>
      <c r="BR209" s="249">
        <v>7.5942169810179594E-2</v>
      </c>
      <c r="BS209" s="249">
        <v>0.15594216981017958</v>
      </c>
      <c r="BT209" s="249">
        <v>0.2359421698101796</v>
      </c>
      <c r="BU209" s="281">
        <v>0.30750415094238182</v>
      </c>
      <c r="BV209" s="249">
        <v>0.38750415094238178</v>
      </c>
      <c r="BW209" s="249">
        <v>0.45062811320678636</v>
      </c>
      <c r="BX209" s="281">
        <v>0.53062811320678638</v>
      </c>
      <c r="BY209" s="249">
        <v>0.63219009433898865</v>
      </c>
      <c r="BZ209" s="281">
        <v>0.75</v>
      </c>
      <c r="CA209" s="249">
        <v>1</v>
      </c>
      <c r="CC209" s="464">
        <f t="shared" si="577"/>
        <v>171.12882250000001</v>
      </c>
      <c r="CD209" s="464">
        <f t="shared" si="577"/>
        <v>703.71929859090915</v>
      </c>
      <c r="CE209" s="464">
        <f t="shared" si="577"/>
        <v>1415.4772946818182</v>
      </c>
      <c r="CF209" s="464">
        <f t="shared" si="577"/>
        <v>2074.2044907727277</v>
      </c>
      <c r="CG209" s="464">
        <f t="shared" si="577"/>
        <v>2836.3921918636365</v>
      </c>
      <c r="CH209" s="464">
        <f t="shared" si="577"/>
        <v>3460.1193879545453</v>
      </c>
      <c r="CI209" s="464">
        <f t="shared" si="577"/>
        <v>4083.8465840454546</v>
      </c>
      <c r="CJ209" s="464">
        <f t="shared" si="577"/>
        <v>4707.5737801363639</v>
      </c>
      <c r="CK209" s="464">
        <f t="shared" si="577"/>
        <v>5230.4241762272732</v>
      </c>
      <c r="CL209" s="464">
        <f t="shared" si="577"/>
        <v>5753.2745723181824</v>
      </c>
      <c r="CM209" s="464">
        <f t="shared" si="577"/>
        <v>6276.1249684090908</v>
      </c>
      <c r="CN209" s="464">
        <f t="shared" si="577"/>
        <v>6798.9753659999997</v>
      </c>
      <c r="CP209" s="465">
        <f t="shared" si="578"/>
        <v>0</v>
      </c>
      <c r="CQ209" s="465">
        <f t="shared" si="578"/>
        <v>172.10964726</v>
      </c>
      <c r="CR209" s="465">
        <f t="shared" si="578"/>
        <v>516.32894177999992</v>
      </c>
      <c r="CS209" s="465">
        <f t="shared" si="578"/>
        <v>1060.2469710599999</v>
      </c>
      <c r="CT209" s="465">
        <f t="shared" si="578"/>
        <v>1604.16500034</v>
      </c>
      <c r="CU209" s="465">
        <f t="shared" si="578"/>
        <v>2090.7131471999996</v>
      </c>
      <c r="CV209" s="465">
        <f t="shared" si="578"/>
        <v>2634.6311764799993</v>
      </c>
      <c r="CW209" s="465">
        <f t="shared" si="578"/>
        <v>3063.8094409199998</v>
      </c>
      <c r="CX209" s="465">
        <f t="shared" si="578"/>
        <v>3607.7274702</v>
      </c>
      <c r="CY209" s="465">
        <f t="shared" si="578"/>
        <v>4298.24487804</v>
      </c>
      <c r="CZ209" s="465">
        <f t="shared" si="578"/>
        <v>5099.2315245</v>
      </c>
      <c r="DA209" s="465">
        <f t="shared" si="578"/>
        <v>6798.9753659999997</v>
      </c>
      <c r="DC209" s="541">
        <v>171128822.5</v>
      </c>
      <c r="DD209" s="483">
        <v>703719298.59090912</v>
      </c>
      <c r="DE209" s="483">
        <v>1415477294.6818182</v>
      </c>
      <c r="DF209" s="483">
        <v>2074204490.7727275</v>
      </c>
      <c r="DG209" s="483">
        <v>2836392191.8636365</v>
      </c>
      <c r="DH209" s="483">
        <v>3460119387.9545455</v>
      </c>
      <c r="DI209" s="483">
        <v>4083846584.0454545</v>
      </c>
      <c r="DJ209" s="483">
        <v>4707573780.136364</v>
      </c>
      <c r="DK209" s="483">
        <v>5230424176.227273</v>
      </c>
      <c r="DL209" s="483">
        <v>5753274572.318182</v>
      </c>
      <c r="DM209" s="483">
        <v>6276124968.409091</v>
      </c>
      <c r="DN209" s="483">
        <v>6798975366</v>
      </c>
      <c r="DP209" s="465">
        <v>0</v>
      </c>
      <c r="DQ209" s="465">
        <v>172109647.25999999</v>
      </c>
      <c r="DR209" s="465">
        <v>516328941.77999997</v>
      </c>
      <c r="DS209" s="465">
        <v>1060246971.0599999</v>
      </c>
      <c r="DT209" s="465">
        <v>1604165000.3399999</v>
      </c>
      <c r="DU209" s="472">
        <v>2090713147.1999998</v>
      </c>
      <c r="DV209" s="465">
        <v>2634631176.4799995</v>
      </c>
      <c r="DW209" s="465">
        <v>3063809440.9199996</v>
      </c>
      <c r="DX209" s="472">
        <v>3607727470.1999998</v>
      </c>
      <c r="DY209" s="465">
        <v>4298244878.04</v>
      </c>
      <c r="DZ209" s="472">
        <v>5099231524.5</v>
      </c>
      <c r="EA209" s="465">
        <v>6798975366</v>
      </c>
      <c r="EC209" s="482">
        <v>1000000</v>
      </c>
      <c r="ED209" s="483">
        <v>1000000</v>
      </c>
      <c r="EE209" s="483">
        <v>1000000</v>
      </c>
      <c r="EF209" s="483">
        <v>1000000</v>
      </c>
      <c r="EG209" s="483">
        <v>1000000</v>
      </c>
      <c r="EH209" s="483">
        <v>1000000</v>
      </c>
      <c r="EI209" s="483">
        <v>1000000</v>
      </c>
      <c r="EJ209" s="483">
        <v>1000000</v>
      </c>
      <c r="EK209" s="483">
        <v>1000000</v>
      </c>
      <c r="EL209" s="483">
        <v>1000000</v>
      </c>
      <c r="EM209" s="483">
        <v>1000000</v>
      </c>
      <c r="EN209" s="483">
        <v>1000000</v>
      </c>
      <c r="EP209" s="465">
        <v>1000000</v>
      </c>
      <c r="EQ209" s="465">
        <v>1000000</v>
      </c>
      <c r="ER209" s="465">
        <v>1000000</v>
      </c>
      <c r="ES209" s="465">
        <v>1000000</v>
      </c>
      <c r="ET209" s="465">
        <v>1000000</v>
      </c>
      <c r="EU209" s="472">
        <v>1000000</v>
      </c>
      <c r="EV209" s="465">
        <v>1000000</v>
      </c>
      <c r="EW209" s="465">
        <v>1000000</v>
      </c>
      <c r="EX209" s="472">
        <v>1000000</v>
      </c>
      <c r="EY209" s="465">
        <v>1000000</v>
      </c>
      <c r="EZ209" s="472">
        <v>1000000</v>
      </c>
      <c r="FA209" s="465">
        <v>1000000</v>
      </c>
    </row>
    <row r="210" spans="1:157" ht="122.25" customHeight="1">
      <c r="B210" s="1" t="s">
        <v>196</v>
      </c>
      <c r="C210" s="1" t="s">
        <v>197</v>
      </c>
      <c r="D210" s="553" t="s">
        <v>372</v>
      </c>
      <c r="E210" s="1" t="s">
        <v>183</v>
      </c>
      <c r="F210" s="1" t="s">
        <v>171</v>
      </c>
      <c r="G210" s="1" t="s">
        <v>171</v>
      </c>
      <c r="H210" s="1" t="s">
        <v>171</v>
      </c>
      <c r="I210" s="1" t="s">
        <v>171</v>
      </c>
      <c r="J210" s="1" t="s">
        <v>171</v>
      </c>
      <c r="K210" s="1" t="s">
        <v>171</v>
      </c>
      <c r="L210" s="1" t="s">
        <v>171</v>
      </c>
      <c r="M210" s="1" t="s">
        <v>171</v>
      </c>
      <c r="N210" s="1" t="s">
        <v>171</v>
      </c>
      <c r="O210" s="1" t="s">
        <v>171</v>
      </c>
      <c r="T210" s="452" t="s">
        <v>76</v>
      </c>
      <c r="U210" s="301">
        <v>202300000000237</v>
      </c>
      <c r="V210" s="261" t="s">
        <v>76</v>
      </c>
      <c r="W210" s="364">
        <f>+SUMIFS('[1]SIIF 30 de Noviembre de 2025'!$P$4:$P$749,'[1]SIIF 30 de Noviembre de 2025'!$A$4:$A$749,$B210,'[1]SIIF 30 de Noviembre de 2025'!$B$4:$B$749,$C210,'[1]SIIF 30 de Noviembre de 2025'!$C$4:$C$749,$D210)/1000000</f>
        <v>19390</v>
      </c>
      <c r="X210" s="351">
        <v>0</v>
      </c>
      <c r="Y210" s="351">
        <f>+SUMIFS('[1]SIIF 30 de Noviembre de 2025'!$R$4:$R$749,'[1]SIIF 30 de Noviembre de 2025'!$A$4:$A$749,$B210,'[1]SIIF 30 de Noviembre de 2025'!$B$4:$B$749,$C210,'[1]SIIF 30 de Noviembre de 2025'!$C$4:$C$749,$D210)/1000000</f>
        <v>0</v>
      </c>
      <c r="Z210" s="351"/>
      <c r="AA210" s="351">
        <f>+SUMIFS('[1]SIIF 30 de Noviembre de 2025'!$Q$4:$Q$749,'[1]SIIF 30 de Noviembre de 2025'!$A$4:$A$749,$B210,'[1]SIIF 30 de Noviembre de 2025'!$B$4:$B$749,$C210,'[1]SIIF 30 de Noviembre de 2025'!$C$4:$C$749,$D210)/1000000</f>
        <v>0</v>
      </c>
      <c r="AB210" s="351"/>
      <c r="AC210" s="351"/>
      <c r="AD210" s="413">
        <f>+SUMIFS('[1]SIIF 30 de Noviembre de 2025'!$S$4:$S$749,'[1]SIIF 30 de Noviembre de 2025'!$A$4:$A$749,$B210,'[1]SIIF 30 de Noviembre de 2025'!$B$4:$B$749,$C210,'[1]SIIF 30 de Noviembre de 2025'!$C$4:$C$749,$D210)/1000000</f>
        <v>19390</v>
      </c>
      <c r="AE210" s="364">
        <f>+SUMIFS('[1]SIIF 30 de Noviembre de 2025'!$T$4:$T$749,'[1]SIIF 30 de Noviembre de 2025'!$A$4:$A$749,$B210,'[1]SIIF 30 de Noviembre de 2025'!$B$4:$B$749,$C210,'[1]SIIF 30 de Noviembre de 2025'!$C$4:$C$749,$D210)/1000000</f>
        <v>0</v>
      </c>
      <c r="AF210" s="364">
        <f>+SUMIFS('[1]SIIF 30 de Noviembre de 2025'!$U$4:$U$749,'[1]SIIF 30 de Noviembre de 2025'!$A$4:$A$749,$B210,'[1]SIIF 30 de Noviembre de 2025'!$B$4:$B$749,$C210,'[1]SIIF 30 de Noviembre de 2025'!$C$4:$C$749,$D210)/1000000</f>
        <v>17756.473476889998</v>
      </c>
      <c r="AG210" s="351">
        <f>+SUMIFS('[1]SIIF 30 de Noviembre de 2025'!$V$4:$V$749,'[1]SIIF 30 de Noviembre de 2025'!$A$4:$A$749,$B210,'[1]SIIF 30 de Noviembre de 2025'!$B$4:$B$749,$C210,'[1]SIIF 30 de Noviembre de 2025'!$C$4:$C$749,$D210)/1000000</f>
        <v>1633.52652311</v>
      </c>
      <c r="AH210" s="418">
        <f>+SUMIFS('[1]SIIF 30 de Noviembre de 2025'!$W$4:$W$749,'[1]SIIF 30 de Noviembre de 2025'!$A$4:$A$749,$B210,'[1]SIIF 30 de Noviembre de 2025'!$B$4:$B$749,$C210,'[1]SIIF 30 de Noviembre de 2025'!$C$4:$C$749,$D210,'[1]SIIF 30 de Noviembre de 2025'!$D$4:$D$749,$E210,'[1]SIIF 30 de Noviembre de 2025'!$E$4:$E$749,$F210,'[1]SIIF 30 de Noviembre de 2025'!$F$4:$F$749,$G210,'[1]SIIF 30 de Noviembre de 2025'!$G$4:$G$749,$H210,'[1]SIIF 30 de Noviembre de 2025'!$H$4:$H$749,$I210,'[1]SIIF 30 de Noviembre de 2025'!$I$4:$I$749,$J210,'[1]SIIF 30 de Noviembre de 2025'!$J$4:$J$749,$K210,'[1]SIIF 30 de Noviembre de 2025'!$K$4:$K$749,$L210,'[1]SIIF 30 de Noviembre de 2025'!$L$4:$L$749,$M210,'[1]SIIF 30 de Noviembre de 2025'!$M$4:$M$749,$N210,'[1]SIIF 30 de Noviembre de 2025'!$N$4:$N$749,$O210)/1000000</f>
        <v>17015.871717530001</v>
      </c>
      <c r="AI210" s="279">
        <f t="shared" si="563"/>
        <v>0.87755913963537913</v>
      </c>
      <c r="AJ210" s="280"/>
      <c r="AK210" s="243">
        <f t="shared" si="564"/>
        <v>19102.849999999999</v>
      </c>
      <c r="AL210" s="243">
        <f t="shared" ref="AL210" si="579">+AH210-AK210</f>
        <v>-2086.9782824699978</v>
      </c>
      <c r="AM210" s="168">
        <f t="shared" si="566"/>
        <v>0.98519082001031455</v>
      </c>
      <c r="AN210" s="422">
        <f>+SUMIFS('[1]SIIF 30 de Noviembre de 2025'!$X$4:$X$749,'[1]SIIF 30 de Noviembre de 2025'!$A$4:$A$749,$B210,'[1]SIIF 30 de Noviembre de 2025'!$B$4:$B$749,$C210,'[1]SIIF 30 de Noviembre de 2025'!$C$4:$C$749,$D210,'[1]SIIF 30 de Noviembre de 2025'!$D$4:$D$749,$E210,'[1]SIIF 30 de Noviembre de 2025'!$E$4:$E$749,$F210,'[1]SIIF 30 de Noviembre de 2025'!$F$4:$F$749,$G210,'[1]SIIF 30 de Noviembre de 2025'!$G$4:$G$749,$H210,'[1]SIIF 30 de Noviembre de 2025'!$H$4:$H$749,$I210,'[1]SIIF 30 de Noviembre de 2025'!$I$4:$I$749,$J210,'[1]SIIF 30 de Noviembre de 2025'!$J$4:$J$749,$K210,'[1]SIIF 30 de Noviembre de 2025'!$K$4:$K$749,$L210,'[1]SIIF 30 de Noviembre de 2025'!$L$4:$L$749,$M210,'[1]SIIF 30 de Noviembre de 2025'!$M$4:$M$749,$N210,'[1]SIIF 30 de Noviembre de 2025'!$N$4:$N$749,$O210)/1000000</f>
        <v>11920.006422100001</v>
      </c>
      <c r="AO210" s="279">
        <f t="shared" si="567"/>
        <v>0.61475020227436827</v>
      </c>
      <c r="AP210" s="280"/>
      <c r="AQ210" s="243">
        <f t="shared" si="568"/>
        <v>16101.074225</v>
      </c>
      <c r="AR210" s="243">
        <f t="shared" ref="AR210" si="580">+AN210-AQ210</f>
        <v>-4181.0678028999992</v>
      </c>
      <c r="AS210" s="168">
        <f t="shared" si="570"/>
        <v>0.83038031072717899</v>
      </c>
      <c r="AT210" s="422">
        <f>+SUMIFS('[1]SIIF 30 de Noviembre de 2025'!$Z$4:$Z$749,'[1]SIIF 30 de Noviembre de 2025'!$A$4:$A$749,$B210,'[1]SIIF 30 de Noviembre de 2025'!$B$4:$B$749,$C210,'[1]SIIF 30 de Noviembre de 2025'!$C$4:$C$749,$D210,'[1]SIIF 30 de Noviembre de 2025'!$D$4:$D$749,$E210,'[1]SIIF 30 de Noviembre de 2025'!$E$4:$E$749,$F210,'[1]SIIF 30 de Noviembre de 2025'!$F$4:$F$749,$G210,'[1]SIIF 30 de Noviembre de 2025'!$G$4:$G$749,$H210,'[1]SIIF 30 de Noviembre de 2025'!$H$4:$H$749,$I210,'[1]SIIF 30 de Noviembre de 2025'!$I$4:$I$749,$J210,'[1]SIIF 30 de Noviembre de 2025'!$J$4:$J$749,$K210,'[1]SIIF 30 de Noviembre de 2025'!$K$4:$K$749,$L210,'[1]SIIF 30 de Noviembre de 2025'!$L$4:$L$749,$M210,'[1]SIIF 30 de Noviembre de 2025'!$M$4:$M$749,$N210,'[1]SIIF 30 de Noviembre de 2025'!$N$4:$N$749,$O210)/1000000</f>
        <v>11474.420704100001</v>
      </c>
      <c r="AU210" s="279">
        <f t="shared" si="571"/>
        <v>0.59177002084063957</v>
      </c>
      <c r="AV210" s="418">
        <f t="shared" si="572"/>
        <v>2374.1282824699992</v>
      </c>
      <c r="AW210" s="365">
        <f t="shared" ref="AW210" si="581">+AH210-AN210</f>
        <v>5095.8652954299996</v>
      </c>
      <c r="AX210" s="377">
        <f t="shared" si="574"/>
        <v>7469.9935778999989</v>
      </c>
      <c r="AY210" s="372"/>
      <c r="AZ210" s="188">
        <f t="shared" si="575"/>
        <v>16101.074225</v>
      </c>
      <c r="BA210" s="170">
        <f t="shared" ref="BA210" si="582">IF(AND(AZ210=0,AN210&gt;AZ210),1,IFERROR(AN210/AZ210,1))</f>
        <v>0.74032367378270381</v>
      </c>
      <c r="BC210" s="248">
        <v>2.6009943888602373E-2</v>
      </c>
      <c r="BD210" s="277">
        <v>0.1100457476534296</v>
      </c>
      <c r="BE210" s="249">
        <v>0.15980876982980918</v>
      </c>
      <c r="BF210" s="249">
        <v>0.20172431908200103</v>
      </c>
      <c r="BG210" s="249">
        <v>0.31921768179473958</v>
      </c>
      <c r="BH210" s="249">
        <v>0.38850412929345024</v>
      </c>
      <c r="BI210" s="249">
        <v>0.44221446632284683</v>
      </c>
      <c r="BJ210" s="249">
        <v>0.56031658081485303</v>
      </c>
      <c r="BK210" s="249">
        <v>0.65340288483754516</v>
      </c>
      <c r="BL210" s="249">
        <v>0.69775564399174828</v>
      </c>
      <c r="BM210" s="249">
        <v>0.98519082001031455</v>
      </c>
      <c r="BN210" s="249">
        <v>1</v>
      </c>
      <c r="BP210" s="249">
        <v>0</v>
      </c>
      <c r="BQ210" s="249">
        <v>3.210424672511604E-2</v>
      </c>
      <c r="BR210" s="249">
        <v>7.7720310624033007E-2</v>
      </c>
      <c r="BS210" s="249">
        <v>0.16279219530685921</v>
      </c>
      <c r="BT210" s="249">
        <v>0.23849422831356371</v>
      </c>
      <c r="BU210" s="281">
        <v>0.28206150010314596</v>
      </c>
      <c r="BV210" s="249">
        <v>0.31410801376998454</v>
      </c>
      <c r="BW210" s="249">
        <v>0.37004762779783396</v>
      </c>
      <c r="BX210" s="281">
        <v>0.44262469845281072</v>
      </c>
      <c r="BY210" s="249">
        <v>0.49993843439917485</v>
      </c>
      <c r="BZ210" s="281">
        <v>0.83038031072717899</v>
      </c>
      <c r="CA210" s="249">
        <v>1</v>
      </c>
      <c r="CC210" s="464">
        <f t="shared" si="577"/>
        <v>504.33281199999999</v>
      </c>
      <c r="CD210" s="464">
        <f t="shared" si="577"/>
        <v>2133.7870469999998</v>
      </c>
      <c r="CE210" s="464">
        <f t="shared" si="577"/>
        <v>3098.692047</v>
      </c>
      <c r="CF210" s="464">
        <f t="shared" si="577"/>
        <v>3911.4345469999998</v>
      </c>
      <c r="CG210" s="464">
        <f t="shared" si="577"/>
        <v>6189.6308499999996</v>
      </c>
      <c r="CH210" s="464">
        <f t="shared" si="577"/>
        <v>7533.0950670000002</v>
      </c>
      <c r="CI210" s="464">
        <f t="shared" si="577"/>
        <v>8574.5385019999994</v>
      </c>
      <c r="CJ210" s="464">
        <f t="shared" si="577"/>
        <v>10864.538501999999</v>
      </c>
      <c r="CK210" s="464">
        <f t="shared" si="577"/>
        <v>12669.481937</v>
      </c>
      <c r="CL210" s="464">
        <f t="shared" si="577"/>
        <v>13529.481937</v>
      </c>
      <c r="CM210" s="464">
        <f t="shared" si="577"/>
        <v>19102.849999999999</v>
      </c>
      <c r="CN210" s="464">
        <f t="shared" si="577"/>
        <v>19390</v>
      </c>
      <c r="CP210" s="465">
        <f t="shared" si="578"/>
        <v>0</v>
      </c>
      <c r="CQ210" s="465">
        <f t="shared" si="578"/>
        <v>622.50134400000002</v>
      </c>
      <c r="CR210" s="465">
        <f t="shared" si="578"/>
        <v>1506.9968229999999</v>
      </c>
      <c r="CS210" s="465">
        <f t="shared" si="578"/>
        <v>3156.5406670000002</v>
      </c>
      <c r="CT210" s="465">
        <f t="shared" si="578"/>
        <v>4624.4030869999997</v>
      </c>
      <c r="CU210" s="465">
        <f t="shared" si="578"/>
        <v>5469.1724869999998</v>
      </c>
      <c r="CV210" s="465">
        <f t="shared" si="578"/>
        <v>6090.5543870000001</v>
      </c>
      <c r="CW210" s="465">
        <f t="shared" si="578"/>
        <v>7175.2235030000002</v>
      </c>
      <c r="CX210" s="465">
        <f t="shared" si="578"/>
        <v>8582.4929030000003</v>
      </c>
      <c r="CY210" s="465">
        <f t="shared" si="578"/>
        <v>9693.8062430000009</v>
      </c>
      <c r="CZ210" s="465">
        <f t="shared" si="578"/>
        <v>16101.074225</v>
      </c>
      <c r="DA210" s="465">
        <f t="shared" si="578"/>
        <v>19390</v>
      </c>
      <c r="DC210" s="468">
        <v>504332812</v>
      </c>
      <c r="DD210" s="465">
        <v>2133787047</v>
      </c>
      <c r="DE210" s="465">
        <v>3098692047</v>
      </c>
      <c r="DF210" s="465">
        <v>3911434547</v>
      </c>
      <c r="DG210" s="465">
        <v>6189630850</v>
      </c>
      <c r="DH210" s="465">
        <v>7533095067</v>
      </c>
      <c r="DI210" s="465">
        <v>8574538502</v>
      </c>
      <c r="DJ210" s="465">
        <v>10864538502</v>
      </c>
      <c r="DK210" s="465">
        <v>12669481937</v>
      </c>
      <c r="DL210" s="465">
        <v>13529481937</v>
      </c>
      <c r="DM210" s="465">
        <v>19102850000</v>
      </c>
      <c r="DN210" s="465">
        <v>19390000000</v>
      </c>
      <c r="DP210" s="465">
        <v>0</v>
      </c>
      <c r="DQ210" s="465">
        <v>622501344</v>
      </c>
      <c r="DR210" s="465">
        <v>1506996823</v>
      </c>
      <c r="DS210" s="465">
        <v>3156540667</v>
      </c>
      <c r="DT210" s="465">
        <v>4624403087</v>
      </c>
      <c r="DU210" s="472">
        <v>5469172487</v>
      </c>
      <c r="DV210" s="465">
        <v>6090554387</v>
      </c>
      <c r="DW210" s="465">
        <v>7175223503</v>
      </c>
      <c r="DX210" s="472">
        <v>8582492903</v>
      </c>
      <c r="DY210" s="465">
        <v>9693806243</v>
      </c>
      <c r="DZ210" s="472">
        <v>16101074225</v>
      </c>
      <c r="EA210" s="465">
        <v>19390000000</v>
      </c>
      <c r="EC210" s="464">
        <v>1000000</v>
      </c>
      <c r="ED210" s="465">
        <v>1000000</v>
      </c>
      <c r="EE210" s="465">
        <v>1000000</v>
      </c>
      <c r="EF210" s="465">
        <v>1000000</v>
      </c>
      <c r="EG210" s="465">
        <v>1000000</v>
      </c>
      <c r="EH210" s="465">
        <v>1000000</v>
      </c>
      <c r="EI210" s="465">
        <v>1000000</v>
      </c>
      <c r="EJ210" s="465">
        <v>1000000</v>
      </c>
      <c r="EK210" s="465">
        <v>1000000</v>
      </c>
      <c r="EL210" s="465">
        <v>1000000</v>
      </c>
      <c r="EM210" s="465">
        <v>1000000</v>
      </c>
      <c r="EN210" s="465">
        <v>1000000</v>
      </c>
      <c r="EP210" s="465">
        <v>1000000</v>
      </c>
      <c r="EQ210" s="465">
        <v>1000000</v>
      </c>
      <c r="ER210" s="465">
        <v>1000000</v>
      </c>
      <c r="ES210" s="465">
        <v>1000000</v>
      </c>
      <c r="ET210" s="465">
        <v>1000000</v>
      </c>
      <c r="EU210" s="472">
        <v>1000000</v>
      </c>
      <c r="EV210" s="465">
        <v>1000000</v>
      </c>
      <c r="EW210" s="465">
        <v>1000000</v>
      </c>
      <c r="EX210" s="472">
        <v>1000000</v>
      </c>
      <c r="EY210" s="465">
        <v>1000000</v>
      </c>
      <c r="EZ210" s="472">
        <v>1000000</v>
      </c>
      <c r="FA210" s="465">
        <v>1000000</v>
      </c>
    </row>
    <row r="211" spans="1:157" ht="122.25" customHeight="1" thickBot="1">
      <c r="B211" s="1" t="s">
        <v>196</v>
      </c>
      <c r="C211" s="1" t="s">
        <v>197</v>
      </c>
      <c r="D211" s="553" t="s">
        <v>373</v>
      </c>
      <c r="E211" s="1" t="s">
        <v>183</v>
      </c>
      <c r="F211" s="1" t="s">
        <v>171</v>
      </c>
      <c r="G211" s="1" t="s">
        <v>171</v>
      </c>
      <c r="H211" s="1" t="s">
        <v>171</v>
      </c>
      <c r="I211" s="1" t="s">
        <v>171</v>
      </c>
      <c r="J211" s="1" t="s">
        <v>171</v>
      </c>
      <c r="K211" s="1" t="s">
        <v>171</v>
      </c>
      <c r="L211" s="1" t="s">
        <v>171</v>
      </c>
      <c r="M211" s="1" t="s">
        <v>171</v>
      </c>
      <c r="N211" s="1" t="s">
        <v>171</v>
      </c>
      <c r="O211" s="1" t="s">
        <v>171</v>
      </c>
      <c r="T211" s="452" t="s">
        <v>77</v>
      </c>
      <c r="U211" s="301">
        <v>202300000000364</v>
      </c>
      <c r="V211" s="261" t="s">
        <v>77</v>
      </c>
      <c r="W211" s="364">
        <f>+SUMIFS('[1]SIIF 30 de Noviembre de 2025'!$P$4:$P$749,'[1]SIIF 30 de Noviembre de 2025'!$A$4:$A$749,$B211,'[1]SIIF 30 de Noviembre de 2025'!$B$4:$B$749,$C211,'[1]SIIF 30 de Noviembre de 2025'!$C$4:$C$749,$D211)/1000000</f>
        <v>15899.655999000001</v>
      </c>
      <c r="X211" s="351">
        <v>0</v>
      </c>
      <c r="Y211" s="540">
        <f>+SUMIFS('[1]SIIF 30 de Noviembre de 2025'!$R$4:$R$749,'[1]SIIF 30 de Noviembre de 2025'!$A$4:$A$749,$B211,'[1]SIIF 30 de Noviembre de 2025'!$B$4:$B$749,$C211,'[1]SIIF 30 de Noviembre de 2025'!$C$4:$C$749,$D211)/1000000</f>
        <v>0</v>
      </c>
      <c r="Z211" s="351"/>
      <c r="AA211" s="351">
        <f>+SUMIFS('[1]SIIF 30 de Noviembre de 2025'!$Q$4:$Q$749,'[1]SIIF 30 de Noviembre de 2025'!$A$4:$A$749,$B211,'[1]SIIF 30 de Noviembre de 2025'!$B$4:$B$749,$C211,'[1]SIIF 30 de Noviembre de 2025'!$C$4:$C$749,$D211)/1000000</f>
        <v>0</v>
      </c>
      <c r="AB211" s="351"/>
      <c r="AC211" s="351"/>
      <c r="AD211" s="413">
        <f>+SUMIFS('[1]SIIF 30 de Noviembre de 2025'!$S$4:$S$749,'[1]SIIF 30 de Noviembre de 2025'!$A$4:$A$749,$B211,'[1]SIIF 30 de Noviembre de 2025'!$B$4:$B$749,$C211,'[1]SIIF 30 de Noviembre de 2025'!$C$4:$C$749,$D211)/1000000</f>
        <v>15899.655999000001</v>
      </c>
      <c r="AE211" s="364">
        <f>+SUMIFS('[1]SIIF 30 de Noviembre de 2025'!$T$4:$T$749,'[1]SIIF 30 de Noviembre de 2025'!$A$4:$A$749,$B211,'[1]SIIF 30 de Noviembre de 2025'!$B$4:$B$749,$C211,'[1]SIIF 30 de Noviembre de 2025'!$C$4:$C$749,$D211)/1000000</f>
        <v>0</v>
      </c>
      <c r="AF211" s="364">
        <f>+SUMIFS('[1]SIIF 30 de Noviembre de 2025'!$U$4:$U$749,'[1]SIIF 30 de Noviembre de 2025'!$A$4:$A$749,$B211,'[1]SIIF 30 de Noviembre de 2025'!$B$4:$B$749,$C211,'[1]SIIF 30 de Noviembre de 2025'!$C$4:$C$749,$D211)/1000000</f>
        <v>11210.549319219999</v>
      </c>
      <c r="AG211" s="351">
        <f>+SUMIFS('[1]SIIF 30 de Noviembre de 2025'!$V$4:$V$749,'[1]SIIF 30 de Noviembre de 2025'!$A$4:$A$749,$B211,'[1]SIIF 30 de Noviembre de 2025'!$B$4:$B$749,$C211,'[1]SIIF 30 de Noviembre de 2025'!$C$4:$C$749,$D211)/1000000</f>
        <v>4689.1066797799995</v>
      </c>
      <c r="AH211" s="418">
        <f>+SUMIFS('[1]SIIF 30 de Noviembre de 2025'!$W$4:$W$749,'[1]SIIF 30 de Noviembre de 2025'!$A$4:$A$749,$B211,'[1]SIIF 30 de Noviembre de 2025'!$B$4:$B$749,$C211,'[1]SIIF 30 de Noviembre de 2025'!$C$4:$C$749,$D211,'[1]SIIF 30 de Noviembre de 2025'!$D$4:$D$749,$E211,'[1]SIIF 30 de Noviembre de 2025'!$E$4:$E$749,$F211,'[1]SIIF 30 de Noviembre de 2025'!$F$4:$F$749,$G211,'[1]SIIF 30 de Noviembre de 2025'!$G$4:$G$749,$H211,'[1]SIIF 30 de Noviembre de 2025'!$H$4:$H$749,$I211,'[1]SIIF 30 de Noviembre de 2025'!$I$4:$I$749,$J211,'[1]SIIF 30 de Noviembre de 2025'!$J$4:$J$749,$K211,'[1]SIIF 30 de Noviembre de 2025'!$K$4:$K$749,$L211,'[1]SIIF 30 de Noviembre de 2025'!$L$4:$L$749,$M211,'[1]SIIF 30 de Noviembre de 2025'!$M$4:$M$749,$N211,'[1]SIIF 30 de Noviembre de 2025'!$N$4:$N$749,$O211)/1000000</f>
        <v>4220.3289878800006</v>
      </c>
      <c r="AI211" s="279">
        <f t="shared" si="563"/>
        <v>0.26543523885959769</v>
      </c>
      <c r="AJ211" s="280"/>
      <c r="AK211" s="243">
        <f t="shared" si="564"/>
        <v>15884.911588999999</v>
      </c>
      <c r="AL211" s="243">
        <f t="shared" si="565"/>
        <v>-11664.582601119999</v>
      </c>
      <c r="AM211" s="168">
        <f t="shared" si="566"/>
        <v>0.99907265855305749</v>
      </c>
      <c r="AN211" s="422">
        <f>+SUMIFS('[1]SIIF 30 de Noviembre de 2025'!$X$4:$X$749,'[1]SIIF 30 de Noviembre de 2025'!$A$4:$A$749,$B211,'[1]SIIF 30 de Noviembre de 2025'!$B$4:$B$749,$C211,'[1]SIIF 30 de Noviembre de 2025'!$C$4:$C$749,$D211,'[1]SIIF 30 de Noviembre de 2025'!$D$4:$D$749,$E211,'[1]SIIF 30 de Noviembre de 2025'!$E$4:$E$749,$F211,'[1]SIIF 30 de Noviembre de 2025'!$F$4:$F$749,$G211,'[1]SIIF 30 de Noviembre de 2025'!$G$4:$G$749,$H211,'[1]SIIF 30 de Noviembre de 2025'!$H$4:$H$749,$I211,'[1]SIIF 30 de Noviembre de 2025'!$I$4:$I$749,$J211,'[1]SIIF 30 de Noviembre de 2025'!$J$4:$J$749,$K211,'[1]SIIF 30 de Noviembre de 2025'!$K$4:$K$749,$L211,'[1]SIIF 30 de Noviembre de 2025'!$L$4:$L$749,$M211,'[1]SIIF 30 de Noviembre de 2025'!$M$4:$M$749,$N211,'[1]SIIF 30 de Noviembre de 2025'!$N$4:$N$749,$O211)/1000000</f>
        <v>2256.3483644799999</v>
      </c>
      <c r="AO211" s="279">
        <f t="shared" si="567"/>
        <v>0.14191177246991454</v>
      </c>
      <c r="AP211" s="280"/>
      <c r="AQ211" s="243">
        <f t="shared" si="568"/>
        <v>8892.2028171000002</v>
      </c>
      <c r="AR211" s="243">
        <f t="shared" si="569"/>
        <v>-6635.8544526200003</v>
      </c>
      <c r="AS211" s="168">
        <f t="shared" si="570"/>
        <v>0.55927013877905729</v>
      </c>
      <c r="AT211" s="422">
        <f>+SUMIFS('[1]SIIF 30 de Noviembre de 2025'!$Z$4:$Z$749,'[1]SIIF 30 de Noviembre de 2025'!$A$4:$A$749,$B211,'[1]SIIF 30 de Noviembre de 2025'!$B$4:$B$749,$C211,'[1]SIIF 30 de Noviembre de 2025'!$C$4:$C$749,$D211,'[1]SIIF 30 de Noviembre de 2025'!$D$4:$D$749,$E211,'[1]SIIF 30 de Noviembre de 2025'!$E$4:$E$749,$F211,'[1]SIIF 30 de Noviembre de 2025'!$F$4:$F$749,$G211,'[1]SIIF 30 de Noviembre de 2025'!$G$4:$G$749,$H211,'[1]SIIF 30 de Noviembre de 2025'!$H$4:$H$749,$I211,'[1]SIIF 30 de Noviembre de 2025'!$I$4:$I$749,$J211,'[1]SIIF 30 de Noviembre de 2025'!$J$4:$J$749,$K211,'[1]SIIF 30 de Noviembre de 2025'!$K$4:$K$749,$L211,'[1]SIIF 30 de Noviembre de 2025'!$L$4:$L$749,$M211,'[1]SIIF 30 de Noviembre de 2025'!$M$4:$M$749,$N211,'[1]SIIF 30 de Noviembre de 2025'!$N$4:$N$749,$O211)/1000000</f>
        <v>2179.05550348</v>
      </c>
      <c r="AU211" s="279">
        <f t="shared" si="571"/>
        <v>0.13705048106808415</v>
      </c>
      <c r="AV211" s="418">
        <f t="shared" si="572"/>
        <v>11679.32701112</v>
      </c>
      <c r="AW211" s="365">
        <f t="shared" si="573"/>
        <v>1963.9806234000007</v>
      </c>
      <c r="AX211" s="377">
        <f t="shared" si="574"/>
        <v>13643.307634520001</v>
      </c>
      <c r="AY211" s="372"/>
      <c r="AZ211" s="188">
        <f t="shared" si="575"/>
        <v>8892.2028171000002</v>
      </c>
      <c r="BA211" s="170">
        <f t="shared" si="576"/>
        <v>0.25374459072626721</v>
      </c>
      <c r="BC211" s="248">
        <v>4.9575009047338824E-2</v>
      </c>
      <c r="BD211" s="277">
        <v>8.7720488423631338E-2</v>
      </c>
      <c r="BE211" s="249">
        <v>8.790917175113154E-2</v>
      </c>
      <c r="BF211" s="249">
        <v>9.0645079999884595E-2</v>
      </c>
      <c r="BG211" s="249">
        <v>0.1307186513425648</v>
      </c>
      <c r="BH211" s="249">
        <v>0.43547555930992943</v>
      </c>
      <c r="BI211" s="249">
        <v>0.48442073504511174</v>
      </c>
      <c r="BJ211" s="249">
        <v>0.70328182274530227</v>
      </c>
      <c r="BK211" s="249">
        <v>0.99856950301305702</v>
      </c>
      <c r="BL211" s="249">
        <v>0.99882108078305731</v>
      </c>
      <c r="BM211" s="249">
        <v>0.99907265855305749</v>
      </c>
      <c r="BN211" s="249">
        <v>1</v>
      </c>
      <c r="BP211" s="249">
        <v>0</v>
      </c>
      <c r="BQ211" s="249">
        <v>8.0245875645375345E-3</v>
      </c>
      <c r="BR211" s="249">
        <v>1.6237858456575278E-2</v>
      </c>
      <c r="BS211" s="249">
        <v>2.4482576569863058E-2</v>
      </c>
      <c r="BT211" s="249">
        <v>3.3041766895651185E-2</v>
      </c>
      <c r="BU211" s="281">
        <v>4.1632404442689348E-2</v>
      </c>
      <c r="BV211" s="249">
        <v>5.0851986414728212E-2</v>
      </c>
      <c r="BW211" s="249">
        <v>7.7153698969786105E-2</v>
      </c>
      <c r="BX211" s="281">
        <v>9.2364353893717208E-2</v>
      </c>
      <c r="BY211" s="249">
        <v>0.37022905625506797</v>
      </c>
      <c r="BZ211" s="281">
        <v>0.55927013877905729</v>
      </c>
      <c r="CA211" s="249">
        <v>1</v>
      </c>
      <c r="CC211" s="464">
        <f t="shared" si="577"/>
        <v>788.22559000000001</v>
      </c>
      <c r="CD211" s="464">
        <f t="shared" si="577"/>
        <v>1394.72559</v>
      </c>
      <c r="CE211" s="464">
        <f t="shared" si="577"/>
        <v>1397.72559</v>
      </c>
      <c r="CF211" s="464">
        <f t="shared" si="577"/>
        <v>1441.22559</v>
      </c>
      <c r="CG211" s="464">
        <f t="shared" si="577"/>
        <v>2078.3815890000001</v>
      </c>
      <c r="CH211" s="464">
        <f t="shared" si="577"/>
        <v>6923.9115890000003</v>
      </c>
      <c r="CI211" s="464">
        <f t="shared" si="577"/>
        <v>7702.1230459999997</v>
      </c>
      <c r="CJ211" s="464">
        <f t="shared" si="577"/>
        <v>11181.939052</v>
      </c>
      <c r="CK211" s="464">
        <f t="shared" si="577"/>
        <v>15876.911588999999</v>
      </c>
      <c r="CL211" s="464">
        <f t="shared" si="577"/>
        <v>15880.911588999999</v>
      </c>
      <c r="CM211" s="464">
        <f t="shared" si="577"/>
        <v>15884.911588999999</v>
      </c>
      <c r="CN211" s="464">
        <f t="shared" si="577"/>
        <v>15899.655999000001</v>
      </c>
      <c r="CP211" s="465">
        <f t="shared" si="578"/>
        <v>0</v>
      </c>
      <c r="CQ211" s="465">
        <f t="shared" si="578"/>
        <v>127.58818181000001</v>
      </c>
      <c r="CR211" s="465">
        <f t="shared" si="578"/>
        <v>258.17636362000002</v>
      </c>
      <c r="CS211" s="465">
        <f t="shared" si="578"/>
        <v>389.26454543</v>
      </c>
      <c r="CT211" s="465">
        <f t="shared" si="578"/>
        <v>525.35272724000004</v>
      </c>
      <c r="CU211" s="465">
        <f t="shared" si="578"/>
        <v>661.94090904999996</v>
      </c>
      <c r="CV211" s="465">
        <f t="shared" si="578"/>
        <v>808.52909085999988</v>
      </c>
      <c r="CW211" s="465">
        <f t="shared" si="578"/>
        <v>1226.7172726699998</v>
      </c>
      <c r="CX211" s="465">
        <f t="shared" si="578"/>
        <v>1468.5614534799997</v>
      </c>
      <c r="CY211" s="465">
        <f t="shared" si="578"/>
        <v>5886.5146352900001</v>
      </c>
      <c r="CZ211" s="465">
        <f t="shared" si="578"/>
        <v>8892.2028171000002</v>
      </c>
      <c r="DA211" s="465">
        <f t="shared" si="578"/>
        <v>15899.655999000001</v>
      </c>
      <c r="DC211" s="468">
        <v>788225590</v>
      </c>
      <c r="DD211" s="465">
        <v>1394725590</v>
      </c>
      <c r="DE211" s="465">
        <v>1397725590</v>
      </c>
      <c r="DF211" s="465">
        <v>1441225590</v>
      </c>
      <c r="DG211" s="465">
        <v>2078381589</v>
      </c>
      <c r="DH211" s="465">
        <v>6923911589</v>
      </c>
      <c r="DI211" s="465">
        <v>7702123046</v>
      </c>
      <c r="DJ211" s="465">
        <v>11181939052</v>
      </c>
      <c r="DK211" s="465">
        <v>15876911589</v>
      </c>
      <c r="DL211" s="465">
        <v>15880911589</v>
      </c>
      <c r="DM211" s="465">
        <v>15884911589</v>
      </c>
      <c r="DN211" s="465">
        <v>15899655999</v>
      </c>
      <c r="DP211" s="465">
        <v>0</v>
      </c>
      <c r="DQ211" s="465">
        <v>127588181.81</v>
      </c>
      <c r="DR211" s="465">
        <v>258176363.62</v>
      </c>
      <c r="DS211" s="465">
        <v>389264545.43000001</v>
      </c>
      <c r="DT211" s="465">
        <v>525352727.24000001</v>
      </c>
      <c r="DU211" s="472">
        <v>661940909.04999995</v>
      </c>
      <c r="DV211" s="465">
        <v>808529090.8599999</v>
      </c>
      <c r="DW211" s="465">
        <v>1226717272.6699998</v>
      </c>
      <c r="DX211" s="472">
        <v>1468561453.4799998</v>
      </c>
      <c r="DY211" s="465">
        <v>5886514635.29</v>
      </c>
      <c r="DZ211" s="472">
        <v>8892202817.1000004</v>
      </c>
      <c r="EA211" s="465">
        <v>15899655999</v>
      </c>
      <c r="EC211" s="464">
        <v>1000000</v>
      </c>
      <c r="ED211" s="465">
        <v>1000000</v>
      </c>
      <c r="EE211" s="465">
        <v>1000000</v>
      </c>
      <c r="EF211" s="465">
        <v>1000000</v>
      </c>
      <c r="EG211" s="465">
        <v>1000000</v>
      </c>
      <c r="EH211" s="465">
        <v>1000000</v>
      </c>
      <c r="EI211" s="465">
        <v>1000000</v>
      </c>
      <c r="EJ211" s="465">
        <v>1000000</v>
      </c>
      <c r="EK211" s="465">
        <v>1000000</v>
      </c>
      <c r="EL211" s="465">
        <v>1000000</v>
      </c>
      <c r="EM211" s="465">
        <v>1000000</v>
      </c>
      <c r="EN211" s="465">
        <v>1000000</v>
      </c>
      <c r="EP211" s="465">
        <v>1000000</v>
      </c>
      <c r="EQ211" s="465">
        <v>1000000</v>
      </c>
      <c r="ER211" s="465">
        <v>1000000</v>
      </c>
      <c r="ES211" s="465">
        <v>1000000</v>
      </c>
      <c r="ET211" s="465">
        <v>1000000</v>
      </c>
      <c r="EU211" s="472">
        <v>1000000</v>
      </c>
      <c r="EV211" s="465">
        <v>1000000</v>
      </c>
      <c r="EW211" s="465">
        <v>1000000</v>
      </c>
      <c r="EX211" s="472">
        <v>1000000</v>
      </c>
      <c r="EY211" s="465">
        <v>1000000</v>
      </c>
      <c r="EZ211" s="472">
        <v>1000000</v>
      </c>
      <c r="FA211" s="465">
        <v>1000000</v>
      </c>
    </row>
    <row r="212" spans="1:157" ht="24.75" customHeight="1" thickBot="1">
      <c r="N212" s="151"/>
      <c r="O212" s="151"/>
      <c r="P212" s="151"/>
      <c r="Q212" s="151"/>
      <c r="R212" s="151"/>
      <c r="S212" s="151"/>
      <c r="T212" s="154" t="s">
        <v>78</v>
      </c>
      <c r="U212" s="394"/>
      <c r="V212" s="154" t="s">
        <v>78</v>
      </c>
      <c r="W212" s="344">
        <f t="shared" ref="W212:AH212" si="583">SUM(W202:W211)</f>
        <v>116614.99999999999</v>
      </c>
      <c r="X212" s="344">
        <f t="shared" si="583"/>
        <v>0</v>
      </c>
      <c r="Y212" s="344">
        <f t="shared" si="583"/>
        <v>458.74717399999997</v>
      </c>
      <c r="Z212" s="344">
        <f t="shared" si="583"/>
        <v>0</v>
      </c>
      <c r="AA212" s="344">
        <f t="shared" si="583"/>
        <v>458.74717399999997</v>
      </c>
      <c r="AB212" s="344">
        <f t="shared" si="583"/>
        <v>0</v>
      </c>
      <c r="AC212" s="344">
        <f t="shared" si="583"/>
        <v>0</v>
      </c>
      <c r="AD212" s="344">
        <f t="shared" si="583"/>
        <v>116614.99999999999</v>
      </c>
      <c r="AE212" s="344">
        <f t="shared" si="583"/>
        <v>0</v>
      </c>
      <c r="AF212" s="344">
        <f t="shared" si="583"/>
        <v>107916.43424288998</v>
      </c>
      <c r="AG212" s="344">
        <f t="shared" si="583"/>
        <v>8698.5657571099982</v>
      </c>
      <c r="AH212" s="408">
        <f t="shared" si="583"/>
        <v>89467.124431560005</v>
      </c>
      <c r="AI212" s="165">
        <f t="shared" si="563"/>
        <v>0.76720082692243718</v>
      </c>
      <c r="AJ212" s="266"/>
      <c r="AK212" s="344">
        <f>SUM(AK202:AK211)</f>
        <v>114526.40096440908</v>
      </c>
      <c r="AL212" s="344">
        <f>SUM(AL202:AL211)</f>
        <v>-25059.276532849086</v>
      </c>
      <c r="AM212" s="168">
        <f t="shared" si="566"/>
        <v>0.98208979088804271</v>
      </c>
      <c r="AN212" s="408">
        <f>SUM(AN202:AN211)</f>
        <v>62662.204661150005</v>
      </c>
      <c r="AO212" s="181">
        <f t="shared" si="567"/>
        <v>0.5373425773798397</v>
      </c>
      <c r="AP212" s="268"/>
      <c r="AQ212" s="344">
        <f>SUM(AQ202:AQ211)</f>
        <v>77655.31754084141</v>
      </c>
      <c r="AR212" s="344">
        <f>SUM(AR202:AR211)</f>
        <v>-14993.112879691418</v>
      </c>
      <c r="AS212" s="168">
        <f t="shared" si="570"/>
        <v>0.66591191133937677</v>
      </c>
      <c r="AT212" s="408">
        <f>SUM(AT202:AT211)</f>
        <v>58753.341289309996</v>
      </c>
      <c r="AU212" s="181">
        <f t="shared" si="571"/>
        <v>0.50382318989246666</v>
      </c>
      <c r="AV212" s="408">
        <f>SUM(AV202:AV211)</f>
        <v>27147.875568439998</v>
      </c>
      <c r="AW212" s="344">
        <f>SUM(AW202:AW211)</f>
        <v>26804.919770410001</v>
      </c>
      <c r="AX212" s="344">
        <f>SUM(AX202:AX211)</f>
        <v>53952.795338850003</v>
      </c>
      <c r="AY212" s="371"/>
      <c r="AZ212" s="185">
        <f>SUM(AZ202:AZ211)</f>
        <v>77724.274373043649</v>
      </c>
      <c r="BA212" s="170">
        <f t="shared" si="576"/>
        <v>0.80621151071025665</v>
      </c>
      <c r="BC212" s="478">
        <f>CC212/$AD$212</f>
        <v>8.5523188359130489E-2</v>
      </c>
      <c r="BD212" s="478">
        <f t="shared" ref="BD212:BN212" si="584">CD212/$AD$212</f>
        <v>0.16907135142641092</v>
      </c>
      <c r="BE212" s="478">
        <f t="shared" si="584"/>
        <v>0.21924291423388245</v>
      </c>
      <c r="BF212" s="478">
        <f t="shared" si="584"/>
        <v>0.29387010160937693</v>
      </c>
      <c r="BG212" s="478">
        <f t="shared" si="584"/>
        <v>0.38626415393833041</v>
      </c>
      <c r="BH212" s="478">
        <f t="shared" si="584"/>
        <v>0.52365911569247847</v>
      </c>
      <c r="BI212" s="478">
        <f t="shared" si="584"/>
        <v>0.61523882746163283</v>
      </c>
      <c r="BJ212" s="478">
        <f t="shared" si="584"/>
        <v>0.72632558141232506</v>
      </c>
      <c r="BK212" s="478">
        <f t="shared" si="584"/>
        <v>0.8148071845566397</v>
      </c>
      <c r="BL212" s="478">
        <f t="shared" si="584"/>
        <v>0.91355336727721548</v>
      </c>
      <c r="BM212" s="478">
        <f t="shared" si="584"/>
        <v>0.98208979088804271</v>
      </c>
      <c r="BN212" s="478">
        <f t="shared" si="584"/>
        <v>1</v>
      </c>
      <c r="BP212" s="478">
        <f>CP212/$AD$212</f>
        <v>9.2295160999871385E-4</v>
      </c>
      <c r="BQ212" s="478">
        <f t="shared" ref="BQ212:CA212" si="585">CQ212/$AD$212</f>
        <v>2.5369300268381197E-2</v>
      </c>
      <c r="BR212" s="478">
        <f t="shared" si="585"/>
        <v>5.4024533539892346E-2</v>
      </c>
      <c r="BS212" s="478">
        <f t="shared" si="585"/>
        <v>0.10001823378376744</v>
      </c>
      <c r="BT212" s="478">
        <f t="shared" si="585"/>
        <v>0.14781794104217755</v>
      </c>
      <c r="BU212" s="478">
        <f t="shared" si="585"/>
        <v>0.19795960524523015</v>
      </c>
      <c r="BV212" s="478">
        <f t="shared" si="585"/>
        <v>0.25086683197981641</v>
      </c>
      <c r="BW212" s="478">
        <f t="shared" si="585"/>
        <v>0.31512616530583609</v>
      </c>
      <c r="BX212" s="478">
        <f t="shared" si="585"/>
        <v>0.39778226757958973</v>
      </c>
      <c r="BY212" s="478">
        <f t="shared" si="585"/>
        <v>0.51040380144070352</v>
      </c>
      <c r="BZ212" s="478">
        <f t="shared" si="585"/>
        <v>0.66591191133937677</v>
      </c>
      <c r="CA212" s="478">
        <f t="shared" si="585"/>
        <v>1.0000000000000002</v>
      </c>
      <c r="CC212" s="344">
        <f>SUM(CC202:CC211)</f>
        <v>9973.2866105000012</v>
      </c>
      <c r="CD212" s="344">
        <f t="shared" ref="CD212:DA212" si="586">SUM(CD202:CD211)</f>
        <v>19716.255646590907</v>
      </c>
      <c r="CE212" s="344">
        <f t="shared" si="586"/>
        <v>25567.012443384199</v>
      </c>
      <c r="CF212" s="344">
        <f t="shared" si="586"/>
        <v>34269.661899177489</v>
      </c>
      <c r="CG212" s="344">
        <f t="shared" si="586"/>
        <v>45044.194311518397</v>
      </c>
      <c r="CH212" s="344">
        <f t="shared" si="586"/>
        <v>61066.507776478364</v>
      </c>
      <c r="CI212" s="344">
        <f t="shared" si="586"/>
        <v>71746.075864438302</v>
      </c>
      <c r="CJ212" s="344">
        <f t="shared" si="586"/>
        <v>84700.457676398277</v>
      </c>
      <c r="CK212" s="344">
        <f t="shared" si="586"/>
        <v>95018.739827072524</v>
      </c>
      <c r="CL212" s="344">
        <f t="shared" si="586"/>
        <v>106534.02592503247</v>
      </c>
      <c r="CM212" s="344">
        <f t="shared" si="586"/>
        <v>114526.40096440908</v>
      </c>
      <c r="CN212" s="344">
        <f t="shared" si="586"/>
        <v>116614.99999999999</v>
      </c>
      <c r="CP212" s="344">
        <f t="shared" si="586"/>
        <v>107.630002</v>
      </c>
      <c r="CQ212" s="344">
        <f t="shared" si="586"/>
        <v>2958.4409507972728</v>
      </c>
      <c r="CR212" s="344">
        <f t="shared" si="586"/>
        <v>6300.0709787545447</v>
      </c>
      <c r="CS212" s="344">
        <f t="shared" si="586"/>
        <v>11663.626332694039</v>
      </c>
      <c r="CT212" s="344">
        <f t="shared" si="586"/>
        <v>17237.789194633533</v>
      </c>
      <c r="CU212" s="344">
        <f t="shared" si="586"/>
        <v>23085.05936567251</v>
      </c>
      <c r="CV212" s="344">
        <f t="shared" si="586"/>
        <v>29254.835611326289</v>
      </c>
      <c r="CW212" s="344">
        <f t="shared" si="586"/>
        <v>36748.437767140073</v>
      </c>
      <c r="CX212" s="344">
        <f t="shared" si="586"/>
        <v>46387.379133793853</v>
      </c>
      <c r="CY212" s="344">
        <f t="shared" si="586"/>
        <v>59520.739305007635</v>
      </c>
      <c r="CZ212" s="344">
        <f t="shared" si="586"/>
        <v>77655.31754084141</v>
      </c>
      <c r="DA212" s="344">
        <f t="shared" si="586"/>
        <v>116615</v>
      </c>
      <c r="DC212" s="344">
        <f t="shared" ref="DC212:EA212" si="587">SUM(DC202:DC211)</f>
        <v>9973286610.5</v>
      </c>
      <c r="DD212" s="344">
        <f t="shared" si="587"/>
        <v>19716255646.590912</v>
      </c>
      <c r="DE212" s="344">
        <f t="shared" si="587"/>
        <v>25567012443.384197</v>
      </c>
      <c r="DF212" s="344">
        <f t="shared" si="587"/>
        <v>34269661899.177486</v>
      </c>
      <c r="DG212" s="344">
        <f t="shared" si="587"/>
        <v>45044194311.518402</v>
      </c>
      <c r="DH212" s="344">
        <f t="shared" si="587"/>
        <v>61066507776.478355</v>
      </c>
      <c r="DI212" s="344">
        <f t="shared" si="587"/>
        <v>71746075864.438309</v>
      </c>
      <c r="DJ212" s="344">
        <f t="shared" si="587"/>
        <v>84700457676.39827</v>
      </c>
      <c r="DK212" s="344">
        <f t="shared" si="587"/>
        <v>95018739827.07251</v>
      </c>
      <c r="DL212" s="344">
        <f t="shared" si="587"/>
        <v>106534025925.03247</v>
      </c>
      <c r="DM212" s="344">
        <f t="shared" si="587"/>
        <v>114526400964.40909</v>
      </c>
      <c r="DN212" s="344">
        <f t="shared" si="587"/>
        <v>116615000000</v>
      </c>
      <c r="DP212" s="344">
        <f t="shared" si="587"/>
        <v>107630002</v>
      </c>
      <c r="DQ212" s="344">
        <f t="shared" si="587"/>
        <v>2958440950.7972722</v>
      </c>
      <c r="DR212" s="344">
        <f t="shared" si="587"/>
        <v>6300070978.7545452</v>
      </c>
      <c r="DS212" s="344">
        <f t="shared" si="587"/>
        <v>11663626332.69404</v>
      </c>
      <c r="DT212" s="344">
        <f t="shared" si="587"/>
        <v>17237789194.633537</v>
      </c>
      <c r="DU212" s="344">
        <f t="shared" si="587"/>
        <v>23085059365.672512</v>
      </c>
      <c r="DV212" s="344">
        <f t="shared" si="587"/>
        <v>29254835611.32629</v>
      </c>
      <c r="DW212" s="344">
        <f t="shared" si="587"/>
        <v>36748437767.140068</v>
      </c>
      <c r="DX212" s="344">
        <f t="shared" si="587"/>
        <v>46387379133.793854</v>
      </c>
      <c r="DY212" s="344">
        <f t="shared" si="587"/>
        <v>59520739305.007637</v>
      </c>
      <c r="DZ212" s="344">
        <f t="shared" si="587"/>
        <v>77655317540.841431</v>
      </c>
      <c r="EA212" s="344">
        <f t="shared" si="587"/>
        <v>116615000000</v>
      </c>
      <c r="EC212" s="484">
        <v>1000000</v>
      </c>
      <c r="ED212" s="484">
        <v>1000000</v>
      </c>
      <c r="EE212" s="484">
        <v>1000000</v>
      </c>
      <c r="EF212" s="484">
        <v>1000000</v>
      </c>
      <c r="EG212" s="484">
        <v>1000000</v>
      </c>
      <c r="EH212" s="484">
        <v>1000000</v>
      </c>
      <c r="EI212" s="484">
        <v>1000000</v>
      </c>
      <c r="EJ212" s="484">
        <v>1000000</v>
      </c>
      <c r="EK212" s="484">
        <v>1000000</v>
      </c>
      <c r="EL212" s="484">
        <v>1000000</v>
      </c>
      <c r="EM212" s="484">
        <v>1000000</v>
      </c>
      <c r="EN212" s="484">
        <v>1000000</v>
      </c>
      <c r="EP212" s="484">
        <v>1000000</v>
      </c>
      <c r="EQ212" s="484">
        <v>1000000</v>
      </c>
      <c r="ER212" s="484">
        <v>1000000</v>
      </c>
      <c r="ES212" s="484">
        <v>1000000</v>
      </c>
      <c r="ET212" s="484">
        <v>1000000</v>
      </c>
      <c r="EU212" s="484">
        <v>1000000</v>
      </c>
      <c r="EV212" s="484">
        <v>1000000</v>
      </c>
      <c r="EW212" s="484">
        <v>1000000</v>
      </c>
      <c r="EX212" s="484">
        <v>1000000</v>
      </c>
      <c r="EY212" s="484">
        <v>1000000</v>
      </c>
      <c r="EZ212" s="484">
        <v>1000000</v>
      </c>
      <c r="FA212" s="484">
        <v>1000000</v>
      </c>
    </row>
    <row r="213" spans="1:157" ht="9.75" customHeight="1">
      <c r="T213" s="139"/>
      <c r="U213" s="384"/>
      <c r="V213" s="140"/>
      <c r="W213" s="139"/>
      <c r="X213" s="139"/>
      <c r="Y213" s="139"/>
      <c r="Z213" s="139"/>
      <c r="AA213" s="139"/>
      <c r="AB213" s="139"/>
      <c r="AC213" s="139"/>
      <c r="AD213" s="378"/>
      <c r="AE213" s="139"/>
      <c r="AF213" s="139"/>
      <c r="AG213" s="139"/>
      <c r="AH213" s="378"/>
      <c r="AI213" s="141"/>
      <c r="AJ213" s="142"/>
      <c r="AK213" s="142"/>
      <c r="AL213" s="142"/>
      <c r="AM213" s="136"/>
      <c r="AN213" s="378"/>
      <c r="AO213" s="309"/>
      <c r="AP213" s="142"/>
      <c r="AQ213" s="142"/>
      <c r="AR213" s="142"/>
      <c r="AS213" s="136"/>
      <c r="AT213" s="378"/>
      <c r="AU213" s="309"/>
      <c r="AV213" s="378"/>
      <c r="AW213" s="337"/>
      <c r="AX213" s="337"/>
      <c r="AY213" s="337"/>
      <c r="AZ213" s="142"/>
      <c r="BA213" s="142"/>
      <c r="BC213" s="310"/>
      <c r="BD213" s="310"/>
      <c r="BE213" s="310"/>
      <c r="BF213" s="310"/>
      <c r="BG213" s="310"/>
      <c r="BH213" s="310"/>
      <c r="BI213" s="310"/>
      <c r="BJ213" s="310"/>
      <c r="BK213" s="310"/>
      <c r="BL213" s="310"/>
      <c r="BM213" s="310"/>
      <c r="BN213" s="310"/>
      <c r="BP213" s="310"/>
      <c r="BQ213" s="310"/>
      <c r="BR213" s="310"/>
      <c r="BS213" s="310"/>
      <c r="BT213" s="310"/>
      <c r="BU213" s="310"/>
      <c r="BV213" s="310"/>
      <c r="BW213" s="310"/>
      <c r="BX213" s="310"/>
      <c r="BY213" s="310"/>
      <c r="BZ213" s="310"/>
      <c r="CA213" s="310"/>
      <c r="CC213" s="485"/>
      <c r="CD213" s="485"/>
      <c r="CE213" s="485"/>
      <c r="CF213" s="485"/>
      <c r="CG213" s="485"/>
      <c r="CH213" s="485"/>
      <c r="CI213" s="485"/>
      <c r="CJ213" s="485"/>
      <c r="CK213" s="485"/>
      <c r="CL213" s="485"/>
      <c r="CM213" s="485"/>
      <c r="CN213" s="485"/>
      <c r="CP213" s="485"/>
      <c r="CQ213" s="485"/>
      <c r="CR213" s="485"/>
      <c r="CS213" s="485"/>
      <c r="CT213" s="485"/>
      <c r="CU213" s="485"/>
      <c r="CV213" s="485"/>
      <c r="CW213" s="485"/>
      <c r="CX213" s="485"/>
      <c r="CY213" s="485"/>
      <c r="CZ213" s="485"/>
      <c r="DA213" s="485"/>
      <c r="DC213" s="485"/>
      <c r="DD213" s="485"/>
      <c r="DE213" s="485"/>
      <c r="DF213" s="485"/>
      <c r="DG213" s="485"/>
      <c r="DH213" s="485"/>
      <c r="DI213" s="485"/>
      <c r="DJ213" s="485"/>
      <c r="DK213" s="485"/>
      <c r="DL213" s="485"/>
      <c r="DM213" s="485"/>
      <c r="DN213" s="485"/>
      <c r="DP213" s="485"/>
      <c r="DQ213" s="485"/>
      <c r="DR213" s="485"/>
      <c r="DS213" s="485"/>
      <c r="DT213" s="485"/>
      <c r="DU213" s="485"/>
      <c r="DV213" s="485"/>
      <c r="DW213" s="485"/>
      <c r="DX213" s="485"/>
      <c r="DY213" s="485"/>
      <c r="DZ213" s="485"/>
      <c r="EA213" s="485"/>
      <c r="EC213" s="485"/>
      <c r="ED213" s="485"/>
      <c r="EE213" s="485"/>
      <c r="EF213" s="485"/>
      <c r="EG213" s="485"/>
      <c r="EH213" s="485"/>
      <c r="EI213" s="485"/>
      <c r="EJ213" s="485"/>
      <c r="EK213" s="485"/>
      <c r="EL213" s="485"/>
      <c r="EM213" s="485"/>
      <c r="EN213" s="485"/>
      <c r="EP213" s="485"/>
      <c r="EQ213" s="485"/>
      <c r="ER213" s="485"/>
      <c r="ES213" s="485"/>
      <c r="ET213" s="485"/>
      <c r="EU213" s="485"/>
      <c r="EV213" s="485"/>
      <c r="EW213" s="485"/>
      <c r="EX213" s="485"/>
      <c r="EY213" s="485"/>
      <c r="EZ213" s="485"/>
      <c r="FA213" s="485"/>
    </row>
    <row r="214" spans="1:157" ht="23.25" customHeight="1">
      <c r="T214" s="633" t="s">
        <v>374</v>
      </c>
      <c r="U214" s="633"/>
      <c r="V214" s="633"/>
      <c r="W214" s="633"/>
      <c r="X214" s="633"/>
      <c r="Y214" s="633"/>
      <c r="Z214" s="633"/>
      <c r="AA214" s="633"/>
      <c r="AB214" s="633"/>
      <c r="AC214" s="633"/>
      <c r="AD214" s="633"/>
      <c r="AE214" s="633"/>
      <c r="AF214" s="633"/>
      <c r="AG214" s="633"/>
      <c r="AH214" s="633"/>
      <c r="AI214" s="633"/>
      <c r="AJ214" s="633"/>
      <c r="AK214" s="633"/>
      <c r="AL214" s="633"/>
      <c r="AM214" s="633"/>
      <c r="AN214" s="633"/>
      <c r="AO214" s="633"/>
      <c r="AP214" s="633"/>
      <c r="AQ214" s="633"/>
      <c r="AR214" s="633"/>
      <c r="AS214" s="633"/>
      <c r="AT214" s="605"/>
      <c r="AU214" s="605"/>
      <c r="AV214" s="378"/>
      <c r="AW214" s="337"/>
      <c r="AX214" s="337"/>
      <c r="AY214" s="337"/>
      <c r="AZ214" s="142"/>
      <c r="BA214" s="142"/>
      <c r="BC214" s="310"/>
      <c r="BD214" s="310"/>
      <c r="BE214" s="310"/>
      <c r="BF214" s="310"/>
      <c r="BG214" s="310"/>
      <c r="BH214" s="310"/>
      <c r="BI214" s="310"/>
      <c r="BJ214" s="310"/>
      <c r="BK214" s="310"/>
      <c r="BL214" s="310"/>
      <c r="BM214" s="310"/>
      <c r="BN214" s="310"/>
      <c r="BP214" s="310"/>
      <c r="BQ214" s="310"/>
      <c r="BR214" s="310"/>
      <c r="BS214" s="310"/>
      <c r="BT214" s="310"/>
      <c r="BU214" s="310"/>
      <c r="BV214" s="310"/>
      <c r="BW214" s="310"/>
      <c r="BX214" s="310"/>
      <c r="BY214" s="310"/>
      <c r="BZ214" s="310"/>
      <c r="CA214" s="310"/>
      <c r="CC214" s="485"/>
      <c r="CD214" s="485"/>
      <c r="CE214" s="485"/>
      <c r="CF214" s="485"/>
      <c r="CG214" s="485"/>
      <c r="CH214" s="485"/>
      <c r="CI214" s="485"/>
      <c r="CJ214" s="485"/>
      <c r="CK214" s="485"/>
      <c r="CL214" s="485"/>
      <c r="CM214" s="485"/>
      <c r="CN214" s="485"/>
      <c r="CP214" s="485"/>
      <c r="CQ214" s="485"/>
      <c r="CR214" s="485"/>
      <c r="CS214" s="485"/>
      <c r="CT214" s="485"/>
      <c r="CU214" s="485"/>
      <c r="CV214" s="485"/>
      <c r="CW214" s="485"/>
      <c r="CX214" s="485"/>
      <c r="CY214" s="485"/>
      <c r="CZ214" s="485"/>
      <c r="DA214" s="485"/>
      <c r="DC214" s="485"/>
      <c r="DD214" s="485"/>
      <c r="DE214" s="485"/>
      <c r="DF214" s="485"/>
      <c r="DG214" s="485"/>
      <c r="DH214" s="485"/>
      <c r="DI214" s="485"/>
      <c r="DJ214" s="485"/>
      <c r="DK214" s="485"/>
      <c r="DL214" s="485"/>
      <c r="DM214" s="485"/>
      <c r="DN214" s="485"/>
      <c r="DP214" s="485"/>
      <c r="DQ214" s="485"/>
      <c r="DR214" s="485"/>
      <c r="DS214" s="485"/>
      <c r="DT214" s="485"/>
      <c r="DU214" s="485"/>
      <c r="DV214" s="485"/>
      <c r="DW214" s="485"/>
      <c r="DX214" s="485"/>
      <c r="DY214" s="485"/>
      <c r="DZ214" s="485"/>
      <c r="EA214" s="485"/>
      <c r="EC214" s="485"/>
      <c r="ED214" s="485"/>
      <c r="EE214" s="485"/>
      <c r="EF214" s="485"/>
      <c r="EG214" s="485"/>
      <c r="EH214" s="485"/>
      <c r="EI214" s="485"/>
      <c r="EJ214" s="485"/>
      <c r="EK214" s="485"/>
      <c r="EL214" s="485"/>
      <c r="EM214" s="485"/>
      <c r="EN214" s="485"/>
      <c r="EP214" s="485"/>
      <c r="EQ214" s="485"/>
      <c r="ER214" s="485"/>
      <c r="ES214" s="485"/>
      <c r="ET214" s="485"/>
      <c r="EU214" s="485"/>
      <c r="EV214" s="485"/>
      <c r="EW214" s="485"/>
      <c r="EX214" s="485"/>
      <c r="EY214" s="485"/>
      <c r="EZ214" s="485"/>
      <c r="FA214" s="485"/>
    </row>
    <row r="215" spans="1:157" ht="10.5" customHeight="1" thickBot="1">
      <c r="T215" s="139"/>
      <c r="U215" s="384"/>
      <c r="V215" s="140"/>
      <c r="W215" s="139"/>
      <c r="X215" s="139"/>
      <c r="Y215" s="139"/>
      <c r="Z215" s="139"/>
      <c r="AA215" s="139"/>
      <c r="AB215" s="139"/>
      <c r="AC215" s="139"/>
      <c r="AD215" s="378"/>
      <c r="AE215" s="139"/>
      <c r="AF215" s="139"/>
      <c r="AG215" s="139"/>
      <c r="AH215" s="378"/>
      <c r="AI215" s="141"/>
      <c r="AJ215" s="142"/>
      <c r="AK215" s="142"/>
      <c r="AL215" s="142"/>
      <c r="AM215" s="136"/>
      <c r="AN215" s="378"/>
      <c r="AO215" s="141"/>
      <c r="AP215" s="142"/>
      <c r="AQ215" s="142"/>
      <c r="AR215" s="142"/>
      <c r="AS215" s="136"/>
      <c r="AT215" s="378"/>
      <c r="AU215" s="141"/>
      <c r="AV215" s="378"/>
      <c r="AW215" s="337"/>
      <c r="AX215" s="337"/>
      <c r="AY215" s="337"/>
      <c r="AZ215" s="142"/>
      <c r="BA215" s="142"/>
      <c r="BC215" s="310"/>
      <c r="BD215" s="310"/>
      <c r="BE215" s="310"/>
      <c r="BF215" s="310"/>
      <c r="BG215" s="310"/>
      <c r="BH215" s="310"/>
      <c r="BI215" s="310"/>
      <c r="BJ215" s="310"/>
      <c r="BK215" s="310"/>
      <c r="BL215" s="310"/>
      <c r="BM215" s="310"/>
      <c r="BN215" s="310"/>
      <c r="BP215" s="310"/>
      <c r="BQ215" s="310"/>
      <c r="BR215" s="310"/>
      <c r="BS215" s="310"/>
      <c r="BT215" s="310"/>
      <c r="BU215" s="310"/>
      <c r="BV215" s="310"/>
      <c r="BW215" s="310"/>
      <c r="BX215" s="310"/>
      <c r="BY215" s="310"/>
      <c r="BZ215" s="310"/>
      <c r="CA215" s="310"/>
      <c r="CC215" s="485"/>
      <c r="CD215" s="485"/>
      <c r="CE215" s="485"/>
      <c r="CF215" s="485"/>
      <c r="CG215" s="485"/>
      <c r="CH215" s="485"/>
      <c r="CI215" s="485"/>
      <c r="CJ215" s="485"/>
      <c r="CK215" s="485"/>
      <c r="CL215" s="485"/>
      <c r="CM215" s="485"/>
      <c r="CN215" s="485"/>
      <c r="CP215" s="485"/>
      <c r="CQ215" s="485"/>
      <c r="CR215" s="485"/>
      <c r="CS215" s="485"/>
      <c r="CT215" s="485"/>
      <c r="CU215" s="485"/>
      <c r="CV215" s="485"/>
      <c r="CW215" s="485"/>
      <c r="CX215" s="485"/>
      <c r="CY215" s="485"/>
      <c r="CZ215" s="485"/>
      <c r="DA215" s="485"/>
      <c r="DC215" s="485"/>
      <c r="DD215" s="485"/>
      <c r="DE215" s="485"/>
      <c r="DF215" s="485"/>
      <c r="DG215" s="485"/>
      <c r="DH215" s="485"/>
      <c r="DI215" s="485"/>
      <c r="DJ215" s="485"/>
      <c r="DK215" s="485"/>
      <c r="DL215" s="485"/>
      <c r="DM215" s="485"/>
      <c r="DN215" s="485"/>
      <c r="DP215" s="485"/>
      <c r="DQ215" s="485"/>
      <c r="DR215" s="485"/>
      <c r="DS215" s="485"/>
      <c r="DT215" s="485"/>
      <c r="DU215" s="485"/>
      <c r="DV215" s="485"/>
      <c r="DW215" s="485"/>
      <c r="DX215" s="485"/>
      <c r="DY215" s="485"/>
      <c r="DZ215" s="485"/>
      <c r="EA215" s="485"/>
      <c r="EC215" s="485"/>
      <c r="ED215" s="485"/>
      <c r="EE215" s="485"/>
      <c r="EF215" s="485"/>
      <c r="EG215" s="485"/>
      <c r="EH215" s="485"/>
      <c r="EI215" s="485"/>
      <c r="EJ215" s="485"/>
      <c r="EK215" s="485"/>
      <c r="EL215" s="485"/>
      <c r="EM215" s="485"/>
      <c r="EN215" s="485"/>
      <c r="EP215" s="485"/>
      <c r="EQ215" s="485"/>
      <c r="ER215" s="485"/>
      <c r="ES215" s="485"/>
      <c r="ET215" s="485"/>
      <c r="EU215" s="485"/>
      <c r="EV215" s="485"/>
      <c r="EW215" s="485"/>
      <c r="EX215" s="485"/>
      <c r="EY215" s="485"/>
      <c r="EZ215" s="485"/>
      <c r="FA215" s="485"/>
    </row>
    <row r="216" spans="1:157" ht="51" customHeight="1" thickBot="1">
      <c r="B216" s="148"/>
      <c r="C216" s="220"/>
      <c r="D216" s="220"/>
      <c r="E216" s="220"/>
      <c r="F216" s="220"/>
      <c r="G216" s="220"/>
      <c r="H216" s="220"/>
      <c r="I216" s="220"/>
      <c r="J216" s="220"/>
      <c r="K216" s="220"/>
      <c r="L216" s="220"/>
      <c r="M216" s="220"/>
      <c r="N216" s="220"/>
      <c r="O216" s="220"/>
      <c r="P216" s="220"/>
      <c r="Q216" s="220"/>
      <c r="R216" s="220"/>
      <c r="S216" s="220"/>
      <c r="T216" s="153" t="s">
        <v>129</v>
      </c>
      <c r="U216" s="393"/>
      <c r="V216" s="153" t="s">
        <v>129</v>
      </c>
      <c r="W216" s="154" t="s">
        <v>130</v>
      </c>
      <c r="X216" s="154" t="s">
        <v>131</v>
      </c>
      <c r="Y216" s="154" t="s">
        <v>132</v>
      </c>
      <c r="Z216" s="154" t="s">
        <v>133</v>
      </c>
      <c r="AA216" s="154" t="s">
        <v>134</v>
      </c>
      <c r="AB216" s="154" t="s">
        <v>135</v>
      </c>
      <c r="AC216" s="153" t="s">
        <v>136</v>
      </c>
      <c r="AD216" s="404" t="s">
        <v>137</v>
      </c>
      <c r="AE216" s="153" t="s">
        <v>138</v>
      </c>
      <c r="AF216" s="153" t="s">
        <v>139</v>
      </c>
      <c r="AG216" s="153" t="s">
        <v>140</v>
      </c>
      <c r="AH216" s="404" t="s">
        <v>7</v>
      </c>
      <c r="AI216" s="155" t="s">
        <v>141</v>
      </c>
      <c r="AJ216" s="156" t="s">
        <v>142</v>
      </c>
      <c r="AK216" s="156" t="s">
        <v>143</v>
      </c>
      <c r="AL216" s="156" t="s">
        <v>144</v>
      </c>
      <c r="AM216" s="157" t="s">
        <v>145</v>
      </c>
      <c r="AN216" s="404" t="s">
        <v>146</v>
      </c>
      <c r="AO216" s="155" t="s">
        <v>147</v>
      </c>
      <c r="AP216" s="156"/>
      <c r="AQ216" s="235" t="s">
        <v>149</v>
      </c>
      <c r="AR216" s="235" t="s">
        <v>150</v>
      </c>
      <c r="AS216" s="262" t="s">
        <v>151</v>
      </c>
      <c r="AT216" s="404" t="s">
        <v>152</v>
      </c>
      <c r="AU216" s="155" t="s">
        <v>153</v>
      </c>
      <c r="AV216" s="404" t="s">
        <v>154</v>
      </c>
      <c r="AW216" s="338" t="s">
        <v>155</v>
      </c>
      <c r="AX216" s="338" t="s">
        <v>156</v>
      </c>
      <c r="AY216" s="375"/>
      <c r="AZ216" s="158" t="s">
        <v>158</v>
      </c>
      <c r="BA216" s="159" t="s">
        <v>159</v>
      </c>
      <c r="BC216" s="160" t="s">
        <v>160</v>
      </c>
      <c r="BD216" s="160" t="s">
        <v>161</v>
      </c>
      <c r="BE216" s="160" t="s">
        <v>162</v>
      </c>
      <c r="BF216" s="160" t="s">
        <v>163</v>
      </c>
      <c r="BG216" s="160" t="s">
        <v>164</v>
      </c>
      <c r="BH216" s="160" t="s">
        <v>165</v>
      </c>
      <c r="BI216" s="160" t="s">
        <v>166</v>
      </c>
      <c r="BJ216" s="160" t="s">
        <v>167</v>
      </c>
      <c r="BK216" s="160" t="s">
        <v>111</v>
      </c>
      <c r="BL216" s="160" t="s">
        <v>168</v>
      </c>
      <c r="BM216" s="160" t="s">
        <v>169</v>
      </c>
      <c r="BN216" s="160" t="s">
        <v>170</v>
      </c>
      <c r="BP216" s="160" t="s">
        <v>160</v>
      </c>
      <c r="BQ216" s="160" t="s">
        <v>161</v>
      </c>
      <c r="BR216" s="160" t="s">
        <v>162</v>
      </c>
      <c r="BS216" s="160" t="s">
        <v>163</v>
      </c>
      <c r="BT216" s="160" t="s">
        <v>164</v>
      </c>
      <c r="BU216" s="160" t="s">
        <v>165</v>
      </c>
      <c r="BV216" s="160" t="s">
        <v>166</v>
      </c>
      <c r="BW216" s="160" t="s">
        <v>167</v>
      </c>
      <c r="BX216" s="160" t="s">
        <v>111</v>
      </c>
      <c r="BY216" s="160" t="s">
        <v>168</v>
      </c>
      <c r="BZ216" s="160" t="s">
        <v>169</v>
      </c>
      <c r="CA216" s="160" t="s">
        <v>170</v>
      </c>
      <c r="CC216" s="459" t="s">
        <v>160</v>
      </c>
      <c r="CD216" s="459" t="s">
        <v>161</v>
      </c>
      <c r="CE216" s="459" t="s">
        <v>162</v>
      </c>
      <c r="CF216" s="459" t="s">
        <v>163</v>
      </c>
      <c r="CG216" s="459" t="s">
        <v>164</v>
      </c>
      <c r="CH216" s="459" t="s">
        <v>165</v>
      </c>
      <c r="CI216" s="459" t="s">
        <v>166</v>
      </c>
      <c r="CJ216" s="459" t="s">
        <v>167</v>
      </c>
      <c r="CK216" s="459" t="s">
        <v>111</v>
      </c>
      <c r="CL216" s="459" t="s">
        <v>168</v>
      </c>
      <c r="CM216" s="459" t="s">
        <v>169</v>
      </c>
      <c r="CN216" s="459" t="s">
        <v>170</v>
      </c>
      <c r="CP216" s="459" t="s">
        <v>160</v>
      </c>
      <c r="CQ216" s="459" t="s">
        <v>161</v>
      </c>
      <c r="CR216" s="459" t="s">
        <v>162</v>
      </c>
      <c r="CS216" s="459" t="s">
        <v>163</v>
      </c>
      <c r="CT216" s="459" t="s">
        <v>164</v>
      </c>
      <c r="CU216" s="459" t="s">
        <v>165</v>
      </c>
      <c r="CV216" s="459" t="s">
        <v>166</v>
      </c>
      <c r="CW216" s="459" t="s">
        <v>167</v>
      </c>
      <c r="CX216" s="459" t="s">
        <v>111</v>
      </c>
      <c r="CY216" s="459" t="s">
        <v>168</v>
      </c>
      <c r="CZ216" s="459" t="s">
        <v>169</v>
      </c>
      <c r="DA216" s="459" t="s">
        <v>170</v>
      </c>
      <c r="DC216" s="459" t="s">
        <v>160</v>
      </c>
      <c r="DD216" s="459" t="s">
        <v>161</v>
      </c>
      <c r="DE216" s="459" t="s">
        <v>162</v>
      </c>
      <c r="DF216" s="459" t="s">
        <v>163</v>
      </c>
      <c r="DG216" s="459" t="s">
        <v>164</v>
      </c>
      <c r="DH216" s="459" t="s">
        <v>165</v>
      </c>
      <c r="DI216" s="459" t="s">
        <v>166</v>
      </c>
      <c r="DJ216" s="459" t="s">
        <v>167</v>
      </c>
      <c r="DK216" s="459" t="s">
        <v>111</v>
      </c>
      <c r="DL216" s="459" t="s">
        <v>168</v>
      </c>
      <c r="DM216" s="459" t="s">
        <v>169</v>
      </c>
      <c r="DN216" s="459" t="s">
        <v>170</v>
      </c>
      <c r="DP216" s="459" t="s">
        <v>160</v>
      </c>
      <c r="DQ216" s="459" t="s">
        <v>161</v>
      </c>
      <c r="DR216" s="459" t="s">
        <v>162</v>
      </c>
      <c r="DS216" s="459" t="s">
        <v>163</v>
      </c>
      <c r="DT216" s="459" t="s">
        <v>164</v>
      </c>
      <c r="DU216" s="459" t="s">
        <v>165</v>
      </c>
      <c r="DV216" s="459" t="s">
        <v>166</v>
      </c>
      <c r="DW216" s="459" t="s">
        <v>167</v>
      </c>
      <c r="DX216" s="459" t="s">
        <v>111</v>
      </c>
      <c r="DY216" s="459" t="s">
        <v>168</v>
      </c>
      <c r="DZ216" s="459" t="s">
        <v>169</v>
      </c>
      <c r="EA216" s="459" t="s">
        <v>170</v>
      </c>
      <c r="EC216" s="459" t="s">
        <v>160</v>
      </c>
      <c r="ED216" s="459" t="s">
        <v>161</v>
      </c>
      <c r="EE216" s="459" t="s">
        <v>162</v>
      </c>
      <c r="EF216" s="459" t="s">
        <v>163</v>
      </c>
      <c r="EG216" s="459" t="s">
        <v>164</v>
      </c>
      <c r="EH216" s="459" t="s">
        <v>165</v>
      </c>
      <c r="EI216" s="459" t="s">
        <v>166</v>
      </c>
      <c r="EJ216" s="459" t="s">
        <v>167</v>
      </c>
      <c r="EK216" s="459" t="s">
        <v>111</v>
      </c>
      <c r="EL216" s="459" t="s">
        <v>168</v>
      </c>
      <c r="EM216" s="459" t="s">
        <v>169</v>
      </c>
      <c r="EN216" s="459" t="s">
        <v>170</v>
      </c>
      <c r="EP216" s="459" t="s">
        <v>160</v>
      </c>
      <c r="EQ216" s="459" t="s">
        <v>161</v>
      </c>
      <c r="ER216" s="459" t="s">
        <v>162</v>
      </c>
      <c r="ES216" s="459" t="s">
        <v>163</v>
      </c>
      <c r="ET216" s="459" t="s">
        <v>164</v>
      </c>
      <c r="EU216" s="459" t="s">
        <v>165</v>
      </c>
      <c r="EV216" s="459" t="s">
        <v>166</v>
      </c>
      <c r="EW216" s="459" t="s">
        <v>167</v>
      </c>
      <c r="EX216" s="459" t="s">
        <v>111</v>
      </c>
      <c r="EY216" s="459" t="s">
        <v>168</v>
      </c>
      <c r="EZ216" s="459" t="s">
        <v>169</v>
      </c>
      <c r="FA216" s="459" t="s">
        <v>170</v>
      </c>
    </row>
    <row r="217" spans="1:157" ht="21" customHeight="1" thickBot="1">
      <c r="B217" s="1" t="s">
        <v>199</v>
      </c>
      <c r="C217" s="1" t="s">
        <v>200</v>
      </c>
      <c r="D217" s="1" t="s">
        <v>171</v>
      </c>
      <c r="E217" s="1" t="s">
        <v>172</v>
      </c>
      <c r="F217" s="1" t="s">
        <v>171</v>
      </c>
      <c r="G217" s="1" t="s">
        <v>171</v>
      </c>
      <c r="H217" s="1" t="s">
        <v>171</v>
      </c>
      <c r="I217" s="1" t="s">
        <v>171</v>
      </c>
      <c r="J217" s="1" t="s">
        <v>171</v>
      </c>
      <c r="K217" s="1" t="s">
        <v>171</v>
      </c>
      <c r="L217" s="1" t="s">
        <v>171</v>
      </c>
      <c r="M217" s="1" t="s">
        <v>171</v>
      </c>
      <c r="N217" s="1" t="s">
        <v>171</v>
      </c>
      <c r="O217" s="1" t="s">
        <v>171</v>
      </c>
      <c r="T217" s="154" t="s">
        <v>173</v>
      </c>
      <c r="U217" s="394"/>
      <c r="V217" s="154" t="s">
        <v>173</v>
      </c>
      <c r="W217" s="344">
        <f>SUM(W218:W222)</f>
        <v>34871.5</v>
      </c>
      <c r="X217" s="344">
        <f t="shared" ref="X217:AC217" si="588">SUM(X218:X222)</f>
        <v>0</v>
      </c>
      <c r="Y217" s="344">
        <f t="shared" si="588"/>
        <v>891.56341299999997</v>
      </c>
      <c r="Z217" s="344">
        <f t="shared" si="588"/>
        <v>0</v>
      </c>
      <c r="AA217" s="344">
        <f t="shared" si="588"/>
        <v>891.56341299999997</v>
      </c>
      <c r="AB217" s="344">
        <f t="shared" si="588"/>
        <v>0</v>
      </c>
      <c r="AC217" s="344">
        <f t="shared" si="588"/>
        <v>0</v>
      </c>
      <c r="AD217" s="344">
        <f>SUM(AD218:AD222)</f>
        <v>34871.499999999993</v>
      </c>
      <c r="AE217" s="344">
        <f t="shared" ref="AE217:AG217" si="589">SUM(AE218:AE222)</f>
        <v>1903.7</v>
      </c>
      <c r="AF217" s="344">
        <f t="shared" si="589"/>
        <v>32869.488231490002</v>
      </c>
      <c r="AG217" s="344">
        <f t="shared" si="589"/>
        <v>98.311768509999723</v>
      </c>
      <c r="AH217" s="408">
        <f>SUM(AH218:AH222)</f>
        <v>26562.701508530001</v>
      </c>
      <c r="AI217" s="165">
        <f>+AH217/AD217</f>
        <v>0.76173096966089804</v>
      </c>
      <c r="AJ217" s="223"/>
      <c r="AK217" s="344">
        <f>SUM(AK218:AK222)</f>
        <v>30168.028321999998</v>
      </c>
      <c r="AL217" s="344">
        <f>SUM(AL218:AL222)</f>
        <v>-3605.3268134699997</v>
      </c>
      <c r="AM217" s="168">
        <f t="shared" ref="AM217:AM225" si="590">INDEX(BC217:BN217,MATCH($W$1,$BC$86:$BN$86,0))</f>
        <v>0.86511989223291241</v>
      </c>
      <c r="AN217" s="424">
        <f>SUM(AN218:AN222)</f>
        <v>24981.582630019999</v>
      </c>
      <c r="AO217" s="303">
        <f>+AN217/AD217</f>
        <v>0.71638967724416802</v>
      </c>
      <c r="AP217" s="215"/>
      <c r="AQ217" s="344">
        <f>SUM(AQ218:AQ222)</f>
        <v>29983.604564999998</v>
      </c>
      <c r="AR217" s="344">
        <f>SUM(AR218:AR222)</f>
        <v>-5002.0219349800018</v>
      </c>
      <c r="AS217" s="168">
        <f t="shared" ref="AS217:AS225" si="591">INDEX(BP217:CA217,MATCH($W$1,$BP$86:$CA$86,0))</f>
        <v>0.85983122506918264</v>
      </c>
      <c r="AT217" s="424">
        <f>SUM(AT218:AT222)</f>
        <v>24878.978096020001</v>
      </c>
      <c r="AU217" s="303">
        <f>+AT217/AD217</f>
        <v>0.71344731646244086</v>
      </c>
      <c r="AV217" s="408">
        <f>SUM(AV218:AV222)</f>
        <v>8308.7984914699973</v>
      </c>
      <c r="AW217" s="344">
        <f>SUM(AW218:AW222)</f>
        <v>1581.1188785100021</v>
      </c>
      <c r="AX217" s="346">
        <f>SUM(AX218:AX222)</f>
        <v>9889.9173699799994</v>
      </c>
      <c r="AY217" s="371"/>
      <c r="AZ217" s="185">
        <f>SUM(AZ218:AZ221)</f>
        <v>29964.74336871475</v>
      </c>
      <c r="BA217" s="170">
        <f>IF(AND(AZ217=0,AN217&gt;AZ217),1,IFERROR(AN217/AZ217,1))</f>
        <v>0.83369920184607649</v>
      </c>
      <c r="BC217" s="478">
        <f>CC217/$AD$217</f>
        <v>8.5886730166468334E-2</v>
      </c>
      <c r="BD217" s="478">
        <f t="shared" ref="BD217:BN217" si="592">CD217/$AD$217</f>
        <v>0.14284985050829477</v>
      </c>
      <c r="BE217" s="478">
        <f t="shared" si="592"/>
        <v>0.20319682299298858</v>
      </c>
      <c r="BF217" s="478">
        <f t="shared" si="592"/>
        <v>0.26380927232840579</v>
      </c>
      <c r="BG217" s="478">
        <f t="shared" si="592"/>
        <v>0.36724750070974871</v>
      </c>
      <c r="BH217" s="478">
        <f t="shared" si="592"/>
        <v>0.4491951713576991</v>
      </c>
      <c r="BI217" s="478">
        <f t="shared" si="592"/>
        <v>0.54150114517586001</v>
      </c>
      <c r="BJ217" s="478">
        <f t="shared" si="592"/>
        <v>0.68123628983553919</v>
      </c>
      <c r="BK217" s="478">
        <f t="shared" si="592"/>
        <v>0.74232558616635369</v>
      </c>
      <c r="BL217" s="478">
        <f t="shared" si="592"/>
        <v>0.80451977187674761</v>
      </c>
      <c r="BM217" s="478">
        <f t="shared" si="592"/>
        <v>0.86511989223291241</v>
      </c>
      <c r="BN217" s="478">
        <f t="shared" si="592"/>
        <v>1.0000000000000002</v>
      </c>
      <c r="BP217" s="478">
        <f>CP217/$AD$217</f>
        <v>4.7982166324935842E-2</v>
      </c>
      <c r="BQ217" s="478">
        <f t="shared" ref="BQ217:CA217" si="593">CQ217/$AD$217</f>
        <v>0.10713618754570353</v>
      </c>
      <c r="BR217" s="478">
        <f t="shared" si="593"/>
        <v>0.16629020876647124</v>
      </c>
      <c r="BS217" s="478">
        <f t="shared" si="593"/>
        <v>0.23378825436244502</v>
      </c>
      <c r="BT217" s="478">
        <f t="shared" si="593"/>
        <v>0.33634101753581008</v>
      </c>
      <c r="BU217" s="478">
        <f t="shared" si="593"/>
        <v>0.40383906313178397</v>
      </c>
      <c r="BV217" s="478">
        <f t="shared" si="593"/>
        <v>0.49427847918787554</v>
      </c>
      <c r="BW217" s="478">
        <f t="shared" si="593"/>
        <v>0.64146911041968391</v>
      </c>
      <c r="BX217" s="478">
        <f t="shared" si="593"/>
        <v>0.72483513387723508</v>
      </c>
      <c r="BY217" s="478">
        <f t="shared" si="593"/>
        <v>0.7923331794732088</v>
      </c>
      <c r="BZ217" s="478">
        <f t="shared" si="593"/>
        <v>0.85983122506918264</v>
      </c>
      <c r="CA217" s="478">
        <f t="shared" si="593"/>
        <v>1.0000000000000002</v>
      </c>
      <c r="CC217" s="344">
        <f t="shared" ref="CC217:CN217" si="594">SUM(CC218:CC222)</f>
        <v>2994.9991110000001</v>
      </c>
      <c r="CD217" s="344">
        <f t="shared" si="594"/>
        <v>4981.3885620000001</v>
      </c>
      <c r="CE217" s="344">
        <f t="shared" si="594"/>
        <v>7085.7780130000001</v>
      </c>
      <c r="CF217" s="344">
        <f t="shared" si="594"/>
        <v>9199.4250400000001</v>
      </c>
      <c r="CG217" s="344">
        <f t="shared" si="594"/>
        <v>12806.471221</v>
      </c>
      <c r="CH217" s="344">
        <f t="shared" si="594"/>
        <v>15664.109418</v>
      </c>
      <c r="CI217" s="344">
        <f t="shared" si="594"/>
        <v>18882.957183999999</v>
      </c>
      <c r="CJ217" s="344">
        <f t="shared" si="594"/>
        <v>23755.731281</v>
      </c>
      <c r="CK217" s="344">
        <f t="shared" si="594"/>
        <v>25886.006677999998</v>
      </c>
      <c r="CL217" s="344">
        <f t="shared" si="594"/>
        <v>28054.811224999998</v>
      </c>
      <c r="CM217" s="344">
        <f t="shared" si="594"/>
        <v>30168.028321999998</v>
      </c>
      <c r="CN217" s="344">
        <f t="shared" si="594"/>
        <v>34871.5</v>
      </c>
      <c r="CP217" s="344">
        <f>SUM(CP218:CP222)</f>
        <v>1673.2101129999999</v>
      </c>
      <c r="CQ217" s="344">
        <f t="shared" ref="CQ217:DA217" si="595">SUM(CQ218:CQ222)</f>
        <v>3735.9995639999997</v>
      </c>
      <c r="CR217" s="344">
        <f t="shared" si="595"/>
        <v>5798.7890150000003</v>
      </c>
      <c r="CS217" s="344">
        <f t="shared" si="595"/>
        <v>8152.5471120000002</v>
      </c>
      <c r="CT217" s="344">
        <f t="shared" si="595"/>
        <v>11728.715792999999</v>
      </c>
      <c r="CU217" s="344">
        <f t="shared" si="595"/>
        <v>14082.473890000001</v>
      </c>
      <c r="CV217" s="344">
        <f t="shared" si="595"/>
        <v>17236.231986999999</v>
      </c>
      <c r="CW217" s="344">
        <f t="shared" si="595"/>
        <v>22368.990084000001</v>
      </c>
      <c r="CX217" s="344">
        <f t="shared" si="595"/>
        <v>25276.088370999998</v>
      </c>
      <c r="CY217" s="344">
        <f t="shared" si="595"/>
        <v>27629.846467999996</v>
      </c>
      <c r="CZ217" s="344">
        <f t="shared" si="595"/>
        <v>29983.604564999998</v>
      </c>
      <c r="DA217" s="344">
        <f t="shared" si="595"/>
        <v>34871.5</v>
      </c>
      <c r="DC217" s="344">
        <f t="shared" ref="DC217:DN217" si="596">SUM(DC218:DC222)</f>
        <v>2994999111</v>
      </c>
      <c r="DD217" s="344">
        <f t="shared" si="596"/>
        <v>4981388562</v>
      </c>
      <c r="DE217" s="344">
        <f t="shared" si="596"/>
        <v>7085778013</v>
      </c>
      <c r="DF217" s="344">
        <f t="shared" si="596"/>
        <v>9199425040</v>
      </c>
      <c r="DG217" s="344">
        <f t="shared" si="596"/>
        <v>12806471221</v>
      </c>
      <c r="DH217" s="344">
        <f t="shared" si="596"/>
        <v>15664109418</v>
      </c>
      <c r="DI217" s="344">
        <f t="shared" si="596"/>
        <v>18882957184</v>
      </c>
      <c r="DJ217" s="344">
        <f t="shared" si="596"/>
        <v>23755731281</v>
      </c>
      <c r="DK217" s="344">
        <f t="shared" si="596"/>
        <v>25886006678</v>
      </c>
      <c r="DL217" s="344">
        <f t="shared" si="596"/>
        <v>28054811225</v>
      </c>
      <c r="DM217" s="344">
        <f t="shared" si="596"/>
        <v>30168028322</v>
      </c>
      <c r="DN217" s="344">
        <f t="shared" si="596"/>
        <v>34871500000</v>
      </c>
      <c r="DP217" s="344">
        <f t="shared" ref="DP217:DZ217" si="597">SUM(DP218:DP222)</f>
        <v>1673210113</v>
      </c>
      <c r="DQ217" s="344">
        <f t="shared" si="597"/>
        <v>3735999564</v>
      </c>
      <c r="DR217" s="344">
        <f t="shared" si="597"/>
        <v>5798789015</v>
      </c>
      <c r="DS217" s="344">
        <f t="shared" si="597"/>
        <v>8152547112</v>
      </c>
      <c r="DT217" s="344">
        <f t="shared" si="597"/>
        <v>11728715793</v>
      </c>
      <c r="DU217" s="344">
        <f t="shared" si="597"/>
        <v>14082473890</v>
      </c>
      <c r="DV217" s="344">
        <f t="shared" si="597"/>
        <v>17236231987</v>
      </c>
      <c r="DW217" s="344">
        <f t="shared" si="597"/>
        <v>22368990084</v>
      </c>
      <c r="DX217" s="344">
        <f t="shared" si="597"/>
        <v>25276088371</v>
      </c>
      <c r="DY217" s="344">
        <f t="shared" si="597"/>
        <v>27629846468</v>
      </c>
      <c r="DZ217" s="344">
        <f t="shared" si="597"/>
        <v>29983604565</v>
      </c>
      <c r="EA217" s="344">
        <f>SUM(EA218:EA222)</f>
        <v>34871500000</v>
      </c>
      <c r="EC217" s="486">
        <v>1000000</v>
      </c>
      <c r="ED217" s="486">
        <v>1000000</v>
      </c>
      <c r="EE217" s="486">
        <v>1000000</v>
      </c>
      <c r="EF217" s="486">
        <v>1000000</v>
      </c>
      <c r="EG217" s="486">
        <v>1000000</v>
      </c>
      <c r="EH217" s="486">
        <v>1000000</v>
      </c>
      <c r="EI217" s="486">
        <v>1000000</v>
      </c>
      <c r="EJ217" s="486">
        <v>1000000</v>
      </c>
      <c r="EK217" s="486">
        <v>1000000</v>
      </c>
      <c r="EL217" s="486">
        <v>1000000</v>
      </c>
      <c r="EM217" s="486">
        <v>1000000</v>
      </c>
      <c r="EN217" s="486">
        <v>1000000</v>
      </c>
      <c r="EP217" s="486">
        <v>1000000</v>
      </c>
      <c r="EQ217" s="486">
        <v>1000000</v>
      </c>
      <c r="ER217" s="486">
        <v>1000000</v>
      </c>
      <c r="ES217" s="486">
        <v>1000000</v>
      </c>
      <c r="ET217" s="486">
        <v>1000000</v>
      </c>
      <c r="EU217" s="486">
        <v>1000000</v>
      </c>
      <c r="EV217" s="486">
        <v>1000000</v>
      </c>
      <c r="EW217" s="486">
        <v>1000000</v>
      </c>
      <c r="EX217" s="486">
        <v>1000000</v>
      </c>
      <c r="EY217" s="486">
        <v>1000000</v>
      </c>
      <c r="EZ217" s="486">
        <v>1000000</v>
      </c>
      <c r="FA217" s="486">
        <v>1000000</v>
      </c>
    </row>
    <row r="218" spans="1:157" ht="21" customHeight="1">
      <c r="B218" s="1" t="s">
        <v>199</v>
      </c>
      <c r="C218" s="1" t="s">
        <v>200</v>
      </c>
      <c r="D218" s="1" t="s">
        <v>171</v>
      </c>
      <c r="E218" s="1" t="s">
        <v>172</v>
      </c>
      <c r="F218" s="1">
        <v>1</v>
      </c>
      <c r="G218" s="1" t="s">
        <v>171</v>
      </c>
      <c r="H218" s="1" t="s">
        <v>171</v>
      </c>
      <c r="I218" s="1" t="s">
        <v>171</v>
      </c>
      <c r="J218" s="1" t="s">
        <v>171</v>
      </c>
      <c r="K218" s="1" t="s">
        <v>171</v>
      </c>
      <c r="L218" s="1" t="s">
        <v>171</v>
      </c>
      <c r="M218" s="1" t="s">
        <v>171</v>
      </c>
      <c r="N218" s="1" t="s">
        <v>171</v>
      </c>
      <c r="O218" s="1" t="s">
        <v>171</v>
      </c>
      <c r="T218" s="295" t="s">
        <v>216</v>
      </c>
      <c r="U218" s="398"/>
      <c r="V218" s="172" t="s">
        <v>216</v>
      </c>
      <c r="W218" s="343">
        <f>(+SUMIFS('[1]SIIF 30 de Noviembre de 2025'!$P$4:$P$749,'[1]SIIF 30 de Noviembre de 2025'!$A$4:$A$749,$B218,'[1]SIIF 30 de Noviembre de 2025'!$B$4:$B$749,$C218,'[1]SIIF 30 de Noviembre de 2025'!$C$4:$C$749,$D218,'[1]SIIF 30 de Noviembre de 2025'!$D$4:$D$749,$E218,'[1]SIIF 30 de Noviembre de 2025'!$E$4:$E$749,$F218,'[1]SIIF 30 de Noviembre de 2025'!$F$4:$F$749,$G218,'[1]SIIF 30 de Noviembre de 2025'!$G$4:$G$749,$H218,'[1]SIIF 30 de Noviembre de 2025'!$H$4:$H$749,$I218,'[1]SIIF 30 de Noviembre de 2025'!$I$4:$I$749,$J218,'[1]SIIF 30 de Noviembre de 2025'!$J$4:$J$749,$K218,'[1]SIIF 30 de Noviembre de 2025'!$K$4:$K$749,$L218,'[1]SIIF 30 de Noviembre de 2025'!$L$4:$L$749,$M218,'[1]SIIF 30 de Noviembre de 2025'!$M$4:$M$749,$N218,'[1]SIIF 30 de Noviembre de 2025'!$N$4:$N$749,$O218)/1000000)</f>
        <v>27793.599999999999</v>
      </c>
      <c r="X218" s="294"/>
      <c r="Y218" s="343">
        <f>(+SUMIFS('[1]SIIF 30 de Noviembre de 2025'!$R$4:$R$749,'[1]SIIF 30 de Noviembre de 2025'!$A$4:$A$749,$B218,'[1]SIIF 30 de Noviembre de 2025'!$B$4:$B$749,$C218,'[1]SIIF 30 de Noviembre de 2025'!$C$4:$C$749,$D218,'[1]SIIF 30 de Noviembre de 2025'!$D$4:$D$749,$E218,'[1]SIIF 30 de Noviembre de 2025'!$E$4:$E$749,$F218,'[1]SIIF 30 de Noviembre de 2025'!$F$4:$F$749,$G218,'[1]SIIF 30 de Noviembre de 2025'!$G$4:$G$749,$H218,'[1]SIIF 30 de Noviembre de 2025'!$H$4:$H$749,$I218,'[1]SIIF 30 de Noviembre de 2025'!$I$4:$I$749,$J218,'[1]SIIF 30 de Noviembre de 2025'!$J$4:$J$749,$K218,'[1]SIIF 30 de Noviembre de 2025'!$K$4:$K$749,$L218,'[1]SIIF 30 de Noviembre de 2025'!$L$4:$L$749,$M218,'[1]SIIF 30 de Noviembre de 2025'!$M$4:$M$749,$N218,'[1]SIIF 30 de Noviembre de 2025'!$N$4:$N$749,$O218)/1000000)</f>
        <v>891.56341299999997</v>
      </c>
      <c r="Z218" s="311"/>
      <c r="AA218" s="343">
        <f>(+SUMIFS('[1]SIIF 30 de Noviembre de 2025'!$Q$4:$Q$749,'[1]SIIF 30 de Noviembre de 2025'!$A$4:$A$749,$B218,'[1]SIIF 30 de Noviembre de 2025'!$B$4:$B$749,$C218,'[1]SIIF 30 de Noviembre de 2025'!$C$4:$C$749,$D218,'[1]SIIF 30 de Noviembre de 2025'!$D$4:$D$749,$E218,'[1]SIIF 30 de Noviembre de 2025'!$E$4:$E$749,$F218,'[1]SIIF 30 de Noviembre de 2025'!$F$4:$F$749,$G218,'[1]SIIF 30 de Noviembre de 2025'!$G$4:$G$749,$H218,'[1]SIIF 30 de Noviembre de 2025'!$H$4:$H$749,$I218,'[1]SIIF 30 de Noviembre de 2025'!$I$4:$I$749,$J218,'[1]SIIF 30 de Noviembre de 2025'!$J$4:$J$749,$K218,'[1]SIIF 30 de Noviembre de 2025'!$K$4:$K$749,$L218,'[1]SIIF 30 de Noviembre de 2025'!$L$4:$L$749,$M218,'[1]SIIF 30 de Noviembre de 2025'!$M$4:$M$749,$N218,'[1]SIIF 30 de Noviembre de 2025'!$N$4:$N$749,$O218)/1000000)</f>
        <v>0</v>
      </c>
      <c r="AB218" s="294"/>
      <c r="AC218" s="294"/>
      <c r="AD218" s="407">
        <f>W218-Y218+AA218</f>
        <v>26902.036586999999</v>
      </c>
      <c r="AE218" s="343">
        <f>(+SUMIFS('[1]SIIF 30 de Noviembre de 2025'!$T$4:$T$749,'[1]SIIF 30 de Noviembre de 2025'!$A$4:$A$749,$B218,'[1]SIIF 30 de Noviembre de 2025'!$B$4:$B$749,$C218,'[1]SIIF 30 de Noviembre de 2025'!$C$4:$C$749,$D218,'[1]SIIF 30 de Noviembre de 2025'!$D$4:$D$749,$E218,'[1]SIIF 30 de Noviembre de 2025'!$E$4:$E$749,$F218,'[1]SIIF 30 de Noviembre de 2025'!$F$4:$F$749,$G218,'[1]SIIF 30 de Noviembre de 2025'!$G$4:$G$749,$H218,'[1]SIIF 30 de Noviembre de 2025'!$H$4:$H$749,$I218,'[1]SIIF 30 de Noviembre de 2025'!$I$4:$I$749,$J218,'[1]SIIF 30 de Noviembre de 2025'!$J$4:$J$749,$K218,'[1]SIIF 30 de Noviembre de 2025'!$K$4:$K$749,$L218,'[1]SIIF 30 de Noviembre de 2025'!$L$4:$L$749,$M218,'[1]SIIF 30 de Noviembre de 2025'!$M$4:$M$749,$N218,'[1]SIIF 30 de Noviembre de 2025'!$N$4:$N$749,$O218)/1000000)</f>
        <v>1903.7</v>
      </c>
      <c r="AF218" s="343">
        <f>(+SUMIFS('[1]SIIF 30 de Noviembre de 2025'!$U$4:$U$749,'[1]SIIF 30 de Noviembre de 2025'!$A$4:$A$749,$B218,'[1]SIIF 30 de Noviembre de 2025'!$B$4:$B$749,$C218,'[1]SIIF 30 de Noviembre de 2025'!$C$4:$C$749,$D218,'[1]SIIF 30 de Noviembre de 2025'!$D$4:$D$749,$E218,'[1]SIIF 30 de Noviembre de 2025'!$E$4:$E$749,$F218,'[1]SIIF 30 de Noviembre de 2025'!$F$4:$F$749,$G218,'[1]SIIF 30 de Noviembre de 2025'!$G$4:$G$749,$H218,'[1]SIIF 30 de Noviembre de 2025'!$H$4:$H$749,$I218,'[1]SIIF 30 de Noviembre de 2025'!$I$4:$I$749,$J218,'[1]SIIF 30 de Noviembre de 2025'!$J$4:$J$749,$K218,'[1]SIIF 30 de Noviembre de 2025'!$K$4:$K$749,$L218,'[1]SIIF 30 de Noviembre de 2025'!$L$4:$L$749,$M218,'[1]SIIF 30 de Noviembre de 2025'!$M$4:$M$749,$N218,'[1]SIIF 30 de Noviembre de 2025'!$N$4:$N$749,$O218)/1000000)</f>
        <v>24998.336587000002</v>
      </c>
      <c r="AG218" s="343">
        <f t="shared" ref="AG218:AG222" si="598">AD218-AE218-AF218</f>
        <v>0</v>
      </c>
      <c r="AH218" s="407">
        <f>+SUMIFS('[1]SIIF 30 de Noviembre de 2025'!$W$4:$W$749,'[1]SIIF 30 de Noviembre de 2025'!$A$4:$A$749,$B218,'[1]SIIF 30 de Noviembre de 2025'!$B$4:$B$749,$C218,'[1]SIIF 30 de Noviembre de 2025'!$C$4:$C$749,$D218,'[1]SIIF 30 de Noviembre de 2025'!$D$4:$D$749,$E218,'[1]SIIF 30 de Noviembre de 2025'!$E$4:$E$749,$F218,'[1]SIIF 30 de Noviembre de 2025'!$F$4:$F$749,$G218,'[1]SIIF 30 de Noviembre de 2025'!$G$4:$G$749,$H218,'[1]SIIF 30 de Noviembre de 2025'!$H$4:$H$749,$I218,'[1]SIIF 30 de Noviembre de 2025'!$I$4:$I$749,$J218,'[1]SIIF 30 de Noviembre de 2025'!$J$4:$J$749,$K218,'[1]SIIF 30 de Noviembre de 2025'!$K$4:$K$749,$L218,'[1]SIIF 30 de Noviembre de 2025'!$L$4:$L$749,$M218,'[1]SIIF 30 de Noviembre de 2025'!$M$4:$M$749,$N218,'[1]SIIF 30 de Noviembre de 2025'!$N$4:$N$749,$O218)/1000000</f>
        <v>19618.680227000001</v>
      </c>
      <c r="AI218" s="175">
        <f>+AH218/AD218</f>
        <v>0.72926375531287579</v>
      </c>
      <c r="AJ218" s="215"/>
      <c r="AK218" s="243">
        <f>INDEX(CC218:CN218,MATCH($W$1,$CC$86:$CN$86,0))</f>
        <v>23403.778662000001</v>
      </c>
      <c r="AL218" s="243">
        <f>+AH218-AK218</f>
        <v>-3785.0984349999999</v>
      </c>
      <c r="AM218" s="168">
        <f t="shared" si="590"/>
        <v>0.84205639650854869</v>
      </c>
      <c r="AN218" s="407">
        <f>+SUMIFS('[1]SIIF 30 de Noviembre de 2025'!$X$4:$X$749,'[1]SIIF 30 de Noviembre de 2025'!$A$4:$A$749,$B218,'[1]SIIF 30 de Noviembre de 2025'!$B$4:$B$749,$C218,'[1]SIIF 30 de Noviembre de 2025'!$C$4:$C$749,$D218,'[1]SIIF 30 de Noviembre de 2025'!$D$4:$D$749,$E218,'[1]SIIF 30 de Noviembre de 2025'!$E$4:$E$749,$F218,'[1]SIIF 30 de Noviembre de 2025'!$F$4:$F$749,$G218,'[1]SIIF 30 de Noviembre de 2025'!$G$4:$G$749,$H218,'[1]SIIF 30 de Noviembre de 2025'!$H$4:$H$749,$I218,'[1]SIIF 30 de Noviembre de 2025'!$I$4:$I$749,$J218,'[1]SIIF 30 de Noviembre de 2025'!$J$4:$J$749,$K218,'[1]SIIF 30 de Noviembre de 2025'!$K$4:$K$749,$L218,'[1]SIIF 30 de Noviembre de 2025'!$L$4:$L$749,$M218,'[1]SIIF 30 de Noviembre de 2025'!$M$4:$M$749,$N218,'[1]SIIF 30 de Noviembre de 2025'!$N$4:$N$749,$O218)/1000000</f>
        <v>18637.617936999999</v>
      </c>
      <c r="AO218" s="175">
        <f>+AN218/AD218</f>
        <v>0.69279579918519418</v>
      </c>
      <c r="AP218" s="215"/>
      <c r="AQ218" s="243">
        <f>INDEX(CP218:DA218,MATCH($W$1,$CP$86:$DA$86,0))</f>
        <v>23403.778662000001</v>
      </c>
      <c r="AR218" s="243">
        <f t="shared" ref="AR218:AR222" si="599">+AN218-AQ218</f>
        <v>-4766.1607250000015</v>
      </c>
      <c r="AS218" s="168">
        <f t="shared" si="591"/>
        <v>0.84205639650854869</v>
      </c>
      <c r="AT218" s="407">
        <f>+SUMIFS('[1]SIIF 30 de Noviembre de 2025'!$Z$4:$Z$749,'[1]SIIF 30 de Noviembre de 2025'!$A$4:$A$749,$B218,'[1]SIIF 30 de Noviembre de 2025'!$B$4:$B$749,$C218,'[1]SIIF 30 de Noviembre de 2025'!$C$4:$C$749,$D218,'[1]SIIF 30 de Noviembre de 2025'!$D$4:$D$749,$E218,'[1]SIIF 30 de Noviembre de 2025'!$E$4:$E$749,$F218,'[1]SIIF 30 de Noviembre de 2025'!$F$4:$F$749,$G218,'[1]SIIF 30 de Noviembre de 2025'!$G$4:$G$749,$H218,'[1]SIIF 30 de Noviembre de 2025'!$H$4:$H$749,$I218,'[1]SIIF 30 de Noviembre de 2025'!$I$4:$I$749,$J218,'[1]SIIF 30 de Noviembre de 2025'!$J$4:$J$749,$K218,'[1]SIIF 30 de Noviembre de 2025'!$K$4:$K$749,$L218,'[1]SIIF 30 de Noviembre de 2025'!$L$4:$L$749,$M218,'[1]SIIF 30 de Noviembre de 2025'!$M$4:$M$749,$N218,'[1]SIIF 30 de Noviembre de 2025'!$N$4:$N$749,$O218)/1000000</f>
        <v>18551.937636999999</v>
      </c>
      <c r="AU218" s="175">
        <f>+AT218/AD218</f>
        <v>0.68961089904862227</v>
      </c>
      <c r="AV218" s="407">
        <f>+AD218-AH218</f>
        <v>7283.3563599999979</v>
      </c>
      <c r="AW218" s="341">
        <f>+AH218-AN218</f>
        <v>981.06229000000167</v>
      </c>
      <c r="AX218" s="342">
        <f t="shared" ref="AX218:AX225" si="600">+AD218-AN218</f>
        <v>8264.4186499999996</v>
      </c>
      <c r="AY218" s="376"/>
      <c r="AZ218" s="188">
        <f>AD218*AS218</f>
        <v>22653.031987190356</v>
      </c>
      <c r="BA218" s="170">
        <f>IF(AND(AZ218=0,AN218&gt;AZ218),1,IFERROR(AN218/AZ218,1))</f>
        <v>0.82274275459192581</v>
      </c>
      <c r="BC218" s="249">
        <v>5.5160866890219332E-2</v>
      </c>
      <c r="BD218" s="249">
        <v>0.11876086055782627</v>
      </c>
      <c r="BE218" s="249">
        <v>0.18236085422543319</v>
      </c>
      <c r="BF218" s="249">
        <v>0.25613684690000577</v>
      </c>
      <c r="BG218" s="249">
        <v>0.37061683560244085</v>
      </c>
      <c r="BH218" s="249">
        <v>0.44439282827701343</v>
      </c>
      <c r="BI218" s="249">
        <v>0.54695242581025849</v>
      </c>
      <c r="BJ218" s="249">
        <v>0.62072841848483107</v>
      </c>
      <c r="BK218" s="249">
        <v>0.69450441115940365</v>
      </c>
      <c r="BL218" s="249">
        <v>0.76828040383397622</v>
      </c>
      <c r="BM218" s="249">
        <v>0.84205639650854869</v>
      </c>
      <c r="BN218" s="249">
        <v>1</v>
      </c>
      <c r="BP218" s="249">
        <v>5.5160866890219332E-2</v>
      </c>
      <c r="BQ218" s="249">
        <v>0.11876086055782627</v>
      </c>
      <c r="BR218" s="249">
        <v>0.18236085422543319</v>
      </c>
      <c r="BS218" s="249">
        <v>0.25613684690000577</v>
      </c>
      <c r="BT218" s="249">
        <v>0.37061683560244085</v>
      </c>
      <c r="BU218" s="249">
        <v>0.44439282827701343</v>
      </c>
      <c r="BV218" s="249">
        <v>0.54695242581025849</v>
      </c>
      <c r="BW218" s="249">
        <v>0.62072841848483107</v>
      </c>
      <c r="BX218" s="249">
        <v>0.69450441115940365</v>
      </c>
      <c r="BY218" s="249">
        <v>0.76828040383397622</v>
      </c>
      <c r="BZ218" s="249">
        <v>0.84205639650854869</v>
      </c>
      <c r="CA218" s="249">
        <v>1</v>
      </c>
      <c r="CC218" s="464">
        <f t="shared" ref="CC218:CN222" si="601">DC218/EC218</f>
        <v>1533.11907</v>
      </c>
      <c r="CD218" s="464">
        <f t="shared" si="601"/>
        <v>3300.7918540000001</v>
      </c>
      <c r="CE218" s="464">
        <f t="shared" si="601"/>
        <v>5068.4646380000004</v>
      </c>
      <c r="CF218" s="464">
        <f t="shared" si="601"/>
        <v>7118.9650680000004</v>
      </c>
      <c r="CG218" s="464">
        <f t="shared" si="601"/>
        <v>10300.776082</v>
      </c>
      <c r="CH218" s="464">
        <f t="shared" si="601"/>
        <v>12351.276512</v>
      </c>
      <c r="CI218" s="464">
        <f t="shared" si="601"/>
        <v>15201.776942</v>
      </c>
      <c r="CJ218" s="464">
        <f t="shared" si="601"/>
        <v>17252.277372</v>
      </c>
      <c r="CK218" s="464">
        <f t="shared" si="601"/>
        <v>19302.777802000001</v>
      </c>
      <c r="CL218" s="464">
        <f t="shared" si="601"/>
        <v>21353.278232000001</v>
      </c>
      <c r="CM218" s="464">
        <f t="shared" si="601"/>
        <v>23403.778662000001</v>
      </c>
      <c r="CN218" s="464">
        <f t="shared" si="601"/>
        <v>27793.599999999999</v>
      </c>
      <c r="CP218" s="465">
        <f t="shared" ref="CP218:DA222" si="602">DP218/EP218</f>
        <v>1533.11907</v>
      </c>
      <c r="CQ218" s="465">
        <f t="shared" si="602"/>
        <v>3300.7918540000001</v>
      </c>
      <c r="CR218" s="465">
        <f t="shared" si="602"/>
        <v>5068.4646380000004</v>
      </c>
      <c r="CS218" s="465">
        <f t="shared" si="602"/>
        <v>7118.9650680000004</v>
      </c>
      <c r="CT218" s="465">
        <f t="shared" si="602"/>
        <v>10300.776082</v>
      </c>
      <c r="CU218" s="465">
        <f t="shared" si="602"/>
        <v>12351.276512</v>
      </c>
      <c r="CV218" s="465">
        <f t="shared" si="602"/>
        <v>15201.776942</v>
      </c>
      <c r="CW218" s="465">
        <f t="shared" si="602"/>
        <v>17252.277372</v>
      </c>
      <c r="CX218" s="465">
        <f t="shared" si="602"/>
        <v>19302.777802000001</v>
      </c>
      <c r="CY218" s="465">
        <f t="shared" si="602"/>
        <v>21353.278232000001</v>
      </c>
      <c r="CZ218" s="465">
        <f t="shared" si="602"/>
        <v>23403.778662000001</v>
      </c>
      <c r="DA218" s="465">
        <f t="shared" si="602"/>
        <v>27793.599999999999</v>
      </c>
      <c r="DC218" s="465">
        <v>1533119070</v>
      </c>
      <c r="DD218" s="465">
        <v>3300791854</v>
      </c>
      <c r="DE218" s="465">
        <v>5068464638</v>
      </c>
      <c r="DF218" s="465">
        <v>7118965068</v>
      </c>
      <c r="DG218" s="465">
        <v>10300776082</v>
      </c>
      <c r="DH218" s="465">
        <v>12351276512</v>
      </c>
      <c r="DI218" s="465">
        <v>15201776942</v>
      </c>
      <c r="DJ218" s="465">
        <v>17252277372</v>
      </c>
      <c r="DK218" s="465">
        <v>19302777802</v>
      </c>
      <c r="DL218" s="465">
        <v>21353278232</v>
      </c>
      <c r="DM218" s="465">
        <v>23403778662</v>
      </c>
      <c r="DN218" s="465">
        <v>27793600000</v>
      </c>
      <c r="DP218" s="465">
        <v>1533119070</v>
      </c>
      <c r="DQ218" s="465">
        <v>3300791854</v>
      </c>
      <c r="DR218" s="465">
        <v>5068464638</v>
      </c>
      <c r="DS218" s="465">
        <v>7118965068</v>
      </c>
      <c r="DT218" s="465">
        <v>10300776082</v>
      </c>
      <c r="DU218" s="465">
        <v>12351276512</v>
      </c>
      <c r="DV218" s="465">
        <v>15201776942</v>
      </c>
      <c r="DW218" s="465">
        <v>17252277372</v>
      </c>
      <c r="DX218" s="465">
        <v>19302777802</v>
      </c>
      <c r="DY218" s="465">
        <v>21353278232</v>
      </c>
      <c r="DZ218" s="465">
        <v>23403778662</v>
      </c>
      <c r="EA218" s="465">
        <v>27793600000</v>
      </c>
      <c r="EC218" s="465">
        <v>1000000</v>
      </c>
      <c r="ED218" s="465">
        <v>1000000</v>
      </c>
      <c r="EE218" s="465">
        <v>1000000</v>
      </c>
      <c r="EF218" s="465">
        <v>1000000</v>
      </c>
      <c r="EG218" s="465">
        <v>1000000</v>
      </c>
      <c r="EH218" s="465">
        <v>1000000</v>
      </c>
      <c r="EI218" s="465">
        <v>1000000</v>
      </c>
      <c r="EJ218" s="465">
        <v>1000000</v>
      </c>
      <c r="EK218" s="465">
        <v>1000000</v>
      </c>
      <c r="EL218" s="465">
        <v>1000000</v>
      </c>
      <c r="EM218" s="465">
        <v>1000000</v>
      </c>
      <c r="EN218" s="465">
        <v>1000000</v>
      </c>
      <c r="EP218" s="465">
        <v>1000000</v>
      </c>
      <c r="EQ218" s="465">
        <v>1000000</v>
      </c>
      <c r="ER218" s="465">
        <v>1000000</v>
      </c>
      <c r="ES218" s="465">
        <v>1000000</v>
      </c>
      <c r="ET218" s="465">
        <v>1000000</v>
      </c>
      <c r="EU218" s="465">
        <v>1000000</v>
      </c>
      <c r="EV218" s="465">
        <v>1000000</v>
      </c>
      <c r="EW218" s="465">
        <v>1000000</v>
      </c>
      <c r="EX218" s="465">
        <v>1000000</v>
      </c>
      <c r="EY218" s="465">
        <v>1000000</v>
      </c>
      <c r="EZ218" s="465">
        <v>1000000</v>
      </c>
      <c r="FA218" s="465">
        <v>1000000</v>
      </c>
    </row>
    <row r="219" spans="1:157" ht="21" customHeight="1">
      <c r="B219" s="1" t="s">
        <v>199</v>
      </c>
      <c r="C219" s="1" t="s">
        <v>200</v>
      </c>
      <c r="D219" s="1" t="s">
        <v>171</v>
      </c>
      <c r="E219" s="1" t="s">
        <v>172</v>
      </c>
      <c r="F219" s="1">
        <v>2</v>
      </c>
      <c r="G219" s="1" t="s">
        <v>171</v>
      </c>
      <c r="H219" s="1" t="s">
        <v>171</v>
      </c>
      <c r="I219" s="1" t="s">
        <v>171</v>
      </c>
      <c r="J219" s="1" t="s">
        <v>171</v>
      </c>
      <c r="K219" s="1" t="s">
        <v>171</v>
      </c>
      <c r="L219" s="1" t="s">
        <v>171</v>
      </c>
      <c r="M219" s="1" t="s">
        <v>171</v>
      </c>
      <c r="N219" s="1" t="s">
        <v>171</v>
      </c>
      <c r="O219" s="1" t="s">
        <v>171</v>
      </c>
      <c r="T219" s="295" t="s">
        <v>175</v>
      </c>
      <c r="U219" s="398"/>
      <c r="V219" s="172" t="s">
        <v>175</v>
      </c>
      <c r="W219" s="343">
        <f>(+SUMIFS('[1]SIIF 30 de Noviembre de 2025'!$P$4:$P$749,'[1]SIIF 30 de Noviembre de 2025'!$A$4:$A$749,$B219,'[1]SIIF 30 de Noviembre de 2025'!$B$4:$B$749,$C219,'[1]SIIF 30 de Noviembre de 2025'!$C$4:$C$749,$D219,'[1]SIIF 30 de Noviembre de 2025'!$D$4:$D$749,$E219,'[1]SIIF 30 de Noviembre de 2025'!$E$4:$E$749,$F219,'[1]SIIF 30 de Noviembre de 2025'!$F$4:$F$749,$G219,'[1]SIIF 30 de Noviembre de 2025'!$G$4:$G$749,$H219,'[1]SIIF 30 de Noviembre de 2025'!$H$4:$H$749,$I219,'[1]SIIF 30 de Noviembre de 2025'!$I$4:$I$749,$J219,'[1]SIIF 30 de Noviembre de 2025'!$J$4:$J$749,$K219,'[1]SIIF 30 de Noviembre de 2025'!$K$4:$K$749,$L219,'[1]SIIF 30 de Noviembre de 2025'!$L$4:$L$749,$M219,'[1]SIIF 30 de Noviembre de 2025'!$M$4:$M$749,$N219,'[1]SIIF 30 de Noviembre de 2025'!$N$4:$N$749,$O219)/1000000)</f>
        <v>4055.7</v>
      </c>
      <c r="X219" s="294"/>
      <c r="Y219" s="343">
        <f>(+SUMIFS('[1]SIIF 30 de Noviembre de 2025'!$R$4:$R$749,'[1]SIIF 30 de Noviembre de 2025'!$A$4:$A$749,$B219,'[1]SIIF 30 de Noviembre de 2025'!$B$4:$B$749,$C219,'[1]SIIF 30 de Noviembre de 2025'!$C$4:$C$749,$D219,'[1]SIIF 30 de Noviembre de 2025'!$D$4:$D$749,$E219,'[1]SIIF 30 de Noviembre de 2025'!$E$4:$E$749,$F219,'[1]SIIF 30 de Noviembre de 2025'!$F$4:$F$749,$G219,'[1]SIIF 30 de Noviembre de 2025'!$G$4:$G$749,$H219,'[1]SIIF 30 de Noviembre de 2025'!$H$4:$H$749,$I219,'[1]SIIF 30 de Noviembre de 2025'!$I$4:$I$749,$J219,'[1]SIIF 30 de Noviembre de 2025'!$J$4:$J$749,$K219,'[1]SIIF 30 de Noviembre de 2025'!$K$4:$K$749,$L219,'[1]SIIF 30 de Noviembre de 2025'!$L$4:$L$749,$M219,'[1]SIIF 30 de Noviembre de 2025'!$M$4:$M$749,$N219,'[1]SIIF 30 de Noviembre de 2025'!$N$4:$N$749,$O219)/1000000)</f>
        <v>0</v>
      </c>
      <c r="Z219" s="294"/>
      <c r="AA219" s="343">
        <f>(+SUMIFS('[1]SIIF 30 de Noviembre de 2025'!$Q$4:$Q$749,'[1]SIIF 30 de Noviembre de 2025'!$A$4:$A$749,$B219,'[1]SIIF 30 de Noviembre de 2025'!$B$4:$B$749,$C219,'[1]SIIF 30 de Noviembre de 2025'!$C$4:$C$749,$D219,'[1]SIIF 30 de Noviembre de 2025'!$D$4:$D$749,$E219,'[1]SIIF 30 de Noviembre de 2025'!$E$4:$E$749,$F219,'[1]SIIF 30 de Noviembre de 2025'!$F$4:$F$749,$G219,'[1]SIIF 30 de Noviembre de 2025'!$G$4:$G$749,$H219,'[1]SIIF 30 de Noviembre de 2025'!$H$4:$H$749,$I219,'[1]SIIF 30 de Noviembre de 2025'!$I$4:$I$749,$J219,'[1]SIIF 30 de Noviembre de 2025'!$J$4:$J$749,$K219,'[1]SIIF 30 de Noviembre de 2025'!$K$4:$K$749,$L219,'[1]SIIF 30 de Noviembre de 2025'!$L$4:$L$749,$M219,'[1]SIIF 30 de Noviembre de 2025'!$M$4:$M$749,$N219,'[1]SIIF 30 de Noviembre de 2025'!$N$4:$N$749,$O219)/1000000)</f>
        <v>738.39513299999999</v>
      </c>
      <c r="AB219" s="294"/>
      <c r="AC219" s="294"/>
      <c r="AD219" s="407">
        <f>W219-Y219+AA219</f>
        <v>4794.0951329999998</v>
      </c>
      <c r="AE219" s="343">
        <f>(+SUMIFS('[1]SIIF 30 de Noviembre de 2025'!$T$4:$T$749,'[1]SIIF 30 de Noviembre de 2025'!$A$4:$A$749,$B219,'[1]SIIF 30 de Noviembre de 2025'!$B$4:$B$749,$C219,'[1]SIIF 30 de Noviembre de 2025'!$C$4:$C$749,$D219,'[1]SIIF 30 de Noviembre de 2025'!$D$4:$D$749,$E219,'[1]SIIF 30 de Noviembre de 2025'!$E$4:$E$749,$F219,'[1]SIIF 30 de Noviembre de 2025'!$F$4:$F$749,$G219,'[1]SIIF 30 de Noviembre de 2025'!$G$4:$G$749,$H219,'[1]SIIF 30 de Noviembre de 2025'!$H$4:$H$749,$I219,'[1]SIIF 30 de Noviembre de 2025'!$I$4:$I$749,$J219,'[1]SIIF 30 de Noviembre de 2025'!$J$4:$J$749,$K219,'[1]SIIF 30 de Noviembre de 2025'!$K$4:$K$749,$L219,'[1]SIIF 30 de Noviembre de 2025'!$L$4:$L$749,$M219,'[1]SIIF 30 de Noviembre de 2025'!$M$4:$M$749,$N219,'[1]SIIF 30 de Noviembre de 2025'!$N$4:$N$749,$O219)/1000000)</f>
        <v>0</v>
      </c>
      <c r="AF219" s="343">
        <f>(+SUMIFS('[1]SIIF 30 de Noviembre de 2025'!$U$4:$U$749,'[1]SIIF 30 de Noviembre de 2025'!$A$4:$A$749,$B219,'[1]SIIF 30 de Noviembre de 2025'!$B$4:$B$749,$C219,'[1]SIIF 30 de Noviembre de 2025'!$C$4:$C$749,$D219,'[1]SIIF 30 de Noviembre de 2025'!$D$4:$D$749,$E219,'[1]SIIF 30 de Noviembre de 2025'!$E$4:$E$749,$F219,'[1]SIIF 30 de Noviembre de 2025'!$F$4:$F$749,$G219,'[1]SIIF 30 de Noviembre de 2025'!$G$4:$G$749,$H219,'[1]SIIF 30 de Noviembre de 2025'!$H$4:$H$749,$I219,'[1]SIIF 30 de Noviembre de 2025'!$I$4:$I$749,$J219,'[1]SIIF 30 de Noviembre de 2025'!$J$4:$J$749,$K219,'[1]SIIF 30 de Noviembre de 2025'!$K$4:$K$749,$L219,'[1]SIIF 30 de Noviembre de 2025'!$L$4:$L$749,$M219,'[1]SIIF 30 de Noviembre de 2025'!$M$4:$M$749,$N219,'[1]SIIF 30 de Noviembre de 2025'!$N$4:$N$749,$O219)/1000000)</f>
        <v>4728.0411954900001</v>
      </c>
      <c r="AG219" s="343">
        <f t="shared" si="598"/>
        <v>66.053937509999741</v>
      </c>
      <c r="AH219" s="407">
        <f>+SUMIFS('[1]SIIF 30 de Noviembre de 2025'!$W$4:$W$749,'[1]SIIF 30 de Noviembre de 2025'!$A$4:$A$749,$B219,'[1]SIIF 30 de Noviembre de 2025'!$B$4:$B$749,$C219,'[1]SIIF 30 de Noviembre de 2025'!$C$4:$C$749,$D219,'[1]SIIF 30 de Noviembre de 2025'!$D$4:$D$749,$E219,'[1]SIIF 30 de Noviembre de 2025'!$E$4:$E$749,$F219,'[1]SIIF 30 de Noviembre de 2025'!$F$4:$F$749,$G219,'[1]SIIF 30 de Noviembre de 2025'!$G$4:$G$749,$H219,'[1]SIIF 30 de Noviembre de 2025'!$H$4:$H$749,$I219,'[1]SIIF 30 de Noviembre de 2025'!$I$4:$I$749,$J219,'[1]SIIF 30 de Noviembre de 2025'!$J$4:$J$749,$K219,'[1]SIIF 30 de Noviembre de 2025'!$K$4:$K$749,$L219,'[1]SIIF 30 de Noviembre de 2025'!$L$4:$L$749,$M219,'[1]SIIF 30 de Noviembre de 2025'!$M$4:$M$749,$N219,'[1]SIIF 30 de Noviembre de 2025'!$N$4:$N$749,$O219)/1000000</f>
        <v>3906.7896785300004</v>
      </c>
      <c r="AI219" s="175">
        <f>+AH219/AD219</f>
        <v>0.81491701147892104</v>
      </c>
      <c r="AJ219" s="215"/>
      <c r="AK219" s="243">
        <f>INDEX(CC219:CN219,MATCH($W$1,$CC$86:$CN$86,0))</f>
        <v>3864.2663230000003</v>
      </c>
      <c r="AL219" s="243">
        <f t="shared" ref="AL219:AL222" si="603">+AH219-AK219</f>
        <v>42.523355530000117</v>
      </c>
      <c r="AM219" s="168">
        <f t="shared" si="590"/>
        <v>0.95279885667085829</v>
      </c>
      <c r="AN219" s="407">
        <f>+SUMIFS('[1]SIIF 30 de Noviembre de 2025'!$X$4:$X$749,'[1]SIIF 30 de Noviembre de 2025'!$A$4:$A$749,$B219,'[1]SIIF 30 de Noviembre de 2025'!$B$4:$B$749,$C219,'[1]SIIF 30 de Noviembre de 2025'!$C$4:$C$749,$D219,'[1]SIIF 30 de Noviembre de 2025'!$D$4:$D$749,$E219,'[1]SIIF 30 de Noviembre de 2025'!$E$4:$E$749,$F219,'[1]SIIF 30 de Noviembre de 2025'!$F$4:$F$749,$G219,'[1]SIIF 30 de Noviembre de 2025'!$G$4:$G$749,$H219,'[1]SIIF 30 de Noviembre de 2025'!$H$4:$H$749,$I219,'[1]SIIF 30 de Noviembre de 2025'!$I$4:$I$749,$J219,'[1]SIIF 30 de Noviembre de 2025'!$J$4:$J$749,$K219,'[1]SIIF 30 de Noviembre de 2025'!$K$4:$K$749,$L219,'[1]SIIF 30 de Noviembre de 2025'!$L$4:$L$749,$M219,'[1]SIIF 30 de Noviembre de 2025'!$M$4:$M$749,$N219,'[1]SIIF 30 de Noviembre de 2025'!$N$4:$N$749,$O219)/1000000</f>
        <v>3306.73309002</v>
      </c>
      <c r="AO219" s="175">
        <f>+AN219/AD219</f>
        <v>0.68975124570603719</v>
      </c>
      <c r="AP219" s="215"/>
      <c r="AQ219" s="243">
        <f>INDEX(CP219:DA219,MATCH($W$1,$CP$86:$DA$86,0))</f>
        <v>3679.8425659999998</v>
      </c>
      <c r="AR219" s="243">
        <f t="shared" si="599"/>
        <v>-373.10947597999984</v>
      </c>
      <c r="AS219" s="168">
        <f t="shared" si="591"/>
        <v>0.90732612520649947</v>
      </c>
      <c r="AT219" s="407">
        <f>+SUMIFS('[1]SIIF 30 de Noviembre de 2025'!$Z$4:$Z$749,'[1]SIIF 30 de Noviembre de 2025'!$A$4:$A$749,$B219,'[1]SIIF 30 de Noviembre de 2025'!$B$4:$B$749,$C219,'[1]SIIF 30 de Noviembre de 2025'!$C$4:$C$749,$D219,'[1]SIIF 30 de Noviembre de 2025'!$D$4:$D$749,$E219,'[1]SIIF 30 de Noviembre de 2025'!$E$4:$E$749,$F219,'[1]SIIF 30 de Noviembre de 2025'!$F$4:$F$749,$G219,'[1]SIIF 30 de Noviembre de 2025'!$G$4:$G$749,$H219,'[1]SIIF 30 de Noviembre de 2025'!$H$4:$H$749,$I219,'[1]SIIF 30 de Noviembre de 2025'!$I$4:$I$749,$J219,'[1]SIIF 30 de Noviembre de 2025'!$J$4:$J$749,$K219,'[1]SIIF 30 de Noviembre de 2025'!$K$4:$K$749,$L219,'[1]SIIF 30 de Noviembre de 2025'!$L$4:$L$749,$M219,'[1]SIIF 30 de Noviembre de 2025'!$M$4:$M$749,$N219,'[1]SIIF 30 de Noviembre de 2025'!$N$4:$N$749,$O219)/1000000</f>
        <v>3289.8088560199999</v>
      </c>
      <c r="AU219" s="175">
        <f>+AT219/AD219</f>
        <v>0.68622102080843295</v>
      </c>
      <c r="AV219" s="407">
        <f>+AD219-AH219</f>
        <v>887.3054544699994</v>
      </c>
      <c r="AW219" s="341">
        <f>+AH219-AN219</f>
        <v>600.05658851000044</v>
      </c>
      <c r="AX219" s="342">
        <f t="shared" si="600"/>
        <v>1487.3620429799998</v>
      </c>
      <c r="AY219" s="376"/>
      <c r="AZ219" s="188">
        <f>AD219*AS219</f>
        <v>4349.8077608962276</v>
      </c>
      <c r="BA219" s="170">
        <f>IF(AND(AZ219=0,AN219&gt;AZ219),1,IFERROR(AN219/AZ219,1))</f>
        <v>0.76020212197577341</v>
      </c>
      <c r="BC219" s="249">
        <v>0.35978089454348194</v>
      </c>
      <c r="BD219" s="249">
        <v>0.4130392716423798</v>
      </c>
      <c r="BE219" s="249">
        <v>0.49539250289715703</v>
      </c>
      <c r="BF219" s="249">
        <v>0.510292502897157</v>
      </c>
      <c r="BG219" s="249">
        <v>0.59200922257563426</v>
      </c>
      <c r="BH219" s="249">
        <v>0.79035256651132968</v>
      </c>
      <c r="BI219" s="249">
        <v>0.8805048630322756</v>
      </c>
      <c r="BJ219" s="249">
        <v>0.8905048630322755</v>
      </c>
      <c r="BK219" s="249">
        <v>0.9095048630322754</v>
      </c>
      <c r="BL219" s="249">
        <v>0.93800486303227559</v>
      </c>
      <c r="BM219" s="249">
        <v>0.95279885667085829</v>
      </c>
      <c r="BN219" s="249">
        <v>1</v>
      </c>
      <c r="BP219" s="249">
        <v>3.3871927410804546E-2</v>
      </c>
      <c r="BQ219" s="249">
        <v>0.10596798974283107</v>
      </c>
      <c r="BR219" s="249">
        <v>0.17806405207485762</v>
      </c>
      <c r="BS219" s="249">
        <v>0.25216741277707916</v>
      </c>
      <c r="BT219" s="249">
        <v>0.32627077347930072</v>
      </c>
      <c r="BU219" s="249">
        <v>0.40037413418152229</v>
      </c>
      <c r="BV219" s="249">
        <v>0.47447749488374386</v>
      </c>
      <c r="BW219" s="249">
        <v>0.54858085558596548</v>
      </c>
      <c r="BX219" s="249">
        <v>0.75911940380205634</v>
      </c>
      <c r="BY219" s="249">
        <v>0.8332227645042779</v>
      </c>
      <c r="BZ219" s="249">
        <v>0.90732612520649947</v>
      </c>
      <c r="CA219" s="249">
        <v>1</v>
      </c>
      <c r="CC219" s="464">
        <f t="shared" si="601"/>
        <v>1459.163374</v>
      </c>
      <c r="CD219" s="464">
        <f t="shared" si="601"/>
        <v>1675.163374</v>
      </c>
      <c r="CE219" s="464">
        <f t="shared" si="601"/>
        <v>2009.163374</v>
      </c>
      <c r="CF219" s="464">
        <f t="shared" si="601"/>
        <v>2069.593304</v>
      </c>
      <c r="CG219" s="464">
        <f t="shared" si="601"/>
        <v>2401.0118040000002</v>
      </c>
      <c r="CH219" s="464">
        <f t="shared" si="601"/>
        <v>3205.4329039999998</v>
      </c>
      <c r="CI219" s="464">
        <f t="shared" si="601"/>
        <v>3571.0635730000004</v>
      </c>
      <c r="CJ219" s="464">
        <f t="shared" si="601"/>
        <v>3611.6205730000001</v>
      </c>
      <c r="CK219" s="464">
        <f t="shared" si="601"/>
        <v>3688.6788729999998</v>
      </c>
      <c r="CL219" s="464">
        <f t="shared" si="601"/>
        <v>3804.2663230000003</v>
      </c>
      <c r="CM219" s="464">
        <f t="shared" si="601"/>
        <v>3864.2663230000003</v>
      </c>
      <c r="CN219" s="464">
        <f t="shared" si="601"/>
        <v>4055.7000000000003</v>
      </c>
      <c r="CP219" s="465">
        <f t="shared" si="602"/>
        <v>137.37437600000001</v>
      </c>
      <c r="CQ219" s="465">
        <f t="shared" si="602"/>
        <v>429.77437600000002</v>
      </c>
      <c r="CR219" s="465">
        <f t="shared" si="602"/>
        <v>722.17437600000005</v>
      </c>
      <c r="CS219" s="465">
        <f t="shared" si="602"/>
        <v>1022.715376</v>
      </c>
      <c r="CT219" s="465">
        <f t="shared" si="602"/>
        <v>1323.256376</v>
      </c>
      <c r="CU219" s="465">
        <f t="shared" si="602"/>
        <v>1623.797376</v>
      </c>
      <c r="CV219" s="465">
        <f t="shared" si="602"/>
        <v>1924.3383759999999</v>
      </c>
      <c r="CW219" s="465">
        <f t="shared" si="602"/>
        <v>2224.8793759999999</v>
      </c>
      <c r="CX219" s="465">
        <f t="shared" si="602"/>
        <v>3078.7605659999999</v>
      </c>
      <c r="CY219" s="465">
        <f t="shared" si="602"/>
        <v>3379.3015660000001</v>
      </c>
      <c r="CZ219" s="465">
        <f t="shared" si="602"/>
        <v>3679.8425659999998</v>
      </c>
      <c r="DA219" s="465">
        <f t="shared" si="602"/>
        <v>4055.7</v>
      </c>
      <c r="DC219" s="465">
        <v>1459163374</v>
      </c>
      <c r="DD219" s="465">
        <v>1675163374</v>
      </c>
      <c r="DE219" s="465">
        <v>2009163374</v>
      </c>
      <c r="DF219" s="465">
        <v>2069593304</v>
      </c>
      <c r="DG219" s="465">
        <v>2401011804</v>
      </c>
      <c r="DH219" s="465">
        <v>3205432904</v>
      </c>
      <c r="DI219" s="465">
        <v>3571063573.0000005</v>
      </c>
      <c r="DJ219" s="465">
        <v>3611620573</v>
      </c>
      <c r="DK219" s="465">
        <v>3688678873</v>
      </c>
      <c r="DL219" s="465">
        <v>3804266323.0000005</v>
      </c>
      <c r="DM219" s="465">
        <v>3864266323.0000005</v>
      </c>
      <c r="DN219" s="465">
        <v>4055700000.0000005</v>
      </c>
      <c r="DP219" s="465">
        <v>137374376</v>
      </c>
      <c r="DQ219" s="465">
        <v>429774376</v>
      </c>
      <c r="DR219" s="465">
        <v>722174376</v>
      </c>
      <c r="DS219" s="465">
        <v>1022715376</v>
      </c>
      <c r="DT219" s="465">
        <v>1323256376</v>
      </c>
      <c r="DU219" s="465">
        <v>1623797376</v>
      </c>
      <c r="DV219" s="465">
        <v>1924338376</v>
      </c>
      <c r="DW219" s="465">
        <v>2224879376</v>
      </c>
      <c r="DX219" s="465">
        <v>3078760566</v>
      </c>
      <c r="DY219" s="465">
        <v>3379301566</v>
      </c>
      <c r="DZ219" s="465">
        <v>3679842566</v>
      </c>
      <c r="EA219" s="465">
        <v>4055700000</v>
      </c>
      <c r="EC219" s="465">
        <v>1000000</v>
      </c>
      <c r="ED219" s="465">
        <v>1000000</v>
      </c>
      <c r="EE219" s="465">
        <v>1000000</v>
      </c>
      <c r="EF219" s="465">
        <v>1000000</v>
      </c>
      <c r="EG219" s="465">
        <v>1000000</v>
      </c>
      <c r="EH219" s="465">
        <v>1000000</v>
      </c>
      <c r="EI219" s="465">
        <v>1000000</v>
      </c>
      <c r="EJ219" s="465">
        <v>1000000</v>
      </c>
      <c r="EK219" s="465">
        <v>1000000</v>
      </c>
      <c r="EL219" s="465">
        <v>1000000</v>
      </c>
      <c r="EM219" s="465">
        <v>1000000</v>
      </c>
      <c r="EN219" s="465">
        <v>1000000</v>
      </c>
      <c r="EP219" s="465">
        <v>1000000</v>
      </c>
      <c r="EQ219" s="465">
        <v>1000000</v>
      </c>
      <c r="ER219" s="465">
        <v>1000000</v>
      </c>
      <c r="ES219" s="465">
        <v>1000000</v>
      </c>
      <c r="ET219" s="465">
        <v>1000000</v>
      </c>
      <c r="EU219" s="465">
        <v>1000000</v>
      </c>
      <c r="EV219" s="465">
        <v>1000000</v>
      </c>
      <c r="EW219" s="465">
        <v>1000000</v>
      </c>
      <c r="EX219" s="465">
        <v>1000000</v>
      </c>
      <c r="EY219" s="465">
        <v>1000000</v>
      </c>
      <c r="EZ219" s="465">
        <v>1000000</v>
      </c>
      <c r="FA219" s="465">
        <v>1000000</v>
      </c>
    </row>
    <row r="220" spans="1:157" ht="20.25" customHeight="1">
      <c r="B220" s="1" t="s">
        <v>199</v>
      </c>
      <c r="C220" s="1" t="s">
        <v>200</v>
      </c>
      <c r="D220" s="1" t="s">
        <v>171</v>
      </c>
      <c r="E220" s="1" t="s">
        <v>172</v>
      </c>
      <c r="F220" s="1">
        <v>3</v>
      </c>
      <c r="G220" s="1" t="s">
        <v>171</v>
      </c>
      <c r="H220" s="1" t="s">
        <v>171</v>
      </c>
      <c r="I220" s="1" t="s">
        <v>171</v>
      </c>
      <c r="J220" s="1" t="s">
        <v>171</v>
      </c>
      <c r="K220" s="1" t="s">
        <v>171</v>
      </c>
      <c r="L220" s="1" t="s">
        <v>171</v>
      </c>
      <c r="M220" s="1" t="s">
        <v>171</v>
      </c>
      <c r="N220" s="1" t="s">
        <v>171</v>
      </c>
      <c r="O220" s="1" t="s">
        <v>171</v>
      </c>
      <c r="T220" s="295" t="s">
        <v>176</v>
      </c>
      <c r="U220" s="398"/>
      <c r="V220" s="172" t="s">
        <v>176</v>
      </c>
      <c r="W220" s="343">
        <f>(+SUMIFS('[1]SIIF 30 de Noviembre de 2025'!$P$4:$P$749,'[1]SIIF 30 de Noviembre de 2025'!$A$4:$A$749,$B220,'[1]SIIF 30 de Noviembre de 2025'!$B$4:$B$749,$C220,'[1]SIIF 30 de Noviembre de 2025'!$C$4:$C$749,$D220,'[1]SIIF 30 de Noviembre de 2025'!$D$4:$D$749,$E220,'[1]SIIF 30 de Noviembre de 2025'!$E$4:$E$749,$F220,'[1]SIIF 30 de Noviembre de 2025'!$F$4:$F$749,$G220,'[1]SIIF 30 de Noviembre de 2025'!$G$4:$G$749,$H220,'[1]SIIF 30 de Noviembre de 2025'!$H$4:$H$749,$I220,'[1]SIIF 30 de Noviembre de 2025'!$I$4:$I$749,$J220,'[1]SIIF 30 de Noviembre de 2025'!$J$4:$J$749,$K220,'[1]SIIF 30 de Noviembre de 2025'!$K$4:$K$749,$L220,'[1]SIIF 30 de Noviembre de 2025'!$L$4:$L$749,$M220,'[1]SIIF 30 de Noviembre de 2025'!$M$4:$M$749,$N220,'[1]SIIF 30 de Noviembre de 2025'!$N$4:$N$749,$O220)/1000000)</f>
        <v>2811.6</v>
      </c>
      <c r="X220" s="294"/>
      <c r="Y220" s="343">
        <f>(+SUMIFS('[1]SIIF 30 de Noviembre de 2025'!$R$4:$R$749,'[1]SIIF 30 de Noviembre de 2025'!$A$4:$A$749,$B220,'[1]SIIF 30 de Noviembre de 2025'!$B$4:$B$749,$C220,'[1]SIIF 30 de Noviembre de 2025'!$C$4:$C$749,$D220,'[1]SIIF 30 de Noviembre de 2025'!$D$4:$D$749,$E220,'[1]SIIF 30 de Noviembre de 2025'!$E$4:$E$749,$F220,'[1]SIIF 30 de Noviembre de 2025'!$F$4:$F$749,$G220,'[1]SIIF 30 de Noviembre de 2025'!$G$4:$G$749,$H220,'[1]SIIF 30 de Noviembre de 2025'!$H$4:$H$749,$I220,'[1]SIIF 30 de Noviembre de 2025'!$I$4:$I$749,$J220,'[1]SIIF 30 de Noviembre de 2025'!$J$4:$J$749,$K220,'[1]SIIF 30 de Noviembre de 2025'!$K$4:$K$749,$L220,'[1]SIIF 30 de Noviembre de 2025'!$L$4:$L$749,$M220,'[1]SIIF 30 de Noviembre de 2025'!$M$4:$M$749,$N220,'[1]SIIF 30 de Noviembre de 2025'!$N$4:$N$749,$O220)/1000000)</f>
        <v>0</v>
      </c>
      <c r="Z220" s="311"/>
      <c r="AA220" s="343">
        <f>(+SUMIFS('[1]SIIF 30 de Noviembre de 2025'!$Q$4:$Q$749,'[1]SIIF 30 de Noviembre de 2025'!$A$4:$A$749,$B220,'[1]SIIF 30 de Noviembre de 2025'!$B$4:$B$749,$C220,'[1]SIIF 30 de Noviembre de 2025'!$C$4:$C$749,$D220,'[1]SIIF 30 de Noviembre de 2025'!$D$4:$D$749,$E220,'[1]SIIF 30 de Noviembre de 2025'!$E$4:$E$749,$F220,'[1]SIIF 30 de Noviembre de 2025'!$F$4:$F$749,$G220,'[1]SIIF 30 de Noviembre de 2025'!$G$4:$G$749,$H220,'[1]SIIF 30 de Noviembre de 2025'!$H$4:$H$749,$I220,'[1]SIIF 30 de Noviembre de 2025'!$I$4:$I$749,$J220,'[1]SIIF 30 de Noviembre de 2025'!$J$4:$J$749,$K220,'[1]SIIF 30 de Noviembre de 2025'!$K$4:$K$749,$L220,'[1]SIIF 30 de Noviembre de 2025'!$L$4:$L$749,$M220,'[1]SIIF 30 de Noviembre de 2025'!$M$4:$M$749,$N220,'[1]SIIF 30 de Noviembre de 2025'!$N$4:$N$749,$O220)/1000000)</f>
        <v>153.16828000000001</v>
      </c>
      <c r="AB220" s="294"/>
      <c r="AC220" s="294"/>
      <c r="AD220" s="407">
        <f>W220-Y220+AA220</f>
        <v>2964.7682799999998</v>
      </c>
      <c r="AE220" s="343">
        <f>(+SUMIFS('[1]SIIF 30 de Noviembre de 2025'!$T$4:$T$749,'[1]SIIF 30 de Noviembre de 2025'!$A$4:$A$749,$B220,'[1]SIIF 30 de Noviembre de 2025'!$B$4:$B$749,$C220,'[1]SIIF 30 de Noviembre de 2025'!$C$4:$C$749,$D220,'[1]SIIF 30 de Noviembre de 2025'!$D$4:$D$749,$E220,'[1]SIIF 30 de Noviembre de 2025'!$E$4:$E$749,$F220,'[1]SIIF 30 de Noviembre de 2025'!$F$4:$F$749,$G220,'[1]SIIF 30 de Noviembre de 2025'!$G$4:$G$749,$H220,'[1]SIIF 30 de Noviembre de 2025'!$H$4:$H$749,$I220,'[1]SIIF 30 de Noviembre de 2025'!$I$4:$I$749,$J220,'[1]SIIF 30 de Noviembre de 2025'!$J$4:$J$749,$K220,'[1]SIIF 30 de Noviembre de 2025'!$K$4:$K$749,$L220,'[1]SIIF 30 de Noviembre de 2025'!$L$4:$L$749,$M220,'[1]SIIF 30 de Noviembre de 2025'!$M$4:$M$749,$N220,'[1]SIIF 30 de Noviembre de 2025'!$N$4:$N$749,$O220)/1000000)</f>
        <v>0</v>
      </c>
      <c r="AF220" s="343">
        <f>(+SUMIFS('[1]SIIF 30 de Noviembre de 2025'!$U$4:$U$749,'[1]SIIF 30 de Noviembre de 2025'!$A$4:$A$749,$B220,'[1]SIIF 30 de Noviembre de 2025'!$B$4:$B$749,$C220,'[1]SIIF 30 de Noviembre de 2025'!$C$4:$C$749,$D220,'[1]SIIF 30 de Noviembre de 2025'!$D$4:$D$749,$E220,'[1]SIIF 30 de Noviembre de 2025'!$E$4:$E$749,$F220,'[1]SIIF 30 de Noviembre de 2025'!$F$4:$F$749,$G220,'[1]SIIF 30 de Noviembre de 2025'!$G$4:$G$749,$H220,'[1]SIIF 30 de Noviembre de 2025'!$H$4:$H$749,$I220,'[1]SIIF 30 de Noviembre de 2025'!$I$4:$I$749,$J220,'[1]SIIF 30 de Noviembre de 2025'!$J$4:$J$749,$K220,'[1]SIIF 30 de Noviembre de 2025'!$K$4:$K$749,$L220,'[1]SIIF 30 de Noviembre de 2025'!$L$4:$L$749,$M220,'[1]SIIF 30 de Noviembre de 2025'!$M$4:$M$749,$N220,'[1]SIIF 30 de Noviembre de 2025'!$N$4:$N$749,$O220)/1000000)</f>
        <v>2964.7682799999998</v>
      </c>
      <c r="AG220" s="343">
        <f t="shared" si="598"/>
        <v>0</v>
      </c>
      <c r="AH220" s="407">
        <f>+SUMIFS('[1]SIIF 30 de Noviembre de 2025'!$W$4:$W$749,'[1]SIIF 30 de Noviembre de 2025'!$A$4:$A$749,$B220,'[1]SIIF 30 de Noviembre de 2025'!$B$4:$B$749,$C220,'[1]SIIF 30 de Noviembre de 2025'!$C$4:$C$749,$D220,'[1]SIIF 30 de Noviembre de 2025'!$D$4:$D$749,$E220,'[1]SIIF 30 de Noviembre de 2025'!$E$4:$E$749,$F220,'[1]SIIF 30 de Noviembre de 2025'!$F$4:$F$749,$G220,'[1]SIIF 30 de Noviembre de 2025'!$G$4:$G$749,$H220,'[1]SIIF 30 de Noviembre de 2025'!$H$4:$H$749,$I220,'[1]SIIF 30 de Noviembre de 2025'!$I$4:$I$749,$J220,'[1]SIIF 30 de Noviembre de 2025'!$J$4:$J$749,$K220,'[1]SIIF 30 de Noviembre de 2025'!$K$4:$K$749,$L220,'[1]SIIF 30 de Noviembre de 2025'!$L$4:$L$749,$M220,'[1]SIIF 30 de Noviembre de 2025'!$M$4:$M$749,$N220,'[1]SIIF 30 de Noviembre de 2025'!$N$4:$N$749,$O220)/1000000</f>
        <v>2858.8894340000002</v>
      </c>
      <c r="AI220" s="175">
        <f>+AH220/AD220</f>
        <v>0.96428764881415974</v>
      </c>
      <c r="AJ220" s="215"/>
      <c r="AK220" s="243">
        <f>INDEX(CC220:CN220,MATCH($W$1,$CC$86:$CN$86,0))</f>
        <v>2808.8833370000002</v>
      </c>
      <c r="AL220" s="243">
        <f t="shared" si="603"/>
        <v>50.006096999999954</v>
      </c>
      <c r="AM220" s="168">
        <f t="shared" si="590"/>
        <v>0.99903376618295636</v>
      </c>
      <c r="AN220" s="407">
        <f>+SUMIFS('[1]SIIF 30 de Noviembre de 2025'!$X$4:$X$749,'[1]SIIF 30 de Noviembre de 2025'!$A$4:$A$749,$B220,'[1]SIIF 30 de Noviembre de 2025'!$B$4:$B$749,$C220,'[1]SIIF 30 de Noviembre de 2025'!$C$4:$C$749,$D220,'[1]SIIF 30 de Noviembre de 2025'!$D$4:$D$749,$E220,'[1]SIIF 30 de Noviembre de 2025'!$E$4:$E$749,$F220,'[1]SIIF 30 de Noviembre de 2025'!$F$4:$F$749,$G220,'[1]SIIF 30 de Noviembre de 2025'!$G$4:$G$749,$H220,'[1]SIIF 30 de Noviembre de 2025'!$H$4:$H$749,$I220,'[1]SIIF 30 de Noviembre de 2025'!$I$4:$I$749,$J220,'[1]SIIF 30 de Noviembre de 2025'!$J$4:$J$749,$K220,'[1]SIIF 30 de Noviembre de 2025'!$K$4:$K$749,$L220,'[1]SIIF 30 de Noviembre de 2025'!$L$4:$L$749,$M220,'[1]SIIF 30 de Noviembre de 2025'!$M$4:$M$749,$N220,'[1]SIIF 30 de Noviembre de 2025'!$N$4:$N$749,$O220)/1000000</f>
        <v>2858.8894340000002</v>
      </c>
      <c r="AO220" s="175">
        <f>+AN220/AD220</f>
        <v>0.96428764881415974</v>
      </c>
      <c r="AP220" s="215"/>
      <c r="AQ220" s="243">
        <f>INDEX(CP220:DA220,MATCH($W$1,$CP$86:$DA$86,0))</f>
        <v>2808.8833370000002</v>
      </c>
      <c r="AR220" s="243">
        <f t="shared" si="599"/>
        <v>50.006096999999954</v>
      </c>
      <c r="AS220" s="168">
        <f t="shared" si="591"/>
        <v>0.99903376618295636</v>
      </c>
      <c r="AT220" s="407">
        <f>+SUMIFS('[1]SIIF 30 de Noviembre de 2025'!$Z$4:$Z$749,'[1]SIIF 30 de Noviembre de 2025'!$A$4:$A$749,$B220,'[1]SIIF 30 de Noviembre de 2025'!$B$4:$B$749,$C220,'[1]SIIF 30 de Noviembre de 2025'!$C$4:$C$749,$D220,'[1]SIIF 30 de Noviembre de 2025'!$D$4:$D$749,$E220,'[1]SIIF 30 de Noviembre de 2025'!$E$4:$E$749,$F220,'[1]SIIF 30 de Noviembre de 2025'!$F$4:$F$749,$G220,'[1]SIIF 30 de Noviembre de 2025'!$G$4:$G$749,$H220,'[1]SIIF 30 de Noviembre de 2025'!$H$4:$H$749,$I220,'[1]SIIF 30 de Noviembre de 2025'!$I$4:$I$749,$J220,'[1]SIIF 30 de Noviembre de 2025'!$J$4:$J$749,$K220,'[1]SIIF 30 de Noviembre de 2025'!$K$4:$K$749,$L220,'[1]SIIF 30 de Noviembre de 2025'!$L$4:$L$749,$M220,'[1]SIIF 30 de Noviembre de 2025'!$M$4:$M$749,$N220,'[1]SIIF 30 de Noviembre de 2025'!$N$4:$N$749,$O220)/1000000</f>
        <v>2858.8894340000002</v>
      </c>
      <c r="AU220" s="175">
        <f>+AT220/AD220</f>
        <v>0.96428764881415974</v>
      </c>
      <c r="AV220" s="407">
        <f>+AD220-AH220</f>
        <v>105.87884599999961</v>
      </c>
      <c r="AW220" s="341">
        <f>+AH220-AN220</f>
        <v>0</v>
      </c>
      <c r="AX220" s="342">
        <f t="shared" si="600"/>
        <v>105.87884599999961</v>
      </c>
      <c r="AY220" s="376"/>
      <c r="AZ220" s="188">
        <f>AD220*AS220</f>
        <v>2961.9036206281653</v>
      </c>
      <c r="BA220" s="170">
        <f>IF(AND(AZ220=0,AN220&gt;AZ220),1,IFERROR(AN220/AZ220,1))</f>
        <v>0.96522027728697068</v>
      </c>
      <c r="BC220" s="249">
        <v>9.6623523972115522E-4</v>
      </c>
      <c r="BD220" s="249">
        <v>1.9324704794423104E-3</v>
      </c>
      <c r="BE220" s="249">
        <v>2.8987057191634654E-3</v>
      </c>
      <c r="BF220" s="249">
        <v>3.8649409588846209E-3</v>
      </c>
      <c r="BG220" s="249">
        <v>4.8311761986057763E-3</v>
      </c>
      <c r="BH220" s="249">
        <v>5.7974114383269309E-3</v>
      </c>
      <c r="BI220" s="249">
        <v>6.7636466780480863E-3</v>
      </c>
      <c r="BJ220" s="249">
        <v>0.99613506046379285</v>
      </c>
      <c r="BK220" s="249">
        <v>0.99710129570351402</v>
      </c>
      <c r="BL220" s="249">
        <v>0.99806753094323519</v>
      </c>
      <c r="BM220" s="249">
        <v>0.99903376618295636</v>
      </c>
      <c r="BN220" s="249">
        <v>1</v>
      </c>
      <c r="BP220" s="249">
        <v>9.6623523972115522E-4</v>
      </c>
      <c r="BQ220" s="249">
        <v>1.9324704794423104E-3</v>
      </c>
      <c r="BR220" s="249">
        <v>2.8987057191634654E-3</v>
      </c>
      <c r="BS220" s="249">
        <v>3.8649409588846209E-3</v>
      </c>
      <c r="BT220" s="249">
        <v>4.8311761986057763E-3</v>
      </c>
      <c r="BU220" s="249">
        <v>5.7974114383269309E-3</v>
      </c>
      <c r="BV220" s="249">
        <v>6.7636466780480863E-3</v>
      </c>
      <c r="BW220" s="249">
        <v>0.99613506046379285</v>
      </c>
      <c r="BX220" s="249">
        <v>0.99710129570351402</v>
      </c>
      <c r="BY220" s="249">
        <v>0.99806753094323519</v>
      </c>
      <c r="BZ220" s="249">
        <v>0.99903376618295636</v>
      </c>
      <c r="CA220" s="249">
        <v>1</v>
      </c>
      <c r="CC220" s="464">
        <f t="shared" si="601"/>
        <v>2.7166670000000002</v>
      </c>
      <c r="CD220" s="464">
        <f t="shared" si="601"/>
        <v>5.4333340000000003</v>
      </c>
      <c r="CE220" s="464">
        <f t="shared" si="601"/>
        <v>8.1500009999999996</v>
      </c>
      <c r="CF220" s="464">
        <f t="shared" si="601"/>
        <v>10.866668000000001</v>
      </c>
      <c r="CG220" s="464">
        <f t="shared" si="601"/>
        <v>13.583335</v>
      </c>
      <c r="CH220" s="464">
        <f t="shared" si="601"/>
        <v>16.300001999999999</v>
      </c>
      <c r="CI220" s="464">
        <f t="shared" si="601"/>
        <v>19.016669</v>
      </c>
      <c r="CJ220" s="464">
        <f t="shared" si="601"/>
        <v>2800.7333359999998</v>
      </c>
      <c r="CK220" s="464">
        <f t="shared" si="601"/>
        <v>2803.4500029999999</v>
      </c>
      <c r="CL220" s="464">
        <f t="shared" si="601"/>
        <v>2806.1666700000001</v>
      </c>
      <c r="CM220" s="464">
        <f t="shared" si="601"/>
        <v>2808.8833370000002</v>
      </c>
      <c r="CN220" s="464">
        <f t="shared" si="601"/>
        <v>2811.6</v>
      </c>
      <c r="CP220" s="465">
        <f t="shared" si="602"/>
        <v>2.7166670000000002</v>
      </c>
      <c r="CQ220" s="465">
        <f t="shared" si="602"/>
        <v>5.4333340000000003</v>
      </c>
      <c r="CR220" s="465">
        <f t="shared" si="602"/>
        <v>8.1500009999999996</v>
      </c>
      <c r="CS220" s="465">
        <f t="shared" si="602"/>
        <v>10.866668000000001</v>
      </c>
      <c r="CT220" s="465">
        <f t="shared" si="602"/>
        <v>13.583335</v>
      </c>
      <c r="CU220" s="465">
        <f t="shared" si="602"/>
        <v>16.300001999999999</v>
      </c>
      <c r="CV220" s="465">
        <f t="shared" si="602"/>
        <v>19.016669</v>
      </c>
      <c r="CW220" s="465">
        <f t="shared" si="602"/>
        <v>2800.7333359999998</v>
      </c>
      <c r="CX220" s="465">
        <f t="shared" si="602"/>
        <v>2803.4500029999999</v>
      </c>
      <c r="CY220" s="465">
        <f t="shared" si="602"/>
        <v>2806.1666700000001</v>
      </c>
      <c r="CZ220" s="465">
        <f t="shared" si="602"/>
        <v>2808.8833370000002</v>
      </c>
      <c r="DA220" s="465">
        <f t="shared" si="602"/>
        <v>2811.6</v>
      </c>
      <c r="DC220" s="465">
        <v>2716667</v>
      </c>
      <c r="DD220" s="465">
        <v>5433334</v>
      </c>
      <c r="DE220" s="465">
        <v>8150001</v>
      </c>
      <c r="DF220" s="465">
        <v>10866668</v>
      </c>
      <c r="DG220" s="465">
        <v>13583335</v>
      </c>
      <c r="DH220" s="465">
        <v>16300002</v>
      </c>
      <c r="DI220" s="465">
        <v>19016669</v>
      </c>
      <c r="DJ220" s="465">
        <v>2800733336</v>
      </c>
      <c r="DK220" s="465">
        <v>2803450003</v>
      </c>
      <c r="DL220" s="465">
        <v>2806166670</v>
      </c>
      <c r="DM220" s="465">
        <v>2808883337</v>
      </c>
      <c r="DN220" s="465">
        <v>2811600000</v>
      </c>
      <c r="DP220" s="465">
        <v>2716667</v>
      </c>
      <c r="DQ220" s="465">
        <v>5433334</v>
      </c>
      <c r="DR220" s="465">
        <v>8150001</v>
      </c>
      <c r="DS220" s="465">
        <v>10866668</v>
      </c>
      <c r="DT220" s="465">
        <v>13583335</v>
      </c>
      <c r="DU220" s="465">
        <v>16300002</v>
      </c>
      <c r="DV220" s="465">
        <v>19016669</v>
      </c>
      <c r="DW220" s="465">
        <v>2800733336</v>
      </c>
      <c r="DX220" s="465">
        <v>2803450003</v>
      </c>
      <c r="DY220" s="465">
        <v>2806166670</v>
      </c>
      <c r="DZ220" s="465">
        <v>2808883337</v>
      </c>
      <c r="EA220" s="465">
        <v>2811600000</v>
      </c>
      <c r="EC220" s="465">
        <v>1000000</v>
      </c>
      <c r="ED220" s="465">
        <v>1000000</v>
      </c>
      <c r="EE220" s="465">
        <v>1000000</v>
      </c>
      <c r="EF220" s="465">
        <v>1000000</v>
      </c>
      <c r="EG220" s="465">
        <v>1000000</v>
      </c>
      <c r="EH220" s="465">
        <v>1000000</v>
      </c>
      <c r="EI220" s="465">
        <v>1000000</v>
      </c>
      <c r="EJ220" s="465">
        <v>1000000</v>
      </c>
      <c r="EK220" s="465">
        <v>1000000</v>
      </c>
      <c r="EL220" s="465">
        <v>1000000</v>
      </c>
      <c r="EM220" s="465">
        <v>1000000</v>
      </c>
      <c r="EN220" s="465">
        <v>1000000</v>
      </c>
      <c r="EP220" s="465">
        <v>1000000</v>
      </c>
      <c r="EQ220" s="465">
        <v>1000000</v>
      </c>
      <c r="ER220" s="465">
        <v>1000000</v>
      </c>
      <c r="ES220" s="465">
        <v>1000000</v>
      </c>
      <c r="ET220" s="465">
        <v>1000000</v>
      </c>
      <c r="EU220" s="465">
        <v>1000000</v>
      </c>
      <c r="EV220" s="465">
        <v>1000000</v>
      </c>
      <c r="EW220" s="465">
        <v>1000000</v>
      </c>
      <c r="EX220" s="465">
        <v>1000000</v>
      </c>
      <c r="EY220" s="465">
        <v>1000000</v>
      </c>
      <c r="EZ220" s="465">
        <v>1000000</v>
      </c>
      <c r="FA220" s="465">
        <v>1000000</v>
      </c>
    </row>
    <row r="221" spans="1:157" ht="19.5" customHeight="1">
      <c r="B221" s="1" t="s">
        <v>199</v>
      </c>
      <c r="C221" s="1" t="s">
        <v>200</v>
      </c>
      <c r="D221" s="1" t="s">
        <v>171</v>
      </c>
      <c r="E221" s="1" t="s">
        <v>172</v>
      </c>
      <c r="F221" s="1">
        <v>5</v>
      </c>
      <c r="G221" s="1" t="s">
        <v>171</v>
      </c>
      <c r="H221" s="1" t="s">
        <v>171</v>
      </c>
      <c r="I221" s="1" t="s">
        <v>171</v>
      </c>
      <c r="J221" s="1" t="s">
        <v>171</v>
      </c>
      <c r="K221" s="1" t="s">
        <v>171</v>
      </c>
      <c r="L221" s="1" t="s">
        <v>171</v>
      </c>
      <c r="M221" s="1" t="s">
        <v>171</v>
      </c>
      <c r="N221" s="1" t="s">
        <v>171</v>
      </c>
      <c r="O221" s="1" t="s">
        <v>171</v>
      </c>
      <c r="T221" s="295" t="s">
        <v>360</v>
      </c>
      <c r="U221" s="398"/>
      <c r="V221" s="172" t="s">
        <v>360</v>
      </c>
      <c r="W221" s="343">
        <f>(+SUMIFS('[1]SIIF 30 de Noviembre de 2025'!$P$4:$P$749,'[1]SIIF 30 de Noviembre de 2025'!$A$4:$A$749,$B221,'[1]SIIF 30 de Noviembre de 2025'!$B$4:$B$749,$C221,'[1]SIIF 30 de Noviembre de 2025'!$C$4:$C$749,$D221,'[1]SIIF 30 de Noviembre de 2025'!$D$4:$D$749,$E221,'[1]SIIF 30 de Noviembre de 2025'!$E$4:$E$749,$F221,'[1]SIIF 30 de Noviembre de 2025'!$F$4:$F$749,$G221,'[1]SIIF 30 de Noviembre de 2025'!$G$4:$G$749,$H221,'[1]SIIF 30 de Noviembre de 2025'!$H$4:$H$749,$I221,'[1]SIIF 30 de Noviembre de 2025'!$I$4:$I$749,$J221,'[1]SIIF 30 de Noviembre de 2025'!$J$4:$J$749,$K221,'[1]SIIF 30 de Noviembre de 2025'!$K$4:$K$749,$L221,'[1]SIIF 30 de Noviembre de 2025'!$L$4:$L$749,$M221,'[1]SIIF 30 de Noviembre de 2025'!$M$4:$M$749,$N221,'[1]SIIF 30 de Noviembre de 2025'!$N$4:$N$749,$O221)/1000000)</f>
        <v>0</v>
      </c>
      <c r="X221" s="294">
        <v>0</v>
      </c>
      <c r="Y221" s="343">
        <f>(+SUMIFS('[1]SIIF 30 de Noviembre de 2025'!$R$4:$R$749,'[1]SIIF 30 de Noviembre de 2025'!$A$4:$A$749,$B221,'[1]SIIF 30 de Noviembre de 2025'!$B$4:$B$749,$C221,'[1]SIIF 30 de Noviembre de 2025'!$C$4:$C$749,$D221,'[1]SIIF 30 de Noviembre de 2025'!$D$4:$D$749,$E221,'[1]SIIF 30 de Noviembre de 2025'!$E$4:$E$749,$F221,'[1]SIIF 30 de Noviembre de 2025'!$F$4:$F$749,$G221,'[1]SIIF 30 de Noviembre de 2025'!$G$4:$G$749,$H221,'[1]SIIF 30 de Noviembre de 2025'!$H$4:$H$749,$I221,'[1]SIIF 30 de Noviembre de 2025'!$I$4:$I$749,$J221,'[1]SIIF 30 de Noviembre de 2025'!$J$4:$J$749,$K221,'[1]SIIF 30 de Noviembre de 2025'!$K$4:$K$749,$L221,'[1]SIIF 30 de Noviembre de 2025'!$L$4:$L$749,$M221,'[1]SIIF 30 de Noviembre de 2025'!$M$4:$M$749,$N221,'[1]SIIF 30 de Noviembre de 2025'!$N$4:$N$749,$O221)/1000000)</f>
        <v>0</v>
      </c>
      <c r="Z221" s="294"/>
      <c r="AA221" s="343">
        <f>(+SUMIFS('[1]SIIF 30 de Noviembre de 2025'!$Q$4:$Q$749,'[1]SIIF 30 de Noviembre de 2025'!$A$4:$A$749,$B221,'[1]SIIF 30 de Noviembre de 2025'!$B$4:$B$749,$C221,'[1]SIIF 30 de Noviembre de 2025'!$C$4:$C$749,$D221,'[1]SIIF 30 de Noviembre de 2025'!$D$4:$D$749,$E221,'[1]SIIF 30 de Noviembre de 2025'!$E$4:$E$749,$F221,'[1]SIIF 30 de Noviembre de 2025'!$F$4:$F$749,$G221,'[1]SIIF 30 de Noviembre de 2025'!$G$4:$G$749,$H221,'[1]SIIF 30 de Noviembre de 2025'!$H$4:$H$749,$I221,'[1]SIIF 30 de Noviembre de 2025'!$I$4:$I$749,$J221,'[1]SIIF 30 de Noviembre de 2025'!$J$4:$J$749,$K221,'[1]SIIF 30 de Noviembre de 2025'!$K$4:$K$749,$L221,'[1]SIIF 30 de Noviembre de 2025'!$L$4:$L$749,$M221,'[1]SIIF 30 de Noviembre de 2025'!$M$4:$M$749,$N221,'[1]SIIF 30 de Noviembre de 2025'!$N$4:$N$749,$O221)/1000000)</f>
        <v>0</v>
      </c>
      <c r="AB221" s="294"/>
      <c r="AC221" s="294"/>
      <c r="AD221" s="407">
        <f>W221-Y221+AA221</f>
        <v>0</v>
      </c>
      <c r="AE221" s="343">
        <f>(+SUMIFS('[1]SIIF 30 de Noviembre de 2025'!$T$4:$T$749,'[1]SIIF 30 de Noviembre de 2025'!$A$4:$A$749,$B221,'[1]SIIF 30 de Noviembre de 2025'!$B$4:$B$749,$C221,'[1]SIIF 30 de Noviembre de 2025'!$C$4:$C$749,$D221,'[1]SIIF 30 de Noviembre de 2025'!$D$4:$D$749,$E221,'[1]SIIF 30 de Noviembre de 2025'!$E$4:$E$749,$F221,'[1]SIIF 30 de Noviembre de 2025'!$F$4:$F$749,$G221,'[1]SIIF 30 de Noviembre de 2025'!$G$4:$G$749,$H221,'[1]SIIF 30 de Noviembre de 2025'!$H$4:$H$749,$I221,'[1]SIIF 30 de Noviembre de 2025'!$I$4:$I$749,$J221,'[1]SIIF 30 de Noviembre de 2025'!$J$4:$J$749,$K221,'[1]SIIF 30 de Noviembre de 2025'!$K$4:$K$749,$L221,'[1]SIIF 30 de Noviembre de 2025'!$L$4:$L$749,$M221,'[1]SIIF 30 de Noviembre de 2025'!$M$4:$M$749,$N221,'[1]SIIF 30 de Noviembre de 2025'!$N$4:$N$749,$O221)/1000000)</f>
        <v>0</v>
      </c>
      <c r="AF221" s="343">
        <f>(+SUMIFS('[1]SIIF 30 de Noviembre de 2025'!$U$4:$U$749,'[1]SIIF 30 de Noviembre de 2025'!$A$4:$A$749,$B221,'[1]SIIF 30 de Noviembre de 2025'!$B$4:$B$749,$C221,'[1]SIIF 30 de Noviembre de 2025'!$C$4:$C$749,$D221,'[1]SIIF 30 de Noviembre de 2025'!$D$4:$D$749,$E221,'[1]SIIF 30 de Noviembre de 2025'!$E$4:$E$749,$F221,'[1]SIIF 30 de Noviembre de 2025'!$F$4:$F$749,$G221,'[1]SIIF 30 de Noviembre de 2025'!$G$4:$G$749,$H221,'[1]SIIF 30 de Noviembre de 2025'!$H$4:$H$749,$I221,'[1]SIIF 30 de Noviembre de 2025'!$I$4:$I$749,$J221,'[1]SIIF 30 de Noviembre de 2025'!$J$4:$J$749,$K221,'[1]SIIF 30 de Noviembre de 2025'!$K$4:$K$749,$L221,'[1]SIIF 30 de Noviembre de 2025'!$L$4:$L$749,$M221,'[1]SIIF 30 de Noviembre de 2025'!$M$4:$M$749,$N221,'[1]SIIF 30 de Noviembre de 2025'!$N$4:$N$749,$O221)/1000000)</f>
        <v>0</v>
      </c>
      <c r="AG221" s="343">
        <f t="shared" si="598"/>
        <v>0</v>
      </c>
      <c r="AH221" s="407">
        <f>+SUMIFS('[1]SIIF 30 de Noviembre de 2025'!$W$4:$W$749,'[1]SIIF 30 de Noviembre de 2025'!$A$4:$A$749,$B221,'[1]SIIF 30 de Noviembre de 2025'!$B$4:$B$749,$C221,'[1]SIIF 30 de Noviembre de 2025'!$C$4:$C$749,$D221,'[1]SIIF 30 de Noviembre de 2025'!$D$4:$D$749,$E221,'[1]SIIF 30 de Noviembre de 2025'!$E$4:$E$749,$F221,'[1]SIIF 30 de Noviembre de 2025'!$F$4:$F$749,$G221,'[1]SIIF 30 de Noviembre de 2025'!$G$4:$G$749,$H221,'[1]SIIF 30 de Noviembre de 2025'!$H$4:$H$749,$I221,'[1]SIIF 30 de Noviembre de 2025'!$I$4:$I$749,$J221,'[1]SIIF 30 de Noviembre de 2025'!$J$4:$J$749,$K221,'[1]SIIF 30 de Noviembre de 2025'!$K$4:$K$749,$L221,'[1]SIIF 30 de Noviembre de 2025'!$L$4:$L$749,$M221,'[1]SIIF 30 de Noviembre de 2025'!$M$4:$M$749,$N221,'[1]SIIF 30 de Noviembre de 2025'!$N$4:$N$749,$O221)/1000000</f>
        <v>0</v>
      </c>
      <c r="AI221" s="175">
        <f>IFERROR(AH221/AD221,0)</f>
        <v>0</v>
      </c>
      <c r="AJ221" s="215"/>
      <c r="AK221" s="243">
        <f>INDEX(CC221:CN221,MATCH($W$1,$CC$86:$CN$86,0))</f>
        <v>0</v>
      </c>
      <c r="AL221" s="243">
        <f t="shared" si="603"/>
        <v>0</v>
      </c>
      <c r="AM221" s="168">
        <f t="shared" si="590"/>
        <v>0</v>
      </c>
      <c r="AN221" s="407">
        <f>+SUMIFS('[1]SIIF 30 de Noviembre de 2025'!$X$4:$X$749,'[1]SIIF 30 de Noviembre de 2025'!$A$4:$A$749,$B221,'[1]SIIF 30 de Noviembre de 2025'!$B$4:$B$749,$C221,'[1]SIIF 30 de Noviembre de 2025'!$C$4:$C$749,$D221,'[1]SIIF 30 de Noviembre de 2025'!$D$4:$D$749,$E221,'[1]SIIF 30 de Noviembre de 2025'!$E$4:$E$749,$F221,'[1]SIIF 30 de Noviembre de 2025'!$F$4:$F$749,$G221,'[1]SIIF 30 de Noviembre de 2025'!$G$4:$G$749,$H221,'[1]SIIF 30 de Noviembre de 2025'!$H$4:$H$749,$I221,'[1]SIIF 30 de Noviembre de 2025'!$I$4:$I$749,$J221,'[1]SIIF 30 de Noviembre de 2025'!$J$4:$J$749,$K221,'[1]SIIF 30 de Noviembre de 2025'!$K$4:$K$749,$L221,'[1]SIIF 30 de Noviembre de 2025'!$L$4:$L$749,$M221,'[1]SIIF 30 de Noviembre de 2025'!$M$4:$M$749,$N221,'[1]SIIF 30 de Noviembre de 2025'!$N$4:$N$749,$O221)/1000000</f>
        <v>0</v>
      </c>
      <c r="AO221" s="175">
        <f>IFERROR(AN221/AD221,0)</f>
        <v>0</v>
      </c>
      <c r="AP221" s="215"/>
      <c r="AQ221" s="243">
        <f>INDEX(CP221:DA221,MATCH($W$1,$CP$86:$DA$86,0))</f>
        <v>0</v>
      </c>
      <c r="AR221" s="243">
        <f t="shared" si="599"/>
        <v>0</v>
      </c>
      <c r="AS221" s="168">
        <f t="shared" si="591"/>
        <v>0</v>
      </c>
      <c r="AT221" s="407">
        <f>+SUMIFS('[1]SIIF 30 de Noviembre de 2025'!$Z$4:$Z$749,'[1]SIIF 30 de Noviembre de 2025'!$A$4:$A$749,$B221,'[1]SIIF 30 de Noviembre de 2025'!$B$4:$B$749,$C221,'[1]SIIF 30 de Noviembre de 2025'!$C$4:$C$749,$D221,'[1]SIIF 30 de Noviembre de 2025'!$D$4:$D$749,$E221,'[1]SIIF 30 de Noviembre de 2025'!$E$4:$E$749,$F221,'[1]SIIF 30 de Noviembre de 2025'!$F$4:$F$749,$G221,'[1]SIIF 30 de Noviembre de 2025'!$G$4:$G$749,$H221,'[1]SIIF 30 de Noviembre de 2025'!$H$4:$H$749,$I221,'[1]SIIF 30 de Noviembre de 2025'!$I$4:$I$749,$J221,'[1]SIIF 30 de Noviembre de 2025'!$J$4:$J$749,$K221,'[1]SIIF 30 de Noviembre de 2025'!$K$4:$K$749,$L221,'[1]SIIF 30 de Noviembre de 2025'!$L$4:$L$749,$M221,'[1]SIIF 30 de Noviembre de 2025'!$M$4:$M$749,$N221,'[1]SIIF 30 de Noviembre de 2025'!$N$4:$N$749,$O221)/1000000</f>
        <v>0</v>
      </c>
      <c r="AU221" s="175">
        <f>IFERROR(AT221/AD221,0)</f>
        <v>0</v>
      </c>
      <c r="AV221" s="407">
        <f>+AD221-AH221</f>
        <v>0</v>
      </c>
      <c r="AW221" s="341">
        <f>+AH221-AN221</f>
        <v>0</v>
      </c>
      <c r="AX221" s="342">
        <f t="shared" si="600"/>
        <v>0</v>
      </c>
      <c r="AY221" s="376"/>
      <c r="AZ221" s="176">
        <f>AD221*AS221</f>
        <v>0</v>
      </c>
      <c r="BA221" s="170" t="e">
        <f>+AN221/AZ221</f>
        <v>#DIV/0!</v>
      </c>
      <c r="BC221" s="249">
        <v>0</v>
      </c>
      <c r="BD221" s="249">
        <v>0</v>
      </c>
      <c r="BE221" s="249">
        <v>0</v>
      </c>
      <c r="BF221" s="249">
        <v>0</v>
      </c>
      <c r="BG221" s="249">
        <v>0</v>
      </c>
      <c r="BH221" s="249">
        <v>0</v>
      </c>
      <c r="BI221" s="249">
        <v>0</v>
      </c>
      <c r="BJ221" s="249">
        <v>0</v>
      </c>
      <c r="BK221" s="249">
        <v>0</v>
      </c>
      <c r="BL221" s="249">
        <v>0</v>
      </c>
      <c r="BM221" s="249">
        <v>0</v>
      </c>
      <c r="BN221" s="249">
        <v>0</v>
      </c>
      <c r="BP221" s="249">
        <v>0</v>
      </c>
      <c r="BQ221" s="249">
        <v>0</v>
      </c>
      <c r="BR221" s="249">
        <v>0</v>
      </c>
      <c r="BS221" s="249">
        <v>0</v>
      </c>
      <c r="BT221" s="249">
        <v>0</v>
      </c>
      <c r="BU221" s="249">
        <v>0</v>
      </c>
      <c r="BV221" s="249">
        <v>0</v>
      </c>
      <c r="BW221" s="249">
        <v>0</v>
      </c>
      <c r="BX221" s="249">
        <v>0</v>
      </c>
      <c r="BY221" s="249">
        <v>0</v>
      </c>
      <c r="BZ221" s="249">
        <v>0</v>
      </c>
      <c r="CA221" s="249">
        <v>0</v>
      </c>
      <c r="CC221" s="464">
        <f t="shared" si="601"/>
        <v>0</v>
      </c>
      <c r="CD221" s="464">
        <f t="shared" si="601"/>
        <v>0</v>
      </c>
      <c r="CE221" s="464">
        <f t="shared" si="601"/>
        <v>0</v>
      </c>
      <c r="CF221" s="464">
        <f t="shared" si="601"/>
        <v>0</v>
      </c>
      <c r="CG221" s="464">
        <f t="shared" si="601"/>
        <v>0</v>
      </c>
      <c r="CH221" s="464">
        <f t="shared" si="601"/>
        <v>0</v>
      </c>
      <c r="CI221" s="464">
        <f t="shared" si="601"/>
        <v>0</v>
      </c>
      <c r="CJ221" s="464">
        <f t="shared" si="601"/>
        <v>0</v>
      </c>
      <c r="CK221" s="464">
        <f t="shared" si="601"/>
        <v>0</v>
      </c>
      <c r="CL221" s="464">
        <f t="shared" si="601"/>
        <v>0</v>
      </c>
      <c r="CM221" s="464">
        <f t="shared" si="601"/>
        <v>0</v>
      </c>
      <c r="CN221" s="464">
        <f t="shared" si="601"/>
        <v>0</v>
      </c>
      <c r="CP221" s="465">
        <f t="shared" si="602"/>
        <v>0</v>
      </c>
      <c r="CQ221" s="465">
        <f t="shared" si="602"/>
        <v>0</v>
      </c>
      <c r="CR221" s="465">
        <f t="shared" si="602"/>
        <v>0</v>
      </c>
      <c r="CS221" s="465">
        <f t="shared" si="602"/>
        <v>0</v>
      </c>
      <c r="CT221" s="465">
        <f t="shared" si="602"/>
        <v>0</v>
      </c>
      <c r="CU221" s="465">
        <f t="shared" si="602"/>
        <v>0</v>
      </c>
      <c r="CV221" s="465">
        <f t="shared" si="602"/>
        <v>0</v>
      </c>
      <c r="CW221" s="465">
        <f t="shared" si="602"/>
        <v>0</v>
      </c>
      <c r="CX221" s="465">
        <f t="shared" si="602"/>
        <v>0</v>
      </c>
      <c r="CY221" s="465">
        <f t="shared" si="602"/>
        <v>0</v>
      </c>
      <c r="CZ221" s="465">
        <f t="shared" si="602"/>
        <v>0</v>
      </c>
      <c r="DA221" s="465">
        <f t="shared" si="602"/>
        <v>0</v>
      </c>
      <c r="DC221" s="465">
        <v>0</v>
      </c>
      <c r="DD221" s="465">
        <v>0</v>
      </c>
      <c r="DE221" s="465">
        <v>0</v>
      </c>
      <c r="DF221" s="465">
        <v>0</v>
      </c>
      <c r="DG221" s="465">
        <v>0</v>
      </c>
      <c r="DH221" s="465">
        <v>0</v>
      </c>
      <c r="DI221" s="465">
        <v>0</v>
      </c>
      <c r="DJ221" s="465">
        <v>0</v>
      </c>
      <c r="DK221" s="465">
        <v>0</v>
      </c>
      <c r="DL221" s="465">
        <v>0</v>
      </c>
      <c r="DM221" s="465">
        <v>0</v>
      </c>
      <c r="DN221" s="465">
        <v>0</v>
      </c>
      <c r="DP221" s="465">
        <v>0</v>
      </c>
      <c r="DQ221" s="465">
        <v>0</v>
      </c>
      <c r="DR221" s="465">
        <v>0</v>
      </c>
      <c r="DS221" s="465">
        <v>0</v>
      </c>
      <c r="DT221" s="465">
        <v>0</v>
      </c>
      <c r="DU221" s="465">
        <v>0</v>
      </c>
      <c r="DV221" s="465">
        <v>0</v>
      </c>
      <c r="DW221" s="465">
        <v>0</v>
      </c>
      <c r="DX221" s="465">
        <v>0</v>
      </c>
      <c r="DY221" s="465">
        <v>0</v>
      </c>
      <c r="DZ221" s="465">
        <v>0</v>
      </c>
      <c r="EA221" s="465">
        <v>0</v>
      </c>
      <c r="EC221" s="465">
        <v>1000000</v>
      </c>
      <c r="ED221" s="465">
        <v>1000000</v>
      </c>
      <c r="EE221" s="465">
        <v>1000000</v>
      </c>
      <c r="EF221" s="465">
        <v>1000000</v>
      </c>
      <c r="EG221" s="465">
        <v>1000000</v>
      </c>
      <c r="EH221" s="465">
        <v>1000000</v>
      </c>
      <c r="EI221" s="465">
        <v>1000000</v>
      </c>
      <c r="EJ221" s="465">
        <v>1000000</v>
      </c>
      <c r="EK221" s="465">
        <v>1000000</v>
      </c>
      <c r="EL221" s="465">
        <v>1000000</v>
      </c>
      <c r="EM221" s="465">
        <v>1000000</v>
      </c>
      <c r="EN221" s="465">
        <v>1000000</v>
      </c>
      <c r="EP221" s="465">
        <v>1000000</v>
      </c>
      <c r="EQ221" s="465">
        <v>1000000</v>
      </c>
      <c r="ER221" s="465">
        <v>1000000</v>
      </c>
      <c r="ES221" s="465">
        <v>1000000</v>
      </c>
      <c r="ET221" s="465">
        <v>1000000</v>
      </c>
      <c r="EU221" s="465">
        <v>1000000</v>
      </c>
      <c r="EV221" s="465">
        <v>1000000</v>
      </c>
      <c r="EW221" s="465">
        <v>1000000</v>
      </c>
      <c r="EX221" s="465">
        <v>1000000</v>
      </c>
      <c r="EY221" s="465">
        <v>1000000</v>
      </c>
      <c r="EZ221" s="465">
        <v>1000000</v>
      </c>
      <c r="FA221" s="465">
        <v>1000000</v>
      </c>
    </row>
    <row r="222" spans="1:157" ht="35.25" customHeight="1" thickBot="1">
      <c r="B222" s="1" t="s">
        <v>199</v>
      </c>
      <c r="C222" s="1" t="s">
        <v>200</v>
      </c>
      <c r="D222" s="1" t="s">
        <v>171</v>
      </c>
      <c r="E222" s="1" t="s">
        <v>172</v>
      </c>
      <c r="F222" s="1">
        <v>8</v>
      </c>
      <c r="G222" s="1" t="s">
        <v>171</v>
      </c>
      <c r="H222" s="1" t="s">
        <v>171</v>
      </c>
      <c r="I222" s="1" t="s">
        <v>171</v>
      </c>
      <c r="J222" s="1" t="s">
        <v>171</v>
      </c>
      <c r="K222" s="1" t="s">
        <v>171</v>
      </c>
      <c r="L222" s="1" t="s">
        <v>171</v>
      </c>
      <c r="M222" s="1" t="s">
        <v>171</v>
      </c>
      <c r="N222" s="1" t="s">
        <v>171</v>
      </c>
      <c r="O222" s="1" t="s">
        <v>171</v>
      </c>
      <c r="T222" s="172" t="s">
        <v>178</v>
      </c>
      <c r="U222" s="399"/>
      <c r="V222" s="172" t="s">
        <v>178</v>
      </c>
      <c r="W222" s="343">
        <f>(+SUMIFS('[1]SIIF 30 de Noviembre de 2025'!$P$4:$P$749,'[1]SIIF 30 de Noviembre de 2025'!$A$4:$A$749,$B222,'[1]SIIF 30 de Noviembre de 2025'!$B$4:$B$749,$C222,'[1]SIIF 30 de Noviembre de 2025'!$C$4:$C$749,$D222,'[1]SIIF 30 de Noviembre de 2025'!$D$4:$D$749,$E222,'[1]SIIF 30 de Noviembre de 2025'!$E$4:$E$749,$F222,'[1]SIIF 30 de Noviembre de 2025'!$F$4:$F$749,$G222,'[1]SIIF 30 de Noviembre de 2025'!$G$4:$G$749,$H222,'[1]SIIF 30 de Noviembre de 2025'!$H$4:$H$749,$I222,'[1]SIIF 30 de Noviembre de 2025'!$I$4:$I$749,$J222,'[1]SIIF 30 de Noviembre de 2025'!$J$4:$J$749,$K222,'[1]SIIF 30 de Noviembre de 2025'!$K$4:$K$749,$L222,'[1]SIIF 30 de Noviembre de 2025'!$L$4:$L$749,$M222,'[1]SIIF 30 de Noviembre de 2025'!$M$4:$M$749,$N222,'[1]SIIF 30 de Noviembre de 2025'!$N$4:$N$749,$O222)/1000000)</f>
        <v>210.6</v>
      </c>
      <c r="X222" s="294"/>
      <c r="Y222" s="343">
        <f>(+SUMIFS('[1]SIIF 30 de Noviembre de 2025'!$R$4:$R$749,'[1]SIIF 30 de Noviembre de 2025'!$A$4:$A$749,$B222,'[1]SIIF 30 de Noviembre de 2025'!$B$4:$B$749,$C222,'[1]SIIF 30 de Noviembre de 2025'!$C$4:$C$749,$D222,'[1]SIIF 30 de Noviembre de 2025'!$D$4:$D$749,$E222,'[1]SIIF 30 de Noviembre de 2025'!$E$4:$E$749,$F222,'[1]SIIF 30 de Noviembre de 2025'!$F$4:$F$749,$G222,'[1]SIIF 30 de Noviembre de 2025'!$G$4:$G$749,$H222,'[1]SIIF 30 de Noviembre de 2025'!$H$4:$H$749,$I222,'[1]SIIF 30 de Noviembre de 2025'!$I$4:$I$749,$J222,'[1]SIIF 30 de Noviembre de 2025'!$J$4:$J$749,$K222,'[1]SIIF 30 de Noviembre de 2025'!$K$4:$K$749,$L222,'[1]SIIF 30 de Noviembre de 2025'!$L$4:$L$749,$M222,'[1]SIIF 30 de Noviembre de 2025'!$M$4:$M$749,$N222,'[1]SIIF 30 de Noviembre de 2025'!$N$4:$N$749,$O222)/1000000)</f>
        <v>0</v>
      </c>
      <c r="Z222" s="294"/>
      <c r="AA222" s="343">
        <f>(+SUMIFS('[1]SIIF 30 de Noviembre de 2025'!$Q$4:$Q$749,'[1]SIIF 30 de Noviembre de 2025'!$A$4:$A$749,$B222,'[1]SIIF 30 de Noviembre de 2025'!$B$4:$B$749,$C222,'[1]SIIF 30 de Noviembre de 2025'!$C$4:$C$749,$D222,'[1]SIIF 30 de Noviembre de 2025'!$D$4:$D$749,$E222,'[1]SIIF 30 de Noviembre de 2025'!$E$4:$E$749,$F222,'[1]SIIF 30 de Noviembre de 2025'!$F$4:$F$749,$G222,'[1]SIIF 30 de Noviembre de 2025'!$G$4:$G$749,$H222,'[1]SIIF 30 de Noviembre de 2025'!$H$4:$H$749,$I222,'[1]SIIF 30 de Noviembre de 2025'!$I$4:$I$749,$J222,'[1]SIIF 30 de Noviembre de 2025'!$J$4:$J$749,$K222,'[1]SIIF 30 de Noviembre de 2025'!$K$4:$K$749,$L222,'[1]SIIF 30 de Noviembre de 2025'!$L$4:$L$749,$M222,'[1]SIIF 30 de Noviembre de 2025'!$M$4:$M$749,$N222,'[1]SIIF 30 de Noviembre de 2025'!$N$4:$N$749,$O222)/1000000)</f>
        <v>0</v>
      </c>
      <c r="AB222" s="294"/>
      <c r="AC222" s="294"/>
      <c r="AD222" s="407">
        <f>W222-Y222+AA222</f>
        <v>210.6</v>
      </c>
      <c r="AE222" s="343">
        <f>(+SUMIFS('[1]SIIF 30 de Noviembre de 2025'!$T$4:$T$749,'[1]SIIF 30 de Noviembre de 2025'!$A$4:$A$749,$B222,'[1]SIIF 30 de Noviembre de 2025'!$B$4:$B$749,$C222,'[1]SIIF 30 de Noviembre de 2025'!$C$4:$C$749,$D222,'[1]SIIF 30 de Noviembre de 2025'!$D$4:$D$749,$E222,'[1]SIIF 30 de Noviembre de 2025'!$E$4:$E$749,$F222,'[1]SIIF 30 de Noviembre de 2025'!$F$4:$F$749,$G222,'[1]SIIF 30 de Noviembre de 2025'!$G$4:$G$749,$H222,'[1]SIIF 30 de Noviembre de 2025'!$H$4:$H$749,$I222,'[1]SIIF 30 de Noviembre de 2025'!$I$4:$I$749,$J222,'[1]SIIF 30 de Noviembre de 2025'!$J$4:$J$749,$K222,'[1]SIIF 30 de Noviembre de 2025'!$K$4:$K$749,$L222,'[1]SIIF 30 de Noviembre de 2025'!$L$4:$L$749,$M222,'[1]SIIF 30 de Noviembre de 2025'!$M$4:$M$749,$N222,'[1]SIIF 30 de Noviembre de 2025'!$N$4:$N$749,$O222)/1000000)</f>
        <v>0</v>
      </c>
      <c r="AF222" s="343">
        <f>(+SUMIFS('[1]SIIF 30 de Noviembre de 2025'!$U$4:$U$749,'[1]SIIF 30 de Noviembre de 2025'!$A$4:$A$749,$B222,'[1]SIIF 30 de Noviembre de 2025'!$B$4:$B$749,$C222,'[1]SIIF 30 de Noviembre de 2025'!$C$4:$C$749,$D222,'[1]SIIF 30 de Noviembre de 2025'!$D$4:$D$749,$E222,'[1]SIIF 30 de Noviembre de 2025'!$E$4:$E$749,$F222,'[1]SIIF 30 de Noviembre de 2025'!$F$4:$F$749,$G222,'[1]SIIF 30 de Noviembre de 2025'!$G$4:$G$749,$H222,'[1]SIIF 30 de Noviembre de 2025'!$H$4:$H$749,$I222,'[1]SIIF 30 de Noviembre de 2025'!$I$4:$I$749,$J222,'[1]SIIF 30 de Noviembre de 2025'!$J$4:$J$749,$K222,'[1]SIIF 30 de Noviembre de 2025'!$K$4:$K$749,$L222,'[1]SIIF 30 de Noviembre de 2025'!$L$4:$L$749,$M222,'[1]SIIF 30 de Noviembre de 2025'!$M$4:$M$749,$N222,'[1]SIIF 30 de Noviembre de 2025'!$N$4:$N$749,$O222)/1000000)</f>
        <v>178.34216900000001</v>
      </c>
      <c r="AG222" s="343">
        <f t="shared" si="598"/>
        <v>32.257830999999982</v>
      </c>
      <c r="AH222" s="407">
        <f>+SUMIFS('[1]SIIF 30 de Noviembre de 2025'!$W$4:$W$749,'[1]SIIF 30 de Noviembre de 2025'!$A$4:$A$749,$B222,'[1]SIIF 30 de Noviembre de 2025'!$B$4:$B$749,$C222,'[1]SIIF 30 de Noviembre de 2025'!$C$4:$C$749,$D222,'[1]SIIF 30 de Noviembre de 2025'!$D$4:$D$749,$E222,'[1]SIIF 30 de Noviembre de 2025'!$E$4:$E$749,$F222,'[1]SIIF 30 de Noviembre de 2025'!$F$4:$F$749,$G222,'[1]SIIF 30 de Noviembre de 2025'!$G$4:$G$749,$H222,'[1]SIIF 30 de Noviembre de 2025'!$H$4:$H$749,$I222,'[1]SIIF 30 de Noviembre de 2025'!$I$4:$I$749,$J222,'[1]SIIF 30 de Noviembre de 2025'!$J$4:$J$749,$K222,'[1]SIIF 30 de Noviembre de 2025'!$K$4:$K$749,$L222,'[1]SIIF 30 de Noviembre de 2025'!$L$4:$L$749,$M222,'[1]SIIF 30 de Noviembre de 2025'!$M$4:$M$749,$N222,'[1]SIIF 30 de Noviembre de 2025'!$N$4:$N$749,$O222)/1000000</f>
        <v>178.34216900000001</v>
      </c>
      <c r="AI222" s="175">
        <f>+AH222/AD222</f>
        <v>0.84682891263057936</v>
      </c>
      <c r="AJ222" s="215"/>
      <c r="AK222" s="243">
        <f>INDEX(CC222:CN222,MATCH($W$1,$CC$86:$CN$86,0))</f>
        <v>91.1</v>
      </c>
      <c r="AL222" s="243">
        <f t="shared" si="603"/>
        <v>87.242169000000018</v>
      </c>
      <c r="AM222" s="168">
        <f t="shared" si="590"/>
        <v>0.43257359924026589</v>
      </c>
      <c r="AN222" s="407">
        <f>+SUMIFS('[1]SIIF 30 de Noviembre de 2025'!$X$4:$X$749,'[1]SIIF 30 de Noviembre de 2025'!$A$4:$A$749,$B222,'[1]SIIF 30 de Noviembre de 2025'!$B$4:$B$749,$C222,'[1]SIIF 30 de Noviembre de 2025'!$C$4:$C$749,$D222,'[1]SIIF 30 de Noviembre de 2025'!$D$4:$D$749,$E222,'[1]SIIF 30 de Noviembre de 2025'!$E$4:$E$749,$F222,'[1]SIIF 30 de Noviembre de 2025'!$F$4:$F$749,$G222,'[1]SIIF 30 de Noviembre de 2025'!$G$4:$G$749,$H222,'[1]SIIF 30 de Noviembre de 2025'!$H$4:$H$749,$I222,'[1]SIIF 30 de Noviembre de 2025'!$I$4:$I$749,$J222,'[1]SIIF 30 de Noviembre de 2025'!$J$4:$J$749,$K222,'[1]SIIF 30 de Noviembre de 2025'!$K$4:$K$749,$L222,'[1]SIIF 30 de Noviembre de 2025'!$L$4:$L$749,$M222,'[1]SIIF 30 de Noviembre de 2025'!$M$4:$M$749,$N222,'[1]SIIF 30 de Noviembre de 2025'!$N$4:$N$749,$O222)/1000000</f>
        <v>178.34216900000001</v>
      </c>
      <c r="AO222" s="175">
        <f>+AN222/AD222</f>
        <v>0.84682891263057936</v>
      </c>
      <c r="AP222" s="215"/>
      <c r="AQ222" s="243">
        <f>INDEX(CP222:DA222,MATCH($W$1,$CP$86:$DA$86,0))</f>
        <v>91.1</v>
      </c>
      <c r="AR222" s="243">
        <f t="shared" si="599"/>
        <v>87.242169000000018</v>
      </c>
      <c r="AS222" s="168">
        <f t="shared" si="591"/>
        <v>0.43257359924026589</v>
      </c>
      <c r="AT222" s="407">
        <f>+SUMIFS('[1]SIIF 30 de Noviembre de 2025'!$Z$4:$Z$749,'[1]SIIF 30 de Noviembre de 2025'!$A$4:$A$749,$B222,'[1]SIIF 30 de Noviembre de 2025'!$B$4:$B$749,$C222,'[1]SIIF 30 de Noviembre de 2025'!$C$4:$C$749,$D222,'[1]SIIF 30 de Noviembre de 2025'!$D$4:$D$749,$E222,'[1]SIIF 30 de Noviembre de 2025'!$E$4:$E$749,$F222,'[1]SIIF 30 de Noviembre de 2025'!$F$4:$F$749,$G222,'[1]SIIF 30 de Noviembre de 2025'!$G$4:$G$749,$H222,'[1]SIIF 30 de Noviembre de 2025'!$H$4:$H$749,$I222,'[1]SIIF 30 de Noviembre de 2025'!$I$4:$I$749,$J222,'[1]SIIF 30 de Noviembre de 2025'!$J$4:$J$749,$K222,'[1]SIIF 30 de Noviembre de 2025'!$K$4:$K$749,$L222,'[1]SIIF 30 de Noviembre de 2025'!$L$4:$L$749,$M222,'[1]SIIF 30 de Noviembre de 2025'!$M$4:$M$749,$N222,'[1]SIIF 30 de Noviembre de 2025'!$N$4:$N$749,$O222)/1000000</f>
        <v>178.34216900000001</v>
      </c>
      <c r="AU222" s="175">
        <f>+AT222/AD222</f>
        <v>0.84682891263057936</v>
      </c>
      <c r="AV222" s="407">
        <f>+AD222-AH222</f>
        <v>32.257830999999982</v>
      </c>
      <c r="AW222" s="341">
        <f>+AH222-AN222</f>
        <v>0</v>
      </c>
      <c r="AX222" s="342">
        <f t="shared" si="600"/>
        <v>32.257830999999982</v>
      </c>
      <c r="AY222" s="376"/>
      <c r="AZ222" s="176">
        <f>AD222*AS222</f>
        <v>91.1</v>
      </c>
      <c r="BA222" s="170">
        <f>+AN222/AZ222</f>
        <v>1.957652788144896</v>
      </c>
      <c r="BC222" s="249">
        <v>0</v>
      </c>
      <c r="BD222" s="249">
        <v>0</v>
      </c>
      <c r="BE222" s="249">
        <v>0</v>
      </c>
      <c r="BF222" s="249">
        <v>0</v>
      </c>
      <c r="BG222" s="249">
        <v>0.43257359924026589</v>
      </c>
      <c r="BH222" s="249">
        <v>0.43257359924026589</v>
      </c>
      <c r="BI222" s="249">
        <v>0.43257359924026589</v>
      </c>
      <c r="BJ222" s="249">
        <v>0.43257359924026589</v>
      </c>
      <c r="BK222" s="249">
        <v>0.43257359924026589</v>
      </c>
      <c r="BL222" s="249">
        <v>0.43257359924026589</v>
      </c>
      <c r="BM222" s="249">
        <v>0.43257359924026589</v>
      </c>
      <c r="BN222" s="249">
        <v>1</v>
      </c>
      <c r="BP222" s="249">
        <v>0</v>
      </c>
      <c r="BQ222" s="249">
        <v>0</v>
      </c>
      <c r="BR222" s="249">
        <v>0</v>
      </c>
      <c r="BS222" s="249">
        <v>0</v>
      </c>
      <c r="BT222" s="249">
        <v>0.43257359924026589</v>
      </c>
      <c r="BU222" s="249">
        <v>0.43257359924026589</v>
      </c>
      <c r="BV222" s="249">
        <v>0.43257359924026589</v>
      </c>
      <c r="BW222" s="249">
        <v>0.43257359924026589</v>
      </c>
      <c r="BX222" s="249">
        <v>0.43257359924026589</v>
      </c>
      <c r="BY222" s="249">
        <v>0.43257359924026589</v>
      </c>
      <c r="BZ222" s="249">
        <v>0.43257359924026589</v>
      </c>
      <c r="CA222" s="249">
        <v>1</v>
      </c>
      <c r="CC222" s="464">
        <f t="shared" si="601"/>
        <v>0</v>
      </c>
      <c r="CD222" s="464">
        <f t="shared" si="601"/>
        <v>0</v>
      </c>
      <c r="CE222" s="464">
        <f t="shared" si="601"/>
        <v>0</v>
      </c>
      <c r="CF222" s="464">
        <f t="shared" si="601"/>
        <v>0</v>
      </c>
      <c r="CG222" s="464">
        <f t="shared" si="601"/>
        <v>91.1</v>
      </c>
      <c r="CH222" s="464">
        <f t="shared" si="601"/>
        <v>91.1</v>
      </c>
      <c r="CI222" s="464">
        <f t="shared" si="601"/>
        <v>91.1</v>
      </c>
      <c r="CJ222" s="464">
        <f t="shared" si="601"/>
        <v>91.1</v>
      </c>
      <c r="CK222" s="464">
        <f t="shared" si="601"/>
        <v>91.1</v>
      </c>
      <c r="CL222" s="464">
        <f t="shared" si="601"/>
        <v>91.1</v>
      </c>
      <c r="CM222" s="464">
        <f t="shared" si="601"/>
        <v>91.1</v>
      </c>
      <c r="CN222" s="464">
        <f t="shared" si="601"/>
        <v>210.6</v>
      </c>
      <c r="CP222" s="465">
        <f t="shared" si="602"/>
        <v>0</v>
      </c>
      <c r="CQ222" s="465">
        <f t="shared" si="602"/>
        <v>0</v>
      </c>
      <c r="CR222" s="465">
        <f t="shared" si="602"/>
        <v>0</v>
      </c>
      <c r="CS222" s="465">
        <f t="shared" si="602"/>
        <v>0</v>
      </c>
      <c r="CT222" s="465">
        <f t="shared" si="602"/>
        <v>91.1</v>
      </c>
      <c r="CU222" s="465">
        <f t="shared" si="602"/>
        <v>91.1</v>
      </c>
      <c r="CV222" s="465">
        <f t="shared" si="602"/>
        <v>91.1</v>
      </c>
      <c r="CW222" s="465">
        <f t="shared" si="602"/>
        <v>91.1</v>
      </c>
      <c r="CX222" s="465">
        <f t="shared" si="602"/>
        <v>91.1</v>
      </c>
      <c r="CY222" s="465">
        <f t="shared" si="602"/>
        <v>91.1</v>
      </c>
      <c r="CZ222" s="465">
        <f t="shared" si="602"/>
        <v>91.1</v>
      </c>
      <c r="DA222" s="465">
        <f t="shared" si="602"/>
        <v>210.6</v>
      </c>
      <c r="DC222" s="465">
        <v>0</v>
      </c>
      <c r="DD222" s="465">
        <v>0</v>
      </c>
      <c r="DE222" s="465">
        <v>0</v>
      </c>
      <c r="DF222" s="465">
        <v>0</v>
      </c>
      <c r="DG222" s="465">
        <v>91100000</v>
      </c>
      <c r="DH222" s="465">
        <v>91100000</v>
      </c>
      <c r="DI222" s="465">
        <v>91100000</v>
      </c>
      <c r="DJ222" s="465">
        <v>91100000</v>
      </c>
      <c r="DK222" s="465">
        <v>91100000</v>
      </c>
      <c r="DL222" s="465">
        <v>91100000</v>
      </c>
      <c r="DM222" s="465">
        <v>91100000</v>
      </c>
      <c r="DN222" s="465">
        <v>210600000</v>
      </c>
      <c r="DP222" s="465">
        <v>0</v>
      </c>
      <c r="DQ222" s="465">
        <v>0</v>
      </c>
      <c r="DR222" s="465">
        <v>0</v>
      </c>
      <c r="DS222" s="465">
        <v>0</v>
      </c>
      <c r="DT222" s="465">
        <v>91100000</v>
      </c>
      <c r="DU222" s="465">
        <v>91100000</v>
      </c>
      <c r="DV222" s="465">
        <v>91100000</v>
      </c>
      <c r="DW222" s="465">
        <v>91100000</v>
      </c>
      <c r="DX222" s="465">
        <v>91100000</v>
      </c>
      <c r="DY222" s="465">
        <v>91100000</v>
      </c>
      <c r="DZ222" s="465">
        <v>91100000</v>
      </c>
      <c r="EA222" s="465">
        <v>210600000</v>
      </c>
      <c r="EC222" s="465">
        <v>1000000</v>
      </c>
      <c r="ED222" s="465">
        <v>1000000</v>
      </c>
      <c r="EE222" s="465">
        <v>1000000</v>
      </c>
      <c r="EF222" s="465">
        <v>1000000</v>
      </c>
      <c r="EG222" s="465">
        <v>1000000</v>
      </c>
      <c r="EH222" s="465">
        <v>1000000</v>
      </c>
      <c r="EI222" s="465">
        <v>1000000</v>
      </c>
      <c r="EJ222" s="465">
        <v>1000000</v>
      </c>
      <c r="EK222" s="465">
        <v>1000000</v>
      </c>
      <c r="EL222" s="465">
        <v>1000000</v>
      </c>
      <c r="EM222" s="465">
        <v>1000000</v>
      </c>
      <c r="EN222" s="465">
        <v>1000000</v>
      </c>
      <c r="EP222" s="465">
        <v>1000000</v>
      </c>
      <c r="EQ222" s="465">
        <v>1000000</v>
      </c>
      <c r="ER222" s="465">
        <v>1000000</v>
      </c>
      <c r="ES222" s="465">
        <v>1000000</v>
      </c>
      <c r="ET222" s="465">
        <v>1000000</v>
      </c>
      <c r="EU222" s="465">
        <v>1000000</v>
      </c>
      <c r="EV222" s="465">
        <v>1000000</v>
      </c>
      <c r="EW222" s="465">
        <v>1000000</v>
      </c>
      <c r="EX222" s="465">
        <v>1000000</v>
      </c>
      <c r="EY222" s="465">
        <v>1000000</v>
      </c>
      <c r="EZ222" s="465">
        <v>1000000</v>
      </c>
      <c r="FA222" s="465">
        <v>1000000</v>
      </c>
    </row>
    <row r="223" spans="1:157" ht="27.75" customHeight="1" thickBot="1">
      <c r="A223" s="179"/>
      <c r="B223" s="1" t="s">
        <v>199</v>
      </c>
      <c r="C223" s="1" t="s">
        <v>200</v>
      </c>
      <c r="D223" s="179" t="s">
        <v>171</v>
      </c>
      <c r="E223" s="179" t="s">
        <v>179</v>
      </c>
      <c r="F223" s="179" t="s">
        <v>171</v>
      </c>
      <c r="G223" s="179" t="s">
        <v>171</v>
      </c>
      <c r="H223" s="179" t="s">
        <v>171</v>
      </c>
      <c r="I223" s="179" t="s">
        <v>171</v>
      </c>
      <c r="J223" s="179" t="s">
        <v>171</v>
      </c>
      <c r="K223" s="179" t="s">
        <v>171</v>
      </c>
      <c r="L223" s="179" t="s">
        <v>171</v>
      </c>
      <c r="M223" s="179" t="s">
        <v>171</v>
      </c>
      <c r="N223" s="179" t="s">
        <v>171</v>
      </c>
      <c r="O223" s="179" t="s">
        <v>171</v>
      </c>
      <c r="P223" s="179"/>
      <c r="Q223" s="179"/>
      <c r="R223" s="179"/>
      <c r="S223" s="179"/>
      <c r="T223" s="180" t="s">
        <v>180</v>
      </c>
      <c r="U223" s="180"/>
      <c r="V223" s="180" t="s">
        <v>180</v>
      </c>
      <c r="W223" s="344">
        <f>SUM(W224:W225)</f>
        <v>0</v>
      </c>
      <c r="X223" s="344">
        <f>SUM(X224:X225)</f>
        <v>0</v>
      </c>
      <c r="Y223" s="344">
        <f>SUM(Y224:Y225)</f>
        <v>0</v>
      </c>
      <c r="Z223" s="344">
        <f t="shared" ref="Z223:AC223" si="604">SUM(Z224:Z225)</f>
        <v>0</v>
      </c>
      <c r="AA223" s="344">
        <f t="shared" si="604"/>
        <v>0</v>
      </c>
      <c r="AB223" s="344">
        <f t="shared" si="604"/>
        <v>0</v>
      </c>
      <c r="AC223" s="344">
        <f t="shared" si="604"/>
        <v>0</v>
      </c>
      <c r="AD223" s="344">
        <f>SUM(AD224:AD225)</f>
        <v>0</v>
      </c>
      <c r="AE223" s="344">
        <f>SUM(AE224:AE225)</f>
        <v>0</v>
      </c>
      <c r="AF223" s="344">
        <f>SUM(AF224:AF225)</f>
        <v>0</v>
      </c>
      <c r="AG223" s="344">
        <f>SUM(AG224:AG225)</f>
        <v>0</v>
      </c>
      <c r="AH223" s="408">
        <f>SUM(AH224:AH225)</f>
        <v>0</v>
      </c>
      <c r="AI223" s="181">
        <f>IFERROR(AH223/AD223,0)</f>
        <v>0</v>
      </c>
      <c r="AJ223" s="182" t="e">
        <f>+AH223/AG223</f>
        <v>#DIV/0!</v>
      </c>
      <c r="AK223" s="344">
        <f>SUM(AK224:AK225)</f>
        <v>0</v>
      </c>
      <c r="AL223" s="344">
        <f>SUM(AL224:AL225)</f>
        <v>0</v>
      </c>
      <c r="AM223" s="168">
        <f t="shared" si="590"/>
        <v>0</v>
      </c>
      <c r="AN223" s="408">
        <f>SUM(AN224:AN225)</f>
        <v>0</v>
      </c>
      <c r="AO223" s="181">
        <f>IFERROR(AN223/AD223,0)</f>
        <v>0</v>
      </c>
      <c r="AP223" s="184" t="e">
        <f>+AN223/AG223</f>
        <v>#DIV/0!</v>
      </c>
      <c r="AQ223" s="344">
        <f>SUM(AQ224:AQ225)</f>
        <v>0</v>
      </c>
      <c r="AR223" s="344">
        <f>SUM(AR224:AR225)</f>
        <v>0</v>
      </c>
      <c r="AS223" s="168">
        <f t="shared" si="591"/>
        <v>0</v>
      </c>
      <c r="AT223" s="408">
        <f>SUM(AT224:AT225)</f>
        <v>0</v>
      </c>
      <c r="AU223" s="181">
        <f>IFERROR(AT223/AD223,0)</f>
        <v>0</v>
      </c>
      <c r="AV223" s="408">
        <f>SUM(AV224:AV225)</f>
        <v>0</v>
      </c>
      <c r="AW223" s="344">
        <f>SUM(AW224:AW225)</f>
        <v>0</v>
      </c>
      <c r="AX223" s="344">
        <f t="shared" si="600"/>
        <v>0</v>
      </c>
      <c r="AY223" s="344">
        <f>+AG223-AH223</f>
        <v>0</v>
      </c>
      <c r="AZ223" s="185">
        <f>AZ303</f>
        <v>51778.346173850696</v>
      </c>
      <c r="BA223" s="170">
        <f>IF(AND(AZ223=0,AN223&gt;AZ223),1,IFERROR(AN223/AZ223,1))</f>
        <v>0</v>
      </c>
      <c r="BC223" s="523">
        <v>0</v>
      </c>
      <c r="BD223" s="523">
        <v>0</v>
      </c>
      <c r="BE223" s="523">
        <v>0</v>
      </c>
      <c r="BF223" s="523">
        <v>0</v>
      </c>
      <c r="BG223" s="523">
        <v>0</v>
      </c>
      <c r="BH223" s="523">
        <v>0</v>
      </c>
      <c r="BI223" s="523">
        <v>0</v>
      </c>
      <c r="BJ223" s="523">
        <v>0</v>
      </c>
      <c r="BK223" s="523">
        <v>0</v>
      </c>
      <c r="BL223" s="523">
        <v>0</v>
      </c>
      <c r="BM223" s="523">
        <v>0</v>
      </c>
      <c r="BN223" s="523">
        <v>0</v>
      </c>
      <c r="BP223" s="523">
        <v>0</v>
      </c>
      <c r="BQ223" s="523">
        <v>0</v>
      </c>
      <c r="BR223" s="523">
        <v>0</v>
      </c>
      <c r="BS223" s="523">
        <v>0</v>
      </c>
      <c r="BT223" s="523">
        <v>0</v>
      </c>
      <c r="BU223" s="523">
        <v>0</v>
      </c>
      <c r="BV223" s="523">
        <v>0</v>
      </c>
      <c r="BW223" s="523">
        <v>0</v>
      </c>
      <c r="BX223" s="523">
        <v>0</v>
      </c>
      <c r="BY223" s="523">
        <v>0</v>
      </c>
      <c r="BZ223" s="523">
        <v>0</v>
      </c>
      <c r="CA223" s="523">
        <v>0</v>
      </c>
      <c r="CC223" s="344">
        <f t="shared" ref="CC223:CN223" si="605">SUM(CC224:CC225)</f>
        <v>0</v>
      </c>
      <c r="CD223" s="344">
        <f t="shared" si="605"/>
        <v>0</v>
      </c>
      <c r="CE223" s="344">
        <f t="shared" si="605"/>
        <v>0</v>
      </c>
      <c r="CF223" s="344">
        <f t="shared" si="605"/>
        <v>0</v>
      </c>
      <c r="CG223" s="344">
        <f t="shared" si="605"/>
        <v>0</v>
      </c>
      <c r="CH223" s="344">
        <f t="shared" si="605"/>
        <v>0</v>
      </c>
      <c r="CI223" s="344">
        <f t="shared" si="605"/>
        <v>0</v>
      </c>
      <c r="CJ223" s="344">
        <f t="shared" si="605"/>
        <v>0</v>
      </c>
      <c r="CK223" s="344">
        <f t="shared" si="605"/>
        <v>0</v>
      </c>
      <c r="CL223" s="344">
        <f t="shared" si="605"/>
        <v>0</v>
      </c>
      <c r="CM223" s="344">
        <f t="shared" si="605"/>
        <v>0</v>
      </c>
      <c r="CN223" s="344">
        <f t="shared" si="605"/>
        <v>0</v>
      </c>
      <c r="CO223" s="487"/>
      <c r="CP223" s="344">
        <f t="shared" ref="CP223:DA223" si="606">SUM(CP224:CP225)</f>
        <v>0</v>
      </c>
      <c r="CQ223" s="344">
        <f t="shared" si="606"/>
        <v>0</v>
      </c>
      <c r="CR223" s="344">
        <f t="shared" si="606"/>
        <v>0</v>
      </c>
      <c r="CS223" s="344">
        <f t="shared" si="606"/>
        <v>0</v>
      </c>
      <c r="CT223" s="344">
        <f t="shared" si="606"/>
        <v>0</v>
      </c>
      <c r="CU223" s="344">
        <f t="shared" si="606"/>
        <v>0</v>
      </c>
      <c r="CV223" s="344">
        <f t="shared" si="606"/>
        <v>0</v>
      </c>
      <c r="CW223" s="344">
        <f t="shared" si="606"/>
        <v>0</v>
      </c>
      <c r="CX223" s="344">
        <f t="shared" si="606"/>
        <v>0</v>
      </c>
      <c r="CY223" s="344">
        <f t="shared" si="606"/>
        <v>0</v>
      </c>
      <c r="CZ223" s="344">
        <f t="shared" si="606"/>
        <v>0</v>
      </c>
      <c r="DA223" s="344">
        <f t="shared" si="606"/>
        <v>0</v>
      </c>
      <c r="DC223" s="344">
        <f t="shared" ref="DC223:DN223" si="607">SUM(DC224:DC225)</f>
        <v>0</v>
      </c>
      <c r="DD223" s="344">
        <f t="shared" si="607"/>
        <v>0</v>
      </c>
      <c r="DE223" s="344">
        <f t="shared" si="607"/>
        <v>0</v>
      </c>
      <c r="DF223" s="344">
        <f t="shared" si="607"/>
        <v>0</v>
      </c>
      <c r="DG223" s="344">
        <f t="shared" si="607"/>
        <v>0</v>
      </c>
      <c r="DH223" s="344">
        <f t="shared" si="607"/>
        <v>0</v>
      </c>
      <c r="DI223" s="344">
        <f t="shared" si="607"/>
        <v>0</v>
      </c>
      <c r="DJ223" s="344">
        <f t="shared" si="607"/>
        <v>0</v>
      </c>
      <c r="DK223" s="344">
        <f t="shared" si="607"/>
        <v>0</v>
      </c>
      <c r="DL223" s="344">
        <f t="shared" si="607"/>
        <v>0</v>
      </c>
      <c r="DM223" s="344">
        <f t="shared" si="607"/>
        <v>0</v>
      </c>
      <c r="DN223" s="344">
        <f t="shared" si="607"/>
        <v>0</v>
      </c>
      <c r="DO223" s="487"/>
      <c r="DP223" s="344">
        <f t="shared" ref="DP223:EA223" si="608">SUM(DP224:DP225)</f>
        <v>0</v>
      </c>
      <c r="DQ223" s="344">
        <f t="shared" si="608"/>
        <v>0</v>
      </c>
      <c r="DR223" s="344">
        <f t="shared" si="608"/>
        <v>0</v>
      </c>
      <c r="DS223" s="344">
        <f t="shared" si="608"/>
        <v>0</v>
      </c>
      <c r="DT223" s="344">
        <f t="shared" si="608"/>
        <v>0</v>
      </c>
      <c r="DU223" s="344">
        <f t="shared" si="608"/>
        <v>0</v>
      </c>
      <c r="DV223" s="344">
        <f t="shared" si="608"/>
        <v>0</v>
      </c>
      <c r="DW223" s="344">
        <f t="shared" si="608"/>
        <v>0</v>
      </c>
      <c r="DX223" s="344">
        <f t="shared" si="608"/>
        <v>0</v>
      </c>
      <c r="DY223" s="344">
        <f t="shared" si="608"/>
        <v>0</v>
      </c>
      <c r="DZ223" s="344">
        <f t="shared" si="608"/>
        <v>0</v>
      </c>
      <c r="EA223" s="344">
        <f t="shared" si="608"/>
        <v>0</v>
      </c>
      <c r="EC223" s="484">
        <v>1000000</v>
      </c>
      <c r="ED223" s="484">
        <v>1000000</v>
      </c>
      <c r="EE223" s="484">
        <v>1000000</v>
      </c>
      <c r="EF223" s="484">
        <v>1000000</v>
      </c>
      <c r="EG223" s="484">
        <v>1000000</v>
      </c>
      <c r="EH223" s="484">
        <v>1000000</v>
      </c>
      <c r="EI223" s="484">
        <v>1000000</v>
      </c>
      <c r="EJ223" s="484">
        <v>1000000</v>
      </c>
      <c r="EK223" s="484">
        <v>1000000</v>
      </c>
      <c r="EL223" s="484">
        <v>1000000</v>
      </c>
      <c r="EM223" s="484">
        <v>1000000</v>
      </c>
      <c r="EN223" s="484">
        <v>1000000</v>
      </c>
      <c r="EO223" s="487"/>
      <c r="EP223" s="484">
        <v>1000000</v>
      </c>
      <c r="EQ223" s="484">
        <v>1000000</v>
      </c>
      <c r="ER223" s="484">
        <v>1000000</v>
      </c>
      <c r="ES223" s="484">
        <v>1000000</v>
      </c>
      <c r="ET223" s="484">
        <v>1000000</v>
      </c>
      <c r="EU223" s="484">
        <v>1000000</v>
      </c>
      <c r="EV223" s="484">
        <v>1000000</v>
      </c>
      <c r="EW223" s="484">
        <v>1000000</v>
      </c>
      <c r="EX223" s="484">
        <v>1000000</v>
      </c>
      <c r="EY223" s="484">
        <v>1000000</v>
      </c>
      <c r="EZ223" s="484">
        <v>1000000</v>
      </c>
      <c r="FA223" s="484">
        <v>1000000</v>
      </c>
    </row>
    <row r="224" spans="1:157" ht="21.75" hidden="1" customHeight="1" thickBot="1">
      <c r="A224" s="179"/>
      <c r="B224" s="1" t="s">
        <v>199</v>
      </c>
      <c r="C224" s="1" t="s">
        <v>200</v>
      </c>
      <c r="D224" s="179" t="s">
        <v>217</v>
      </c>
      <c r="E224" s="179" t="s">
        <v>179</v>
      </c>
      <c r="F224" s="179" t="s">
        <v>171</v>
      </c>
      <c r="G224" s="179" t="s">
        <v>171</v>
      </c>
      <c r="H224" s="179" t="s">
        <v>171</v>
      </c>
      <c r="I224" s="179" t="s">
        <v>171</v>
      </c>
      <c r="J224" s="179" t="s">
        <v>171</v>
      </c>
      <c r="K224" s="179" t="s">
        <v>171</v>
      </c>
      <c r="L224" s="179" t="s">
        <v>171</v>
      </c>
      <c r="M224" s="179" t="s">
        <v>171</v>
      </c>
      <c r="N224" s="179" t="s">
        <v>171</v>
      </c>
      <c r="O224" s="179" t="s">
        <v>171</v>
      </c>
      <c r="P224" s="179"/>
      <c r="Q224" s="179"/>
      <c r="R224" s="179"/>
      <c r="S224" s="179"/>
      <c r="T224" s="186" t="s">
        <v>181</v>
      </c>
      <c r="U224" s="387"/>
      <c r="V224" s="186" t="s">
        <v>181</v>
      </c>
      <c r="W224" s="345">
        <f>(+SUMIFS('[1]SIIF 30 de Noviembre de 2025'!$P$4:$P$749,'[1]SIIF 30 de Noviembre de 2025'!$A$4:$A$749,$B224,'[1]SIIF 30 de Noviembre de 2025'!$B$4:$B$749,$C224,'[1]SIIF 30 de Noviembre de 2025'!$C$4:$C$749,$D224,'[1]SIIF 30 de Noviembre de 2025'!$D$4:$D$749,$E224,'[1]SIIF 30 de Noviembre de 2025'!$E$4:$E$749,$F224,'[1]SIIF 30 de Noviembre de 2025'!$F$4:$F$749,$G224,'[1]SIIF 30 de Noviembre de 2025'!$G$4:$G$749,$H224,'[1]SIIF 30 de Noviembre de 2025'!$H$4:$H$749,$I224,'[1]SIIF 30 de Noviembre de 2025'!$I$4:$I$749,$J224,'[1]SIIF 30 de Noviembre de 2025'!$J$4:$J$749,$K224,'[1]SIIF 30 de Noviembre de 2025'!$K$4:$K$749,$L224,'[1]SIIF 30 de Noviembre de 2025'!$L$4:$L$749,$M224,'[1]SIIF 30 de Noviembre de 2025'!$M$4:$M$749,$N224,'[1]SIIF 30 de Noviembre de 2025'!$N$4:$N$749,$O224)/1000000)</f>
        <v>0</v>
      </c>
      <c r="X224" s="345">
        <v>0</v>
      </c>
      <c r="Y224" s="343">
        <f>(+SUMIFS('[1]SIIF 30 de Noviembre de 2025'!$R$4:$R$749,'[1]SIIF 30 de Noviembre de 2025'!$A$4:$A$749,$B224,'[1]SIIF 30 de Noviembre de 2025'!$B$4:$B$749,$C224,'[1]SIIF 30 de Noviembre de 2025'!$C$4:$C$749,$D224,'[1]SIIF 30 de Noviembre de 2025'!$D$4:$D$749,$E224,'[1]SIIF 30 de Noviembre de 2025'!$E$4:$E$749,$F224,'[1]SIIF 30 de Noviembre de 2025'!$F$4:$F$749,$G224,'[1]SIIF 30 de Noviembre de 2025'!$G$4:$G$749,$H224,'[1]SIIF 30 de Noviembre de 2025'!$H$4:$H$749,$I224,'[1]SIIF 30 de Noviembre de 2025'!$I$4:$I$749,$J224,'[1]SIIF 30 de Noviembre de 2025'!$J$4:$J$749,$K224,'[1]SIIF 30 de Noviembre de 2025'!$K$4:$K$749,$L224,'[1]SIIF 30 de Noviembre de 2025'!$L$4:$L$749,$M224,'[1]SIIF 30 de Noviembre de 2025'!$M$4:$M$749,$N224,'[1]SIIF 30 de Noviembre de 2025'!$N$4:$N$749,$O224)/1000000)</f>
        <v>0</v>
      </c>
      <c r="Z224" s="341"/>
      <c r="AA224" s="343">
        <f>(+SUMIFS('[1]SIIF 30 de Noviembre de 2025'!$Q$4:$Q$749,'[1]SIIF 30 de Noviembre de 2025'!$A$4:$A$749,$B224,'[1]SIIF 30 de Noviembre de 2025'!$B$4:$B$749,$C224,'[1]SIIF 30 de Noviembre de 2025'!$C$4:$C$749,$D224,'[1]SIIF 30 de Noviembre de 2025'!$D$4:$D$749,$E224,'[1]SIIF 30 de Noviembre de 2025'!$E$4:$E$749,$F224,'[1]SIIF 30 de Noviembre de 2025'!$F$4:$F$749,$G224,'[1]SIIF 30 de Noviembre de 2025'!$G$4:$G$749,$H224,'[1]SIIF 30 de Noviembre de 2025'!$H$4:$H$749,$I224,'[1]SIIF 30 de Noviembre de 2025'!$I$4:$I$749,$J224,'[1]SIIF 30 de Noviembre de 2025'!$J$4:$J$749,$K224,'[1]SIIF 30 de Noviembre de 2025'!$K$4:$K$749,$L224,'[1]SIIF 30 de Noviembre de 2025'!$L$4:$L$749,$M224,'[1]SIIF 30 de Noviembre de 2025'!$M$4:$M$749,$N224,'[1]SIIF 30 de Noviembre de 2025'!$N$4:$N$749,$O224)/1000000)</f>
        <v>0</v>
      </c>
      <c r="AB224" s="343"/>
      <c r="AC224" s="341"/>
      <c r="AD224" s="407">
        <f>W224-Y224+AA224</f>
        <v>0</v>
      </c>
      <c r="AE224" s="345">
        <f>(+SUMIFS('[1]SIIF 30 de Noviembre de 2025'!$T$4:$T$749,'[1]SIIF 30 de Noviembre de 2025'!$A$4:$A$749,$B224,'[1]SIIF 30 de Noviembre de 2025'!$B$4:$B$749,$C224,'[1]SIIF 30 de Noviembre de 2025'!$C$4:$C$749,$D224,'[1]SIIF 30 de Noviembre de 2025'!$D$4:$D$749,$E224,'[1]SIIF 30 de Noviembre de 2025'!$E$4:$E$749,$F224,'[1]SIIF 30 de Noviembre de 2025'!$F$4:$F$749,$G224,'[1]SIIF 30 de Noviembre de 2025'!$G$4:$G$749,$H224,'[1]SIIF 30 de Noviembre de 2025'!$H$4:$H$749,$I224,'[1]SIIF 30 de Noviembre de 2025'!$I$4:$I$749,$J224,'[1]SIIF 30 de Noviembre de 2025'!$J$4:$J$749,$K224,'[1]SIIF 30 de Noviembre de 2025'!$K$4:$K$749,$L224,'[1]SIIF 30 de Noviembre de 2025'!$L$4:$L$749,$M224,'[1]SIIF 30 de Noviembre de 2025'!$M$4:$M$749,$N224,'[1]SIIF 30 de Noviembre de 2025'!$N$4:$N$749,$O224)/1000000)</f>
        <v>0</v>
      </c>
      <c r="AF224" s="345"/>
      <c r="AG224" s="343">
        <f>AD224-AE224</f>
        <v>0</v>
      </c>
      <c r="AH224" s="409">
        <f>+SUMIFS('[1]SIIF 30 de Noviembre de 2025'!$W$4:$W$749,'[1]SIIF 30 de Noviembre de 2025'!$A$4:$A$749,$B224,'[1]SIIF 30 de Noviembre de 2025'!$B$4:$B$749,$C224,'[1]SIIF 30 de Noviembre de 2025'!$C$4:$C$749,$D224,'[1]SIIF 30 de Noviembre de 2025'!$D$4:$D$749,$E224,'[1]SIIF 30 de Noviembre de 2025'!$E$4:$E$749,$F224,'[1]SIIF 30 de Noviembre de 2025'!$F$4:$F$749,$G224,'[1]SIIF 30 de Noviembre de 2025'!$G$4:$G$749,$H224,'[1]SIIF 30 de Noviembre de 2025'!$H$4:$H$749,$I224,'[1]SIIF 30 de Noviembre de 2025'!$I$4:$I$749,$J224,'[1]SIIF 30 de Noviembre de 2025'!$J$4:$J$749,$K224,'[1]SIIF 30 de Noviembre de 2025'!$K$4:$K$749,$L224,'[1]SIIF 30 de Noviembre de 2025'!$L$4:$L$749,$M224,'[1]SIIF 30 de Noviembre de 2025'!$M$4:$M$749,$N224,'[1]SIIF 30 de Noviembre de 2025'!$N$4:$N$749,$O224)/1000000</f>
        <v>0</v>
      </c>
      <c r="AI224" s="296" t="e">
        <f>+AH224/AD224</f>
        <v>#DIV/0!</v>
      </c>
      <c r="AJ224" s="182" t="e">
        <f>+AH224/AG224</f>
        <v>#DIV/0!</v>
      </c>
      <c r="AK224" s="187">
        <f>+SUMIFS('[1]Cierre Mes Anterior'!$W$4:$W$773,'[1]Cierre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L224" s="174">
        <f>+AH224-AK224</f>
        <v>0</v>
      </c>
      <c r="AM224" s="168">
        <f t="shared" si="590"/>
        <v>0</v>
      </c>
      <c r="AN224" s="409">
        <f>+SUMIFS('[1]SIIF 30 de Noviembre de 2025'!$X$4:$X$749,'[1]SIIF 30 de Noviembre de 2025'!$A$4:$A$749,$B224,'[1]SIIF 30 de Noviembre de 2025'!$B$4:$B$749,$C224,'[1]SIIF 30 de Noviembre de 2025'!$C$4:$C$749,$D224,'[1]SIIF 30 de Noviembre de 2025'!$D$4:$D$749,$E224,'[1]SIIF 30 de Noviembre de 2025'!$E$4:$E$749,$F224,'[1]SIIF 30 de Noviembre de 2025'!$F$4:$F$749,$G224,'[1]SIIF 30 de Noviembre de 2025'!$G$4:$G$749,$H224,'[1]SIIF 30 de Noviembre de 2025'!$H$4:$H$749,$I224,'[1]SIIF 30 de Noviembre de 2025'!$I$4:$I$749,$J224,'[1]SIIF 30 de Noviembre de 2025'!$J$4:$J$749,$K224,'[1]SIIF 30 de Noviembre de 2025'!$K$4:$K$749,$L224,'[1]SIIF 30 de Noviembre de 2025'!$L$4:$L$749,$M224,'[1]SIIF 30 de Noviembre de 2025'!$M$4:$M$749,$N224,'[1]SIIF 30 de Noviembre de 2025'!$N$4:$N$749,$O224)/1000000</f>
        <v>0</v>
      </c>
      <c r="AO224" s="175" t="e">
        <f>+AN224/AD224</f>
        <v>#DIV/0!</v>
      </c>
      <c r="AP224" s="184" t="e">
        <f>+AN224/AG224</f>
        <v>#DIV/0!</v>
      </c>
      <c r="AQ224" s="187">
        <f>+SUMIFS('[1]Cierre Mes Anterior'!$X$4:$X$773,'[1]Cierre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R224" s="174">
        <f>+AN224-AQ224</f>
        <v>0</v>
      </c>
      <c r="AS224" s="168">
        <f t="shared" si="591"/>
        <v>0</v>
      </c>
      <c r="AT224" s="409">
        <f>+SUMIFS('[1]SIIF 30 de Noviembre de 2025'!$Z$4:$Z$749,'[1]SIIF 30 de Noviembre de 2025'!$A$4:$A$749,$B224,'[1]SIIF 30 de Noviembre de 2025'!$B$4:$B$749,$C224,'[1]SIIF 30 de Noviembre de 2025'!$C$4:$C$749,$D224,'[1]SIIF 30 de Noviembre de 2025'!$D$4:$D$749,$E224,'[1]SIIF 30 de Noviembre de 2025'!$E$4:$E$749,$F224,'[1]SIIF 30 de Noviembre de 2025'!$F$4:$F$749,$G224,'[1]SIIF 30 de Noviembre de 2025'!$G$4:$G$749,$H224,'[1]SIIF 30 de Noviembre de 2025'!$H$4:$H$749,$I224,'[1]SIIF 30 de Noviembre de 2025'!$I$4:$I$749,$J224,'[1]SIIF 30 de Noviembre de 2025'!$J$4:$J$749,$K224,'[1]SIIF 30 de Noviembre de 2025'!$K$4:$K$749,$L224,'[1]SIIF 30 de Noviembre de 2025'!$L$4:$L$749,$M224,'[1]SIIF 30 de Noviembre de 2025'!$M$4:$M$749,$N224,'[1]SIIF 30 de Noviembre de 2025'!$N$4:$N$749,$O224)/1000000</f>
        <v>0</v>
      </c>
      <c r="AU224" s="175" t="e">
        <f>+AT224/AD224</f>
        <v>#DIV/0!</v>
      </c>
      <c r="AV224" s="407">
        <f>+AD224-AH224</f>
        <v>0</v>
      </c>
      <c r="AW224" s="341">
        <f>+AH224-AN224</f>
        <v>0</v>
      </c>
      <c r="AX224" s="342">
        <f t="shared" si="600"/>
        <v>0</v>
      </c>
      <c r="AY224" s="343">
        <f>+AG224-AH224</f>
        <v>0</v>
      </c>
      <c r="AZ224" s="188">
        <f>AD224*AS224</f>
        <v>0</v>
      </c>
      <c r="BA224" s="170">
        <f>IF(AND(AZ224=0,AN224&gt;AZ224),1,IFERROR(AN224/AZ224,1))</f>
        <v>1</v>
      </c>
      <c r="BC224" s="313"/>
      <c r="BD224" s="313"/>
      <c r="BE224" s="313"/>
      <c r="BF224" s="313"/>
      <c r="BG224" s="313"/>
      <c r="BH224" s="313"/>
      <c r="BI224" s="313"/>
      <c r="BJ224" s="313"/>
      <c r="BK224" s="313"/>
      <c r="BL224" s="313"/>
      <c r="BM224" s="313"/>
      <c r="BN224" s="313"/>
      <c r="BO224" s="312"/>
      <c r="BP224" s="313"/>
      <c r="BQ224" s="313"/>
      <c r="BR224" s="313"/>
      <c r="BS224" s="313"/>
      <c r="BT224" s="313"/>
      <c r="BU224" s="313"/>
      <c r="BV224" s="313"/>
      <c r="BW224" s="313"/>
      <c r="BX224" s="313"/>
      <c r="BY224" s="313"/>
      <c r="BZ224" s="313"/>
      <c r="CA224" s="313"/>
      <c r="CC224" s="488"/>
      <c r="CD224" s="488"/>
      <c r="CE224" s="488"/>
      <c r="CF224" s="488"/>
      <c r="CG224" s="488"/>
      <c r="CH224" s="488"/>
      <c r="CI224" s="488"/>
      <c r="CJ224" s="488"/>
      <c r="CK224" s="488"/>
      <c r="CL224" s="488"/>
      <c r="CM224" s="488"/>
      <c r="CN224" s="488"/>
      <c r="CO224" s="487"/>
      <c r="CP224" s="488"/>
      <c r="CQ224" s="488"/>
      <c r="CR224" s="488"/>
      <c r="CS224" s="488"/>
      <c r="CT224" s="488"/>
      <c r="CU224" s="488"/>
      <c r="CV224" s="488"/>
      <c r="CW224" s="488"/>
      <c r="CX224" s="488"/>
      <c r="CY224" s="488"/>
      <c r="CZ224" s="488"/>
      <c r="DA224" s="488"/>
      <c r="DC224" s="488"/>
      <c r="DD224" s="488"/>
      <c r="DE224" s="488"/>
      <c r="DF224" s="488"/>
      <c r="DG224" s="488"/>
      <c r="DH224" s="488"/>
      <c r="DI224" s="488"/>
      <c r="DJ224" s="488"/>
      <c r="DK224" s="488"/>
      <c r="DL224" s="488"/>
      <c r="DM224" s="488"/>
      <c r="DN224" s="488"/>
      <c r="DO224" s="487"/>
      <c r="DP224" s="488"/>
      <c r="DQ224" s="488"/>
      <c r="DR224" s="488"/>
      <c r="DS224" s="488"/>
      <c r="DT224" s="488"/>
      <c r="DU224" s="488"/>
      <c r="DV224" s="488"/>
      <c r="DW224" s="488"/>
      <c r="DX224" s="488"/>
      <c r="DY224" s="488"/>
      <c r="DZ224" s="488"/>
      <c r="EA224" s="488"/>
      <c r="EC224" s="488">
        <v>1000000</v>
      </c>
      <c r="ED224" s="488">
        <v>1000000</v>
      </c>
      <c r="EE224" s="488">
        <v>1000000</v>
      </c>
      <c r="EF224" s="488">
        <v>1000000</v>
      </c>
      <c r="EG224" s="488">
        <v>1000000</v>
      </c>
      <c r="EH224" s="488">
        <v>1000000</v>
      </c>
      <c r="EI224" s="488">
        <v>1000000</v>
      </c>
      <c r="EJ224" s="488">
        <v>1000000</v>
      </c>
      <c r="EK224" s="488">
        <v>1000000</v>
      </c>
      <c r="EL224" s="488">
        <v>1000000</v>
      </c>
      <c r="EM224" s="488">
        <v>1000000</v>
      </c>
      <c r="EN224" s="488">
        <v>1000000</v>
      </c>
      <c r="EO224" s="487"/>
      <c r="EP224" s="488">
        <v>1000000</v>
      </c>
      <c r="EQ224" s="488">
        <v>1000000</v>
      </c>
      <c r="ER224" s="488">
        <v>1000000</v>
      </c>
      <c r="ES224" s="488">
        <v>1000000</v>
      </c>
      <c r="ET224" s="488">
        <v>1000000</v>
      </c>
      <c r="EU224" s="488">
        <v>1000000</v>
      </c>
      <c r="EV224" s="488">
        <v>1000000</v>
      </c>
      <c r="EW224" s="488">
        <v>1000000</v>
      </c>
      <c r="EX224" s="488">
        <v>1000000</v>
      </c>
      <c r="EY224" s="488">
        <v>1000000</v>
      </c>
      <c r="EZ224" s="488">
        <v>1000000</v>
      </c>
      <c r="FA224" s="488">
        <v>1000000</v>
      </c>
    </row>
    <row r="225" spans="1:157" ht="21.75" customHeight="1" thickBot="1">
      <c r="A225" s="179"/>
      <c r="B225" s="1" t="s">
        <v>199</v>
      </c>
      <c r="C225" s="1" t="s">
        <v>200</v>
      </c>
      <c r="D225" s="179" t="s">
        <v>218</v>
      </c>
      <c r="E225" s="179" t="s">
        <v>179</v>
      </c>
      <c r="F225" s="179" t="s">
        <v>171</v>
      </c>
      <c r="G225" s="179" t="s">
        <v>171</v>
      </c>
      <c r="H225" s="179" t="s">
        <v>171</v>
      </c>
      <c r="I225" s="179" t="s">
        <v>171</v>
      </c>
      <c r="J225" s="179" t="s">
        <v>171</v>
      </c>
      <c r="K225" s="179" t="s">
        <v>171</v>
      </c>
      <c r="L225" s="179" t="s">
        <v>171</v>
      </c>
      <c r="M225" s="179" t="s">
        <v>171</v>
      </c>
      <c r="N225" s="179" t="s">
        <v>171</v>
      </c>
      <c r="O225" s="179" t="s">
        <v>171</v>
      </c>
      <c r="P225" s="179"/>
      <c r="Q225" s="179"/>
      <c r="R225" s="179"/>
      <c r="S225" s="179"/>
      <c r="T225" s="186" t="s">
        <v>182</v>
      </c>
      <c r="U225" s="387"/>
      <c r="V225" s="186" t="s">
        <v>182</v>
      </c>
      <c r="W225" s="345">
        <f>(+SUMIFS('[1]SIIF 30 de Noviembre de 2025'!$P$4:$P$749,'[1]SIIF 30 de Noviembre de 2025'!$A$4:$A$749,$B225,'[1]SIIF 30 de Noviembre de 2025'!$B$4:$B$749,$C225,'[1]SIIF 30 de Noviembre de 2025'!$C$4:$C$749,$D225,'[1]SIIF 30 de Noviembre de 2025'!$D$4:$D$749,$E225,'[1]SIIF 30 de Noviembre de 2025'!$E$4:$E$749,$F225,'[1]SIIF 30 de Noviembre de 2025'!$F$4:$F$749,$G225,'[1]SIIF 30 de Noviembre de 2025'!$G$4:$G$749,$H225,'[1]SIIF 30 de Noviembre de 2025'!$H$4:$H$749,$I225,'[1]SIIF 30 de Noviembre de 2025'!$I$4:$I$749,$J225,'[1]SIIF 30 de Noviembre de 2025'!$J$4:$J$749,$K225,'[1]SIIF 30 de Noviembre de 2025'!$K$4:$K$749,$L225,'[1]SIIF 30 de Noviembre de 2025'!$L$4:$L$749,$M225,'[1]SIIF 30 de Noviembre de 2025'!$M$4:$M$749,$N225,'[1]SIIF 30 de Noviembre de 2025'!$N$4:$N$749,$O225)/1000000)</f>
        <v>0</v>
      </c>
      <c r="X225" s="345">
        <v>0</v>
      </c>
      <c r="Y225" s="343">
        <f>(+SUMIFS('[1]SIIF 30 de Noviembre de 2025'!$R$4:$R$749,'[1]SIIF 30 de Noviembre de 2025'!$A$4:$A$749,$B225,'[1]SIIF 30 de Noviembre de 2025'!$B$4:$B$749,$C225,'[1]SIIF 30 de Noviembre de 2025'!$C$4:$C$749,$D225,'[1]SIIF 30 de Noviembre de 2025'!$D$4:$D$749,$E225,'[1]SIIF 30 de Noviembre de 2025'!$E$4:$E$749,$F225,'[1]SIIF 30 de Noviembre de 2025'!$F$4:$F$749,$G225,'[1]SIIF 30 de Noviembre de 2025'!$G$4:$G$749,$H225,'[1]SIIF 30 de Noviembre de 2025'!$H$4:$H$749,$I225,'[1]SIIF 30 de Noviembre de 2025'!$I$4:$I$749,$J225,'[1]SIIF 30 de Noviembre de 2025'!$J$4:$J$749,$K225,'[1]SIIF 30 de Noviembre de 2025'!$K$4:$K$749,$L225,'[1]SIIF 30 de Noviembre de 2025'!$L$4:$L$749,$M225,'[1]SIIF 30 de Noviembre de 2025'!$M$4:$M$749,$N225,'[1]SIIF 30 de Noviembre de 2025'!$N$4:$N$749,$O225)/1000000)</f>
        <v>0</v>
      </c>
      <c r="Z225" s="341"/>
      <c r="AA225" s="343">
        <f>(+SUMIFS('[1]SIIF 30 de Noviembre de 2025'!$Q$4:$Q$749,'[1]SIIF 30 de Noviembre de 2025'!$A$4:$A$749,$B225,'[1]SIIF 30 de Noviembre de 2025'!$B$4:$B$749,$C225,'[1]SIIF 30 de Noviembre de 2025'!$C$4:$C$749,$D225,'[1]SIIF 30 de Noviembre de 2025'!$D$4:$D$749,$E225,'[1]SIIF 30 de Noviembre de 2025'!$E$4:$E$749,$F225,'[1]SIIF 30 de Noviembre de 2025'!$F$4:$F$749,$G225,'[1]SIIF 30 de Noviembre de 2025'!$G$4:$G$749,$H225,'[1]SIIF 30 de Noviembre de 2025'!$H$4:$H$749,$I225,'[1]SIIF 30 de Noviembre de 2025'!$I$4:$I$749,$J225,'[1]SIIF 30 de Noviembre de 2025'!$J$4:$J$749,$K225,'[1]SIIF 30 de Noviembre de 2025'!$K$4:$K$749,$L225,'[1]SIIF 30 de Noviembre de 2025'!$L$4:$L$749,$M225,'[1]SIIF 30 de Noviembre de 2025'!$M$4:$M$749,$N225,'[1]SIIF 30 de Noviembre de 2025'!$N$4:$N$749,$O225)/1000000)</f>
        <v>0</v>
      </c>
      <c r="AB225" s="345"/>
      <c r="AC225" s="341"/>
      <c r="AD225" s="407">
        <f>W225-Y225+AA225</f>
        <v>0</v>
      </c>
      <c r="AE225" s="345">
        <f>(+SUMIFS('[1]SIIF 30 de Noviembre de 2025'!$T$4:$T$749,'[1]SIIF 30 de Noviembre de 2025'!$A$4:$A$749,$B225,'[1]SIIF 30 de Noviembre de 2025'!$B$4:$B$749,$C225,'[1]SIIF 30 de Noviembre de 2025'!$C$4:$C$749,$D225,'[1]SIIF 30 de Noviembre de 2025'!$D$4:$D$749,$E225,'[1]SIIF 30 de Noviembre de 2025'!$E$4:$E$749,$F225,'[1]SIIF 30 de Noviembre de 2025'!$F$4:$F$749,$G225,'[1]SIIF 30 de Noviembre de 2025'!$G$4:$G$749,$H225,'[1]SIIF 30 de Noviembre de 2025'!$H$4:$H$749,$I225,'[1]SIIF 30 de Noviembre de 2025'!$I$4:$I$749,$J225,'[1]SIIF 30 de Noviembre de 2025'!$J$4:$J$749,$K225,'[1]SIIF 30 de Noviembre de 2025'!$K$4:$K$749,$L225,'[1]SIIF 30 de Noviembre de 2025'!$L$4:$L$749,$M225,'[1]SIIF 30 de Noviembre de 2025'!$M$4:$M$749,$N225,'[1]SIIF 30 de Noviembre de 2025'!$N$4:$N$749,$O225)/1000000)</f>
        <v>0</v>
      </c>
      <c r="AF225" s="345">
        <f>(+SUMIFS('[1]SIIF 30 de Noviembre de 2025'!$U$4:$U$749,'[1]SIIF 30 de Noviembre de 2025'!$A$4:$A$749,$B225,'[1]SIIF 30 de Noviembre de 2025'!$B$4:$B$749,$C225,'[1]SIIF 30 de Noviembre de 2025'!$C$4:$C$749,$D225,'[1]SIIF 30 de Noviembre de 2025'!$D$4:$D$749,$E225,'[1]SIIF 30 de Noviembre de 2025'!$E$4:$E$749,$F225,'[1]SIIF 30 de Noviembre de 2025'!$F$4:$F$749,$G225,'[1]SIIF 30 de Noviembre de 2025'!$G$4:$G$749,$H225,'[1]SIIF 30 de Noviembre de 2025'!$H$4:$H$749,$I225,'[1]SIIF 30 de Noviembre de 2025'!$I$4:$I$749,$J225,'[1]SIIF 30 de Noviembre de 2025'!$J$4:$J$749,$K225,'[1]SIIF 30 de Noviembre de 2025'!$K$4:$K$749,$L225,'[1]SIIF 30 de Noviembre de 2025'!$L$4:$L$749,$M225,'[1]SIIF 30 de Noviembre de 2025'!$M$4:$M$749,$N225,'[1]SIIF 30 de Noviembre de 2025'!$N$4:$N$749,$O225)/1000000)</f>
        <v>0</v>
      </c>
      <c r="AG225" s="343">
        <f>AD225-AE225</f>
        <v>0</v>
      </c>
      <c r="AH225" s="409">
        <f>+SUMIFS('[1]SIIF 30 de Noviembre de 2025'!$W$4:$W$749,'[1]SIIF 30 de Noviembre de 2025'!$A$4:$A$749,$B225,'[1]SIIF 30 de Noviembre de 2025'!$B$4:$B$749,$C225,'[1]SIIF 30 de Noviembre de 2025'!$C$4:$C$749,$D225,'[1]SIIF 30 de Noviembre de 2025'!$D$4:$D$749,$E225,'[1]SIIF 30 de Noviembre de 2025'!$E$4:$E$749,$F225,'[1]SIIF 30 de Noviembre de 2025'!$F$4:$F$749,$G225,'[1]SIIF 30 de Noviembre de 2025'!$G$4:$G$749,$H225,'[1]SIIF 30 de Noviembre de 2025'!$H$4:$H$749,$I225,'[1]SIIF 30 de Noviembre de 2025'!$I$4:$I$749,$J225,'[1]SIIF 30 de Noviembre de 2025'!$J$4:$J$749,$K225,'[1]SIIF 30 de Noviembre de 2025'!$K$4:$K$749,$L225,'[1]SIIF 30 de Noviembre de 2025'!$L$4:$L$749,$M225,'[1]SIIF 30 de Noviembre de 2025'!$M$4:$M$749,$N225,'[1]SIIF 30 de Noviembre de 2025'!$N$4:$N$749,$O225)/1000000</f>
        <v>0</v>
      </c>
      <c r="AI225" s="173">
        <f>IFERROR(AH225/AD225,0)</f>
        <v>0</v>
      </c>
      <c r="AJ225" s="182" t="e">
        <f>+AH225/AG225</f>
        <v>#DIV/0!</v>
      </c>
      <c r="AK225" s="243">
        <f>INDEX(CC225:CN225,MATCH($W$1,$CC$86:$CN$86,0))</f>
        <v>0</v>
      </c>
      <c r="AL225" s="174">
        <f>+AH225-AK225</f>
        <v>0</v>
      </c>
      <c r="AM225" s="168">
        <f t="shared" si="590"/>
        <v>0</v>
      </c>
      <c r="AN225" s="407">
        <f>+SUMIFS('[1]SIIF 30 de Noviembre de 2025'!$X$4:$X$749,'[1]SIIF 30 de Noviembre de 2025'!$A$4:$A$749,$B225,'[1]SIIF 30 de Noviembre de 2025'!$B$4:$B$749,$C225,'[1]SIIF 30 de Noviembre de 2025'!$C$4:$C$749,$D225,'[1]SIIF 30 de Noviembre de 2025'!$D$4:$D$749,$E225,'[1]SIIF 30 de Noviembre de 2025'!$E$4:$E$749,$F225,'[1]SIIF 30 de Noviembre de 2025'!$F$4:$F$749,$G225,'[1]SIIF 30 de Noviembre de 2025'!$G$4:$G$749,$H225,'[1]SIIF 30 de Noviembre de 2025'!$H$4:$H$749,$I225,'[1]SIIF 30 de Noviembre de 2025'!$I$4:$I$749,$J225,'[1]SIIF 30 de Noviembre de 2025'!$J$4:$J$749,$K225,'[1]SIIF 30 de Noviembre de 2025'!$K$4:$K$749,$L225,'[1]SIIF 30 de Noviembre de 2025'!$L$4:$L$749,$M225,'[1]SIIF 30 de Noviembre de 2025'!$M$4:$M$749,$N225,'[1]SIIF 30 de Noviembre de 2025'!$N$4:$N$749,$O225)/1000000</f>
        <v>0</v>
      </c>
      <c r="AO225" s="175">
        <f>IFERROR(AN225/AD225,0)</f>
        <v>0</v>
      </c>
      <c r="AP225" s="184" t="e">
        <f>+AN225/AG225</f>
        <v>#DIV/0!</v>
      </c>
      <c r="AQ225" s="243">
        <f>INDEX(CP225:DA225,MATCH($W$1,$CP$86:$DA$86,0))</f>
        <v>0</v>
      </c>
      <c r="AR225" s="174">
        <f>+AN225-AQ225</f>
        <v>0</v>
      </c>
      <c r="AS225" s="168">
        <f t="shared" si="591"/>
        <v>0</v>
      </c>
      <c r="AT225" s="407">
        <f>+SUMIFS('[1]SIIF 30 de Noviembre de 2025'!$Z$4:$Z$749,'[1]SIIF 30 de Noviembre de 2025'!$A$4:$A$749,$B225,'[1]SIIF 30 de Noviembre de 2025'!$B$4:$B$749,$C225,'[1]SIIF 30 de Noviembre de 2025'!$C$4:$C$749,$D225,'[1]SIIF 30 de Noviembre de 2025'!$D$4:$D$749,$E225,'[1]SIIF 30 de Noviembre de 2025'!$E$4:$E$749,$F225,'[1]SIIF 30 de Noviembre de 2025'!$F$4:$F$749,$G225,'[1]SIIF 30 de Noviembre de 2025'!$G$4:$G$749,$H225,'[1]SIIF 30 de Noviembre de 2025'!$H$4:$H$749,$I225,'[1]SIIF 30 de Noviembre de 2025'!$I$4:$I$749,$J225,'[1]SIIF 30 de Noviembre de 2025'!$J$4:$J$749,$K225,'[1]SIIF 30 de Noviembre de 2025'!$K$4:$K$749,$L225,'[1]SIIF 30 de Noviembre de 2025'!$L$4:$L$749,$M225,'[1]SIIF 30 de Noviembre de 2025'!$M$4:$M$749,$N225,'[1]SIIF 30 de Noviembre de 2025'!$N$4:$N$749,$O225)/1000000</f>
        <v>0</v>
      </c>
      <c r="AU225" s="175">
        <f>IFERROR(AT225/AD225,0)</f>
        <v>0</v>
      </c>
      <c r="AV225" s="407">
        <f>+AD225-AH225</f>
        <v>0</v>
      </c>
      <c r="AW225" s="341">
        <f>+AH225-AN225</f>
        <v>0</v>
      </c>
      <c r="AX225" s="342">
        <f t="shared" si="600"/>
        <v>0</v>
      </c>
      <c r="AY225" s="343">
        <f>+AG225-AH225</f>
        <v>0</v>
      </c>
      <c r="AZ225" s="188">
        <f>AD225*AS225</f>
        <v>0</v>
      </c>
      <c r="BA225" s="170">
        <f>IF(AND(AZ225=0,AN225&gt;AZ225),1,IFERROR(AN225/AZ225,1))</f>
        <v>1</v>
      </c>
      <c r="BC225" s="313">
        <v>0</v>
      </c>
      <c r="BD225" s="313">
        <v>0</v>
      </c>
      <c r="BE225" s="313">
        <v>0</v>
      </c>
      <c r="BF225" s="313">
        <v>0</v>
      </c>
      <c r="BG225" s="313">
        <v>0</v>
      </c>
      <c r="BH225" s="313">
        <v>0</v>
      </c>
      <c r="BI225" s="313">
        <v>0</v>
      </c>
      <c r="BJ225" s="313">
        <v>0</v>
      </c>
      <c r="BK225" s="313">
        <v>0</v>
      </c>
      <c r="BL225" s="313">
        <v>0</v>
      </c>
      <c r="BM225" s="313">
        <v>0</v>
      </c>
      <c r="BN225" s="313">
        <v>0</v>
      </c>
      <c r="BO225" s="312"/>
      <c r="BP225" s="313">
        <v>0</v>
      </c>
      <c r="BQ225" s="313">
        <v>0</v>
      </c>
      <c r="BR225" s="313">
        <v>0</v>
      </c>
      <c r="BS225" s="313">
        <v>0</v>
      </c>
      <c r="BT225" s="313">
        <v>0</v>
      </c>
      <c r="BU225" s="313">
        <v>0</v>
      </c>
      <c r="BV225" s="313">
        <v>0</v>
      </c>
      <c r="BW225" s="313">
        <v>0</v>
      </c>
      <c r="BX225" s="313">
        <v>0</v>
      </c>
      <c r="BY225" s="313">
        <v>0</v>
      </c>
      <c r="BZ225" s="313">
        <v>0</v>
      </c>
      <c r="CA225" s="313">
        <v>0</v>
      </c>
      <c r="CC225" s="464">
        <f t="shared" ref="CC225:CN225" si="609">DC225/EC225</f>
        <v>0</v>
      </c>
      <c r="CD225" s="464">
        <f t="shared" si="609"/>
        <v>0</v>
      </c>
      <c r="CE225" s="464">
        <f t="shared" si="609"/>
        <v>0</v>
      </c>
      <c r="CF225" s="464">
        <f t="shared" si="609"/>
        <v>0</v>
      </c>
      <c r="CG225" s="464">
        <f t="shared" si="609"/>
        <v>0</v>
      </c>
      <c r="CH225" s="464">
        <f t="shared" si="609"/>
        <v>0</v>
      </c>
      <c r="CI225" s="464">
        <f t="shared" si="609"/>
        <v>0</v>
      </c>
      <c r="CJ225" s="464">
        <f t="shared" si="609"/>
        <v>0</v>
      </c>
      <c r="CK225" s="464">
        <f t="shared" si="609"/>
        <v>0</v>
      </c>
      <c r="CL225" s="464">
        <f t="shared" si="609"/>
        <v>0</v>
      </c>
      <c r="CM225" s="464">
        <f t="shared" si="609"/>
        <v>0</v>
      </c>
      <c r="CN225" s="464">
        <f t="shared" si="609"/>
        <v>0</v>
      </c>
      <c r="CO225" s="487"/>
      <c r="CP225" s="465">
        <f t="shared" ref="CP225:DA225" si="610">DP225/EP225</f>
        <v>0</v>
      </c>
      <c r="CQ225" s="465">
        <f t="shared" si="610"/>
        <v>0</v>
      </c>
      <c r="CR225" s="465">
        <f t="shared" si="610"/>
        <v>0</v>
      </c>
      <c r="CS225" s="465">
        <f t="shared" si="610"/>
        <v>0</v>
      </c>
      <c r="CT225" s="465">
        <f t="shared" si="610"/>
        <v>0</v>
      </c>
      <c r="CU225" s="465">
        <f t="shared" si="610"/>
        <v>0</v>
      </c>
      <c r="CV225" s="465">
        <f t="shared" si="610"/>
        <v>0</v>
      </c>
      <c r="CW225" s="465">
        <f t="shared" si="610"/>
        <v>0</v>
      </c>
      <c r="CX225" s="465">
        <f t="shared" si="610"/>
        <v>0</v>
      </c>
      <c r="CY225" s="465">
        <f t="shared" si="610"/>
        <v>0</v>
      </c>
      <c r="CZ225" s="465">
        <f t="shared" si="610"/>
        <v>0</v>
      </c>
      <c r="DA225" s="465">
        <f t="shared" si="610"/>
        <v>0</v>
      </c>
      <c r="DC225" s="488">
        <v>0</v>
      </c>
      <c r="DD225" s="488">
        <v>0</v>
      </c>
      <c r="DE225" s="488">
        <v>0</v>
      </c>
      <c r="DF225" s="488">
        <v>0</v>
      </c>
      <c r="DG225" s="488">
        <v>0</v>
      </c>
      <c r="DH225" s="488">
        <v>0</v>
      </c>
      <c r="DI225" s="488">
        <v>0</v>
      </c>
      <c r="DJ225" s="488">
        <v>0</v>
      </c>
      <c r="DK225" s="488">
        <v>0</v>
      </c>
      <c r="DL225" s="488">
        <v>0</v>
      </c>
      <c r="DM225" s="488">
        <v>0</v>
      </c>
      <c r="DN225" s="488">
        <v>0</v>
      </c>
      <c r="DO225" s="487"/>
      <c r="DP225" s="488">
        <v>0</v>
      </c>
      <c r="DQ225" s="488">
        <v>0</v>
      </c>
      <c r="DR225" s="488">
        <v>0</v>
      </c>
      <c r="DS225" s="488">
        <v>0</v>
      </c>
      <c r="DT225" s="488">
        <v>0</v>
      </c>
      <c r="DU225" s="488">
        <v>0</v>
      </c>
      <c r="DV225" s="488">
        <v>0</v>
      </c>
      <c r="DW225" s="488">
        <v>0</v>
      </c>
      <c r="DX225" s="488">
        <v>0</v>
      </c>
      <c r="DY225" s="488">
        <v>0</v>
      </c>
      <c r="DZ225" s="488">
        <v>0</v>
      </c>
      <c r="EA225" s="488">
        <v>0</v>
      </c>
      <c r="EC225" s="488">
        <v>1000000</v>
      </c>
      <c r="ED225" s="488">
        <v>1000000</v>
      </c>
      <c r="EE225" s="488">
        <v>1000000</v>
      </c>
      <c r="EF225" s="488">
        <v>1000000</v>
      </c>
      <c r="EG225" s="488">
        <v>1000000</v>
      </c>
      <c r="EH225" s="488">
        <v>1000000</v>
      </c>
      <c r="EI225" s="488">
        <v>1000000</v>
      </c>
      <c r="EJ225" s="488">
        <v>1000000</v>
      </c>
      <c r="EK225" s="488">
        <v>1000000</v>
      </c>
      <c r="EL225" s="488">
        <v>1000000</v>
      </c>
      <c r="EM225" s="488">
        <v>1000000</v>
      </c>
      <c r="EN225" s="488">
        <v>1000000</v>
      </c>
      <c r="EO225" s="487"/>
      <c r="EP225" s="488">
        <v>1000000</v>
      </c>
      <c r="EQ225" s="488">
        <v>1000000</v>
      </c>
      <c r="ER225" s="488">
        <v>1000000</v>
      </c>
      <c r="ES225" s="488">
        <v>1000000</v>
      </c>
      <c r="ET225" s="488">
        <v>1000000</v>
      </c>
      <c r="EU225" s="488">
        <v>1000000</v>
      </c>
      <c r="EV225" s="488">
        <v>1000000</v>
      </c>
      <c r="EW225" s="488">
        <v>1000000</v>
      </c>
      <c r="EX225" s="488">
        <v>1000000</v>
      </c>
      <c r="EY225" s="488">
        <v>1000000</v>
      </c>
      <c r="EZ225" s="488">
        <v>1000000</v>
      </c>
      <c r="FA225" s="488">
        <v>1000000</v>
      </c>
    </row>
    <row r="226" spans="1:157" ht="21" customHeight="1" thickBot="1">
      <c r="B226" s="1" t="s">
        <v>199</v>
      </c>
      <c r="C226" s="1" t="s">
        <v>200</v>
      </c>
      <c r="D226" s="1" t="s">
        <v>171</v>
      </c>
      <c r="E226" s="1" t="s">
        <v>183</v>
      </c>
      <c r="F226" s="1" t="s">
        <v>171</v>
      </c>
      <c r="G226" s="1" t="s">
        <v>171</v>
      </c>
      <c r="H226" s="1" t="s">
        <v>171</v>
      </c>
      <c r="I226" s="1" t="s">
        <v>171</v>
      </c>
      <c r="J226" s="1" t="s">
        <v>171</v>
      </c>
      <c r="K226" s="1" t="s">
        <v>171</v>
      </c>
      <c r="L226" s="1" t="s">
        <v>171</v>
      </c>
      <c r="M226" s="1" t="s">
        <v>171</v>
      </c>
      <c r="N226" s="1" t="s">
        <v>171</v>
      </c>
      <c r="O226" s="1" t="s">
        <v>171</v>
      </c>
      <c r="T226" s="154" t="s">
        <v>184</v>
      </c>
      <c r="U226" s="394"/>
      <c r="V226" s="154" t="s">
        <v>184</v>
      </c>
      <c r="W226" s="344">
        <f>W234</f>
        <v>15953.4</v>
      </c>
      <c r="X226" s="344">
        <f t="shared" ref="X226:AC226" si="611">X234</f>
        <v>0</v>
      </c>
      <c r="Y226" s="344">
        <f t="shared" si="611"/>
        <v>0</v>
      </c>
      <c r="Z226" s="344">
        <f t="shared" si="611"/>
        <v>0</v>
      </c>
      <c r="AA226" s="344">
        <f t="shared" si="611"/>
        <v>0</v>
      </c>
      <c r="AB226" s="344">
        <f t="shared" si="611"/>
        <v>0</v>
      </c>
      <c r="AC226" s="344">
        <f t="shared" si="611"/>
        <v>0</v>
      </c>
      <c r="AD226" s="344">
        <f>AD234</f>
        <v>15953.4</v>
      </c>
      <c r="AE226" s="344">
        <f>AE234</f>
        <v>0</v>
      </c>
      <c r="AF226" s="344">
        <f>AF234</f>
        <v>14122.33746139</v>
      </c>
      <c r="AG226" s="344">
        <f>AG234</f>
        <v>1831.0625386099998</v>
      </c>
      <c r="AH226" s="408">
        <f t="shared" ref="AH226" si="612">AH234</f>
        <v>13827.43153862</v>
      </c>
      <c r="AI226" s="165">
        <f>+AH226/AD226</f>
        <v>0.86673884805872103</v>
      </c>
      <c r="AJ226" s="223"/>
      <c r="AK226" s="344">
        <f>AK234</f>
        <v>14789.43660393</v>
      </c>
      <c r="AL226" s="344">
        <f>AL234</f>
        <v>-962.00506530999985</v>
      </c>
      <c r="AM226" s="165">
        <f t="shared" ref="AM226:AV226" si="613">AM234</f>
        <v>0.9270397911373125</v>
      </c>
      <c r="AN226" s="408">
        <f t="shared" si="613"/>
        <v>10823.68534364</v>
      </c>
      <c r="AO226" s="165">
        <f t="shared" si="613"/>
        <v>0.67845633806210592</v>
      </c>
      <c r="AP226" s="294">
        <f t="shared" si="613"/>
        <v>0</v>
      </c>
      <c r="AQ226" s="344">
        <f>AQ234</f>
        <v>9860.4464589999989</v>
      </c>
      <c r="AR226" s="344">
        <f>AR234</f>
        <v>963.23888464000061</v>
      </c>
      <c r="AS226" s="165">
        <f t="shared" si="613"/>
        <v>0.61807805602567467</v>
      </c>
      <c r="AT226" s="408">
        <f t="shared" si="613"/>
        <v>10733.03178444</v>
      </c>
      <c r="AU226" s="165">
        <f t="shared" si="613"/>
        <v>0.67277394062958362</v>
      </c>
      <c r="AV226" s="408">
        <f t="shared" si="613"/>
        <v>2125.96846138</v>
      </c>
      <c r="AW226" s="344">
        <f>AW234</f>
        <v>3003.7461949799995</v>
      </c>
      <c r="AX226" s="346">
        <f>AX234</f>
        <v>5129.7146563599999</v>
      </c>
      <c r="AY226" s="371"/>
      <c r="AZ226" s="185">
        <f>AZ234</f>
        <v>16343.564898882651</v>
      </c>
      <c r="BA226" s="170">
        <f>IF(AND(AZ226=0,AN226&gt;AZ226),1,IFERROR(AN226/AZ226,1))</f>
        <v>0.66225975854141683</v>
      </c>
      <c r="BC226" s="478">
        <f>CC226/$AD$226</f>
        <v>0.17531934452843909</v>
      </c>
      <c r="BD226" s="478">
        <f t="shared" ref="BD226:BM226" si="614">CD226/$AD$226</f>
        <v>0.18910950838065868</v>
      </c>
      <c r="BE226" s="478">
        <f t="shared" si="614"/>
        <v>0.2098704577080748</v>
      </c>
      <c r="BF226" s="478">
        <f t="shared" si="614"/>
        <v>0.2352177815387316</v>
      </c>
      <c r="BG226" s="478">
        <f t="shared" si="614"/>
        <v>0.38346856193664042</v>
      </c>
      <c r="BH226" s="478">
        <f t="shared" si="614"/>
        <v>0.4406598593403287</v>
      </c>
      <c r="BI226" s="478">
        <f t="shared" si="614"/>
        <v>0.49318784710469238</v>
      </c>
      <c r="BJ226" s="478">
        <f t="shared" si="614"/>
        <v>0.52714925971893145</v>
      </c>
      <c r="BK226" s="478">
        <f t="shared" si="614"/>
        <v>0.58066136372183985</v>
      </c>
      <c r="BL226" s="478">
        <f t="shared" si="614"/>
        <v>0.65901456742763298</v>
      </c>
      <c r="BM226" s="478">
        <f t="shared" si="614"/>
        <v>0.9270397911373125</v>
      </c>
      <c r="BN226" s="478">
        <f>CN226/$AD$226</f>
        <v>1.0000000000194316</v>
      </c>
      <c r="BP226" s="478">
        <f>CP226/$AD$226</f>
        <v>1.2716869131345043E-4</v>
      </c>
      <c r="BQ226" s="478">
        <f t="shared" ref="BQ226:CA226" si="615">CQ226/$AD$226</f>
        <v>1.0156378765654971E-2</v>
      </c>
      <c r="BR226" s="478">
        <f t="shared" si="615"/>
        <v>2.2755573921546503E-2</v>
      </c>
      <c r="BS226" s="478">
        <f t="shared" si="615"/>
        <v>4.7577868855541765E-2</v>
      </c>
      <c r="BT226" s="478">
        <f t="shared" si="615"/>
        <v>9.5265437712337184E-2</v>
      </c>
      <c r="BU226" s="478">
        <f t="shared" si="615"/>
        <v>0.14056459469454788</v>
      </c>
      <c r="BV226" s="478">
        <f t="shared" si="615"/>
        <v>0.18285498865445612</v>
      </c>
      <c r="BW226" s="478">
        <f t="shared" si="615"/>
        <v>0.23192018660598995</v>
      </c>
      <c r="BX226" s="478">
        <f t="shared" si="615"/>
        <v>0.29888856908245265</v>
      </c>
      <c r="BY226" s="478">
        <f t="shared" si="615"/>
        <v>0.4283704081261675</v>
      </c>
      <c r="BZ226" s="478">
        <f t="shared" si="615"/>
        <v>0.61807805602567467</v>
      </c>
      <c r="CA226" s="478">
        <f t="shared" si="615"/>
        <v>1.0000000000194316</v>
      </c>
      <c r="CC226" s="344">
        <f>CC234</f>
        <v>2796.9396310000002</v>
      </c>
      <c r="CD226" s="344">
        <f t="shared" ref="CD226:CN226" si="616">CD234</f>
        <v>3016.9396310000002</v>
      </c>
      <c r="CE226" s="344">
        <f t="shared" si="616"/>
        <v>3348.1473600000004</v>
      </c>
      <c r="CF226" s="344">
        <f t="shared" si="616"/>
        <v>3752.5233560000006</v>
      </c>
      <c r="CG226" s="344">
        <f t="shared" si="616"/>
        <v>6117.6273559999991</v>
      </c>
      <c r="CH226" s="344">
        <f t="shared" si="616"/>
        <v>7030.0229999999992</v>
      </c>
      <c r="CI226" s="344">
        <f t="shared" si="616"/>
        <v>7868.0229999999992</v>
      </c>
      <c r="CJ226" s="344">
        <f t="shared" si="616"/>
        <v>8409.8230000000003</v>
      </c>
      <c r="CK226" s="344">
        <f t="shared" si="616"/>
        <v>9263.5229999999992</v>
      </c>
      <c r="CL226" s="344">
        <f t="shared" si="616"/>
        <v>10513.522999999999</v>
      </c>
      <c r="CM226" s="344">
        <f t="shared" si="616"/>
        <v>14789.43660393</v>
      </c>
      <c r="CN226" s="344">
        <f t="shared" si="616"/>
        <v>15953.400000309999</v>
      </c>
      <c r="CP226" s="344">
        <f t="shared" ref="CP226:DA226" si="617">CP234</f>
        <v>2.0287730000000002</v>
      </c>
      <c r="CQ226" s="344">
        <f t="shared" si="617"/>
        <v>162.028773</v>
      </c>
      <c r="CR226" s="344">
        <f t="shared" si="617"/>
        <v>363.028773</v>
      </c>
      <c r="CS226" s="344">
        <f t="shared" si="617"/>
        <v>759.028773</v>
      </c>
      <c r="CT226" s="344">
        <f t="shared" si="617"/>
        <v>1519.807634</v>
      </c>
      <c r="CU226" s="344">
        <f t="shared" si="617"/>
        <v>2242.483205</v>
      </c>
      <c r="CV226" s="344">
        <f t="shared" si="617"/>
        <v>2917.1587760000002</v>
      </c>
      <c r="CW226" s="344">
        <f t="shared" si="617"/>
        <v>3699.9155049999999</v>
      </c>
      <c r="CX226" s="344">
        <f t="shared" si="617"/>
        <v>4768.2888979999998</v>
      </c>
      <c r="CY226" s="344">
        <f t="shared" si="617"/>
        <v>6833.9644690000005</v>
      </c>
      <c r="CZ226" s="344">
        <f t="shared" si="617"/>
        <v>9860.4464589999989</v>
      </c>
      <c r="DA226" s="344">
        <f t="shared" si="617"/>
        <v>15953.400000309999</v>
      </c>
      <c r="DC226" s="344">
        <f t="shared" ref="DC226:DN226" si="618">DC234</f>
        <v>2796939631</v>
      </c>
      <c r="DD226" s="344">
        <f t="shared" si="618"/>
        <v>3016939631</v>
      </c>
      <c r="DE226" s="344">
        <f t="shared" si="618"/>
        <v>3348147360</v>
      </c>
      <c r="DF226" s="344">
        <f t="shared" si="618"/>
        <v>3752523356</v>
      </c>
      <c r="DG226" s="344">
        <f t="shared" si="618"/>
        <v>6117627356</v>
      </c>
      <c r="DH226" s="344">
        <f t="shared" si="618"/>
        <v>7030023000</v>
      </c>
      <c r="DI226" s="344">
        <f t="shared" si="618"/>
        <v>7868023000</v>
      </c>
      <c r="DJ226" s="344">
        <f t="shared" si="618"/>
        <v>8409823000</v>
      </c>
      <c r="DK226" s="344">
        <f t="shared" si="618"/>
        <v>9263523000</v>
      </c>
      <c r="DL226" s="344">
        <f t="shared" si="618"/>
        <v>10513523000</v>
      </c>
      <c r="DM226" s="344">
        <f t="shared" si="618"/>
        <v>14789436603.93</v>
      </c>
      <c r="DN226" s="344">
        <f t="shared" si="618"/>
        <v>15953400000.309999</v>
      </c>
      <c r="DP226" s="344">
        <f t="shared" ref="DP226:EA226" si="619">DP234</f>
        <v>2028773</v>
      </c>
      <c r="DQ226" s="344">
        <f t="shared" si="619"/>
        <v>162028773</v>
      </c>
      <c r="DR226" s="344">
        <f t="shared" si="619"/>
        <v>363028773</v>
      </c>
      <c r="DS226" s="344">
        <f t="shared" si="619"/>
        <v>759028773</v>
      </c>
      <c r="DT226" s="344">
        <f t="shared" si="619"/>
        <v>1519807634</v>
      </c>
      <c r="DU226" s="344">
        <f t="shared" si="619"/>
        <v>2242483205</v>
      </c>
      <c r="DV226" s="344">
        <f t="shared" si="619"/>
        <v>2917158776</v>
      </c>
      <c r="DW226" s="344">
        <f t="shared" si="619"/>
        <v>3699915505</v>
      </c>
      <c r="DX226" s="344">
        <f t="shared" si="619"/>
        <v>4768288898</v>
      </c>
      <c r="DY226" s="344">
        <f t="shared" si="619"/>
        <v>6833964469</v>
      </c>
      <c r="DZ226" s="344">
        <f t="shared" si="619"/>
        <v>9860446459</v>
      </c>
      <c r="EA226" s="344">
        <f t="shared" si="619"/>
        <v>15953400000.309999</v>
      </c>
      <c r="EC226" s="484">
        <v>1000000</v>
      </c>
      <c r="ED226" s="484">
        <v>1000000</v>
      </c>
      <c r="EE226" s="484">
        <v>1000000</v>
      </c>
      <c r="EF226" s="484">
        <v>1000000</v>
      </c>
      <c r="EG226" s="484">
        <v>1000000</v>
      </c>
      <c r="EH226" s="484">
        <v>1000000</v>
      </c>
      <c r="EI226" s="484">
        <v>1000000</v>
      </c>
      <c r="EJ226" s="484">
        <v>1000000</v>
      </c>
      <c r="EK226" s="484">
        <v>1000000</v>
      </c>
      <c r="EL226" s="484">
        <v>1000000</v>
      </c>
      <c r="EM226" s="484">
        <v>1000000</v>
      </c>
      <c r="EN226" s="484">
        <v>1000000</v>
      </c>
      <c r="EP226" s="484">
        <v>1000000</v>
      </c>
      <c r="EQ226" s="484">
        <v>1000000</v>
      </c>
      <c r="ER226" s="484">
        <v>1000000</v>
      </c>
      <c r="ES226" s="484">
        <v>1000000</v>
      </c>
      <c r="ET226" s="484">
        <v>1000000</v>
      </c>
      <c r="EU226" s="484">
        <v>1000000</v>
      </c>
      <c r="EV226" s="484">
        <v>1000000</v>
      </c>
      <c r="EW226" s="484">
        <v>1000000</v>
      </c>
      <c r="EX226" s="484">
        <v>1000000</v>
      </c>
      <c r="EY226" s="484">
        <v>1000000</v>
      </c>
      <c r="EZ226" s="484">
        <v>1000000</v>
      </c>
      <c r="FA226" s="484">
        <v>1000000</v>
      </c>
    </row>
    <row r="227" spans="1:157" ht="24.75" customHeight="1" thickBot="1">
      <c r="B227" s="1" t="s">
        <v>199</v>
      </c>
      <c r="C227" s="1" t="s">
        <v>200</v>
      </c>
      <c r="D227" s="1" t="s">
        <v>171</v>
      </c>
      <c r="E227" s="1" t="s">
        <v>171</v>
      </c>
      <c r="F227" s="1" t="s">
        <v>171</v>
      </c>
      <c r="G227" s="1" t="s">
        <v>171</v>
      </c>
      <c r="H227" s="1" t="s">
        <v>171</v>
      </c>
      <c r="I227" s="1" t="s">
        <v>171</v>
      </c>
      <c r="J227" s="1" t="s">
        <v>171</v>
      </c>
      <c r="K227" s="1" t="s">
        <v>171</v>
      </c>
      <c r="L227" s="1" t="s">
        <v>171</v>
      </c>
      <c r="M227" s="1" t="s">
        <v>171</v>
      </c>
      <c r="N227" s="1" t="s">
        <v>171</v>
      </c>
      <c r="O227" s="1" t="s">
        <v>171</v>
      </c>
      <c r="T227" s="154" t="s">
        <v>219</v>
      </c>
      <c r="U227" s="394"/>
      <c r="V227" s="154" t="s">
        <v>219</v>
      </c>
      <c r="W227" s="344">
        <f>+W226+W217+W223</f>
        <v>50824.9</v>
      </c>
      <c r="X227" s="344">
        <f t="shared" ref="X227:AC227" si="620">+X226+X217+X223</f>
        <v>0</v>
      </c>
      <c r="Y227" s="344">
        <f t="shared" si="620"/>
        <v>891.56341299999997</v>
      </c>
      <c r="Z227" s="344">
        <f t="shared" si="620"/>
        <v>0</v>
      </c>
      <c r="AA227" s="344">
        <f t="shared" si="620"/>
        <v>891.56341299999997</v>
      </c>
      <c r="AB227" s="344">
        <f t="shared" si="620"/>
        <v>0</v>
      </c>
      <c r="AC227" s="344">
        <f t="shared" si="620"/>
        <v>0</v>
      </c>
      <c r="AD227" s="344">
        <f>+AD226+AD217+AD223</f>
        <v>50824.899999999994</v>
      </c>
      <c r="AE227" s="344">
        <f>+AE226+AE217+AE223</f>
        <v>1903.7</v>
      </c>
      <c r="AF227" s="344">
        <f>+AF226+AF217+AF223</f>
        <v>46991.825692880004</v>
      </c>
      <c r="AG227" s="344">
        <f>+AG226+AG217+AG223</f>
        <v>1929.3743071199995</v>
      </c>
      <c r="AH227" s="408">
        <f>+AH226+AH217+AH223</f>
        <v>40390.133047149997</v>
      </c>
      <c r="AI227" s="165">
        <f>+AH227/AD227</f>
        <v>0.79469183504837204</v>
      </c>
      <c r="AJ227" s="256"/>
      <c r="AK227" s="344">
        <f>+AK226+AK217+AK223</f>
        <v>44957.464925929999</v>
      </c>
      <c r="AL227" s="344">
        <f>+AL226+AL217+AL223</f>
        <v>-4567.3318787799999</v>
      </c>
      <c r="AM227" s="168">
        <f>INDEX(BC227:BN227,MATCH($W$1,$BC$86:$BN$86,0))</f>
        <v>0.8845558953570003</v>
      </c>
      <c r="AN227" s="408">
        <f>+AN226+AN217+AN223</f>
        <v>35805.267973659997</v>
      </c>
      <c r="AO227" s="181">
        <f>+AN227/AD227</f>
        <v>0.70448280220246373</v>
      </c>
      <c r="AP227" s="257"/>
      <c r="AQ227" s="344">
        <f>+AQ226+AQ217+AQ223</f>
        <v>39844.051024</v>
      </c>
      <c r="AR227" s="344">
        <f>+AR226+AR217+AR223</f>
        <v>-4038.783050340001</v>
      </c>
      <c r="AS227" s="168">
        <f>INDEX(BP227:CA227,MATCH($W$1,$BP$86:$CA$86,0))</f>
        <v>0.78394745536144694</v>
      </c>
      <c r="AT227" s="408">
        <f>+AT226+AT217+AT223</f>
        <v>35612.009880459998</v>
      </c>
      <c r="AU227" s="181">
        <f>+AT227/AD227</f>
        <v>0.70068037281844142</v>
      </c>
      <c r="AV227" s="408">
        <f>+AV226+AV217+AV223</f>
        <v>10434.766952849997</v>
      </c>
      <c r="AW227" s="344">
        <f>+AW226+AW217+AW223</f>
        <v>4584.865073490002</v>
      </c>
      <c r="AX227" s="346">
        <f>+AX226+AX217</f>
        <v>15019.632026339999</v>
      </c>
      <c r="AY227" s="371"/>
      <c r="AZ227" s="185">
        <f>+AZ226+AZ217</f>
        <v>46308.3082675974</v>
      </c>
      <c r="BA227" s="170">
        <f>IF(AND(AZ227=0,AN227&gt;AZ227),1,IFERROR(AN227/AZ227,1))</f>
        <v>0.77319317662730225</v>
      </c>
      <c r="BC227" s="478">
        <f>CC227/$AD$227</f>
        <v>0.11395868446371761</v>
      </c>
      <c r="BD227" s="478">
        <f t="shared" ref="BD227:BM227" si="621">CD227/$AD$227</f>
        <v>0.1573702691594081</v>
      </c>
      <c r="BE227" s="478">
        <f t="shared" si="621"/>
        <v>0.20529160653537934</v>
      </c>
      <c r="BF227" s="478">
        <f t="shared" si="621"/>
        <v>0.2548347049576094</v>
      </c>
      <c r="BG227" s="478">
        <f t="shared" si="621"/>
        <v>0.37233912072625819</v>
      </c>
      <c r="BH227" s="478">
        <f t="shared" si="621"/>
        <v>0.44651602694742154</v>
      </c>
      <c r="BI227" s="478">
        <f t="shared" si="621"/>
        <v>0.52633611052850082</v>
      </c>
      <c r="BJ227" s="478">
        <f t="shared" si="621"/>
        <v>0.63286999641907815</v>
      </c>
      <c r="BK227" s="478">
        <f t="shared" si="621"/>
        <v>0.69158089200372264</v>
      </c>
      <c r="BL227" s="478">
        <f t="shared" si="621"/>
        <v>0.75884722301470353</v>
      </c>
      <c r="BM227" s="478">
        <f t="shared" si="621"/>
        <v>0.8845558953570003</v>
      </c>
      <c r="BN227" s="478">
        <f>CN227/$AD$227</f>
        <v>1.0000000000060996</v>
      </c>
      <c r="BP227" s="478">
        <f>CP227/$AD$227</f>
        <v>3.2960987350688344E-2</v>
      </c>
      <c r="BQ227" s="478">
        <f t="shared" ref="BQ227:BZ227" si="622">CQ227/$AD$227</f>
        <v>7.6695248529756094E-2</v>
      </c>
      <c r="BR227" s="478">
        <f t="shared" si="622"/>
        <v>0.12123620091726695</v>
      </c>
      <c r="BS227" s="478">
        <f t="shared" si="622"/>
        <v>0.17533877853178267</v>
      </c>
      <c r="BT227" s="478">
        <f t="shared" si="622"/>
        <v>0.26066993593691284</v>
      </c>
      <c r="BU227" s="478">
        <f t="shared" si="622"/>
        <v>0.32119998455481474</v>
      </c>
      <c r="BV227" s="478">
        <f t="shared" si="622"/>
        <v>0.3965259304592828</v>
      </c>
      <c r="BW227" s="478">
        <f t="shared" si="622"/>
        <v>0.51291602322877183</v>
      </c>
      <c r="BX227" s="478">
        <f t="shared" si="622"/>
        <v>0.59113500014756548</v>
      </c>
      <c r="BY227" s="478">
        <f t="shared" si="622"/>
        <v>0.67808910469081096</v>
      </c>
      <c r="BZ227" s="478">
        <f t="shared" si="622"/>
        <v>0.78394745536144694</v>
      </c>
      <c r="CA227" s="478">
        <f>DA227/$AD$227</f>
        <v>1.0000000000060996</v>
      </c>
      <c r="CC227" s="344">
        <f>+CC226+CC217+CC223</f>
        <v>5791.9387420000003</v>
      </c>
      <c r="CD227" s="344">
        <f t="shared" ref="CD227:CN227" si="623">+CD226+CD217+CD223</f>
        <v>7998.3281930000003</v>
      </c>
      <c r="CE227" s="344">
        <f t="shared" si="623"/>
        <v>10433.925373</v>
      </c>
      <c r="CF227" s="344">
        <f t="shared" si="623"/>
        <v>12951.948396</v>
      </c>
      <c r="CG227" s="344">
        <f t="shared" si="623"/>
        <v>18924.098576999997</v>
      </c>
      <c r="CH227" s="344">
        <f t="shared" si="623"/>
        <v>22694.132418000001</v>
      </c>
      <c r="CI227" s="344">
        <f t="shared" si="623"/>
        <v>26750.980184</v>
      </c>
      <c r="CJ227" s="344">
        <f t="shared" si="623"/>
        <v>32165.554281000001</v>
      </c>
      <c r="CK227" s="344">
        <f t="shared" si="623"/>
        <v>35149.529677999999</v>
      </c>
      <c r="CL227" s="344">
        <f t="shared" si="623"/>
        <v>38568.334224999999</v>
      </c>
      <c r="CM227" s="344">
        <f t="shared" si="623"/>
        <v>44957.464925929999</v>
      </c>
      <c r="CN227" s="344">
        <f t="shared" si="623"/>
        <v>50824.900000310001</v>
      </c>
      <c r="CP227" s="344">
        <f t="shared" ref="CP227:DA227" si="624">+CP226+CP217+CP223</f>
        <v>1675.2388859999999</v>
      </c>
      <c r="CQ227" s="344">
        <f t="shared" si="624"/>
        <v>3898.0283369999997</v>
      </c>
      <c r="CR227" s="344">
        <f t="shared" si="624"/>
        <v>6161.8177880000003</v>
      </c>
      <c r="CS227" s="344">
        <f t="shared" si="624"/>
        <v>8911.5758850000002</v>
      </c>
      <c r="CT227" s="344">
        <f t="shared" si="624"/>
        <v>13248.523427</v>
      </c>
      <c r="CU227" s="344">
        <f t="shared" si="624"/>
        <v>16324.957095000002</v>
      </c>
      <c r="CV227" s="344">
        <f t="shared" si="624"/>
        <v>20153.390762999999</v>
      </c>
      <c r="CW227" s="344">
        <f t="shared" si="624"/>
        <v>26068.905589000002</v>
      </c>
      <c r="CX227" s="344">
        <f t="shared" si="624"/>
        <v>30044.377268999997</v>
      </c>
      <c r="CY227" s="344">
        <f t="shared" si="624"/>
        <v>34463.810936999995</v>
      </c>
      <c r="CZ227" s="344">
        <f t="shared" si="624"/>
        <v>39844.051024</v>
      </c>
      <c r="DA227" s="344">
        <f t="shared" si="624"/>
        <v>50824.900000310001</v>
      </c>
      <c r="DC227" s="344">
        <f t="shared" ref="DC227:DN227" si="625">+DC226+DC217+DC223</f>
        <v>5791938742</v>
      </c>
      <c r="DD227" s="344">
        <f t="shared" si="625"/>
        <v>7998328193</v>
      </c>
      <c r="DE227" s="344">
        <f t="shared" si="625"/>
        <v>10433925373</v>
      </c>
      <c r="DF227" s="344">
        <f t="shared" si="625"/>
        <v>12951948396</v>
      </c>
      <c r="DG227" s="344">
        <f t="shared" si="625"/>
        <v>18924098577</v>
      </c>
      <c r="DH227" s="344">
        <f t="shared" si="625"/>
        <v>22694132418</v>
      </c>
      <c r="DI227" s="344">
        <f t="shared" si="625"/>
        <v>26750980184</v>
      </c>
      <c r="DJ227" s="344">
        <f t="shared" si="625"/>
        <v>32165554281</v>
      </c>
      <c r="DK227" s="344">
        <f t="shared" si="625"/>
        <v>35149529678</v>
      </c>
      <c r="DL227" s="344">
        <f t="shared" si="625"/>
        <v>38568334225</v>
      </c>
      <c r="DM227" s="344">
        <f t="shared" si="625"/>
        <v>44957464925.93</v>
      </c>
      <c r="DN227" s="344">
        <f t="shared" si="625"/>
        <v>50824900000.309998</v>
      </c>
      <c r="DP227" s="344">
        <f t="shared" ref="DP227:EA227" si="626">+DP226+DP217+DP223</f>
        <v>1675238886</v>
      </c>
      <c r="DQ227" s="344">
        <f t="shared" si="626"/>
        <v>3898028337</v>
      </c>
      <c r="DR227" s="344">
        <f t="shared" si="626"/>
        <v>6161817788</v>
      </c>
      <c r="DS227" s="344">
        <f t="shared" si="626"/>
        <v>8911575885</v>
      </c>
      <c r="DT227" s="344">
        <f t="shared" si="626"/>
        <v>13248523427</v>
      </c>
      <c r="DU227" s="344">
        <f t="shared" si="626"/>
        <v>16324957095</v>
      </c>
      <c r="DV227" s="344">
        <f t="shared" si="626"/>
        <v>20153390763</v>
      </c>
      <c r="DW227" s="344">
        <f t="shared" si="626"/>
        <v>26068905589</v>
      </c>
      <c r="DX227" s="344">
        <f t="shared" si="626"/>
        <v>30044377269</v>
      </c>
      <c r="DY227" s="344">
        <f t="shared" si="626"/>
        <v>34463810937</v>
      </c>
      <c r="DZ227" s="344">
        <f t="shared" si="626"/>
        <v>39844051024</v>
      </c>
      <c r="EA227" s="344">
        <f t="shared" si="626"/>
        <v>50824900000.309998</v>
      </c>
      <c r="EC227" s="467">
        <v>1000000</v>
      </c>
      <c r="ED227" s="467">
        <v>1000000</v>
      </c>
      <c r="EE227" s="467">
        <v>1000000</v>
      </c>
      <c r="EF227" s="467">
        <v>1000000</v>
      </c>
      <c r="EG227" s="467">
        <v>1000000</v>
      </c>
      <c r="EH227" s="467">
        <v>1000000</v>
      </c>
      <c r="EI227" s="467">
        <v>1000000</v>
      </c>
      <c r="EJ227" s="467">
        <v>1000000</v>
      </c>
      <c r="EK227" s="467">
        <v>1000000</v>
      </c>
      <c r="EL227" s="467">
        <v>1000000</v>
      </c>
      <c r="EM227" s="467">
        <v>1000000</v>
      </c>
      <c r="EN227" s="467">
        <v>1000000</v>
      </c>
      <c r="EP227" s="467">
        <v>1000000</v>
      </c>
      <c r="EQ227" s="467">
        <v>1000000</v>
      </c>
      <c r="ER227" s="467">
        <v>1000000</v>
      </c>
      <c r="ES227" s="467">
        <v>1000000</v>
      </c>
      <c r="ET227" s="467">
        <v>1000000</v>
      </c>
      <c r="EU227" s="467">
        <v>1000000</v>
      </c>
      <c r="EV227" s="467">
        <v>1000000</v>
      </c>
      <c r="EW227" s="467">
        <v>1000000</v>
      </c>
      <c r="EX227" s="467">
        <v>1000000</v>
      </c>
      <c r="EY227" s="467">
        <v>1000000</v>
      </c>
      <c r="EZ227" s="467">
        <v>1000000</v>
      </c>
      <c r="FA227" s="467">
        <v>1000000</v>
      </c>
    </row>
    <row r="228" spans="1:157" ht="22.8">
      <c r="T228" s="139"/>
      <c r="U228" s="384"/>
      <c r="V228" s="140"/>
      <c r="W228" s="195"/>
      <c r="X228" s="195"/>
      <c r="Y228" s="195"/>
      <c r="Z228" s="195"/>
      <c r="AA228" s="195"/>
      <c r="AB228" s="195"/>
      <c r="AC228" s="195"/>
      <c r="AD228" s="378">
        <f>+AD217*1000000</f>
        <v>34871499999.999992</v>
      </c>
      <c r="AE228" s="195"/>
      <c r="AF228" s="195"/>
      <c r="AG228" s="195"/>
      <c r="AH228" s="410"/>
      <c r="AI228" s="209"/>
      <c r="AJ228" s="196"/>
      <c r="AK228" s="196"/>
      <c r="AL228" s="196"/>
      <c r="AM228" s="197"/>
      <c r="AN228" s="410"/>
      <c r="AO228" s="209"/>
      <c r="AP228" s="196"/>
      <c r="AQ228" s="196"/>
      <c r="AR228" s="196"/>
      <c r="AS228" s="197"/>
      <c r="AT228" s="410"/>
      <c r="AU228" s="209"/>
      <c r="AV228" s="410"/>
      <c r="AW228" s="347"/>
      <c r="AX228" s="337"/>
      <c r="AY228" s="337"/>
      <c r="AZ228" s="142"/>
      <c r="BA228" s="142"/>
      <c r="BC228" s="310"/>
      <c r="BD228" s="310"/>
      <c r="BE228" s="310"/>
      <c r="BF228" s="310"/>
      <c r="BG228" s="310"/>
      <c r="BH228" s="310"/>
      <c r="BI228" s="310"/>
      <c r="BJ228" s="310"/>
      <c r="BK228" s="310"/>
      <c r="BL228" s="310"/>
      <c r="BM228" s="310"/>
      <c r="BN228" s="310"/>
      <c r="BP228" s="310"/>
      <c r="BQ228" s="310"/>
      <c r="BR228" s="310"/>
      <c r="BS228" s="310"/>
      <c r="BT228" s="310"/>
      <c r="BU228" s="310"/>
      <c r="BV228" s="310"/>
      <c r="BW228" s="310"/>
      <c r="BX228" s="310"/>
      <c r="BY228" s="310"/>
      <c r="BZ228" s="310"/>
      <c r="CA228" s="310"/>
      <c r="CC228" s="485"/>
      <c r="CD228" s="485"/>
      <c r="CE228" s="485"/>
      <c r="CF228" s="485"/>
      <c r="CG228" s="485"/>
      <c r="CH228" s="485"/>
      <c r="CI228" s="485"/>
      <c r="CJ228" s="485"/>
      <c r="CK228" s="485"/>
      <c r="CL228" s="485"/>
      <c r="CM228" s="485"/>
      <c r="CN228" s="485"/>
      <c r="CP228" s="485"/>
      <c r="CQ228" s="485"/>
      <c r="CR228" s="485"/>
      <c r="CS228" s="485"/>
      <c r="CT228" s="485"/>
      <c r="CU228" s="485"/>
      <c r="CV228" s="485"/>
      <c r="CW228" s="485"/>
      <c r="CX228" s="485"/>
      <c r="CY228" s="485"/>
      <c r="CZ228" s="485"/>
      <c r="DA228" s="485"/>
      <c r="DC228" s="485"/>
      <c r="DD228" s="485"/>
      <c r="DE228" s="485"/>
      <c r="DF228" s="485"/>
      <c r="DG228" s="485"/>
      <c r="DH228" s="485"/>
      <c r="DI228" s="485"/>
      <c r="DJ228" s="485"/>
      <c r="DK228" s="485"/>
      <c r="DL228" s="485"/>
      <c r="DM228" s="485"/>
      <c r="DN228" s="485"/>
      <c r="DP228" s="485"/>
      <c r="DQ228" s="485"/>
      <c r="DR228" s="485"/>
      <c r="DS228" s="485"/>
      <c r="DT228" s="485"/>
      <c r="DU228" s="485"/>
      <c r="DV228" s="485"/>
      <c r="DW228" s="485"/>
      <c r="DX228" s="485"/>
      <c r="DY228" s="485"/>
      <c r="DZ228" s="485"/>
      <c r="EA228" s="485"/>
      <c r="EC228" s="485"/>
      <c r="ED228" s="485"/>
      <c r="EE228" s="485"/>
      <c r="EF228" s="485"/>
      <c r="EG228" s="485"/>
      <c r="EH228" s="485"/>
      <c r="EI228" s="485"/>
      <c r="EJ228" s="485"/>
      <c r="EK228" s="485"/>
      <c r="EL228" s="485"/>
      <c r="EM228" s="485"/>
      <c r="EN228" s="485"/>
      <c r="EP228" s="485"/>
      <c r="EQ228" s="485"/>
      <c r="ER228" s="485"/>
      <c r="ES228" s="485"/>
      <c r="ET228" s="485"/>
      <c r="EU228" s="485"/>
      <c r="EV228" s="485"/>
      <c r="EW228" s="485"/>
      <c r="EX228" s="485"/>
      <c r="EY228" s="485"/>
      <c r="EZ228" s="485"/>
      <c r="FA228" s="485"/>
    </row>
    <row r="229" spans="1:157" ht="12.75" customHeight="1" thickBot="1">
      <c r="T229" s="139"/>
      <c r="U229" s="384"/>
      <c r="V229" s="140"/>
      <c r="W229" s="139"/>
      <c r="X229" s="139"/>
      <c r="Y229" s="139"/>
      <c r="Z229" s="139"/>
      <c r="AA229" s="139"/>
      <c r="AB229" s="139"/>
      <c r="AC229" s="139"/>
      <c r="AD229" s="378"/>
      <c r="AE229" s="139"/>
      <c r="AF229" s="139"/>
      <c r="AG229" s="139"/>
      <c r="AH229" s="378"/>
      <c r="AI229" s="141"/>
      <c r="AJ229" s="142"/>
      <c r="AK229" s="142"/>
      <c r="AL229" s="142"/>
      <c r="AM229" s="136"/>
      <c r="AN229" s="378"/>
      <c r="AO229" s="141"/>
      <c r="AP229" s="142"/>
      <c r="AQ229" s="142"/>
      <c r="AR229" s="142"/>
      <c r="AS229" s="136"/>
      <c r="AT229" s="378"/>
      <c r="AU229" s="141"/>
      <c r="AV229" s="378"/>
      <c r="AW229" s="337"/>
      <c r="AX229" s="337"/>
      <c r="AY229" s="337"/>
      <c r="AZ229" s="142"/>
      <c r="BA229" s="142"/>
      <c r="BC229" s="310"/>
      <c r="BD229" s="310"/>
      <c r="BE229" s="310"/>
      <c r="BF229" s="310"/>
      <c r="BG229" s="310"/>
      <c r="BH229" s="310"/>
      <c r="BI229" s="310"/>
      <c r="BJ229" s="310"/>
      <c r="BK229" s="310"/>
      <c r="BL229" s="310"/>
      <c r="BM229" s="310"/>
      <c r="BN229" s="310"/>
      <c r="BP229" s="310"/>
      <c r="BQ229" s="310"/>
      <c r="BR229" s="310"/>
      <c r="BS229" s="310"/>
      <c r="BT229" s="310"/>
      <c r="BU229" s="310"/>
      <c r="BV229" s="310"/>
      <c r="BW229" s="310"/>
      <c r="BX229" s="310"/>
      <c r="BY229" s="310"/>
      <c r="BZ229" s="310"/>
      <c r="CA229" s="310"/>
      <c r="CC229" s="485"/>
      <c r="CD229" s="485"/>
      <c r="CE229" s="485"/>
      <c r="CF229" s="485"/>
      <c r="CG229" s="485"/>
      <c r="CH229" s="485"/>
      <c r="CI229" s="485"/>
      <c r="CJ229" s="485"/>
      <c r="CK229" s="485"/>
      <c r="CL229" s="485"/>
      <c r="CM229" s="485"/>
      <c r="CN229" s="485"/>
      <c r="CP229" s="485"/>
      <c r="CQ229" s="485"/>
      <c r="CR229" s="485"/>
      <c r="CS229" s="485"/>
      <c r="CT229" s="485"/>
      <c r="CU229" s="485"/>
      <c r="CV229" s="485"/>
      <c r="CW229" s="485"/>
      <c r="CX229" s="485"/>
      <c r="CY229" s="485"/>
      <c r="CZ229" s="485"/>
      <c r="DA229" s="485"/>
      <c r="DC229" s="485"/>
      <c r="DD229" s="485"/>
      <c r="DE229" s="485"/>
      <c r="DF229" s="485"/>
      <c r="DG229" s="485"/>
      <c r="DH229" s="485"/>
      <c r="DI229" s="485"/>
      <c r="DJ229" s="485"/>
      <c r="DK229" s="485"/>
      <c r="DL229" s="485"/>
      <c r="DM229" s="485"/>
      <c r="DN229" s="485"/>
      <c r="DP229" s="485"/>
      <c r="DQ229" s="485"/>
      <c r="DR229" s="485"/>
      <c r="DS229" s="485"/>
      <c r="DT229" s="485"/>
      <c r="DU229" s="485"/>
      <c r="DV229" s="485"/>
      <c r="DW229" s="485"/>
      <c r="DX229" s="485"/>
      <c r="DY229" s="485"/>
      <c r="DZ229" s="485"/>
      <c r="EA229" s="485"/>
      <c r="EC229" s="485"/>
      <c r="ED229" s="485"/>
      <c r="EE229" s="485"/>
      <c r="EF229" s="485"/>
      <c r="EG229" s="485"/>
      <c r="EH229" s="485"/>
      <c r="EI229" s="485"/>
      <c r="EJ229" s="485"/>
      <c r="EK229" s="485"/>
      <c r="EL229" s="485"/>
      <c r="EM229" s="485"/>
      <c r="EN229" s="485"/>
      <c r="EP229" s="485"/>
      <c r="EQ229" s="485"/>
      <c r="ER229" s="485"/>
      <c r="ES229" s="485"/>
      <c r="ET229" s="485"/>
      <c r="EU229" s="485"/>
      <c r="EV229" s="485"/>
      <c r="EW229" s="485"/>
      <c r="EX229" s="485"/>
      <c r="EY229" s="485"/>
      <c r="EZ229" s="485"/>
      <c r="FA229" s="485"/>
    </row>
    <row r="230" spans="1:157" ht="51" customHeight="1" thickBot="1">
      <c r="B230" s="148"/>
      <c r="C230" s="220"/>
      <c r="D230" s="220"/>
      <c r="E230" s="220"/>
      <c r="F230" s="220"/>
      <c r="G230" s="220"/>
      <c r="H230" s="220"/>
      <c r="I230" s="220"/>
      <c r="J230" s="220"/>
      <c r="K230" s="220"/>
      <c r="L230" s="220"/>
      <c r="M230" s="220"/>
      <c r="N230" s="220"/>
      <c r="O230" s="220"/>
      <c r="P230" s="220"/>
      <c r="Q230" s="220"/>
      <c r="R230" s="220"/>
      <c r="S230" s="220"/>
      <c r="T230" s="153" t="s">
        <v>129</v>
      </c>
      <c r="U230" s="393"/>
      <c r="V230" s="153" t="s">
        <v>129</v>
      </c>
      <c r="W230" s="154" t="s">
        <v>130</v>
      </c>
      <c r="X230" s="154" t="s">
        <v>131</v>
      </c>
      <c r="Y230" s="154" t="s">
        <v>132</v>
      </c>
      <c r="Z230" s="154" t="s">
        <v>133</v>
      </c>
      <c r="AA230" s="154" t="s">
        <v>134</v>
      </c>
      <c r="AB230" s="154" t="s">
        <v>135</v>
      </c>
      <c r="AC230" s="153" t="s">
        <v>136</v>
      </c>
      <c r="AD230" s="404" t="s">
        <v>137</v>
      </c>
      <c r="AE230" s="153" t="s">
        <v>138</v>
      </c>
      <c r="AF230" s="153" t="s">
        <v>139</v>
      </c>
      <c r="AG230" s="153" t="s">
        <v>140</v>
      </c>
      <c r="AH230" s="404" t="s">
        <v>7</v>
      </c>
      <c r="AI230" s="155" t="s">
        <v>141</v>
      </c>
      <c r="AJ230" s="156" t="s">
        <v>142</v>
      </c>
      <c r="AK230" s="156" t="s">
        <v>143</v>
      </c>
      <c r="AL230" s="156" t="s">
        <v>144</v>
      </c>
      <c r="AM230" s="157" t="s">
        <v>145</v>
      </c>
      <c r="AN230" s="404" t="s">
        <v>146</v>
      </c>
      <c r="AO230" s="155" t="s">
        <v>147</v>
      </c>
      <c r="AP230" s="156"/>
      <c r="AQ230" s="235" t="s">
        <v>149</v>
      </c>
      <c r="AR230" s="235" t="s">
        <v>150</v>
      </c>
      <c r="AS230" s="262" t="s">
        <v>151</v>
      </c>
      <c r="AT230" s="404" t="s">
        <v>152</v>
      </c>
      <c r="AU230" s="155" t="s">
        <v>153</v>
      </c>
      <c r="AV230" s="404" t="s">
        <v>154</v>
      </c>
      <c r="AW230" s="338" t="s">
        <v>155</v>
      </c>
      <c r="AX230" s="338" t="s">
        <v>156</v>
      </c>
      <c r="AY230" s="375"/>
      <c r="AZ230" s="158" t="s">
        <v>158</v>
      </c>
      <c r="BA230" s="159" t="s">
        <v>159</v>
      </c>
      <c r="BC230" s="160" t="s">
        <v>160</v>
      </c>
      <c r="BD230" s="160" t="s">
        <v>161</v>
      </c>
      <c r="BE230" s="160" t="s">
        <v>162</v>
      </c>
      <c r="BF230" s="160" t="s">
        <v>163</v>
      </c>
      <c r="BG230" s="160" t="s">
        <v>164</v>
      </c>
      <c r="BH230" s="160" t="s">
        <v>165</v>
      </c>
      <c r="BI230" s="160" t="s">
        <v>166</v>
      </c>
      <c r="BJ230" s="160" t="s">
        <v>167</v>
      </c>
      <c r="BK230" s="160" t="s">
        <v>111</v>
      </c>
      <c r="BL230" s="160" t="s">
        <v>168</v>
      </c>
      <c r="BM230" s="160" t="s">
        <v>169</v>
      </c>
      <c r="BN230" s="160" t="s">
        <v>170</v>
      </c>
      <c r="BP230" s="160" t="s">
        <v>160</v>
      </c>
      <c r="BQ230" s="160" t="s">
        <v>161</v>
      </c>
      <c r="BR230" s="160" t="s">
        <v>162</v>
      </c>
      <c r="BS230" s="160" t="s">
        <v>163</v>
      </c>
      <c r="BT230" s="160" t="s">
        <v>164</v>
      </c>
      <c r="BU230" s="160" t="s">
        <v>165</v>
      </c>
      <c r="BV230" s="160" t="s">
        <v>166</v>
      </c>
      <c r="BW230" s="160" t="s">
        <v>167</v>
      </c>
      <c r="BX230" s="160" t="s">
        <v>111</v>
      </c>
      <c r="BY230" s="160" t="s">
        <v>168</v>
      </c>
      <c r="BZ230" s="160" t="s">
        <v>169</v>
      </c>
      <c r="CA230" s="160" t="s">
        <v>170</v>
      </c>
      <c r="CC230" s="459" t="s">
        <v>160</v>
      </c>
      <c r="CD230" s="459" t="s">
        <v>161</v>
      </c>
      <c r="CE230" s="459" t="s">
        <v>162</v>
      </c>
      <c r="CF230" s="459" t="s">
        <v>163</v>
      </c>
      <c r="CG230" s="459" t="s">
        <v>164</v>
      </c>
      <c r="CH230" s="459" t="s">
        <v>165</v>
      </c>
      <c r="CI230" s="459" t="s">
        <v>166</v>
      </c>
      <c r="CJ230" s="459" t="s">
        <v>167</v>
      </c>
      <c r="CK230" s="459" t="s">
        <v>111</v>
      </c>
      <c r="CL230" s="459" t="s">
        <v>168</v>
      </c>
      <c r="CM230" s="459" t="s">
        <v>169</v>
      </c>
      <c r="CN230" s="459" t="s">
        <v>170</v>
      </c>
      <c r="CP230" s="459" t="s">
        <v>160</v>
      </c>
      <c r="CQ230" s="459" t="s">
        <v>161</v>
      </c>
      <c r="CR230" s="459" t="s">
        <v>162</v>
      </c>
      <c r="CS230" s="459" t="s">
        <v>163</v>
      </c>
      <c r="CT230" s="459" t="s">
        <v>164</v>
      </c>
      <c r="CU230" s="459" t="s">
        <v>165</v>
      </c>
      <c r="CV230" s="459" t="s">
        <v>166</v>
      </c>
      <c r="CW230" s="459" t="s">
        <v>167</v>
      </c>
      <c r="CX230" s="459" t="s">
        <v>111</v>
      </c>
      <c r="CY230" s="459" t="s">
        <v>168</v>
      </c>
      <c r="CZ230" s="459" t="s">
        <v>169</v>
      </c>
      <c r="DA230" s="459" t="s">
        <v>170</v>
      </c>
      <c r="DC230" s="459" t="s">
        <v>160</v>
      </c>
      <c r="DD230" s="459" t="s">
        <v>161</v>
      </c>
      <c r="DE230" s="459" t="s">
        <v>162</v>
      </c>
      <c r="DF230" s="459" t="s">
        <v>163</v>
      </c>
      <c r="DG230" s="459" t="s">
        <v>164</v>
      </c>
      <c r="DH230" s="459" t="s">
        <v>165</v>
      </c>
      <c r="DI230" s="459" t="s">
        <v>166</v>
      </c>
      <c r="DJ230" s="459" t="s">
        <v>167</v>
      </c>
      <c r="DK230" s="459" t="s">
        <v>111</v>
      </c>
      <c r="DL230" s="459" t="s">
        <v>168</v>
      </c>
      <c r="DM230" s="459" t="s">
        <v>169</v>
      </c>
      <c r="DN230" s="459" t="s">
        <v>170</v>
      </c>
      <c r="DP230" s="459" t="s">
        <v>160</v>
      </c>
      <c r="DQ230" s="459" t="s">
        <v>161</v>
      </c>
      <c r="DR230" s="459" t="s">
        <v>162</v>
      </c>
      <c r="DS230" s="459" t="s">
        <v>163</v>
      </c>
      <c r="DT230" s="459" t="s">
        <v>164</v>
      </c>
      <c r="DU230" s="459" t="s">
        <v>165</v>
      </c>
      <c r="DV230" s="459" t="s">
        <v>166</v>
      </c>
      <c r="DW230" s="459" t="s">
        <v>167</v>
      </c>
      <c r="DX230" s="459" t="s">
        <v>111</v>
      </c>
      <c r="DY230" s="459" t="s">
        <v>168</v>
      </c>
      <c r="DZ230" s="459" t="s">
        <v>169</v>
      </c>
      <c r="EA230" s="459" t="s">
        <v>170</v>
      </c>
      <c r="EC230" s="459" t="s">
        <v>160</v>
      </c>
      <c r="ED230" s="459" t="s">
        <v>161</v>
      </c>
      <c r="EE230" s="459" t="s">
        <v>162</v>
      </c>
      <c r="EF230" s="459" t="s">
        <v>163</v>
      </c>
      <c r="EG230" s="459" t="s">
        <v>164</v>
      </c>
      <c r="EH230" s="459" t="s">
        <v>165</v>
      </c>
      <c r="EI230" s="459" t="s">
        <v>166</v>
      </c>
      <c r="EJ230" s="459" t="s">
        <v>167</v>
      </c>
      <c r="EK230" s="459" t="s">
        <v>111</v>
      </c>
      <c r="EL230" s="459" t="s">
        <v>168</v>
      </c>
      <c r="EM230" s="459" t="s">
        <v>169</v>
      </c>
      <c r="EN230" s="459" t="s">
        <v>170</v>
      </c>
      <c r="EP230" s="459" t="s">
        <v>160</v>
      </c>
      <c r="EQ230" s="459" t="s">
        <v>161</v>
      </c>
      <c r="ER230" s="459" t="s">
        <v>162</v>
      </c>
      <c r="ES230" s="459" t="s">
        <v>163</v>
      </c>
      <c r="ET230" s="459" t="s">
        <v>164</v>
      </c>
      <c r="EU230" s="459" t="s">
        <v>165</v>
      </c>
      <c r="EV230" s="459" t="s">
        <v>166</v>
      </c>
      <c r="EW230" s="459" t="s">
        <v>167</v>
      </c>
      <c r="EX230" s="459" t="s">
        <v>111</v>
      </c>
      <c r="EY230" s="459" t="s">
        <v>168</v>
      </c>
      <c r="EZ230" s="459" t="s">
        <v>169</v>
      </c>
      <c r="FA230" s="459" t="s">
        <v>170</v>
      </c>
    </row>
    <row r="231" spans="1:157" ht="156.75" customHeight="1">
      <c r="B231" s="163" t="s">
        <v>199</v>
      </c>
      <c r="C231" s="1" t="s">
        <v>200</v>
      </c>
      <c r="D231" s="551" t="s">
        <v>375</v>
      </c>
      <c r="E231" s="1" t="s">
        <v>183</v>
      </c>
      <c r="F231" s="1" t="s">
        <v>171</v>
      </c>
      <c r="G231" s="1" t="s">
        <v>171</v>
      </c>
      <c r="H231" s="1" t="s">
        <v>171</v>
      </c>
      <c r="I231" s="1" t="s">
        <v>171</v>
      </c>
      <c r="J231" s="1" t="s">
        <v>171</v>
      </c>
      <c r="K231" s="1" t="s">
        <v>171</v>
      </c>
      <c r="L231" s="1" t="s">
        <v>171</v>
      </c>
      <c r="M231" s="1" t="s">
        <v>171</v>
      </c>
      <c r="N231" s="1" t="s">
        <v>171</v>
      </c>
      <c r="O231" s="1" t="s">
        <v>171</v>
      </c>
      <c r="T231" s="450" t="s">
        <v>79</v>
      </c>
      <c r="U231" s="301">
        <v>202300000000336</v>
      </c>
      <c r="V231" s="315" t="s">
        <v>79</v>
      </c>
      <c r="W231" s="351">
        <f>+SUMIFS('[1]SIIF 30 de Noviembre de 2025'!$P$4:$P$749,'[1]SIIF 30 de Noviembre de 2025'!$A$4:$A$749,$B231,'[1]SIIF 30 de Noviembre de 2025'!$B$4:$B$749,$C231,'[1]SIIF 30 de Noviembre de 2025'!$C$4:$C$749,$D231)/1000000</f>
        <v>10347.922630999999</v>
      </c>
      <c r="X231" s="351">
        <f>9663-8555-1108</f>
        <v>0</v>
      </c>
      <c r="Y231" s="351">
        <f>+SUMIFS('[1]SIIF 30 de Noviembre de 2025'!$R$4:$R$749,'[1]SIIF 30 de Noviembre de 2025'!$A$4:$A$749,$B231,'[1]SIIF 30 de Noviembre de 2025'!$B$4:$B$749,$C231,'[1]SIIF 30 de Noviembre de 2025'!$C$4:$C$749,$D231)/1000000</f>
        <v>0</v>
      </c>
      <c r="Z231" s="351"/>
      <c r="AA231" s="351">
        <f>+SUMIFS('[1]SIIF 30 de Noviembre de 2025'!$Q$4:$Q$749,'[1]SIIF 30 de Noviembre de 2025'!$A$4:$A$749,$B231,'[1]SIIF 30 de Noviembre de 2025'!$B$4:$B$749,$C231,'[1]SIIF 30 de Noviembre de 2025'!$C$4:$C$749,$D231)/1000000</f>
        <v>0</v>
      </c>
      <c r="AB231" s="351"/>
      <c r="AC231" s="351">
        <f>+AA231+AB231</f>
        <v>0</v>
      </c>
      <c r="AD231" s="413">
        <f>+SUMIFS('[1]SIIF 30 de Noviembre de 2025'!$S$4:$S$749,'[1]SIIF 30 de Noviembre de 2025'!$A$4:$A$749,$B231,'[1]SIIF 30 de Noviembre de 2025'!$B$4:$B$749,$C231,'[1]SIIF 30 de Noviembre de 2025'!$C$4:$C$749,$D231)/1000000</f>
        <v>10347.922630999999</v>
      </c>
      <c r="AE231" s="351">
        <f>+SUMIFS('[1]SIIF 30 de Noviembre de 2025'!$T$4:$T$749,'[1]SIIF 30 de Noviembre de 2025'!$A$4:$A$749,$B231,'[1]SIIF 30 de Noviembre de 2025'!$B$4:$B$749,$C231,'[1]SIIF 30 de Noviembre de 2025'!$C$4:$C$749,$D231)/1000000</f>
        <v>0</v>
      </c>
      <c r="AF231" s="351">
        <f>+SUMIFS('[1]SIIF 30 de Noviembre de 2025'!$U$4:$U$749,'[1]SIIF 30 de Noviembre de 2025'!$A$4:$A$749,$B231,'[1]SIIF 30 de Noviembre de 2025'!$B$4:$B$749,$C231,'[1]SIIF 30 de Noviembre de 2025'!$C$4:$C$749,$D231)/1000000</f>
        <v>8859.6086080000005</v>
      </c>
      <c r="AG231" s="351">
        <f>+SUMIFS('[1]SIIF 30 de Noviembre de 2025'!$V$4:$V$749,'[1]SIIF 30 de Noviembre de 2025'!$A$4:$A$749,$B231,'[1]SIIF 30 de Noviembre de 2025'!$B$4:$B$749,$C231,'[1]SIIF 30 de Noviembre de 2025'!$C$4:$C$749,$D231)/1000000</f>
        <v>1488.3140229999999</v>
      </c>
      <c r="AH231" s="418">
        <f>+SUMIFS('[1]SIIF 30 de Noviembre de 2025'!$W$4:$W$749,'[1]SIIF 30 de Noviembre de 2025'!$A$4:$A$749,$B231,'[1]SIIF 30 de Noviembre de 2025'!$B$4:$B$749,$C231,'[1]SIIF 30 de Noviembre de 2025'!$C$4:$C$749,$D231,'[1]SIIF 30 de Noviembre de 2025'!$D$4:$D$749,$E231,'[1]SIIF 30 de Noviembre de 2025'!$E$4:$E$749,$F231,'[1]SIIF 30 de Noviembre de 2025'!$F$4:$F$749,$G231,'[1]SIIF 30 de Noviembre de 2025'!$G$4:$G$749,$H231,'[1]SIIF 30 de Noviembre de 2025'!$H$4:$H$749,$I231,'[1]SIIF 30 de Noviembre de 2025'!$I$4:$I$749,$J231,'[1]SIIF 30 de Noviembre de 2025'!$J$4:$J$749,$K231,'[1]SIIF 30 de Noviembre de 2025'!$K$4:$K$749,$L231,'[1]SIIF 30 de Noviembre de 2025'!$L$4:$L$749,$M231,'[1]SIIF 30 de Noviembre de 2025'!$M$4:$M$749,$N231,'[1]SIIF 30 de Noviembre de 2025'!$N$4:$N$749,$O231)/1000000</f>
        <v>8838.0885060000001</v>
      </c>
      <c r="AI231" s="244">
        <f>+AH231/AD231</f>
        <v>0.85409302148463273</v>
      </c>
      <c r="AJ231" s="245"/>
      <c r="AK231" s="243">
        <f>INDEX(CC231:CN231,MATCH($W$1,$CC$86:$CN$86,0))</f>
        <v>10234.68657493</v>
      </c>
      <c r="AL231" s="243">
        <f>+AH231-AK231</f>
        <v>-1396.5980689299995</v>
      </c>
      <c r="AM231" s="168">
        <f>INDEX(BC231:BN231,MATCH($W$1,$BC$86:$BN$86,0))</f>
        <v>0.98905712188736605</v>
      </c>
      <c r="AN231" s="422">
        <f>+SUMIFS('[1]SIIF 30 de Noviembre de 2025'!$X$4:$X$749,'[1]SIIF 30 de Noviembre de 2025'!$A$4:$A$749,$B231,'[1]SIIF 30 de Noviembre de 2025'!$B$4:$B$749,$C231,'[1]SIIF 30 de Noviembre de 2025'!$C$4:$C$749,$D231,'[1]SIIF 30 de Noviembre de 2025'!$D$4:$D$749,$E231,'[1]SIIF 30 de Noviembre de 2025'!$E$4:$E$749,$F231,'[1]SIIF 30 de Noviembre de 2025'!$F$4:$F$749,$G231,'[1]SIIF 30 de Noviembre de 2025'!$G$4:$G$749,$H231,'[1]SIIF 30 de Noviembre de 2025'!$H$4:$H$749,$I231,'[1]SIIF 30 de Noviembre de 2025'!$I$4:$I$749,$J231,'[1]SIIF 30 de Noviembre de 2025'!$J$4:$J$749,$K231,'[1]SIIF 30 de Noviembre de 2025'!$K$4:$K$749,$L231,'[1]SIIF 30 de Noviembre de 2025'!$L$4:$L$749,$M231,'[1]SIIF 30 de Noviembre de 2025'!$M$4:$M$749,$N231,'[1]SIIF 30 de Noviembre de 2025'!$N$4:$N$749,$O231)/1000000</f>
        <v>6938.1531461300001</v>
      </c>
      <c r="AO231" s="244">
        <f>+AN231/AD231</f>
        <v>0.67048753586008525</v>
      </c>
      <c r="AP231" s="245"/>
      <c r="AQ231" s="243">
        <f>INDEX(CP231:DA231,MATCH($W$1,$CP$86:$DA$86,0))</f>
        <v>6145.8123699999996</v>
      </c>
      <c r="AR231" s="243">
        <f>+AN231-AQ231</f>
        <v>792.34077613000045</v>
      </c>
      <c r="AS231" s="168">
        <f>INDEX(BP231:CA231,MATCH($W$1,$BP$86:$CA$86,0))</f>
        <v>1.2204315069238005</v>
      </c>
      <c r="AT231" s="422">
        <f>+SUMIFS('[1]SIIF 30 de Noviembre de 2025'!$Z$4:$Z$749,'[1]SIIF 30 de Noviembre de 2025'!$A$4:$A$749,$B231,'[1]SIIF 30 de Noviembre de 2025'!$B$4:$B$749,$C231,'[1]SIIF 30 de Noviembre de 2025'!$C$4:$C$749,$D231,'[1]SIIF 30 de Noviembre de 2025'!$D$4:$D$749,$E231,'[1]SIIF 30 de Noviembre de 2025'!$E$4:$E$749,$F231,'[1]SIIF 30 de Noviembre de 2025'!$F$4:$F$749,$G231,'[1]SIIF 30 de Noviembre de 2025'!$G$4:$G$749,$H231,'[1]SIIF 30 de Noviembre de 2025'!$H$4:$H$749,$I231,'[1]SIIF 30 de Noviembre de 2025'!$I$4:$I$749,$J231,'[1]SIIF 30 de Noviembre de 2025'!$J$4:$J$749,$K231,'[1]SIIF 30 de Noviembre de 2025'!$K$4:$K$749,$L231,'[1]SIIF 30 de Noviembre de 2025'!$L$4:$L$749,$M231,'[1]SIIF 30 de Noviembre de 2025'!$M$4:$M$749,$N231,'[1]SIIF 30 de Noviembre de 2025'!$N$4:$N$749,$O231)/1000000</f>
        <v>6847.4995869300001</v>
      </c>
      <c r="AU231" s="244">
        <f>+AT231/AD231</f>
        <v>0.66172697952113246</v>
      </c>
      <c r="AV231" s="413">
        <f>+AD231-AH231</f>
        <v>1509.8341249999994</v>
      </c>
      <c r="AW231" s="352">
        <f>+AH231-AN231</f>
        <v>1899.93535987</v>
      </c>
      <c r="AX231" s="369">
        <f>+AD231-AN231</f>
        <v>3409.7694848699994</v>
      </c>
      <c r="AY231" s="373"/>
      <c r="AZ231" s="188">
        <f>AD231*AS231</f>
        <v>12628.930810082227</v>
      </c>
      <c r="BA231" s="170">
        <f>IF(AND(AZ231=0,AN231&gt;AZ231),1,IFERROR(AN231/AZ231,1))</f>
        <v>0.54938563291446407</v>
      </c>
      <c r="BC231" s="255">
        <v>0.18379505141470168</v>
      </c>
      <c r="BD231" s="249">
        <v>0.20118984710642451</v>
      </c>
      <c r="BE231" s="249">
        <v>0.20911414292154268</v>
      </c>
      <c r="BF231" s="249">
        <v>0.2170747745321058</v>
      </c>
      <c r="BG231" s="249">
        <v>0.43450972067864119</v>
      </c>
      <c r="BH231" s="249">
        <v>0.46968586307745847</v>
      </c>
      <c r="BI231" s="249">
        <v>0.51587870941436687</v>
      </c>
      <c r="BJ231" s="249">
        <v>0.53711968770903729</v>
      </c>
      <c r="BK231" s="249">
        <v>0.60077497616535858</v>
      </c>
      <c r="BL231" s="249">
        <v>0.66726175080927697</v>
      </c>
      <c r="BM231" s="249">
        <v>0.98905712188736605</v>
      </c>
      <c r="BN231" s="249">
        <v>1</v>
      </c>
      <c r="BP231" s="249">
        <v>4.0287245046439964E-4</v>
      </c>
      <c r="BQ231" s="249">
        <v>1.3111951696748522E-2</v>
      </c>
      <c r="BR231" s="249">
        <v>3.3962784835183411E-2</v>
      </c>
      <c r="BS231" s="249">
        <v>8.4799101820319897E-2</v>
      </c>
      <c r="BT231" s="249">
        <v>0.15766283467098866</v>
      </c>
      <c r="BU231" s="302">
        <v>0.23652366429099775</v>
      </c>
      <c r="BV231" s="249">
        <v>0.30585268447629377</v>
      </c>
      <c r="BW231" s="249">
        <v>0.39225952989878404</v>
      </c>
      <c r="BX231" s="302">
        <v>0.53347427957087457</v>
      </c>
      <c r="BY231" s="249">
        <v>0.81786475012688475</v>
      </c>
      <c r="BZ231" s="302">
        <v>1.2204315069238005</v>
      </c>
      <c r="CA231" s="249">
        <v>2.0548838867468109</v>
      </c>
      <c r="CC231" s="464">
        <f t="shared" ref="CC231:CN233" si="627">DC231/EC231</f>
        <v>1901.896972</v>
      </c>
      <c r="CD231" s="464">
        <f t="shared" si="627"/>
        <v>2081.896972</v>
      </c>
      <c r="CE231" s="464">
        <f t="shared" si="627"/>
        <v>2163.896972</v>
      </c>
      <c r="CF231" s="464">
        <f t="shared" si="627"/>
        <v>2246.2729720000002</v>
      </c>
      <c r="CG231" s="464">
        <f t="shared" si="627"/>
        <v>4496.2729719999998</v>
      </c>
      <c r="CH231" s="464">
        <f t="shared" si="627"/>
        <v>4860.2729719999998</v>
      </c>
      <c r="CI231" s="464">
        <f t="shared" si="627"/>
        <v>5338.2729719999998</v>
      </c>
      <c r="CJ231" s="464">
        <f t="shared" si="627"/>
        <v>5558.0729719999999</v>
      </c>
      <c r="CK231" s="464">
        <f t="shared" si="627"/>
        <v>6216.7729719999998</v>
      </c>
      <c r="CL231" s="464">
        <f t="shared" si="627"/>
        <v>6904.7729719999998</v>
      </c>
      <c r="CM231" s="464">
        <f t="shared" si="627"/>
        <v>10234.68657493</v>
      </c>
      <c r="CN231" s="464">
        <f t="shared" si="627"/>
        <v>10347.922630999999</v>
      </c>
      <c r="CP231" s="465">
        <f>DP231/EP231</f>
        <v>2.0287730000000002</v>
      </c>
      <c r="CQ231" s="465">
        <f t="shared" ref="CQ231:DA233" si="628">DQ231/EQ231</f>
        <v>66.028773000000001</v>
      </c>
      <c r="CR231" s="465">
        <f t="shared" si="628"/>
        <v>171.028773</v>
      </c>
      <c r="CS231" s="465">
        <f t="shared" si="628"/>
        <v>427.028773</v>
      </c>
      <c r="CT231" s="465">
        <f t="shared" si="628"/>
        <v>793.95377299999996</v>
      </c>
      <c r="CU231" s="465">
        <f t="shared" si="628"/>
        <v>1191.078773</v>
      </c>
      <c r="CV231" s="465">
        <f t="shared" si="628"/>
        <v>1540.203773</v>
      </c>
      <c r="CW231" s="465">
        <f t="shared" si="628"/>
        <v>1975.328773</v>
      </c>
      <c r="CX231" s="465">
        <f t="shared" si="628"/>
        <v>2686.4537730000002</v>
      </c>
      <c r="CY231" s="465">
        <f t="shared" si="628"/>
        <v>4118.5787730000002</v>
      </c>
      <c r="CZ231" s="465">
        <f t="shared" si="628"/>
        <v>6145.8123699999996</v>
      </c>
      <c r="DA231" s="465">
        <f t="shared" si="628"/>
        <v>10347.922630999999</v>
      </c>
      <c r="DC231" s="464">
        <v>1901896972</v>
      </c>
      <c r="DD231" s="465">
        <v>2081896972</v>
      </c>
      <c r="DE231" s="465">
        <v>2163896972</v>
      </c>
      <c r="DF231" s="465">
        <v>2246272972</v>
      </c>
      <c r="DG231" s="465">
        <v>4496272972</v>
      </c>
      <c r="DH231" s="465">
        <v>4860272972</v>
      </c>
      <c r="DI231" s="465">
        <v>5338272972</v>
      </c>
      <c r="DJ231" s="465">
        <v>5558072972</v>
      </c>
      <c r="DK231" s="465">
        <v>6216772972</v>
      </c>
      <c r="DL231" s="465">
        <v>6904772972</v>
      </c>
      <c r="DM231" s="465">
        <v>10234686574.93</v>
      </c>
      <c r="DN231" s="465">
        <v>10347922631</v>
      </c>
      <c r="DP231" s="465">
        <v>2028773</v>
      </c>
      <c r="DQ231" s="465">
        <v>66028773</v>
      </c>
      <c r="DR231" s="465">
        <v>171028773</v>
      </c>
      <c r="DS231" s="465">
        <v>427028773</v>
      </c>
      <c r="DT231" s="465">
        <v>793953773</v>
      </c>
      <c r="DU231" s="481">
        <v>1191078773</v>
      </c>
      <c r="DV231" s="465">
        <v>1540203773</v>
      </c>
      <c r="DW231" s="465">
        <v>1975328773</v>
      </c>
      <c r="DX231" s="481">
        <v>2686453773</v>
      </c>
      <c r="DY231" s="465">
        <v>4118578773</v>
      </c>
      <c r="DZ231" s="481">
        <v>6145812370</v>
      </c>
      <c r="EA231" s="465">
        <v>10347922631</v>
      </c>
      <c r="EC231" s="464">
        <v>1000000</v>
      </c>
      <c r="ED231" s="465">
        <v>1000000</v>
      </c>
      <c r="EE231" s="465">
        <v>1000000</v>
      </c>
      <c r="EF231" s="465">
        <v>1000000</v>
      </c>
      <c r="EG231" s="465">
        <v>1000000</v>
      </c>
      <c r="EH231" s="465">
        <v>1000000</v>
      </c>
      <c r="EI231" s="465">
        <v>1000000</v>
      </c>
      <c r="EJ231" s="465">
        <v>1000000</v>
      </c>
      <c r="EK231" s="465">
        <v>1000000</v>
      </c>
      <c r="EL231" s="465">
        <v>1000000</v>
      </c>
      <c r="EM231" s="465">
        <v>1000000</v>
      </c>
      <c r="EN231" s="465">
        <v>1000000</v>
      </c>
      <c r="EP231" s="465">
        <v>1000000</v>
      </c>
      <c r="EQ231" s="465">
        <v>1000000</v>
      </c>
      <c r="ER231" s="465">
        <v>1000000</v>
      </c>
      <c r="ES231" s="465">
        <v>1000000</v>
      </c>
      <c r="ET231" s="465">
        <v>1000000</v>
      </c>
      <c r="EU231" s="481">
        <v>1000000</v>
      </c>
      <c r="EV231" s="465">
        <v>1000000</v>
      </c>
      <c r="EW231" s="465">
        <v>1000000</v>
      </c>
      <c r="EX231" s="481">
        <v>1000000</v>
      </c>
      <c r="EY231" s="465">
        <v>1000000</v>
      </c>
      <c r="EZ231" s="481">
        <v>1000000</v>
      </c>
      <c r="FA231" s="465">
        <v>1000000</v>
      </c>
    </row>
    <row r="232" spans="1:157" ht="81" customHeight="1">
      <c r="B232" s="163" t="s">
        <v>199</v>
      </c>
      <c r="C232" s="1" t="s">
        <v>200</v>
      </c>
      <c r="D232" s="552" t="s">
        <v>376</v>
      </c>
      <c r="E232" s="1" t="s">
        <v>183</v>
      </c>
      <c r="F232" s="1" t="s">
        <v>171</v>
      </c>
      <c r="G232" s="1" t="s">
        <v>171</v>
      </c>
      <c r="H232" s="1" t="s">
        <v>171</v>
      </c>
      <c r="I232" s="1" t="s">
        <v>171</v>
      </c>
      <c r="J232" s="1" t="s">
        <v>171</v>
      </c>
      <c r="K232" s="1" t="s">
        <v>171</v>
      </c>
      <c r="L232" s="1" t="s">
        <v>171</v>
      </c>
      <c r="M232" s="1" t="s">
        <v>171</v>
      </c>
      <c r="N232" s="1" t="s">
        <v>171</v>
      </c>
      <c r="O232" s="1" t="s">
        <v>171</v>
      </c>
      <c r="T232" s="450" t="s">
        <v>80</v>
      </c>
      <c r="U232" s="301">
        <v>202300000000337</v>
      </c>
      <c r="V232" s="315" t="s">
        <v>80</v>
      </c>
      <c r="W232" s="351">
        <f>+SUMIFS('[1]SIIF 30 de Noviembre de 2025'!$P$4:$P$749,'[1]SIIF 30 de Noviembre de 2025'!$A$4:$A$749,$B232,'[1]SIIF 30 de Noviembre de 2025'!$B$4:$B$749,$C232,'[1]SIIF 30 de Noviembre de 2025'!$C$4:$C$749,$D232)/1000000</f>
        <v>5035.7700000000004</v>
      </c>
      <c r="X232" s="351">
        <v>0</v>
      </c>
      <c r="Y232" s="351">
        <f>+SUMIFS('[1]SIIF 30 de Noviembre de 2025'!$R$4:$R$749,'[1]SIIF 30 de Noviembre de 2025'!$A$4:$A$749,$B232,'[1]SIIF 30 de Noviembre de 2025'!$B$4:$B$749,$C232,'[1]SIIF 30 de Noviembre de 2025'!$C$4:$C$749,$D232)/1000000</f>
        <v>0</v>
      </c>
      <c r="Z232" s="351"/>
      <c r="AA232" s="351">
        <f>+SUMIFS('[1]SIIF 30 de Noviembre de 2025'!$Q$4:$Q$749,'[1]SIIF 30 de Noviembre de 2025'!$A$4:$A$749,$B232,'[1]SIIF 30 de Noviembre de 2025'!$B$4:$B$749,$C232,'[1]SIIF 30 de Noviembre de 2025'!$C$4:$C$749,$D232)/1000000</f>
        <v>0</v>
      </c>
      <c r="AB232" s="351"/>
      <c r="AC232" s="351">
        <f>+AA232+AB232</f>
        <v>0</v>
      </c>
      <c r="AD232" s="413">
        <f>+SUMIFS('[1]SIIF 30 de Noviembre de 2025'!$S$4:$S$749,'[1]SIIF 30 de Noviembre de 2025'!$A$4:$A$749,$B232,'[1]SIIF 30 de Noviembre de 2025'!$B$4:$B$749,$C232,'[1]SIIF 30 de Noviembre de 2025'!$C$4:$C$749,$D232)/1000000</f>
        <v>5035.7700000000004</v>
      </c>
      <c r="AE232" s="351">
        <f>+SUMIFS('[1]SIIF 30 de Noviembre de 2025'!$T$4:$T$749,'[1]SIIF 30 de Noviembre de 2025'!$A$4:$A$749,$B232,'[1]SIIF 30 de Noviembre de 2025'!$B$4:$B$749,$C232,'[1]SIIF 30 de Noviembre de 2025'!$C$4:$C$749,$D232)/1000000</f>
        <v>0</v>
      </c>
      <c r="AF232" s="351">
        <f>+SUMIFS('[1]SIIF 30 de Noviembre de 2025'!$U$4:$U$749,'[1]SIIF 30 de Noviembre de 2025'!$A$4:$A$749,$B232,'[1]SIIF 30 de Noviembre de 2025'!$B$4:$B$749,$C232,'[1]SIIF 30 de Noviembre de 2025'!$C$4:$C$749,$D232)/1000000</f>
        <v>4693.1254913900002</v>
      </c>
      <c r="AG232" s="351">
        <f>+SUMIFS('[1]SIIF 30 de Noviembre de 2025'!$V$4:$V$749,'[1]SIIF 30 de Noviembre de 2025'!$A$4:$A$749,$B232,'[1]SIIF 30 de Noviembre de 2025'!$B$4:$B$749,$C232,'[1]SIIF 30 de Noviembre de 2025'!$C$4:$C$749,$D232)/1000000</f>
        <v>342.64450861</v>
      </c>
      <c r="AH232" s="418">
        <f>+SUMIFS('[1]SIIF 30 de Noviembre de 2025'!$W$4:$W$749,'[1]SIIF 30 de Noviembre de 2025'!$A$4:$A$749,$B232,'[1]SIIF 30 de Noviembre de 2025'!$B$4:$B$749,$C232,'[1]SIIF 30 de Noviembre de 2025'!$C$4:$C$749,$D232,'[1]SIIF 30 de Noviembre de 2025'!$D$4:$D$749,$E232,'[1]SIIF 30 de Noviembre de 2025'!$E$4:$E$749,$F232,'[1]SIIF 30 de Noviembre de 2025'!$F$4:$F$749,$G232,'[1]SIIF 30 de Noviembre de 2025'!$G$4:$G$749,$H232,'[1]SIIF 30 de Noviembre de 2025'!$H$4:$H$749,$I232,'[1]SIIF 30 de Noviembre de 2025'!$I$4:$I$749,$J232,'[1]SIIF 30 de Noviembre de 2025'!$J$4:$J$749,$K232,'[1]SIIF 30 de Noviembre de 2025'!$K$4:$K$749,$L232,'[1]SIIF 30 de Noviembre de 2025'!$L$4:$L$749,$M232,'[1]SIIF 30 de Noviembre de 2025'!$M$4:$M$749,$N232,'[1]SIIF 30 de Noviembre de 2025'!$N$4:$N$749,$O232)/1000000</f>
        <v>4419.7396706199997</v>
      </c>
      <c r="AI232" s="244">
        <f>+AH232/AD232</f>
        <v>0.87766908945801725</v>
      </c>
      <c r="AJ232" s="245"/>
      <c r="AK232" s="243">
        <f>INDEX(CC232:CN232,MATCH($W$1,$CC$86:$CN$86,0))</f>
        <v>3985.0426600000001</v>
      </c>
      <c r="AL232" s="243">
        <f>+AH232-AK232</f>
        <v>434.69701061999967</v>
      </c>
      <c r="AM232" s="168">
        <f>INDEX(BC232:BN232,MATCH($W$1,$BC$86:$BN$86,0))</f>
        <v>0.79134723384004491</v>
      </c>
      <c r="AN232" s="422">
        <f>+SUMIFS('[1]SIIF 30 de Noviembre de 2025'!$X$4:$X$749,'[1]SIIF 30 de Noviembre de 2025'!$A$4:$A$749,$B232,'[1]SIIF 30 de Noviembre de 2025'!$B$4:$B$749,$C232,'[1]SIIF 30 de Noviembre de 2025'!$C$4:$C$749,$D232,'[1]SIIF 30 de Noviembre de 2025'!$D$4:$D$749,$E232,'[1]SIIF 30 de Noviembre de 2025'!$E$4:$E$749,$F232,'[1]SIIF 30 de Noviembre de 2025'!$F$4:$F$749,$G232,'[1]SIIF 30 de Noviembre de 2025'!$G$4:$G$749,$H232,'[1]SIIF 30 de Noviembre de 2025'!$H$4:$H$749,$I232,'[1]SIIF 30 de Noviembre de 2025'!$I$4:$I$749,$J232,'[1]SIIF 30 de Noviembre de 2025'!$J$4:$J$749,$K232,'[1]SIIF 30 de Noviembre de 2025'!$K$4:$K$749,$L232,'[1]SIIF 30 de Noviembre de 2025'!$L$4:$L$749,$M232,'[1]SIIF 30 de Noviembre de 2025'!$M$4:$M$749,$N232,'[1]SIIF 30 de Noviembre de 2025'!$N$4:$N$749,$O232)/1000000</f>
        <v>3410.8329805100002</v>
      </c>
      <c r="AO232" s="244">
        <f>+AN232/AD232</f>
        <v>0.67732104137202453</v>
      </c>
      <c r="AP232" s="245"/>
      <c r="AQ232" s="243">
        <f>INDEX(CP232:DA232,MATCH($W$1,$CP$86:$DA$86,0))</f>
        <v>3242</v>
      </c>
      <c r="AR232" s="243">
        <f>+AN232-AQ232</f>
        <v>168.8329805100002</v>
      </c>
      <c r="AS232" s="168">
        <f>INDEX(BP232:CA232,MATCH($W$1,$BP$86:$CA$86,0))</f>
        <v>0.64379429556958001</v>
      </c>
      <c r="AT232" s="422">
        <f>+SUMIFS('[1]SIIF 30 de Noviembre de 2025'!$Z$4:$Z$749,'[1]SIIF 30 de Noviembre de 2025'!$A$4:$A$749,$B232,'[1]SIIF 30 de Noviembre de 2025'!$B$4:$B$749,$C232,'[1]SIIF 30 de Noviembre de 2025'!$C$4:$C$749,$D232,'[1]SIIF 30 de Noviembre de 2025'!$D$4:$D$749,$E232,'[1]SIIF 30 de Noviembre de 2025'!$E$4:$E$749,$F232,'[1]SIIF 30 de Noviembre de 2025'!$F$4:$F$749,$G232,'[1]SIIF 30 de Noviembre de 2025'!$G$4:$G$749,$H232,'[1]SIIF 30 de Noviembre de 2025'!$H$4:$H$749,$I232,'[1]SIIF 30 de Noviembre de 2025'!$I$4:$I$749,$J232,'[1]SIIF 30 de Noviembre de 2025'!$J$4:$J$749,$K232,'[1]SIIF 30 de Noviembre de 2025'!$K$4:$K$749,$L232,'[1]SIIF 30 de Noviembre de 2025'!$L$4:$L$749,$M232,'[1]SIIF 30 de Noviembre de 2025'!$M$4:$M$749,$N232,'[1]SIIF 30 de Noviembre de 2025'!$N$4:$N$749,$O232)/1000000</f>
        <v>3410.8329805100002</v>
      </c>
      <c r="AU232" s="244">
        <f>+AT232/AD232</f>
        <v>0.67732104137202453</v>
      </c>
      <c r="AV232" s="413">
        <f>+AD232-AH232</f>
        <v>616.03032938000069</v>
      </c>
      <c r="AW232" s="352">
        <f>+AH232-AN232</f>
        <v>1008.9066901099995</v>
      </c>
      <c r="AX232" s="369">
        <f>+AD232-AN232</f>
        <v>1624.9370194900002</v>
      </c>
      <c r="AY232" s="373"/>
      <c r="AZ232" s="188">
        <f>AD232*AS232</f>
        <v>3241.9999998004241</v>
      </c>
      <c r="BA232" s="170">
        <f>IF(AND(AZ232=0,AN232&gt;AZ232),1,IFERROR(AN232/AZ232,1))</f>
        <v>1.0520767984947468</v>
      </c>
      <c r="BC232" s="255">
        <v>0.17773700128181025</v>
      </c>
      <c r="BD232" s="249">
        <v>0.18568017581073784</v>
      </c>
      <c r="BE232" s="249">
        <v>0.20593527085950314</v>
      </c>
      <c r="BF232" s="249">
        <v>0.20593527085950314</v>
      </c>
      <c r="BG232" s="249">
        <v>0.22142446119091191</v>
      </c>
      <c r="BH232" s="249">
        <v>0.31773545235415879</v>
      </c>
      <c r="BI232" s="249">
        <v>0.38922402311450699</v>
      </c>
      <c r="BJ232" s="249">
        <v>0.45316657807237398</v>
      </c>
      <c r="BK232" s="249">
        <v>0.49188955390089589</v>
      </c>
      <c r="BL232" s="249">
        <v>0.60349115603232839</v>
      </c>
      <c r="BM232" s="249">
        <v>0.79134723384004491</v>
      </c>
      <c r="BN232" s="249">
        <v>1</v>
      </c>
      <c r="BP232" s="249">
        <v>0</v>
      </c>
      <c r="BQ232" s="249">
        <v>1.9063618869426181E-2</v>
      </c>
      <c r="BR232" s="249">
        <v>3.8127237738852363E-2</v>
      </c>
      <c r="BS232" s="249">
        <v>6.5928348590098884E-2</v>
      </c>
      <c r="BT232" s="249">
        <v>0.12153057029259191</v>
      </c>
      <c r="BU232" s="302">
        <v>0.17713279199508494</v>
      </c>
      <c r="BV232" s="249">
        <v>0.23273501369757799</v>
      </c>
      <c r="BW232" s="249">
        <v>0.288337235400071</v>
      </c>
      <c r="BX232" s="302">
        <v>0.34393945710256407</v>
      </c>
      <c r="BY232" s="249">
        <v>0.46070412267779942</v>
      </c>
      <c r="BZ232" s="302">
        <v>0.64379429556958001</v>
      </c>
      <c r="CA232" s="249">
        <v>1</v>
      </c>
      <c r="CC232" s="464">
        <f t="shared" si="627"/>
        <v>895.04265899999996</v>
      </c>
      <c r="CD232" s="464">
        <f t="shared" si="627"/>
        <v>935.04265899999996</v>
      </c>
      <c r="CE232" s="464">
        <f t="shared" si="627"/>
        <v>1037.042659</v>
      </c>
      <c r="CF232" s="464">
        <f t="shared" si="627"/>
        <v>1037.042659</v>
      </c>
      <c r="CG232" s="464">
        <f t="shared" si="627"/>
        <v>1115.042659</v>
      </c>
      <c r="CH232" s="464">
        <f t="shared" si="627"/>
        <v>1600.042659</v>
      </c>
      <c r="CI232" s="464">
        <f t="shared" si="627"/>
        <v>1960.042659</v>
      </c>
      <c r="CJ232" s="464">
        <f t="shared" si="627"/>
        <v>2282.0426590000002</v>
      </c>
      <c r="CK232" s="464">
        <f t="shared" si="627"/>
        <v>2477.0426590000002</v>
      </c>
      <c r="CL232" s="464">
        <f t="shared" si="627"/>
        <v>3039.0426590000002</v>
      </c>
      <c r="CM232" s="464">
        <f t="shared" si="627"/>
        <v>3985.0426600000001</v>
      </c>
      <c r="CN232" s="464">
        <f t="shared" si="627"/>
        <v>5035.7700003099999</v>
      </c>
      <c r="CP232" s="465">
        <f t="shared" ref="CP232:CP233" si="629">DP232/EP232</f>
        <v>0</v>
      </c>
      <c r="CQ232" s="465">
        <f t="shared" si="628"/>
        <v>96</v>
      </c>
      <c r="CR232" s="465">
        <f t="shared" si="628"/>
        <v>192</v>
      </c>
      <c r="CS232" s="465">
        <f t="shared" si="628"/>
        <v>332</v>
      </c>
      <c r="CT232" s="465">
        <f t="shared" si="628"/>
        <v>612</v>
      </c>
      <c r="CU232" s="465">
        <f t="shared" si="628"/>
        <v>892</v>
      </c>
      <c r="CV232" s="465">
        <f t="shared" si="628"/>
        <v>1172</v>
      </c>
      <c r="CW232" s="465">
        <f t="shared" si="628"/>
        <v>1452</v>
      </c>
      <c r="CX232" s="465">
        <f t="shared" si="628"/>
        <v>1732</v>
      </c>
      <c r="CY232" s="465">
        <f t="shared" si="628"/>
        <v>2320</v>
      </c>
      <c r="CZ232" s="465">
        <f t="shared" si="628"/>
        <v>3242</v>
      </c>
      <c r="DA232" s="465">
        <f t="shared" si="628"/>
        <v>5035.7700003099999</v>
      </c>
      <c r="DC232" s="464">
        <v>895042659</v>
      </c>
      <c r="DD232" s="465">
        <v>935042659</v>
      </c>
      <c r="DE232" s="465">
        <v>1037042659</v>
      </c>
      <c r="DF232" s="465">
        <v>1037042659</v>
      </c>
      <c r="DG232" s="465">
        <v>1115042659</v>
      </c>
      <c r="DH232" s="465">
        <v>1600042659</v>
      </c>
      <c r="DI232" s="465">
        <v>1960042659</v>
      </c>
      <c r="DJ232" s="465">
        <v>2282042659</v>
      </c>
      <c r="DK232" s="465">
        <v>2477042659</v>
      </c>
      <c r="DL232" s="465">
        <v>3039042659</v>
      </c>
      <c r="DM232" s="465">
        <v>3985042660</v>
      </c>
      <c r="DN232" s="465">
        <v>5035770000.3099995</v>
      </c>
      <c r="DP232" s="465">
        <v>0</v>
      </c>
      <c r="DQ232" s="465">
        <v>96000000</v>
      </c>
      <c r="DR232" s="465">
        <v>192000000</v>
      </c>
      <c r="DS232" s="465">
        <v>332000000</v>
      </c>
      <c r="DT232" s="465">
        <v>612000000</v>
      </c>
      <c r="DU232" s="481">
        <v>892000000</v>
      </c>
      <c r="DV232" s="465">
        <v>1172000000</v>
      </c>
      <c r="DW232" s="465">
        <v>1452000000</v>
      </c>
      <c r="DX232" s="481">
        <v>1732000000</v>
      </c>
      <c r="DY232" s="465">
        <v>2320000000</v>
      </c>
      <c r="DZ232" s="481">
        <v>3242000000</v>
      </c>
      <c r="EA232" s="465">
        <v>5035770000.3099995</v>
      </c>
      <c r="EC232" s="464">
        <v>1000000</v>
      </c>
      <c r="ED232" s="465">
        <v>1000000</v>
      </c>
      <c r="EE232" s="465">
        <v>1000000</v>
      </c>
      <c r="EF232" s="465">
        <v>1000000</v>
      </c>
      <c r="EG232" s="465">
        <v>1000000</v>
      </c>
      <c r="EH232" s="465">
        <v>1000000</v>
      </c>
      <c r="EI232" s="465">
        <v>1000000</v>
      </c>
      <c r="EJ232" s="465">
        <v>1000000</v>
      </c>
      <c r="EK232" s="465">
        <v>1000000</v>
      </c>
      <c r="EL232" s="465">
        <v>1000000</v>
      </c>
      <c r="EM232" s="465">
        <v>1000000</v>
      </c>
      <c r="EN232" s="465">
        <v>1000000</v>
      </c>
      <c r="EP232" s="465">
        <v>1000000</v>
      </c>
      <c r="EQ232" s="465">
        <v>1000000</v>
      </c>
      <c r="ER232" s="465">
        <v>1000000</v>
      </c>
      <c r="ES232" s="465">
        <v>1000000</v>
      </c>
      <c r="ET232" s="465">
        <v>1000000</v>
      </c>
      <c r="EU232" s="481">
        <v>1000000</v>
      </c>
      <c r="EV232" s="465">
        <v>1000000</v>
      </c>
      <c r="EW232" s="465">
        <v>1000000</v>
      </c>
      <c r="EX232" s="481">
        <v>1000000</v>
      </c>
      <c r="EY232" s="465">
        <v>1000000</v>
      </c>
      <c r="EZ232" s="481">
        <v>1000000</v>
      </c>
      <c r="FA232" s="465">
        <v>1000000</v>
      </c>
    </row>
    <row r="233" spans="1:157" ht="121.5" customHeight="1">
      <c r="B233" s="163" t="s">
        <v>199</v>
      </c>
      <c r="C233" s="1" t="s">
        <v>200</v>
      </c>
      <c r="D233" s="551" t="s">
        <v>377</v>
      </c>
      <c r="E233" s="1" t="s">
        <v>183</v>
      </c>
      <c r="F233" s="1" t="s">
        <v>171</v>
      </c>
      <c r="G233" s="1" t="s">
        <v>171</v>
      </c>
      <c r="H233" s="1" t="s">
        <v>171</v>
      </c>
      <c r="I233" s="1" t="s">
        <v>171</v>
      </c>
      <c r="J233" s="1" t="s">
        <v>171</v>
      </c>
      <c r="K233" s="1" t="s">
        <v>171</v>
      </c>
      <c r="L233" s="1" t="s">
        <v>171</v>
      </c>
      <c r="M233" s="1" t="s">
        <v>171</v>
      </c>
      <c r="N233" s="1" t="s">
        <v>171</v>
      </c>
      <c r="O233" s="1" t="s">
        <v>171</v>
      </c>
      <c r="T233" s="450" t="s">
        <v>81</v>
      </c>
      <c r="U233" s="301">
        <v>202300000000346</v>
      </c>
      <c r="V233" s="315" t="s">
        <v>81</v>
      </c>
      <c r="W233" s="351">
        <f>+SUMIFS('[1]SIIF 30 de Noviembre de 2025'!$P$4:$P$749,'[1]SIIF 30 de Noviembre de 2025'!$A$4:$A$749,$B233,'[1]SIIF 30 de Noviembre de 2025'!$B$4:$B$749,$C233,'[1]SIIF 30 de Noviembre de 2025'!$C$4:$C$749,$D233)/1000000</f>
        <v>569.70736899999997</v>
      </c>
      <c r="X233" s="351">
        <f>370-370</f>
        <v>0</v>
      </c>
      <c r="Y233" s="351">
        <f>+SUMIFS('[1]SIIF 30 de Noviembre de 2025'!$R$4:$R$749,'[1]SIIF 30 de Noviembre de 2025'!$A$4:$A$749,$B233,'[1]SIIF 30 de Noviembre de 2025'!$B$4:$B$749,$C233,'[1]SIIF 30 de Noviembre de 2025'!$C$4:$C$749,$D233)/1000000</f>
        <v>0</v>
      </c>
      <c r="Z233" s="351"/>
      <c r="AA233" s="351">
        <f>+SUMIFS('[1]SIIF 30 de Noviembre de 2025'!$Q$4:$Q$749,'[1]SIIF 30 de Noviembre de 2025'!$A$4:$A$749,$B233,'[1]SIIF 30 de Noviembre de 2025'!$B$4:$B$749,$C233,'[1]SIIF 30 de Noviembre de 2025'!$C$4:$C$749,$D233)/1000000</f>
        <v>0</v>
      </c>
      <c r="AB233" s="351"/>
      <c r="AC233" s="351">
        <f>+AA233+AB233</f>
        <v>0</v>
      </c>
      <c r="AD233" s="413">
        <f>+SUMIFS('[1]SIIF 30 de Noviembre de 2025'!$S$4:$S$749,'[1]SIIF 30 de Noviembre de 2025'!$A$4:$A$749,$B233,'[1]SIIF 30 de Noviembre de 2025'!$B$4:$B$749,$C233,'[1]SIIF 30 de Noviembre de 2025'!$C$4:$C$749,$D233)/1000000</f>
        <v>569.70736899999997</v>
      </c>
      <c r="AE233" s="351">
        <f>+SUMIFS('[1]SIIF 30 de Noviembre de 2025'!$T$4:$T$749,'[1]SIIF 30 de Noviembre de 2025'!$A$4:$A$749,$B233,'[1]SIIF 30 de Noviembre de 2025'!$B$4:$B$749,$C233,'[1]SIIF 30 de Noviembre de 2025'!$C$4:$C$749,$D233)/1000000</f>
        <v>0</v>
      </c>
      <c r="AF233" s="351">
        <f>+SUMIFS('[1]SIIF 30 de Noviembre de 2025'!$U$4:$U$749,'[1]SIIF 30 de Noviembre de 2025'!$A$4:$A$749,$B233,'[1]SIIF 30 de Noviembre de 2025'!$B$4:$B$749,$C233,'[1]SIIF 30 de Noviembre de 2025'!$C$4:$C$749,$D233)/1000000</f>
        <v>569.60336199999995</v>
      </c>
      <c r="AG233" s="351">
        <f>+SUMIFS('[1]SIIF 30 de Noviembre de 2025'!$V$4:$V$749,'[1]SIIF 30 de Noviembre de 2025'!$A$4:$A$749,$B233,'[1]SIIF 30 de Noviembre de 2025'!$B$4:$B$749,$C233,'[1]SIIF 30 de Noviembre de 2025'!$C$4:$C$749,$D233)/1000000</f>
        <v>0.104007</v>
      </c>
      <c r="AH233" s="418">
        <f>+SUMIFS('[1]SIIF 30 de Noviembre de 2025'!$W$4:$W$749,'[1]SIIF 30 de Noviembre de 2025'!$A$4:$A$749,$B233,'[1]SIIF 30 de Noviembre de 2025'!$B$4:$B$749,$C233,'[1]SIIF 30 de Noviembre de 2025'!$C$4:$C$749,$D233,'[1]SIIF 30 de Noviembre de 2025'!$D$4:$D$749,$E233,'[1]SIIF 30 de Noviembre de 2025'!$E$4:$E$749,$F233,'[1]SIIF 30 de Noviembre de 2025'!$F$4:$F$749,$G233,'[1]SIIF 30 de Noviembre de 2025'!$G$4:$G$749,$H233,'[1]SIIF 30 de Noviembre de 2025'!$H$4:$H$749,$I233,'[1]SIIF 30 de Noviembre de 2025'!$I$4:$I$749,$J233,'[1]SIIF 30 de Noviembre de 2025'!$J$4:$J$749,$K233,'[1]SIIF 30 de Noviembre de 2025'!$K$4:$K$749,$L233,'[1]SIIF 30 de Noviembre de 2025'!$L$4:$L$749,$M233,'[1]SIIF 30 de Noviembre de 2025'!$M$4:$M$749,$N233,'[1]SIIF 30 de Noviembre de 2025'!$N$4:$N$749,$O233)/1000000</f>
        <v>569.60336199999995</v>
      </c>
      <c r="AI233" s="244">
        <f>+AH233/AD233</f>
        <v>0.99981743785378341</v>
      </c>
      <c r="AJ233" s="245"/>
      <c r="AK233" s="243">
        <f>INDEX(CC233:CN233,MATCH($W$1,$CC$86:$CN$86,0))</f>
        <v>569.70736899999997</v>
      </c>
      <c r="AL233" s="243">
        <f>+AH233-AK233</f>
        <v>-0.10400700000002416</v>
      </c>
      <c r="AM233" s="168">
        <f>INDEX(BC233:BN233,MATCH($W$1,$BC$86:$BN$86,0))</f>
        <v>1</v>
      </c>
      <c r="AN233" s="422">
        <f>+SUMIFS('[1]SIIF 30 de Noviembre de 2025'!$X$4:$X$749,'[1]SIIF 30 de Noviembre de 2025'!$A$4:$A$749,$B233,'[1]SIIF 30 de Noviembre de 2025'!$B$4:$B$749,$C233,'[1]SIIF 30 de Noviembre de 2025'!$C$4:$C$749,$D233,'[1]SIIF 30 de Noviembre de 2025'!$D$4:$D$749,$E233,'[1]SIIF 30 de Noviembre de 2025'!$E$4:$E$749,$F233,'[1]SIIF 30 de Noviembre de 2025'!$F$4:$F$749,$G233,'[1]SIIF 30 de Noviembre de 2025'!$G$4:$G$749,$H233,'[1]SIIF 30 de Noviembre de 2025'!$H$4:$H$749,$I233,'[1]SIIF 30 de Noviembre de 2025'!$I$4:$I$749,$J233,'[1]SIIF 30 de Noviembre de 2025'!$J$4:$J$749,$K233,'[1]SIIF 30 de Noviembre de 2025'!$K$4:$K$749,$L233,'[1]SIIF 30 de Noviembre de 2025'!$L$4:$L$749,$M233,'[1]SIIF 30 de Noviembre de 2025'!$M$4:$M$749,$N233,'[1]SIIF 30 de Noviembre de 2025'!$N$4:$N$749,$O233)/1000000</f>
        <v>474.69921699999998</v>
      </c>
      <c r="AO233" s="244">
        <f>+AN233/AD233</f>
        <v>0.83323341566255926</v>
      </c>
      <c r="AP233" s="245"/>
      <c r="AQ233" s="243">
        <f>INDEX(CP233:DA233,MATCH($W$1,$CP$86:$DA$86,0))</f>
        <v>472.63408900000002</v>
      </c>
      <c r="AR233" s="243">
        <f>+AN233-AQ233</f>
        <v>2.0651279999999588</v>
      </c>
      <c r="AS233" s="168">
        <f>INDEX(BP233:CA233,MATCH($W$1,$BP$86:$CA$86,0))</f>
        <v>0.8296085231082907</v>
      </c>
      <c r="AT233" s="422">
        <f>+SUMIFS('[1]SIIF 30 de Noviembre de 2025'!$Z$4:$Z$749,'[1]SIIF 30 de Noviembre de 2025'!$A$4:$A$749,$B233,'[1]SIIF 30 de Noviembre de 2025'!$B$4:$B$749,$C233,'[1]SIIF 30 de Noviembre de 2025'!$C$4:$C$749,$D233,'[1]SIIF 30 de Noviembre de 2025'!$D$4:$D$749,$E233,'[1]SIIF 30 de Noviembre de 2025'!$E$4:$E$749,$F233,'[1]SIIF 30 de Noviembre de 2025'!$F$4:$F$749,$G233,'[1]SIIF 30 de Noviembre de 2025'!$G$4:$G$749,$H233,'[1]SIIF 30 de Noviembre de 2025'!$H$4:$H$749,$I233,'[1]SIIF 30 de Noviembre de 2025'!$I$4:$I$749,$J233,'[1]SIIF 30 de Noviembre de 2025'!$J$4:$J$749,$K233,'[1]SIIF 30 de Noviembre de 2025'!$K$4:$K$749,$L233,'[1]SIIF 30 de Noviembre de 2025'!$L$4:$L$749,$M233,'[1]SIIF 30 de Noviembre de 2025'!$M$4:$M$749,$N233,'[1]SIIF 30 de Noviembre de 2025'!$N$4:$N$749,$O233)/1000000</f>
        <v>474.69921699999998</v>
      </c>
      <c r="AU233" s="244">
        <f>+AT233/AD233</f>
        <v>0.83323341566255926</v>
      </c>
      <c r="AV233" s="413">
        <f>+AD233-AH233</f>
        <v>0.10400700000002416</v>
      </c>
      <c r="AW233" s="352">
        <f>+AH233-AN233</f>
        <v>94.904144999999971</v>
      </c>
      <c r="AX233" s="369">
        <f>+AD233-AN233</f>
        <v>95.008151999999995</v>
      </c>
      <c r="AY233" s="373"/>
      <c r="AZ233" s="188">
        <f>AD233*AS233</f>
        <v>472.63408899999996</v>
      </c>
      <c r="BA233" s="170">
        <f>IF(AND(AZ233=0,AN233&gt;AZ233),1,IFERROR(AN233/AZ233,1))</f>
        <v>1.0043694012938622</v>
      </c>
      <c r="BC233" s="255">
        <v>0</v>
      </c>
      <c r="BD233" s="249">
        <v>0</v>
      </c>
      <c r="BE233" s="249">
        <v>0.25839182887592244</v>
      </c>
      <c r="BF233" s="249">
        <v>0.82359427055260714</v>
      </c>
      <c r="BG233" s="249">
        <v>0.888722443398832</v>
      </c>
      <c r="BH233" s="249">
        <v>1</v>
      </c>
      <c r="BI233" s="249">
        <v>1</v>
      </c>
      <c r="BJ233" s="249">
        <v>1</v>
      </c>
      <c r="BK233" s="249">
        <v>1</v>
      </c>
      <c r="BL233" s="249">
        <v>1</v>
      </c>
      <c r="BM233" s="249">
        <v>1</v>
      </c>
      <c r="BN233" s="249">
        <v>1</v>
      </c>
      <c r="BP233" s="249">
        <v>0</v>
      </c>
      <c r="BQ233" s="249">
        <v>0</v>
      </c>
      <c r="BR233" s="249">
        <v>0</v>
      </c>
      <c r="BS233" s="249">
        <v>0</v>
      </c>
      <c r="BT233" s="249">
        <v>0.19984621438168548</v>
      </c>
      <c r="BU233" s="302">
        <v>0.27980054440896657</v>
      </c>
      <c r="BV233" s="249">
        <v>0.35975487443624765</v>
      </c>
      <c r="BW233" s="249">
        <v>0.4784679764252795</v>
      </c>
      <c r="BX233" s="302">
        <v>0.61406108475314458</v>
      </c>
      <c r="BY233" s="249">
        <v>0.69401541478042561</v>
      </c>
      <c r="BZ233" s="302">
        <v>0.8296085231082907</v>
      </c>
      <c r="CA233" s="249">
        <v>1</v>
      </c>
      <c r="CC233" s="464">
        <f t="shared" si="627"/>
        <v>0</v>
      </c>
      <c r="CD233" s="464">
        <f t="shared" si="627"/>
        <v>0</v>
      </c>
      <c r="CE233" s="464">
        <f t="shared" si="627"/>
        <v>147.207729</v>
      </c>
      <c r="CF233" s="464">
        <f t="shared" si="627"/>
        <v>469.20772499999998</v>
      </c>
      <c r="CG233" s="464">
        <f t="shared" si="627"/>
        <v>506.31172500000002</v>
      </c>
      <c r="CH233" s="464">
        <f t="shared" si="627"/>
        <v>569.70736899999997</v>
      </c>
      <c r="CI233" s="464">
        <f t="shared" si="627"/>
        <v>569.70736899999997</v>
      </c>
      <c r="CJ233" s="464">
        <f t="shared" si="627"/>
        <v>569.70736899999997</v>
      </c>
      <c r="CK233" s="464">
        <f t="shared" si="627"/>
        <v>569.70736899999997</v>
      </c>
      <c r="CL233" s="464">
        <f t="shared" si="627"/>
        <v>569.70736899999997</v>
      </c>
      <c r="CM233" s="464">
        <f t="shared" si="627"/>
        <v>569.70736899999997</v>
      </c>
      <c r="CN233" s="464">
        <f t="shared" si="627"/>
        <v>569.70736899999997</v>
      </c>
      <c r="CP233" s="465">
        <f t="shared" si="629"/>
        <v>0</v>
      </c>
      <c r="CQ233" s="465">
        <f t="shared" si="628"/>
        <v>0</v>
      </c>
      <c r="CR233" s="465">
        <f t="shared" si="628"/>
        <v>0</v>
      </c>
      <c r="CS233" s="465">
        <f t="shared" si="628"/>
        <v>0</v>
      </c>
      <c r="CT233" s="465">
        <f t="shared" si="628"/>
        <v>113.85386099999999</v>
      </c>
      <c r="CU233" s="465">
        <f t="shared" si="628"/>
        <v>159.40443200000001</v>
      </c>
      <c r="CV233" s="465">
        <f t="shared" si="628"/>
        <v>204.955003</v>
      </c>
      <c r="CW233" s="465">
        <f t="shared" si="628"/>
        <v>272.58673199999998</v>
      </c>
      <c r="CX233" s="465">
        <f t="shared" si="628"/>
        <v>349.83512500000001</v>
      </c>
      <c r="CY233" s="465">
        <f t="shared" si="628"/>
        <v>395.385696</v>
      </c>
      <c r="CZ233" s="465">
        <f t="shared" si="628"/>
        <v>472.63408900000002</v>
      </c>
      <c r="DA233" s="465">
        <f t="shared" si="628"/>
        <v>569.70736899999997</v>
      </c>
      <c r="DC233" s="464">
        <v>0</v>
      </c>
      <c r="DD233" s="465">
        <v>0</v>
      </c>
      <c r="DE233" s="465">
        <v>147207729</v>
      </c>
      <c r="DF233" s="465">
        <v>469207725</v>
      </c>
      <c r="DG233" s="465">
        <v>506311725</v>
      </c>
      <c r="DH233" s="465">
        <v>569707369</v>
      </c>
      <c r="DI233" s="465">
        <v>569707369</v>
      </c>
      <c r="DJ233" s="465">
        <v>569707369</v>
      </c>
      <c r="DK233" s="465">
        <v>569707369</v>
      </c>
      <c r="DL233" s="465">
        <v>569707369</v>
      </c>
      <c r="DM233" s="465">
        <v>569707369</v>
      </c>
      <c r="DN233" s="465">
        <v>569707369</v>
      </c>
      <c r="DP233" s="465">
        <v>0</v>
      </c>
      <c r="DQ233" s="465">
        <v>0</v>
      </c>
      <c r="DR233" s="465">
        <v>0</v>
      </c>
      <c r="DS233" s="465">
        <v>0</v>
      </c>
      <c r="DT233" s="465">
        <v>113853861</v>
      </c>
      <c r="DU233" s="481">
        <v>159404432</v>
      </c>
      <c r="DV233" s="465">
        <v>204955003</v>
      </c>
      <c r="DW233" s="465">
        <v>272586732</v>
      </c>
      <c r="DX233" s="481">
        <v>349835125</v>
      </c>
      <c r="DY233" s="465">
        <v>395385696</v>
      </c>
      <c r="DZ233" s="481">
        <v>472634089</v>
      </c>
      <c r="EA233" s="465">
        <v>569707369</v>
      </c>
      <c r="EC233" s="464">
        <v>1000000</v>
      </c>
      <c r="ED233" s="465">
        <v>1000000</v>
      </c>
      <c r="EE233" s="465">
        <v>1000000</v>
      </c>
      <c r="EF233" s="465">
        <v>1000000</v>
      </c>
      <c r="EG233" s="465">
        <v>1000000</v>
      </c>
      <c r="EH233" s="465">
        <v>1000000</v>
      </c>
      <c r="EI233" s="465">
        <v>1000000</v>
      </c>
      <c r="EJ233" s="465">
        <v>1000000</v>
      </c>
      <c r="EK233" s="465">
        <v>1000000</v>
      </c>
      <c r="EL233" s="465">
        <v>1000000</v>
      </c>
      <c r="EM233" s="465">
        <v>1000000</v>
      </c>
      <c r="EN233" s="465">
        <v>1000000</v>
      </c>
      <c r="EP233" s="465">
        <v>1000000</v>
      </c>
      <c r="EQ233" s="465">
        <v>1000000</v>
      </c>
      <c r="ER233" s="465">
        <v>1000000</v>
      </c>
      <c r="ES233" s="465">
        <v>1000000</v>
      </c>
      <c r="ET233" s="465">
        <v>1000000</v>
      </c>
      <c r="EU233" s="481">
        <v>1000000</v>
      </c>
      <c r="EV233" s="465">
        <v>1000000</v>
      </c>
      <c r="EW233" s="465">
        <v>1000000</v>
      </c>
      <c r="EX233" s="481">
        <v>1000000</v>
      </c>
      <c r="EY233" s="465">
        <v>1000000</v>
      </c>
      <c r="EZ233" s="481">
        <v>1000000</v>
      </c>
      <c r="FA233" s="465">
        <v>1000000</v>
      </c>
    </row>
    <row r="234" spans="1:157" ht="24.75" customHeight="1" thickBot="1">
      <c r="B234" s="163"/>
      <c r="D234" s="316"/>
      <c r="N234" s="191"/>
      <c r="O234" s="191"/>
      <c r="P234" s="191"/>
      <c r="Q234" s="191"/>
      <c r="R234" s="191"/>
      <c r="S234" s="191"/>
      <c r="T234" s="154" t="s">
        <v>82</v>
      </c>
      <c r="U234" s="394"/>
      <c r="V234" s="154" t="s">
        <v>82</v>
      </c>
      <c r="W234" s="344">
        <f t="shared" ref="W234:AH234" si="630">+SUM(W231:W233)</f>
        <v>15953.4</v>
      </c>
      <c r="X234" s="344">
        <f t="shared" si="630"/>
        <v>0</v>
      </c>
      <c r="Y234" s="344">
        <f t="shared" si="630"/>
        <v>0</v>
      </c>
      <c r="Z234" s="344">
        <f t="shared" si="630"/>
        <v>0</v>
      </c>
      <c r="AA234" s="344">
        <f t="shared" si="630"/>
        <v>0</v>
      </c>
      <c r="AB234" s="344">
        <f t="shared" si="630"/>
        <v>0</v>
      </c>
      <c r="AC234" s="344">
        <f t="shared" si="630"/>
        <v>0</v>
      </c>
      <c r="AD234" s="344">
        <f>+SUM(AD231:AD233)</f>
        <v>15953.4</v>
      </c>
      <c r="AE234" s="344">
        <f t="shared" si="630"/>
        <v>0</v>
      </c>
      <c r="AF234" s="344">
        <f t="shared" si="630"/>
        <v>14122.33746139</v>
      </c>
      <c r="AG234" s="344">
        <f t="shared" si="630"/>
        <v>1831.0625386099998</v>
      </c>
      <c r="AH234" s="408">
        <f t="shared" si="630"/>
        <v>13827.43153862</v>
      </c>
      <c r="AI234" s="165">
        <f>+AH234/AD234</f>
        <v>0.86673884805872103</v>
      </c>
      <c r="AJ234" s="256"/>
      <c r="AK234" s="408">
        <f>+SUM(AK231:AK233)</f>
        <v>14789.43660393</v>
      </c>
      <c r="AL234" s="408">
        <f>+SUM(AL231:AL233)</f>
        <v>-962.00506530999985</v>
      </c>
      <c r="AM234" s="168">
        <f>INDEX(BC234:BN234,MATCH($W$1,$BC$86:$BN$86,0))</f>
        <v>0.9270397911373125</v>
      </c>
      <c r="AN234" s="408">
        <f>+SUM(AN231:AN233)</f>
        <v>10823.68534364</v>
      </c>
      <c r="AO234" s="181">
        <f>+AN234/AD234</f>
        <v>0.67845633806210592</v>
      </c>
      <c r="AP234" s="257"/>
      <c r="AQ234" s="408">
        <f>+SUM(AQ231:AQ233)</f>
        <v>9860.4464589999989</v>
      </c>
      <c r="AR234" s="408">
        <f>+SUM(AR231:AR233)</f>
        <v>963.23888464000061</v>
      </c>
      <c r="AS234" s="168">
        <f>INDEX(BP234:CA234,MATCH($W$1,$BP$86:$CA$86,0))</f>
        <v>0.61807805602567467</v>
      </c>
      <c r="AT234" s="408">
        <f>+SUM(AT231:AT233)</f>
        <v>10733.03178444</v>
      </c>
      <c r="AU234" s="181">
        <f>+AT234/AD234</f>
        <v>0.67277394062958362</v>
      </c>
      <c r="AV234" s="408">
        <f>+SUM(AV231:AV233)</f>
        <v>2125.96846138</v>
      </c>
      <c r="AW234" s="344">
        <f>+SUM(AW231:AW233)</f>
        <v>3003.7461949799995</v>
      </c>
      <c r="AX234" s="344">
        <f>+SUM(AX231:AX233)</f>
        <v>5129.7146563599999</v>
      </c>
      <c r="AY234" s="344">
        <f>+SUM(AY231:AY233)</f>
        <v>0</v>
      </c>
      <c r="AZ234" s="344">
        <f>+SUM(AZ231:AZ233)</f>
        <v>16343.564898882651</v>
      </c>
      <c r="BA234" s="170">
        <f>IF(AND(AZ234=0,AN234&gt;AZ234),1,IFERROR(AN234/AZ234,1))</f>
        <v>0.66225975854141683</v>
      </c>
      <c r="BC234" s="514">
        <f>CC234/$AD$234</f>
        <v>0.17531934452843909</v>
      </c>
      <c r="BD234" s="514">
        <f t="shared" ref="BD234:BN234" si="631">CD234/$AD$234</f>
        <v>0.18910950838065868</v>
      </c>
      <c r="BE234" s="514">
        <f t="shared" si="631"/>
        <v>0.2098704577080748</v>
      </c>
      <c r="BF234" s="514">
        <f t="shared" si="631"/>
        <v>0.2352177815387316</v>
      </c>
      <c r="BG234" s="514">
        <f t="shared" si="631"/>
        <v>0.38346856193664042</v>
      </c>
      <c r="BH234" s="514">
        <f t="shared" si="631"/>
        <v>0.4406598593403287</v>
      </c>
      <c r="BI234" s="514">
        <f t="shared" si="631"/>
        <v>0.49318784710469238</v>
      </c>
      <c r="BJ234" s="514">
        <f t="shared" si="631"/>
        <v>0.52714925971893145</v>
      </c>
      <c r="BK234" s="514">
        <f t="shared" si="631"/>
        <v>0.58066136372183985</v>
      </c>
      <c r="BL234" s="514">
        <f t="shared" si="631"/>
        <v>0.65901456742763298</v>
      </c>
      <c r="BM234" s="514">
        <f t="shared" si="631"/>
        <v>0.9270397911373125</v>
      </c>
      <c r="BN234" s="514">
        <f t="shared" si="631"/>
        <v>1.0000000000194316</v>
      </c>
      <c r="BP234" s="514">
        <f>CP234/$AD$234</f>
        <v>1.2716869131345043E-4</v>
      </c>
      <c r="BQ234" s="514">
        <f t="shared" ref="BQ234:CA234" si="632">CQ234/$AD$234</f>
        <v>1.0156378765654971E-2</v>
      </c>
      <c r="BR234" s="514">
        <f t="shared" si="632"/>
        <v>2.2755573921546503E-2</v>
      </c>
      <c r="BS234" s="514">
        <f t="shared" si="632"/>
        <v>4.7577868855541765E-2</v>
      </c>
      <c r="BT234" s="514">
        <f t="shared" si="632"/>
        <v>9.5265437712337184E-2</v>
      </c>
      <c r="BU234" s="514">
        <f t="shared" si="632"/>
        <v>0.14056459469454788</v>
      </c>
      <c r="BV234" s="514">
        <f t="shared" si="632"/>
        <v>0.18285498865445612</v>
      </c>
      <c r="BW234" s="514">
        <f t="shared" si="632"/>
        <v>0.23192018660598995</v>
      </c>
      <c r="BX234" s="514">
        <f t="shared" si="632"/>
        <v>0.29888856908245265</v>
      </c>
      <c r="BY234" s="514">
        <f t="shared" si="632"/>
        <v>0.4283704081261675</v>
      </c>
      <c r="BZ234" s="514">
        <f t="shared" si="632"/>
        <v>0.61807805602567467</v>
      </c>
      <c r="CA234" s="514">
        <f t="shared" si="632"/>
        <v>1.0000000000194316</v>
      </c>
      <c r="CC234" s="531">
        <f>+SUM(CC231:CC233)</f>
        <v>2796.9396310000002</v>
      </c>
      <c r="CD234" s="531">
        <f t="shared" ref="CD234:CN234" si="633">+SUM(CD231:CD233)</f>
        <v>3016.9396310000002</v>
      </c>
      <c r="CE234" s="531">
        <f t="shared" si="633"/>
        <v>3348.1473600000004</v>
      </c>
      <c r="CF234" s="531">
        <f t="shared" si="633"/>
        <v>3752.5233560000006</v>
      </c>
      <c r="CG234" s="531">
        <f t="shared" si="633"/>
        <v>6117.6273559999991</v>
      </c>
      <c r="CH234" s="531">
        <f t="shared" si="633"/>
        <v>7030.0229999999992</v>
      </c>
      <c r="CI234" s="531">
        <f t="shared" si="633"/>
        <v>7868.0229999999992</v>
      </c>
      <c r="CJ234" s="531">
        <f t="shared" si="633"/>
        <v>8409.8230000000003</v>
      </c>
      <c r="CK234" s="531">
        <f t="shared" si="633"/>
        <v>9263.5229999999992</v>
      </c>
      <c r="CL234" s="531">
        <f t="shared" si="633"/>
        <v>10513.522999999999</v>
      </c>
      <c r="CM234" s="531">
        <f t="shared" si="633"/>
        <v>14789.43660393</v>
      </c>
      <c r="CN234" s="531">
        <f t="shared" si="633"/>
        <v>15953.400000309999</v>
      </c>
      <c r="CP234" s="531">
        <f>+SUM(CP231:CP233)</f>
        <v>2.0287730000000002</v>
      </c>
      <c r="CQ234" s="531">
        <f t="shared" ref="CQ234:DN234" si="634">+SUM(CQ231:CQ233)</f>
        <v>162.028773</v>
      </c>
      <c r="CR234" s="531">
        <f t="shared" si="634"/>
        <v>363.028773</v>
      </c>
      <c r="CS234" s="531">
        <f t="shared" si="634"/>
        <v>759.028773</v>
      </c>
      <c r="CT234" s="531">
        <f t="shared" si="634"/>
        <v>1519.807634</v>
      </c>
      <c r="CU234" s="531">
        <f t="shared" si="634"/>
        <v>2242.483205</v>
      </c>
      <c r="CV234" s="531">
        <f t="shared" si="634"/>
        <v>2917.1587760000002</v>
      </c>
      <c r="CW234" s="531">
        <f t="shared" si="634"/>
        <v>3699.9155049999999</v>
      </c>
      <c r="CX234" s="531">
        <f t="shared" si="634"/>
        <v>4768.2888979999998</v>
      </c>
      <c r="CY234" s="531">
        <f t="shared" si="634"/>
        <v>6833.9644690000005</v>
      </c>
      <c r="CZ234" s="531">
        <f t="shared" si="634"/>
        <v>9860.4464589999989</v>
      </c>
      <c r="DA234" s="531">
        <f t="shared" si="634"/>
        <v>15953.400000309999</v>
      </c>
      <c r="DC234" s="531">
        <f t="shared" si="634"/>
        <v>2796939631</v>
      </c>
      <c r="DD234" s="531">
        <f t="shared" si="634"/>
        <v>3016939631</v>
      </c>
      <c r="DE234" s="531">
        <f t="shared" si="634"/>
        <v>3348147360</v>
      </c>
      <c r="DF234" s="531">
        <f t="shared" si="634"/>
        <v>3752523356</v>
      </c>
      <c r="DG234" s="531">
        <f t="shared" si="634"/>
        <v>6117627356</v>
      </c>
      <c r="DH234" s="531">
        <f t="shared" si="634"/>
        <v>7030023000</v>
      </c>
      <c r="DI234" s="531">
        <f t="shared" si="634"/>
        <v>7868023000</v>
      </c>
      <c r="DJ234" s="531">
        <f t="shared" si="634"/>
        <v>8409823000</v>
      </c>
      <c r="DK234" s="531">
        <f t="shared" si="634"/>
        <v>9263523000</v>
      </c>
      <c r="DL234" s="531">
        <f t="shared" si="634"/>
        <v>10513523000</v>
      </c>
      <c r="DM234" s="531">
        <f t="shared" si="634"/>
        <v>14789436603.93</v>
      </c>
      <c r="DN234" s="531">
        <f t="shared" si="634"/>
        <v>15953400000.309999</v>
      </c>
      <c r="DP234" s="531">
        <f t="shared" ref="DP234:EA234" si="635">+SUM(DP231:DP233)</f>
        <v>2028773</v>
      </c>
      <c r="DQ234" s="531">
        <f t="shared" si="635"/>
        <v>162028773</v>
      </c>
      <c r="DR234" s="531">
        <f t="shared" si="635"/>
        <v>363028773</v>
      </c>
      <c r="DS234" s="531">
        <f t="shared" si="635"/>
        <v>759028773</v>
      </c>
      <c r="DT234" s="531">
        <f t="shared" si="635"/>
        <v>1519807634</v>
      </c>
      <c r="DU234" s="531">
        <f t="shared" si="635"/>
        <v>2242483205</v>
      </c>
      <c r="DV234" s="531">
        <f t="shared" si="635"/>
        <v>2917158776</v>
      </c>
      <c r="DW234" s="531">
        <f t="shared" si="635"/>
        <v>3699915505</v>
      </c>
      <c r="DX234" s="531">
        <f t="shared" si="635"/>
        <v>4768288898</v>
      </c>
      <c r="DY234" s="531">
        <f t="shared" si="635"/>
        <v>6833964469</v>
      </c>
      <c r="DZ234" s="531">
        <f t="shared" si="635"/>
        <v>9860446459</v>
      </c>
      <c r="EA234" s="531">
        <f t="shared" si="635"/>
        <v>15953400000.309999</v>
      </c>
      <c r="EC234" s="492">
        <v>1000000</v>
      </c>
      <c r="ED234" s="491">
        <v>1000000</v>
      </c>
      <c r="EE234" s="491">
        <v>1000000</v>
      </c>
      <c r="EF234" s="491">
        <v>1000000</v>
      </c>
      <c r="EG234" s="491">
        <v>1000000</v>
      </c>
      <c r="EH234" s="491">
        <v>1000000</v>
      </c>
      <c r="EI234" s="491">
        <v>1000000</v>
      </c>
      <c r="EJ234" s="491">
        <v>1000000</v>
      </c>
      <c r="EK234" s="491">
        <v>1000000</v>
      </c>
      <c r="EL234" s="491">
        <v>1000000</v>
      </c>
      <c r="EM234" s="491">
        <v>1000000</v>
      </c>
      <c r="EN234" s="491">
        <v>1000000</v>
      </c>
      <c r="EP234" s="491">
        <v>1000000</v>
      </c>
      <c r="EQ234" s="491">
        <v>1000000</v>
      </c>
      <c r="ER234" s="491">
        <v>1000000</v>
      </c>
      <c r="ES234" s="491">
        <v>1000000</v>
      </c>
      <c r="ET234" s="491">
        <v>1000000</v>
      </c>
      <c r="EU234" s="491">
        <v>1000000</v>
      </c>
      <c r="EV234" s="491">
        <v>1000000</v>
      </c>
      <c r="EW234" s="491">
        <v>1000000</v>
      </c>
      <c r="EX234" s="491">
        <v>1000000</v>
      </c>
      <c r="EY234" s="491">
        <v>1000000</v>
      </c>
      <c r="EZ234" s="491">
        <v>1000000</v>
      </c>
      <c r="FA234" s="491">
        <v>1000000</v>
      </c>
    </row>
    <row r="235" spans="1:157" ht="24.75" customHeight="1">
      <c r="T235" s="317"/>
      <c r="U235" s="400"/>
      <c r="V235" s="317"/>
      <c r="W235" s="379"/>
      <c r="X235" s="318"/>
      <c r="Y235" s="318"/>
      <c r="Z235" s="318"/>
      <c r="AA235" s="318"/>
      <c r="AB235" s="318"/>
      <c r="AC235" s="318"/>
      <c r="AD235" s="425"/>
      <c r="AE235" s="379"/>
      <c r="AF235" s="379"/>
      <c r="AG235" s="379"/>
      <c r="AH235" s="425"/>
      <c r="AI235" s="319"/>
      <c r="AJ235" s="320"/>
      <c r="AK235" s="318"/>
      <c r="AL235" s="318"/>
      <c r="AM235" s="321"/>
      <c r="AN235" s="425"/>
      <c r="AO235" s="322"/>
      <c r="AP235" s="323"/>
      <c r="AQ235" s="318"/>
      <c r="AR235" s="318"/>
      <c r="AS235" s="321"/>
      <c r="AT235" s="425"/>
      <c r="AU235" s="322"/>
      <c r="AV235" s="425"/>
      <c r="AW235" s="379"/>
      <c r="AX235" s="379"/>
      <c r="AY235" s="379"/>
      <c r="AZ235" s="324"/>
      <c r="BA235" s="325"/>
      <c r="BC235" s="532"/>
      <c r="BD235" s="532"/>
      <c r="BE235" s="532"/>
      <c r="BF235" s="532"/>
      <c r="BG235" s="532"/>
      <c r="BH235" s="532"/>
      <c r="BI235" s="532"/>
      <c r="BJ235" s="532"/>
      <c r="BK235" s="532"/>
      <c r="BL235" s="532"/>
      <c r="BM235" s="532"/>
      <c r="BN235" s="532"/>
      <c r="BO235" s="518"/>
      <c r="BP235" s="532"/>
      <c r="BQ235" s="532"/>
      <c r="BR235" s="532"/>
      <c r="BS235" s="532"/>
      <c r="BT235" s="532"/>
      <c r="BU235" s="532"/>
      <c r="BV235" s="532"/>
      <c r="BW235" s="532"/>
      <c r="BX235" s="532"/>
      <c r="BY235" s="532"/>
      <c r="BZ235" s="532"/>
      <c r="CA235" s="532"/>
      <c r="CC235" s="533"/>
      <c r="CD235" s="533"/>
      <c r="CE235" s="533"/>
      <c r="CF235" s="533"/>
      <c r="CG235" s="533"/>
      <c r="CH235" s="533"/>
      <c r="CI235" s="533"/>
      <c r="CJ235" s="533"/>
      <c r="CK235" s="533"/>
      <c r="CL235" s="533"/>
      <c r="CM235" s="533"/>
      <c r="CN235" s="533"/>
      <c r="CO235" s="519"/>
      <c r="CP235" s="533"/>
      <c r="CQ235" s="533"/>
      <c r="CR235" s="533"/>
      <c r="CS235" s="533"/>
      <c r="CT235" s="533"/>
      <c r="CU235" s="533"/>
      <c r="CV235" s="533"/>
      <c r="CW235" s="533"/>
      <c r="CX235" s="533"/>
      <c r="CY235" s="533"/>
      <c r="CZ235" s="533"/>
      <c r="DA235" s="533"/>
      <c r="DC235" s="533"/>
      <c r="DD235" s="533"/>
      <c r="DE235" s="533"/>
      <c r="DF235" s="533"/>
      <c r="DG235" s="533"/>
      <c r="DH235" s="533"/>
      <c r="DI235" s="533"/>
      <c r="DJ235" s="533"/>
      <c r="DK235" s="533"/>
      <c r="DL235" s="533"/>
      <c r="DM235" s="533"/>
      <c r="DN235" s="533"/>
      <c r="DO235" s="519"/>
      <c r="DP235" s="533"/>
      <c r="DQ235" s="533"/>
      <c r="DR235" s="533"/>
      <c r="DS235" s="533"/>
      <c r="DT235" s="533"/>
      <c r="DU235" s="533"/>
      <c r="DV235" s="533"/>
      <c r="DW235" s="533"/>
      <c r="DX235" s="533"/>
      <c r="DY235" s="533"/>
      <c r="DZ235" s="533"/>
      <c r="EA235" s="533"/>
      <c r="EC235" s="533"/>
      <c r="ED235" s="533"/>
      <c r="EE235" s="533"/>
      <c r="EF235" s="533"/>
      <c r="EG235" s="533"/>
      <c r="EH235" s="533"/>
      <c r="EI235" s="533"/>
      <c r="EJ235" s="533"/>
      <c r="EK235" s="533"/>
      <c r="EL235" s="533"/>
      <c r="EM235" s="533"/>
      <c r="EN235" s="533"/>
      <c r="EO235" s="519"/>
      <c r="EP235" s="533"/>
      <c r="EQ235" s="533"/>
      <c r="ER235" s="533"/>
      <c r="ES235" s="533"/>
      <c r="ET235" s="533"/>
      <c r="EU235" s="533"/>
      <c r="EV235" s="533"/>
      <c r="EW235" s="533"/>
      <c r="EX235" s="533"/>
      <c r="EY235" s="533"/>
      <c r="EZ235" s="533"/>
      <c r="FA235" s="533"/>
    </row>
    <row r="236" spans="1:157" ht="9.75" customHeight="1">
      <c r="T236" s="139"/>
      <c r="U236" s="384"/>
      <c r="V236" s="140"/>
      <c r="W236" s="139"/>
      <c r="X236" s="139"/>
      <c r="Y236" s="139"/>
      <c r="Z236" s="139"/>
      <c r="AA236" s="139"/>
      <c r="AB236" s="139"/>
      <c r="AC236" s="139"/>
      <c r="AD236" s="378"/>
      <c r="AE236" s="139"/>
      <c r="AF236" s="139"/>
      <c r="AG236" s="139"/>
      <c r="AH236" s="378"/>
      <c r="AI236" s="141"/>
      <c r="AJ236" s="142"/>
      <c r="AK236" s="142"/>
      <c r="AL236" s="142"/>
      <c r="AM236" s="136"/>
      <c r="AN236" s="378"/>
      <c r="AO236" s="141"/>
      <c r="AP236" s="142"/>
      <c r="AQ236" s="142"/>
      <c r="AR236" s="142"/>
      <c r="AS236" s="136"/>
      <c r="AT236" s="378"/>
      <c r="AU236" s="141"/>
      <c r="AV236" s="378"/>
      <c r="AW236" s="337"/>
      <c r="AX236" s="337"/>
      <c r="AY236" s="337"/>
      <c r="AZ236" s="142"/>
      <c r="BA236" s="142"/>
      <c r="BC236" s="310"/>
      <c r="BD236" s="310"/>
      <c r="BE236" s="310"/>
      <c r="BF236" s="310"/>
      <c r="BG236" s="310"/>
      <c r="BH236" s="310"/>
      <c r="BI236" s="310"/>
      <c r="BJ236" s="310"/>
      <c r="BK236" s="310"/>
      <c r="BL236" s="310"/>
      <c r="BM236" s="310"/>
      <c r="BN236" s="310"/>
      <c r="BO236" s="518"/>
      <c r="BP236" s="310"/>
      <c r="BQ236" s="310"/>
      <c r="BR236" s="310"/>
      <c r="BS236" s="310"/>
      <c r="BT236" s="310"/>
      <c r="BU236" s="310"/>
      <c r="BV236" s="310"/>
      <c r="BW236" s="310"/>
      <c r="BX236" s="310"/>
      <c r="BY236" s="310"/>
      <c r="BZ236" s="310"/>
      <c r="CA236" s="310"/>
      <c r="CC236" s="485"/>
      <c r="CD236" s="485"/>
      <c r="CE236" s="485"/>
      <c r="CF236" s="485"/>
      <c r="CG236" s="485"/>
      <c r="CH236" s="485"/>
      <c r="CI236" s="485"/>
      <c r="CJ236" s="485"/>
      <c r="CK236" s="485"/>
      <c r="CL236" s="485"/>
      <c r="CM236" s="485"/>
      <c r="CN236" s="485"/>
      <c r="CO236" s="519"/>
      <c r="CP236" s="485"/>
      <c r="CQ236" s="485"/>
      <c r="CR236" s="485"/>
      <c r="CS236" s="485"/>
      <c r="CT236" s="485"/>
      <c r="CU236" s="485"/>
      <c r="CV236" s="485"/>
      <c r="CW236" s="485"/>
      <c r="CX236" s="485"/>
      <c r="CY236" s="485"/>
      <c r="CZ236" s="485"/>
      <c r="DA236" s="485"/>
      <c r="DC236" s="485"/>
      <c r="DD236" s="485"/>
      <c r="DE236" s="485"/>
      <c r="DF236" s="485"/>
      <c r="DG236" s="485"/>
      <c r="DH236" s="485"/>
      <c r="DI236" s="485"/>
      <c r="DJ236" s="485"/>
      <c r="DK236" s="485"/>
      <c r="DL236" s="485"/>
      <c r="DM236" s="485"/>
      <c r="DN236" s="485"/>
      <c r="DO236" s="519"/>
      <c r="DP236" s="485"/>
      <c r="DQ236" s="485"/>
      <c r="DR236" s="485"/>
      <c r="DS236" s="485"/>
      <c r="DT236" s="485"/>
      <c r="DU236" s="485"/>
      <c r="DV236" s="485"/>
      <c r="DW236" s="485"/>
      <c r="DX236" s="485"/>
      <c r="DY236" s="485"/>
      <c r="DZ236" s="485"/>
      <c r="EA236" s="485"/>
      <c r="EC236" s="485"/>
      <c r="ED236" s="485"/>
      <c r="EE236" s="485"/>
      <c r="EF236" s="485"/>
      <c r="EG236" s="485"/>
      <c r="EH236" s="485"/>
      <c r="EI236" s="485"/>
      <c r="EJ236" s="485"/>
      <c r="EK236" s="485"/>
      <c r="EL236" s="485"/>
      <c r="EM236" s="485"/>
      <c r="EN236" s="485"/>
      <c r="EO236" s="519"/>
      <c r="EP236" s="485"/>
      <c r="EQ236" s="485"/>
      <c r="ER236" s="485"/>
      <c r="ES236" s="485"/>
      <c r="ET236" s="485"/>
      <c r="EU236" s="485"/>
      <c r="EV236" s="485"/>
      <c r="EW236" s="485"/>
      <c r="EX236" s="485"/>
      <c r="EY236" s="485"/>
      <c r="EZ236" s="485"/>
      <c r="FA236" s="485"/>
    </row>
    <row r="237" spans="1:157" ht="22.5" customHeight="1">
      <c r="T237" s="633" t="s">
        <v>378</v>
      </c>
      <c r="U237" s="633"/>
      <c r="V237" s="633"/>
      <c r="W237" s="633"/>
      <c r="X237" s="633"/>
      <c r="Y237" s="633"/>
      <c r="Z237" s="633"/>
      <c r="AA237" s="633"/>
      <c r="AB237" s="633"/>
      <c r="AC237" s="633"/>
      <c r="AD237" s="633"/>
      <c r="AE237" s="633"/>
      <c r="AF237" s="633"/>
      <c r="AG237" s="633"/>
      <c r="AH237" s="633"/>
      <c r="AI237" s="633"/>
      <c r="AJ237" s="633"/>
      <c r="AK237" s="633"/>
      <c r="AL237" s="633"/>
      <c r="AM237" s="633"/>
      <c r="AN237" s="633"/>
      <c r="AO237" s="633"/>
      <c r="AP237" s="633"/>
      <c r="AQ237" s="633"/>
      <c r="AR237" s="633"/>
      <c r="AS237" s="633"/>
      <c r="AT237" s="633"/>
      <c r="AU237" s="633"/>
      <c r="AV237" s="633"/>
      <c r="AW237" s="633"/>
      <c r="AX237" s="337"/>
      <c r="AY237" s="337"/>
      <c r="AZ237" s="142"/>
      <c r="BA237" s="142"/>
      <c r="BC237" s="310"/>
      <c r="BD237" s="310"/>
      <c r="BE237" s="310"/>
      <c r="BF237" s="310"/>
      <c r="BG237" s="310"/>
      <c r="BH237" s="310"/>
      <c r="BI237" s="310"/>
      <c r="BJ237" s="310"/>
      <c r="BK237" s="310"/>
      <c r="BL237" s="310"/>
      <c r="BM237" s="310"/>
      <c r="BN237" s="310"/>
      <c r="BO237" s="518"/>
      <c r="BP237" s="310"/>
      <c r="BQ237" s="310"/>
      <c r="BR237" s="310"/>
      <c r="BS237" s="310"/>
      <c r="BT237" s="310"/>
      <c r="BU237" s="310"/>
      <c r="BV237" s="310"/>
      <c r="BW237" s="310"/>
      <c r="BX237" s="310"/>
      <c r="BY237" s="310"/>
      <c r="BZ237" s="310"/>
      <c r="CA237" s="310"/>
      <c r="CC237" s="485"/>
      <c r="CD237" s="485"/>
      <c r="CE237" s="485"/>
      <c r="CF237" s="485"/>
      <c r="CG237" s="485"/>
      <c r="CH237" s="485"/>
      <c r="CI237" s="485"/>
      <c r="CJ237" s="485"/>
      <c r="CK237" s="485"/>
      <c r="CL237" s="485"/>
      <c r="CM237" s="485"/>
      <c r="CN237" s="485"/>
      <c r="CO237" s="519"/>
      <c r="CP237" s="485"/>
      <c r="CQ237" s="485"/>
      <c r="CR237" s="485"/>
      <c r="CS237" s="485"/>
      <c r="CT237" s="485"/>
      <c r="CU237" s="485"/>
      <c r="CV237" s="485"/>
      <c r="CW237" s="485"/>
      <c r="CX237" s="485"/>
      <c r="CY237" s="485"/>
      <c r="CZ237" s="485"/>
      <c r="DA237" s="485"/>
      <c r="DC237" s="485"/>
      <c r="DD237" s="485"/>
      <c r="DE237" s="485"/>
      <c r="DF237" s="485"/>
      <c r="DG237" s="485"/>
      <c r="DH237" s="485"/>
      <c r="DI237" s="485"/>
      <c r="DJ237" s="485"/>
      <c r="DK237" s="485"/>
      <c r="DL237" s="485"/>
      <c r="DM237" s="485"/>
      <c r="DN237" s="485"/>
      <c r="DO237" s="519"/>
      <c r="DP237" s="485"/>
      <c r="DQ237" s="485"/>
      <c r="DR237" s="485"/>
      <c r="DS237" s="485"/>
      <c r="DT237" s="485"/>
      <c r="DU237" s="485"/>
      <c r="DV237" s="485"/>
      <c r="DW237" s="485"/>
      <c r="DX237" s="485"/>
      <c r="DY237" s="485"/>
      <c r="DZ237" s="485"/>
      <c r="EA237" s="485"/>
      <c r="EC237" s="485"/>
      <c r="ED237" s="485"/>
      <c r="EE237" s="485"/>
      <c r="EF237" s="485"/>
      <c r="EG237" s="485"/>
      <c r="EH237" s="485"/>
      <c r="EI237" s="485"/>
      <c r="EJ237" s="485"/>
      <c r="EK237" s="485"/>
      <c r="EL237" s="485"/>
      <c r="EM237" s="485"/>
      <c r="EN237" s="485"/>
      <c r="EO237" s="519"/>
      <c r="EP237" s="485"/>
      <c r="EQ237" s="485"/>
      <c r="ER237" s="485"/>
      <c r="ES237" s="485"/>
      <c r="ET237" s="485"/>
      <c r="EU237" s="485"/>
      <c r="EV237" s="485"/>
      <c r="EW237" s="485"/>
      <c r="EX237" s="485"/>
      <c r="EY237" s="485"/>
      <c r="EZ237" s="485"/>
      <c r="FA237" s="485"/>
    </row>
    <row r="238" spans="1:157" ht="9.75" customHeight="1" thickBot="1">
      <c r="T238" s="139"/>
      <c r="U238" s="384"/>
      <c r="V238" s="140"/>
      <c r="W238" s="139"/>
      <c r="X238" s="139"/>
      <c r="Y238" s="139"/>
      <c r="Z238" s="139"/>
      <c r="AA238" s="139"/>
      <c r="AB238" s="139"/>
      <c r="AC238" s="139"/>
      <c r="AD238" s="378"/>
      <c r="AE238" s="139"/>
      <c r="AF238" s="139"/>
      <c r="AG238" s="139"/>
      <c r="AH238" s="378"/>
      <c r="AI238" s="141"/>
      <c r="AJ238" s="142"/>
      <c r="AK238" s="142"/>
      <c r="AL238" s="142"/>
      <c r="AM238" s="136"/>
      <c r="AN238" s="378"/>
      <c r="AO238" s="141"/>
      <c r="AP238" s="142"/>
      <c r="AQ238" s="142"/>
      <c r="AR238" s="142"/>
      <c r="AS238" s="136"/>
      <c r="AT238" s="378"/>
      <c r="AU238" s="141"/>
      <c r="AV238" s="378"/>
      <c r="AW238" s="337"/>
      <c r="AX238" s="337"/>
      <c r="AY238" s="337"/>
      <c r="AZ238" s="142"/>
      <c r="BA238" s="142"/>
      <c r="BC238" s="310"/>
      <c r="BD238" s="310"/>
      <c r="BE238" s="310"/>
      <c r="BF238" s="310"/>
      <c r="BG238" s="310"/>
      <c r="BH238" s="310"/>
      <c r="BI238" s="310"/>
      <c r="BJ238" s="310"/>
      <c r="BK238" s="310"/>
      <c r="BL238" s="310"/>
      <c r="BM238" s="310"/>
      <c r="BN238" s="310"/>
      <c r="BO238" s="518"/>
      <c r="BP238" s="310"/>
      <c r="BQ238" s="310"/>
      <c r="BR238" s="310"/>
      <c r="BS238" s="310"/>
      <c r="BT238" s="310"/>
      <c r="BU238" s="310"/>
      <c r="BV238" s="310"/>
      <c r="BW238" s="310"/>
      <c r="BX238" s="310"/>
      <c r="BY238" s="310"/>
      <c r="BZ238" s="310"/>
      <c r="CA238" s="310"/>
      <c r="CC238" s="485"/>
      <c r="CD238" s="485"/>
      <c r="CE238" s="485"/>
      <c r="CF238" s="485"/>
      <c r="CG238" s="485"/>
      <c r="CH238" s="485"/>
      <c r="CI238" s="485"/>
      <c r="CJ238" s="485"/>
      <c r="CK238" s="485"/>
      <c r="CL238" s="485"/>
      <c r="CM238" s="485"/>
      <c r="CN238" s="485"/>
      <c r="CO238" s="519"/>
      <c r="CP238" s="485"/>
      <c r="CQ238" s="485"/>
      <c r="CR238" s="485"/>
      <c r="CS238" s="485"/>
      <c r="CT238" s="485"/>
      <c r="CU238" s="485"/>
      <c r="CV238" s="485"/>
      <c r="CW238" s="485"/>
      <c r="CX238" s="485"/>
      <c r="CY238" s="485"/>
      <c r="CZ238" s="485"/>
      <c r="DA238" s="485"/>
      <c r="DC238" s="485"/>
      <c r="DD238" s="485"/>
      <c r="DE238" s="485"/>
      <c r="DF238" s="485"/>
      <c r="DG238" s="485"/>
      <c r="DH238" s="485"/>
      <c r="DI238" s="485"/>
      <c r="DJ238" s="485"/>
      <c r="DK238" s="485"/>
      <c r="DL238" s="485"/>
      <c r="DM238" s="485"/>
      <c r="DN238" s="485"/>
      <c r="DO238" s="519"/>
      <c r="DP238" s="485"/>
      <c r="DQ238" s="485"/>
      <c r="DR238" s="485"/>
      <c r="DS238" s="485"/>
      <c r="DT238" s="485"/>
      <c r="DU238" s="485"/>
      <c r="DV238" s="485"/>
      <c r="DW238" s="485"/>
      <c r="DX238" s="485"/>
      <c r="DY238" s="485"/>
      <c r="DZ238" s="485"/>
      <c r="EA238" s="485"/>
      <c r="EC238" s="485"/>
      <c r="ED238" s="485"/>
      <c r="EE238" s="485"/>
      <c r="EF238" s="485"/>
      <c r="EG238" s="485"/>
      <c r="EH238" s="485"/>
      <c r="EI238" s="485"/>
      <c r="EJ238" s="485"/>
      <c r="EK238" s="485"/>
      <c r="EL238" s="485"/>
      <c r="EM238" s="485"/>
      <c r="EN238" s="485"/>
      <c r="EO238" s="519"/>
      <c r="EP238" s="485"/>
      <c r="EQ238" s="485"/>
      <c r="ER238" s="485"/>
      <c r="ES238" s="485"/>
      <c r="ET238" s="485"/>
      <c r="EU238" s="485"/>
      <c r="EV238" s="485"/>
      <c r="EW238" s="485"/>
      <c r="EX238" s="485"/>
      <c r="EY238" s="485"/>
      <c r="EZ238" s="485"/>
      <c r="FA238" s="485"/>
    </row>
    <row r="239" spans="1:157" ht="51" customHeight="1" thickBot="1">
      <c r="B239" s="148"/>
      <c r="C239" s="220"/>
      <c r="D239" s="220"/>
      <c r="E239" s="220"/>
      <c r="F239" s="220"/>
      <c r="G239" s="220"/>
      <c r="H239" s="220"/>
      <c r="I239" s="220"/>
      <c r="J239" s="220"/>
      <c r="K239" s="220"/>
      <c r="L239" s="220"/>
      <c r="M239" s="220"/>
      <c r="N239" s="220"/>
      <c r="O239" s="220"/>
      <c r="P239" s="220"/>
      <c r="Q239" s="220"/>
      <c r="R239" s="220"/>
      <c r="S239" s="220"/>
      <c r="T239" s="153" t="s">
        <v>129</v>
      </c>
      <c r="U239" s="393"/>
      <c r="V239" s="153" t="s">
        <v>129</v>
      </c>
      <c r="W239" s="154" t="s">
        <v>130</v>
      </c>
      <c r="X239" s="154" t="s">
        <v>131</v>
      </c>
      <c r="Y239" s="154" t="s">
        <v>132</v>
      </c>
      <c r="Z239" s="154" t="s">
        <v>133</v>
      </c>
      <c r="AA239" s="154" t="s">
        <v>134</v>
      </c>
      <c r="AB239" s="154" t="s">
        <v>135</v>
      </c>
      <c r="AC239" s="153" t="s">
        <v>136</v>
      </c>
      <c r="AD239" s="404" t="s">
        <v>137</v>
      </c>
      <c r="AE239" s="153" t="s">
        <v>138</v>
      </c>
      <c r="AF239" s="153" t="s">
        <v>139</v>
      </c>
      <c r="AG239" s="153" t="s">
        <v>140</v>
      </c>
      <c r="AH239" s="404" t="s">
        <v>7</v>
      </c>
      <c r="AI239" s="155" t="s">
        <v>141</v>
      </c>
      <c r="AJ239" s="156" t="s">
        <v>142</v>
      </c>
      <c r="AK239" s="156" t="s">
        <v>143</v>
      </c>
      <c r="AL239" s="156" t="s">
        <v>144</v>
      </c>
      <c r="AM239" s="157" t="s">
        <v>145</v>
      </c>
      <c r="AN239" s="404" t="s">
        <v>146</v>
      </c>
      <c r="AO239" s="155" t="s">
        <v>147</v>
      </c>
      <c r="AP239" s="156"/>
      <c r="AQ239" s="235" t="s">
        <v>149</v>
      </c>
      <c r="AR239" s="235" t="s">
        <v>150</v>
      </c>
      <c r="AS239" s="262" t="s">
        <v>151</v>
      </c>
      <c r="AT239" s="404" t="s">
        <v>152</v>
      </c>
      <c r="AU239" s="155" t="s">
        <v>153</v>
      </c>
      <c r="AV239" s="404" t="s">
        <v>154</v>
      </c>
      <c r="AW239" s="338" t="s">
        <v>155</v>
      </c>
      <c r="AX239" s="338" t="s">
        <v>156</v>
      </c>
      <c r="AY239" s="375"/>
      <c r="AZ239" s="158" t="s">
        <v>158</v>
      </c>
      <c r="BA239" s="159" t="s">
        <v>159</v>
      </c>
      <c r="BC239" s="314" t="s">
        <v>160</v>
      </c>
      <c r="BD239" s="314" t="s">
        <v>161</v>
      </c>
      <c r="BE239" s="314" t="s">
        <v>162</v>
      </c>
      <c r="BF239" s="314" t="s">
        <v>163</v>
      </c>
      <c r="BG239" s="314" t="s">
        <v>164</v>
      </c>
      <c r="BH239" s="314" t="s">
        <v>165</v>
      </c>
      <c r="BI239" s="314" t="s">
        <v>166</v>
      </c>
      <c r="BJ239" s="314" t="s">
        <v>167</v>
      </c>
      <c r="BK239" s="314" t="s">
        <v>111</v>
      </c>
      <c r="BL239" s="314" t="s">
        <v>168</v>
      </c>
      <c r="BM239" s="314" t="s">
        <v>169</v>
      </c>
      <c r="BN239" s="314" t="s">
        <v>170</v>
      </c>
      <c r="BO239" s="534"/>
      <c r="BP239" s="314" t="s">
        <v>160</v>
      </c>
      <c r="BQ239" s="314" t="s">
        <v>161</v>
      </c>
      <c r="BR239" s="314" t="s">
        <v>162</v>
      </c>
      <c r="BS239" s="314" t="s">
        <v>163</v>
      </c>
      <c r="BT239" s="314" t="s">
        <v>164</v>
      </c>
      <c r="BU239" s="314" t="s">
        <v>165</v>
      </c>
      <c r="BV239" s="314" t="s">
        <v>166</v>
      </c>
      <c r="BW239" s="314" t="s">
        <v>167</v>
      </c>
      <c r="BX239" s="314" t="s">
        <v>111</v>
      </c>
      <c r="BY239" s="314" t="s">
        <v>168</v>
      </c>
      <c r="BZ239" s="314" t="s">
        <v>169</v>
      </c>
      <c r="CA239" s="314" t="s">
        <v>170</v>
      </c>
      <c r="CC239" s="520" t="s">
        <v>160</v>
      </c>
      <c r="CD239" s="520" t="s">
        <v>161</v>
      </c>
      <c r="CE239" s="520" t="s">
        <v>162</v>
      </c>
      <c r="CF239" s="520" t="s">
        <v>163</v>
      </c>
      <c r="CG239" s="520" t="s">
        <v>164</v>
      </c>
      <c r="CH239" s="520" t="s">
        <v>165</v>
      </c>
      <c r="CI239" s="520" t="s">
        <v>166</v>
      </c>
      <c r="CJ239" s="520" t="s">
        <v>167</v>
      </c>
      <c r="CK239" s="520" t="s">
        <v>111</v>
      </c>
      <c r="CL239" s="520" t="s">
        <v>168</v>
      </c>
      <c r="CM239" s="520" t="s">
        <v>169</v>
      </c>
      <c r="CN239" s="520" t="s">
        <v>170</v>
      </c>
      <c r="CO239" s="535"/>
      <c r="CP239" s="520" t="s">
        <v>160</v>
      </c>
      <c r="CQ239" s="520" t="s">
        <v>161</v>
      </c>
      <c r="CR239" s="520" t="s">
        <v>162</v>
      </c>
      <c r="CS239" s="520" t="s">
        <v>163</v>
      </c>
      <c r="CT239" s="520" t="s">
        <v>164</v>
      </c>
      <c r="CU239" s="520" t="s">
        <v>165</v>
      </c>
      <c r="CV239" s="520" t="s">
        <v>166</v>
      </c>
      <c r="CW239" s="520" t="s">
        <v>167</v>
      </c>
      <c r="CX239" s="520" t="s">
        <v>111</v>
      </c>
      <c r="CY239" s="520" t="s">
        <v>168</v>
      </c>
      <c r="CZ239" s="520" t="s">
        <v>169</v>
      </c>
      <c r="DA239" s="520" t="s">
        <v>170</v>
      </c>
      <c r="DC239" s="520" t="s">
        <v>160</v>
      </c>
      <c r="DD239" s="520" t="s">
        <v>161</v>
      </c>
      <c r="DE239" s="520" t="s">
        <v>162</v>
      </c>
      <c r="DF239" s="520" t="s">
        <v>163</v>
      </c>
      <c r="DG239" s="520" t="s">
        <v>164</v>
      </c>
      <c r="DH239" s="520" t="s">
        <v>165</v>
      </c>
      <c r="DI239" s="520" t="s">
        <v>166</v>
      </c>
      <c r="DJ239" s="520" t="s">
        <v>167</v>
      </c>
      <c r="DK239" s="520" t="s">
        <v>111</v>
      </c>
      <c r="DL239" s="520" t="s">
        <v>168</v>
      </c>
      <c r="DM239" s="520" t="s">
        <v>169</v>
      </c>
      <c r="DN239" s="520" t="s">
        <v>170</v>
      </c>
      <c r="DO239" s="535"/>
      <c r="DP239" s="520" t="s">
        <v>160</v>
      </c>
      <c r="DQ239" s="520" t="s">
        <v>161</v>
      </c>
      <c r="DR239" s="520" t="s">
        <v>162</v>
      </c>
      <c r="DS239" s="520" t="s">
        <v>163</v>
      </c>
      <c r="DT239" s="520" t="s">
        <v>164</v>
      </c>
      <c r="DU239" s="520" t="s">
        <v>165</v>
      </c>
      <c r="DV239" s="520" t="s">
        <v>166</v>
      </c>
      <c r="DW239" s="520" t="s">
        <v>167</v>
      </c>
      <c r="DX239" s="520" t="s">
        <v>111</v>
      </c>
      <c r="DY239" s="520" t="s">
        <v>168</v>
      </c>
      <c r="DZ239" s="520" t="s">
        <v>169</v>
      </c>
      <c r="EA239" s="520" t="s">
        <v>170</v>
      </c>
      <c r="EC239" s="520" t="s">
        <v>160</v>
      </c>
      <c r="ED239" s="520" t="s">
        <v>161</v>
      </c>
      <c r="EE239" s="520" t="s">
        <v>162</v>
      </c>
      <c r="EF239" s="520" t="s">
        <v>163</v>
      </c>
      <c r="EG239" s="520" t="s">
        <v>164</v>
      </c>
      <c r="EH239" s="520" t="s">
        <v>165</v>
      </c>
      <c r="EI239" s="520" t="s">
        <v>166</v>
      </c>
      <c r="EJ239" s="520" t="s">
        <v>167</v>
      </c>
      <c r="EK239" s="520" t="s">
        <v>111</v>
      </c>
      <c r="EL239" s="520" t="s">
        <v>168</v>
      </c>
      <c r="EM239" s="520" t="s">
        <v>169</v>
      </c>
      <c r="EN239" s="520" t="s">
        <v>170</v>
      </c>
      <c r="EO239" s="535"/>
      <c r="EP239" s="520">
        <v>1000000</v>
      </c>
      <c r="EQ239" s="520">
        <v>1000000</v>
      </c>
      <c r="ER239" s="520">
        <v>1000000</v>
      </c>
      <c r="ES239" s="520">
        <v>1000000</v>
      </c>
      <c r="ET239" s="520">
        <v>1000000</v>
      </c>
      <c r="EU239" s="520">
        <v>1000000</v>
      </c>
      <c r="EV239" s="520">
        <v>1000000</v>
      </c>
      <c r="EW239" s="520">
        <v>1000000</v>
      </c>
      <c r="EX239" s="520">
        <v>1000000</v>
      </c>
      <c r="EY239" s="520">
        <v>1000000</v>
      </c>
      <c r="EZ239" s="520">
        <v>1000000</v>
      </c>
      <c r="FA239" s="520">
        <v>1000000</v>
      </c>
    </row>
    <row r="240" spans="1:157" ht="24" customHeight="1" thickBot="1">
      <c r="B240" s="1" t="s">
        <v>202</v>
      </c>
      <c r="C240" s="1" t="s">
        <v>203</v>
      </c>
      <c r="D240" s="1" t="s">
        <v>171</v>
      </c>
      <c r="E240" s="1" t="s">
        <v>172</v>
      </c>
      <c r="F240" s="1" t="s">
        <v>171</v>
      </c>
      <c r="G240" s="1" t="s">
        <v>171</v>
      </c>
      <c r="H240" s="1" t="s">
        <v>171</v>
      </c>
      <c r="I240" s="1" t="s">
        <v>171</v>
      </c>
      <c r="J240" s="1" t="s">
        <v>171</v>
      </c>
      <c r="K240" s="1" t="s">
        <v>171</v>
      </c>
      <c r="L240" s="1" t="s">
        <v>171</v>
      </c>
      <c r="M240" s="1" t="s">
        <v>171</v>
      </c>
      <c r="N240" s="1" t="s">
        <v>171</v>
      </c>
      <c r="O240" s="1" t="s">
        <v>171</v>
      </c>
      <c r="T240" s="154" t="s">
        <v>173</v>
      </c>
      <c r="U240" s="394"/>
      <c r="V240" s="154" t="s">
        <v>173</v>
      </c>
      <c r="W240" s="344">
        <f>SUM(W241:W245)</f>
        <v>27129.264823000001</v>
      </c>
      <c r="X240" s="344">
        <f t="shared" ref="X240:AC240" si="636">SUM(X241:X245)</f>
        <v>0</v>
      </c>
      <c r="Y240" s="344">
        <f t="shared" si="636"/>
        <v>3052.4241499999998</v>
      </c>
      <c r="Z240" s="344">
        <f t="shared" si="636"/>
        <v>0</v>
      </c>
      <c r="AA240" s="344">
        <f t="shared" si="636"/>
        <v>3682.6241499999996</v>
      </c>
      <c r="AB240" s="344">
        <f t="shared" si="636"/>
        <v>0</v>
      </c>
      <c r="AC240" s="344">
        <f t="shared" si="636"/>
        <v>0</v>
      </c>
      <c r="AD240" s="344">
        <f>SUM(AD241:AD245)</f>
        <v>27759.464823000006</v>
      </c>
      <c r="AE240" s="344">
        <f>SUM(AE241:AE245)</f>
        <v>820.471271</v>
      </c>
      <c r="AF240" s="344">
        <f>SUM(AF241:AF245)</f>
        <v>23179.902399719998</v>
      </c>
      <c r="AG240" s="344">
        <f>SUM(AG241:AG245)</f>
        <v>3759.0911522800002</v>
      </c>
      <c r="AH240" s="408">
        <f>SUM(AH241:AH245)</f>
        <v>19092.719904170001</v>
      </c>
      <c r="AI240" s="165">
        <f t="shared" ref="AI240:AI245" si="637">+AH240/AD240</f>
        <v>0.68779135426093641</v>
      </c>
      <c r="AJ240" s="223"/>
      <c r="AK240" s="344">
        <f>SUM(AK241:AK245)</f>
        <v>20982.799934419192</v>
      </c>
      <c r="AL240" s="344">
        <f>SUM(AL241:AL245)</f>
        <v>-1890.0800302491893</v>
      </c>
      <c r="AM240" s="168">
        <f t="shared" ref="AM240:AM250" si="638">INDEX(BC240:BN240,MATCH($W$1,$BC$86:$BN$86,0))</f>
        <v>0.75587912332639673</v>
      </c>
      <c r="AN240" s="424">
        <f>SUM(AN241:AN245)</f>
        <v>16109.8637688</v>
      </c>
      <c r="AO240" s="303">
        <f t="shared" ref="AO240:AO245" si="639">+AN240/AD240</f>
        <v>0.58033769280206837</v>
      </c>
      <c r="AP240" s="215"/>
      <c r="AQ240" s="344">
        <f>SUM(AQ241:AQ245)</f>
        <v>20611.595296637373</v>
      </c>
      <c r="AR240" s="344">
        <f>SUM(AR241:AR245)</f>
        <v>-4501.7315278373717</v>
      </c>
      <c r="AS240" s="168">
        <f t="shared" ref="AS240:AS250" si="640">INDEX(BP240:CA240,MATCH($W$1,$BP$86:$CA$86,0))</f>
        <v>0.74250694053581712</v>
      </c>
      <c r="AT240" s="424">
        <f>SUM(AT241:AT245)</f>
        <v>15993.503779809998</v>
      </c>
      <c r="AU240" s="303">
        <f t="shared" ref="AU240:AU245" si="641">+AT240/AD240</f>
        <v>0.57614596973637033</v>
      </c>
      <c r="AV240" s="408">
        <f>SUM(AV241:AV245)</f>
        <v>8666.7449188300034</v>
      </c>
      <c r="AW240" s="344">
        <f>SUM(AW241:AW245)</f>
        <v>2982.8561353699993</v>
      </c>
      <c r="AX240" s="346">
        <f>SUM(AX241:AX245)</f>
        <v>11649.601054200002</v>
      </c>
      <c r="AY240" s="371"/>
      <c r="AZ240" s="185">
        <f>SUM(AZ241:AZ244)</f>
        <v>24362.118988478207</v>
      </c>
      <c r="BA240" s="170">
        <f t="shared" ref="BA240:BA250" si="642">IF(AND(AZ240=0,AN240&gt;AZ240),1,IFERROR(AN240/AZ240,1))</f>
        <v>0.66126693562325101</v>
      </c>
      <c r="BC240" s="478">
        <f>CC240/$AD$240</f>
        <v>0.12102972950267334</v>
      </c>
      <c r="BD240" s="478">
        <f t="shared" ref="BD240:BN240" si="643">CD240/$AD$240</f>
        <v>0.16216643585782817</v>
      </c>
      <c r="BE240" s="478">
        <f t="shared" si="643"/>
        <v>0.20316852464887705</v>
      </c>
      <c r="BF240" s="478">
        <f t="shared" si="643"/>
        <v>0.26906095570156668</v>
      </c>
      <c r="BG240" s="478">
        <f t="shared" si="643"/>
        <v>0.35100059363811947</v>
      </c>
      <c r="BH240" s="478">
        <f t="shared" si="643"/>
        <v>0.39808280124704276</v>
      </c>
      <c r="BI240" s="478">
        <f t="shared" si="643"/>
        <v>0.51675177080079671</v>
      </c>
      <c r="BJ240" s="478">
        <f t="shared" si="643"/>
        <v>0.55740207847438472</v>
      </c>
      <c r="BK240" s="478">
        <f t="shared" si="643"/>
        <v>0.60756391147294753</v>
      </c>
      <c r="BL240" s="478">
        <f t="shared" si="643"/>
        <v>0.65806903743701839</v>
      </c>
      <c r="BM240" s="478">
        <f t="shared" si="643"/>
        <v>0.75587912332639673</v>
      </c>
      <c r="BN240" s="478">
        <f t="shared" si="643"/>
        <v>0.83778161972096143</v>
      </c>
      <c r="BP240" s="478">
        <f>CP240/$AD$240</f>
        <v>3.3967087070260228E-2</v>
      </c>
      <c r="BQ240" s="478">
        <f t="shared" ref="BQ240:CA240" si="644">CQ240/$AD$240</f>
        <v>7.955426903687049E-2</v>
      </c>
      <c r="BR240" s="478">
        <f t="shared" si="644"/>
        <v>0.12591823429531065</v>
      </c>
      <c r="BS240" s="478">
        <f t="shared" si="644"/>
        <v>0.19396932404563375</v>
      </c>
      <c r="BT240" s="478">
        <f t="shared" si="644"/>
        <v>0.27201256399656804</v>
      </c>
      <c r="BU240" s="478">
        <f t="shared" si="644"/>
        <v>0.32179748297475586</v>
      </c>
      <c r="BV240" s="478">
        <f t="shared" si="644"/>
        <v>0.45544684094137533</v>
      </c>
      <c r="BW240" s="478">
        <f t="shared" si="644"/>
        <v>0.50782630156722208</v>
      </c>
      <c r="BX240" s="478">
        <f t="shared" si="644"/>
        <v>0.56692148433902534</v>
      </c>
      <c r="BY240" s="478">
        <f t="shared" si="644"/>
        <v>0.63053357695759571</v>
      </c>
      <c r="BZ240" s="478">
        <f t="shared" si="644"/>
        <v>0.74250694053581712</v>
      </c>
      <c r="CA240" s="478">
        <f t="shared" si="644"/>
        <v>0.83778161972096143</v>
      </c>
      <c r="CC240" s="344">
        <f t="shared" ref="CC240:CN240" si="645">SUM(CC241:CC245)</f>
        <v>3359.7205186666665</v>
      </c>
      <c r="CD240" s="344">
        <f t="shared" si="645"/>
        <v>4501.6534716666674</v>
      </c>
      <c r="CE240" s="344">
        <f t="shared" si="645"/>
        <v>5639.8495131313121</v>
      </c>
      <c r="CF240" s="344">
        <f t="shared" si="645"/>
        <v>7468.9881350404039</v>
      </c>
      <c r="CG240" s="344">
        <f t="shared" si="645"/>
        <v>9743.5886319494966</v>
      </c>
      <c r="CH240" s="344">
        <f t="shared" si="645"/>
        <v>11050.565517858586</v>
      </c>
      <c r="CI240" s="344">
        <f t="shared" si="645"/>
        <v>14344.752603767676</v>
      </c>
      <c r="CJ240" s="344">
        <f t="shared" si="645"/>
        <v>15473.183389676771</v>
      </c>
      <c r="CK240" s="344">
        <f t="shared" si="645"/>
        <v>16865.649028257576</v>
      </c>
      <c r="CL240" s="344">
        <f t="shared" si="645"/>
        <v>18267.644295838385</v>
      </c>
      <c r="CM240" s="344">
        <f t="shared" si="645"/>
        <v>20982.799934419192</v>
      </c>
      <c r="CN240" s="344">
        <f t="shared" si="645"/>
        <v>23256.369401999997</v>
      </c>
      <c r="CP240" s="344">
        <f t="shared" ref="CP240:DA240" si="646">SUM(CP241:CP245)</f>
        <v>942.90815866666708</v>
      </c>
      <c r="CQ240" s="344">
        <f t="shared" si="646"/>
        <v>2208.3839328484851</v>
      </c>
      <c r="CR240" s="344">
        <f t="shared" si="646"/>
        <v>3495.4227954949492</v>
      </c>
      <c r="CS240" s="344">
        <f t="shared" si="646"/>
        <v>5384.484627585859</v>
      </c>
      <c r="CT240" s="344">
        <f t="shared" si="646"/>
        <v>7550.9232016767683</v>
      </c>
      <c r="CU240" s="344">
        <f t="shared" si="646"/>
        <v>8932.9259087676783</v>
      </c>
      <c r="CV240" s="344">
        <f t="shared" si="646"/>
        <v>12642.960559858588</v>
      </c>
      <c r="CW240" s="344">
        <f t="shared" si="646"/>
        <v>14096.986354549495</v>
      </c>
      <c r="CX240" s="344">
        <f t="shared" si="646"/>
        <v>15737.437001912122</v>
      </c>
      <c r="CY240" s="344">
        <f t="shared" si="646"/>
        <v>17503.274649274746</v>
      </c>
      <c r="CZ240" s="344">
        <f t="shared" si="646"/>
        <v>20611.595296637373</v>
      </c>
      <c r="DA240" s="344">
        <f t="shared" si="646"/>
        <v>23256.369401999997</v>
      </c>
      <c r="DC240" s="344">
        <f t="shared" ref="DC240:DN240" si="647">SUM(DC241:DC245)</f>
        <v>3359720518.666667</v>
      </c>
      <c r="DD240" s="344">
        <f t="shared" si="647"/>
        <v>4501653471.666667</v>
      </c>
      <c r="DE240" s="344">
        <f>SUM(DE241:DE245)</f>
        <v>5639849513.1313133</v>
      </c>
      <c r="DF240" s="344">
        <f>SUM(DF241:DF245)</f>
        <v>7468988135.0404034</v>
      </c>
      <c r="DG240" s="344">
        <f t="shared" si="647"/>
        <v>9743588631.9494953</v>
      </c>
      <c r="DH240" s="344">
        <f t="shared" si="647"/>
        <v>11050565517.858585</v>
      </c>
      <c r="DI240" s="344">
        <f t="shared" si="647"/>
        <v>14344752603.767677</v>
      </c>
      <c r="DJ240" s="344">
        <f t="shared" si="647"/>
        <v>15473183389.676769</v>
      </c>
      <c r="DK240" s="344">
        <f t="shared" si="647"/>
        <v>16865649028.257576</v>
      </c>
      <c r="DL240" s="344">
        <f t="shared" si="647"/>
        <v>18267644295.838383</v>
      </c>
      <c r="DM240" s="344">
        <f t="shared" si="647"/>
        <v>20982799934.419189</v>
      </c>
      <c r="DN240" s="344">
        <f t="shared" si="647"/>
        <v>23256369401.999996</v>
      </c>
      <c r="DP240" s="344">
        <f t="shared" ref="DP240:DZ240" si="648">SUM(DP241:DP245)</f>
        <v>942908158.66666698</v>
      </c>
      <c r="DQ240" s="344">
        <f t="shared" si="648"/>
        <v>2208383932.848485</v>
      </c>
      <c r="DR240" s="344">
        <f t="shared" si="648"/>
        <v>3495422795.4949493</v>
      </c>
      <c r="DS240" s="344">
        <f t="shared" si="648"/>
        <v>5384484627.5858583</v>
      </c>
      <c r="DT240" s="344">
        <f t="shared" si="648"/>
        <v>7550923201.6767683</v>
      </c>
      <c r="DU240" s="344">
        <f t="shared" si="648"/>
        <v>8932925908.7676773</v>
      </c>
      <c r="DV240" s="344">
        <f t="shared" si="648"/>
        <v>12642960559.858585</v>
      </c>
      <c r="DW240" s="344">
        <f t="shared" si="648"/>
        <v>14096986354.549496</v>
      </c>
      <c r="DX240" s="344">
        <f t="shared" si="648"/>
        <v>15737437001.912121</v>
      </c>
      <c r="DY240" s="344">
        <f t="shared" si="648"/>
        <v>17503274649.274746</v>
      </c>
      <c r="DZ240" s="344">
        <f t="shared" si="648"/>
        <v>20611595296.637371</v>
      </c>
      <c r="EA240" s="344">
        <f>SUM(EA241:EA245)</f>
        <v>23256369401.999996</v>
      </c>
      <c r="EC240" s="484">
        <v>1000000</v>
      </c>
      <c r="ED240" s="484">
        <v>1000000</v>
      </c>
      <c r="EE240" s="484">
        <v>1000000</v>
      </c>
      <c r="EF240" s="484">
        <v>1000000</v>
      </c>
      <c r="EG240" s="484">
        <v>1000000</v>
      </c>
      <c r="EH240" s="484">
        <v>1000000</v>
      </c>
      <c r="EI240" s="484">
        <v>1000000</v>
      </c>
      <c r="EJ240" s="484">
        <v>1000000</v>
      </c>
      <c r="EK240" s="484">
        <v>1000000</v>
      </c>
      <c r="EL240" s="484">
        <v>1000000</v>
      </c>
      <c r="EM240" s="484">
        <v>1000000</v>
      </c>
      <c r="EN240" s="484">
        <v>1000000</v>
      </c>
      <c r="EP240" s="484">
        <v>1000000</v>
      </c>
      <c r="EQ240" s="484">
        <v>1000000</v>
      </c>
      <c r="ER240" s="484">
        <v>1000000</v>
      </c>
      <c r="ES240" s="484">
        <v>1000000</v>
      </c>
      <c r="ET240" s="484">
        <v>1000000</v>
      </c>
      <c r="EU240" s="484">
        <v>1000000</v>
      </c>
      <c r="EV240" s="484">
        <v>1000000</v>
      </c>
      <c r="EW240" s="484">
        <v>1000000</v>
      </c>
      <c r="EX240" s="484">
        <v>1000000</v>
      </c>
      <c r="EY240" s="484">
        <v>1000000</v>
      </c>
      <c r="EZ240" s="484">
        <v>1000000</v>
      </c>
      <c r="FA240" s="484">
        <v>1000000</v>
      </c>
    </row>
    <row r="241" spans="1:157" ht="20.25" customHeight="1">
      <c r="B241" s="1" t="s">
        <v>202</v>
      </c>
      <c r="C241" s="1" t="s">
        <v>203</v>
      </c>
      <c r="D241" s="1" t="s">
        <v>171</v>
      </c>
      <c r="E241" s="1" t="s">
        <v>172</v>
      </c>
      <c r="F241" s="1">
        <v>1</v>
      </c>
      <c r="G241" s="1" t="s">
        <v>171</v>
      </c>
      <c r="H241" s="1" t="s">
        <v>171</v>
      </c>
      <c r="I241" s="1" t="s">
        <v>171</v>
      </c>
      <c r="J241" s="1" t="s">
        <v>171</v>
      </c>
      <c r="K241" s="1" t="s">
        <v>171</v>
      </c>
      <c r="L241" s="1" t="s">
        <v>171</v>
      </c>
      <c r="M241" s="1" t="s">
        <v>171</v>
      </c>
      <c r="N241" s="1" t="s">
        <v>171</v>
      </c>
      <c r="O241" s="1" t="s">
        <v>171</v>
      </c>
      <c r="T241" s="295" t="s">
        <v>216</v>
      </c>
      <c r="U241" s="398"/>
      <c r="V241" s="172" t="s">
        <v>216</v>
      </c>
      <c r="W241" s="343">
        <f>(+SUMIFS('[1]SIIF 30 de Noviembre de 2025'!$P$4:$P$749,'[1]SIIF 30 de Noviembre de 2025'!$A$4:$A$749,$B241,'[1]SIIF 30 de Noviembre de 2025'!$B$4:$B$749,$C241,'[1]SIIF 30 de Noviembre de 2025'!$C$4:$C$749,$D241,'[1]SIIF 30 de Noviembre de 2025'!$D$4:$D$749,$E241,'[1]SIIF 30 de Noviembre de 2025'!$E$4:$E$749,$F241,'[1]SIIF 30 de Noviembre de 2025'!$F$4:$F$749,$G241,'[1]SIIF 30 de Noviembre de 2025'!$G$4:$G$749,$H241,'[1]SIIF 30 de Noviembre de 2025'!$H$4:$H$749,$I241,'[1]SIIF 30 de Noviembre de 2025'!$I$4:$I$749,$J241,'[1]SIIF 30 de Noviembre de 2025'!$J$4:$J$749,$K241,'[1]SIIF 30 de Noviembre de 2025'!$K$4:$K$749,$L241,'[1]SIIF 30 de Noviembre de 2025'!$L$4:$L$749,$M241,'[1]SIIF 30 de Noviembre de 2025'!$M$4:$M$749,$N241,'[1]SIIF 30 de Noviembre de 2025'!$N$4:$N$749,$O241)/1000000)</f>
        <v>10840.969402000001</v>
      </c>
      <c r="X241" s="294">
        <v>0</v>
      </c>
      <c r="Y241" s="343">
        <f>(+SUMIFS('[1]SIIF 30 de Noviembre de 2025'!$R$4:$R$749,'[1]SIIF 30 de Noviembre de 2025'!$A$4:$A$749,$B241,'[1]SIIF 30 de Noviembre de 2025'!$B$4:$B$749,$C241,'[1]SIIF 30 de Noviembre de 2025'!$C$4:$C$749,$D241,'[1]SIIF 30 de Noviembre de 2025'!$D$4:$D$749,$E241,'[1]SIIF 30 de Noviembre de 2025'!$E$4:$E$749,$F241,'[1]SIIF 30 de Noviembre de 2025'!$F$4:$F$749,$G241,'[1]SIIF 30 de Noviembre de 2025'!$G$4:$G$749,$H241,'[1]SIIF 30 de Noviembre de 2025'!$H$4:$H$749,$I241,'[1]SIIF 30 de Noviembre de 2025'!$I$4:$I$749,$J241,'[1]SIIF 30 de Noviembre de 2025'!$J$4:$J$749,$K241,'[1]SIIF 30 de Noviembre de 2025'!$K$4:$K$749,$L241,'[1]SIIF 30 de Noviembre de 2025'!$L$4:$L$749,$M241,'[1]SIIF 30 de Noviembre de 2025'!$M$4:$M$749,$N241,'[1]SIIF 30 de Noviembre de 2025'!$N$4:$N$749,$O241)/1000000)</f>
        <v>0</v>
      </c>
      <c r="Z241" s="294"/>
      <c r="AA241" s="343">
        <f>(+SUMIFS('[1]SIIF 30 de Noviembre de 2025'!$Q$4:$Q$749,'[1]SIIF 30 de Noviembre de 2025'!$A$4:$A$749,$B241,'[1]SIIF 30 de Noviembre de 2025'!$B$4:$B$749,$C241,'[1]SIIF 30 de Noviembre de 2025'!$C$4:$C$749,$D241,'[1]SIIF 30 de Noviembre de 2025'!$D$4:$D$749,$E241,'[1]SIIF 30 de Noviembre de 2025'!$E$4:$E$749,$F241,'[1]SIIF 30 de Noviembre de 2025'!$F$4:$F$749,$G241,'[1]SIIF 30 de Noviembre de 2025'!$G$4:$G$749,$H241,'[1]SIIF 30 de Noviembre de 2025'!$H$4:$H$749,$I241,'[1]SIIF 30 de Noviembre de 2025'!$I$4:$I$749,$J241,'[1]SIIF 30 de Noviembre de 2025'!$J$4:$J$749,$K241,'[1]SIIF 30 de Noviembre de 2025'!$K$4:$K$749,$L241,'[1]SIIF 30 de Noviembre de 2025'!$L$4:$L$749,$M241,'[1]SIIF 30 de Noviembre de 2025'!$M$4:$M$749,$N241,'[1]SIIF 30 de Noviembre de 2025'!$N$4:$N$749,$O241)/1000000)</f>
        <v>630.20000000000005</v>
      </c>
      <c r="AB241" s="294"/>
      <c r="AC241" s="294"/>
      <c r="AD241" s="407">
        <f>W241-Y241+AA241</f>
        <v>11471.169402000001</v>
      </c>
      <c r="AE241" s="343">
        <f>(+SUMIFS('[1]SIIF 30 de Noviembre de 2025'!$T$4:$T$749,'[1]SIIF 30 de Noviembre de 2025'!$A$4:$A$749,$B241,'[1]SIIF 30 de Noviembre de 2025'!$B$4:$B$749,$C241,'[1]SIIF 30 de Noviembre de 2025'!$C$4:$C$749,$D241,'[1]SIIF 30 de Noviembre de 2025'!$D$4:$D$749,$E241,'[1]SIIF 30 de Noviembre de 2025'!$E$4:$E$749,$F241,'[1]SIIF 30 de Noviembre de 2025'!$F$4:$F$749,$G241,'[1]SIIF 30 de Noviembre de 2025'!$G$4:$G$749,$H241,'[1]SIIF 30 de Noviembre de 2025'!$H$4:$H$749,$I241,'[1]SIIF 30 de Noviembre de 2025'!$I$4:$I$749,$J241,'[1]SIIF 30 de Noviembre de 2025'!$J$4:$J$749,$K241,'[1]SIIF 30 de Noviembre de 2025'!$K$4:$K$749,$L241,'[1]SIIF 30 de Noviembre de 2025'!$L$4:$L$749,$M241,'[1]SIIF 30 de Noviembre de 2025'!$M$4:$M$749,$N241,'[1]SIIF 30 de Noviembre de 2025'!$N$4:$N$749,$O241)/1000000)</f>
        <v>0</v>
      </c>
      <c r="AF241" s="343">
        <f>(+SUMIFS('[1]SIIF 30 de Noviembre de 2025'!$U$4:$U$749,'[1]SIIF 30 de Noviembre de 2025'!$A$4:$A$749,$B241,'[1]SIIF 30 de Noviembre de 2025'!$B$4:$B$749,$C241,'[1]SIIF 30 de Noviembre de 2025'!$C$4:$C$749,$D241,'[1]SIIF 30 de Noviembre de 2025'!$D$4:$D$749,$E241,'[1]SIIF 30 de Noviembre de 2025'!$E$4:$E$749,$F241,'[1]SIIF 30 de Noviembre de 2025'!$F$4:$F$749,$G241,'[1]SIIF 30 de Noviembre de 2025'!$G$4:$G$749,$H241,'[1]SIIF 30 de Noviembre de 2025'!$H$4:$H$749,$I241,'[1]SIIF 30 de Noviembre de 2025'!$I$4:$I$749,$J241,'[1]SIIF 30 de Noviembre de 2025'!$J$4:$J$749,$K241,'[1]SIIF 30 de Noviembre de 2025'!$K$4:$K$749,$L241,'[1]SIIF 30 de Noviembre de 2025'!$L$4:$L$749,$M241,'[1]SIIF 30 de Noviembre de 2025'!$M$4:$M$749,$N241,'[1]SIIF 30 de Noviembre de 2025'!$N$4:$N$749,$O241)/1000000)</f>
        <v>11447.431182</v>
      </c>
      <c r="AG241" s="343">
        <f t="shared" ref="AG241:AG245" si="649">AD241-AE241-AF241</f>
        <v>23.738220000001093</v>
      </c>
      <c r="AH241" s="407">
        <f>+SUMIFS('[1]SIIF 30 de Noviembre de 2025'!$W$4:$W$749,'[1]SIIF 30 de Noviembre de 2025'!$A$4:$A$749,$B241,'[1]SIIF 30 de Noviembre de 2025'!$B$4:$B$749,$C241,'[1]SIIF 30 de Noviembre de 2025'!$C$4:$C$749,$D241,'[1]SIIF 30 de Noviembre de 2025'!$D$4:$D$749,$E241,'[1]SIIF 30 de Noviembre de 2025'!$E$4:$E$749,$F241,'[1]SIIF 30 de Noviembre de 2025'!$F$4:$F$749,$G241,'[1]SIIF 30 de Noviembre de 2025'!$G$4:$G$749,$H241,'[1]SIIF 30 de Noviembre de 2025'!$H$4:$H$749,$I241,'[1]SIIF 30 de Noviembre de 2025'!$I$4:$I$749,$J241,'[1]SIIF 30 de Noviembre de 2025'!$J$4:$J$749,$K241,'[1]SIIF 30 de Noviembre de 2025'!$K$4:$K$749,$L241,'[1]SIIF 30 de Noviembre de 2025'!$L$4:$L$749,$M241,'[1]SIIF 30 de Noviembre de 2025'!$M$4:$M$749,$N241,'[1]SIIF 30 de Noviembre de 2025'!$N$4:$N$749,$O241)/1000000</f>
        <v>11112.989664999999</v>
      </c>
      <c r="AI241" s="175">
        <f t="shared" si="637"/>
        <v>0.96877565621709383</v>
      </c>
      <c r="AJ241" s="215"/>
      <c r="AK241" s="243">
        <f>INDEX(CC241:CN241,MATCH($W$1,$CC$86:$CN$86,0))</f>
        <v>9293.9085730000006</v>
      </c>
      <c r="AL241" s="174">
        <f>+AH241-AK241</f>
        <v>1819.0810919999985</v>
      </c>
      <c r="AM241" s="168">
        <f t="shared" si="638"/>
        <v>0.85729497320464809</v>
      </c>
      <c r="AN241" s="407">
        <f>+SUMIFS('[1]SIIF 30 de Noviembre de 2025'!$X$4:$X$749,'[1]SIIF 30 de Noviembre de 2025'!$A$4:$A$749,$B241,'[1]SIIF 30 de Noviembre de 2025'!$B$4:$B$749,$C241,'[1]SIIF 30 de Noviembre de 2025'!$C$4:$C$749,$D241,'[1]SIIF 30 de Noviembre de 2025'!$D$4:$D$749,$E241,'[1]SIIF 30 de Noviembre de 2025'!$E$4:$E$749,$F241,'[1]SIIF 30 de Noviembre de 2025'!$F$4:$F$749,$G241,'[1]SIIF 30 de Noviembre de 2025'!$G$4:$G$749,$H241,'[1]SIIF 30 de Noviembre de 2025'!$H$4:$H$749,$I241,'[1]SIIF 30 de Noviembre de 2025'!$I$4:$I$749,$J241,'[1]SIIF 30 de Noviembre de 2025'!$J$4:$J$749,$K241,'[1]SIIF 30 de Noviembre de 2025'!$K$4:$K$749,$L241,'[1]SIIF 30 de Noviembre de 2025'!$L$4:$L$749,$M241,'[1]SIIF 30 de Noviembre de 2025'!$M$4:$M$749,$N241,'[1]SIIF 30 de Noviembre de 2025'!$N$4:$N$749,$O241)/1000000</f>
        <v>9682.3012959999996</v>
      </c>
      <c r="AO241" s="175">
        <f t="shared" si="639"/>
        <v>0.8440552969527142</v>
      </c>
      <c r="AP241" s="215"/>
      <c r="AQ241" s="243">
        <f>INDEX(CP241:DA241,MATCH($W$1,$CP$86:$DA$86,0))</f>
        <v>9293.9085730000006</v>
      </c>
      <c r="AR241" s="174">
        <f>+AN241-AQ241</f>
        <v>388.39272299999902</v>
      </c>
      <c r="AS241" s="168">
        <f>INDEX(BP241:CA241,MATCH($W$1,$BP$86:$CA$86,0))</f>
        <v>0.85729497320464809</v>
      </c>
      <c r="AT241" s="407">
        <f>+SUMIFS('[1]SIIF 30 de Noviembre de 2025'!$Z$4:$Z$749,'[1]SIIF 30 de Noviembre de 2025'!$A$4:$A$749,$B241,'[1]SIIF 30 de Noviembre de 2025'!$B$4:$B$749,$C241,'[1]SIIF 30 de Noviembre de 2025'!$C$4:$C$749,$D241,'[1]SIIF 30 de Noviembre de 2025'!$D$4:$D$749,$E241,'[1]SIIF 30 de Noviembre de 2025'!$E$4:$E$749,$F241,'[1]SIIF 30 de Noviembre de 2025'!$F$4:$F$749,$G241,'[1]SIIF 30 de Noviembre de 2025'!$G$4:$G$749,$H241,'[1]SIIF 30 de Noviembre de 2025'!$H$4:$H$749,$I241,'[1]SIIF 30 de Noviembre de 2025'!$I$4:$I$749,$J241,'[1]SIIF 30 de Noviembre de 2025'!$J$4:$J$749,$K241,'[1]SIIF 30 de Noviembre de 2025'!$K$4:$K$749,$L241,'[1]SIIF 30 de Noviembre de 2025'!$L$4:$L$749,$M241,'[1]SIIF 30 de Noviembre de 2025'!$M$4:$M$749,$N241,'[1]SIIF 30 de Noviembre de 2025'!$N$4:$N$749,$O241)/1000000</f>
        <v>9682.3012959999996</v>
      </c>
      <c r="AU241" s="175">
        <f t="shared" si="641"/>
        <v>0.8440552969527142</v>
      </c>
      <c r="AV241" s="407">
        <f>+AD241-AH241</f>
        <v>358.17973700000221</v>
      </c>
      <c r="AW241" s="341">
        <f>+AH241-AN241</f>
        <v>1430.6883689999995</v>
      </c>
      <c r="AX241" s="342">
        <f t="shared" ref="AX241:AX248" si="650">+AD241-AN241</f>
        <v>1788.8681060000017</v>
      </c>
      <c r="AY241" s="376"/>
      <c r="AZ241" s="188">
        <f>AD241*AS241</f>
        <v>9834.1758651135697</v>
      </c>
      <c r="BA241" s="170">
        <f t="shared" si="642"/>
        <v>0.98455645178643381</v>
      </c>
      <c r="BC241" s="255">
        <v>5.1858145904948659E-2</v>
      </c>
      <c r="BD241" s="249">
        <v>0.12806009513723743</v>
      </c>
      <c r="BE241" s="249">
        <v>0.20426204436952622</v>
      </c>
      <c r="BF241" s="249">
        <v>0.28071710749765288</v>
      </c>
      <c r="BG241" s="249">
        <v>0.35717217062577961</v>
      </c>
      <c r="BH241" s="249">
        <v>0.44273472187040125</v>
      </c>
      <c r="BI241" s="249">
        <v>0.55147472069214132</v>
      </c>
      <c r="BJ241" s="249">
        <v>0.62792978382026798</v>
      </c>
      <c r="BK241" s="249">
        <v>0.70438484694839465</v>
      </c>
      <c r="BL241" s="249">
        <v>0.78083991007652143</v>
      </c>
      <c r="BM241" s="249">
        <v>0.85729497320464809</v>
      </c>
      <c r="BN241" s="249">
        <v>1</v>
      </c>
      <c r="BP241" s="249">
        <v>5.1858145904948659E-2</v>
      </c>
      <c r="BQ241" s="249">
        <v>0.12806009513723743</v>
      </c>
      <c r="BR241" s="249">
        <v>0.20426204436952622</v>
      </c>
      <c r="BS241" s="249">
        <v>0.28071710749765288</v>
      </c>
      <c r="BT241" s="249">
        <v>0.35717217062577961</v>
      </c>
      <c r="BU241" s="249">
        <v>0.44273472187040125</v>
      </c>
      <c r="BV241" s="249">
        <v>0.55147472069214132</v>
      </c>
      <c r="BW241" s="249">
        <v>0.62792978382026798</v>
      </c>
      <c r="BX241" s="249">
        <v>0.70438484694839465</v>
      </c>
      <c r="BY241" s="249">
        <v>0.78083991007652143</v>
      </c>
      <c r="BZ241" s="249">
        <v>0.85729497320464809</v>
      </c>
      <c r="CA241" s="249">
        <v>1</v>
      </c>
      <c r="CC241" s="464">
        <f>DC241/EC241</f>
        <v>562.19257300000004</v>
      </c>
      <c r="CD241" s="464">
        <f t="shared" ref="CD241:CI245" si="651">DD241/ED241</f>
        <v>1388.2955730000001</v>
      </c>
      <c r="CE241" s="464">
        <f t="shared" si="651"/>
        <v>2214.3985729999999</v>
      </c>
      <c r="CF241" s="464">
        <f t="shared" si="651"/>
        <v>3043.2455730000001</v>
      </c>
      <c r="CG241" s="464">
        <f t="shared" si="651"/>
        <v>3872.0925729999999</v>
      </c>
      <c r="CH241" s="464">
        <f>DH241/EH241</f>
        <v>4799.673573</v>
      </c>
      <c r="CI241" s="464">
        <f>DI241/EI241</f>
        <v>5978.5205729999998</v>
      </c>
      <c r="CJ241" s="464">
        <f t="shared" ref="CJ241:CN245" si="652">DJ241/EJ241</f>
        <v>6807.3675730000004</v>
      </c>
      <c r="CK241" s="464">
        <f t="shared" si="652"/>
        <v>7636.2145730000002</v>
      </c>
      <c r="CL241" s="464">
        <f t="shared" si="652"/>
        <v>8465.0615730000009</v>
      </c>
      <c r="CM241" s="464">
        <f t="shared" si="652"/>
        <v>9293.9085730000006</v>
      </c>
      <c r="CN241" s="464">
        <f t="shared" si="652"/>
        <v>10840.969402000001</v>
      </c>
      <c r="CP241" s="465">
        <f t="shared" ref="CP241:DA245" si="653">DP241/EP241</f>
        <v>562.19257300000004</v>
      </c>
      <c r="CQ241" s="465">
        <f t="shared" si="653"/>
        <v>1388.2955730000001</v>
      </c>
      <c r="CR241" s="465">
        <f t="shared" si="653"/>
        <v>2214.3985729999999</v>
      </c>
      <c r="CS241" s="465">
        <f t="shared" si="653"/>
        <v>3043.2455730000001</v>
      </c>
      <c r="CT241" s="465">
        <f t="shared" si="653"/>
        <v>3872.0925729999999</v>
      </c>
      <c r="CU241" s="465">
        <f t="shared" si="653"/>
        <v>4799.673573</v>
      </c>
      <c r="CV241" s="465">
        <f t="shared" si="653"/>
        <v>5978.5205729999998</v>
      </c>
      <c r="CW241" s="465">
        <f t="shared" si="653"/>
        <v>6807.3675730000004</v>
      </c>
      <c r="CX241" s="465">
        <f t="shared" si="653"/>
        <v>7636.2145730000002</v>
      </c>
      <c r="CY241" s="465">
        <f t="shared" si="653"/>
        <v>8465.0615730000009</v>
      </c>
      <c r="CZ241" s="465">
        <f t="shared" si="653"/>
        <v>9293.9085730000006</v>
      </c>
      <c r="DA241" s="465">
        <f t="shared" si="653"/>
        <v>10840.969402000001</v>
      </c>
      <c r="DC241" s="464">
        <v>562192573</v>
      </c>
      <c r="DD241" s="465">
        <v>1388295573</v>
      </c>
      <c r="DE241" s="465">
        <v>2214398573</v>
      </c>
      <c r="DF241" s="465">
        <v>3043245573</v>
      </c>
      <c r="DG241" s="465">
        <v>3872092573</v>
      </c>
      <c r="DH241" s="465">
        <v>4799673573</v>
      </c>
      <c r="DI241" s="465">
        <v>5978520573</v>
      </c>
      <c r="DJ241" s="465">
        <v>6807367573</v>
      </c>
      <c r="DK241" s="465">
        <v>7636214573</v>
      </c>
      <c r="DL241" s="465">
        <v>8465061573</v>
      </c>
      <c r="DM241" s="465">
        <v>9293908573</v>
      </c>
      <c r="DN241" s="465">
        <v>10840969402</v>
      </c>
      <c r="DP241" s="465">
        <v>562192573</v>
      </c>
      <c r="DQ241" s="465">
        <v>1388295573</v>
      </c>
      <c r="DR241" s="465">
        <v>2214398573</v>
      </c>
      <c r="DS241" s="465">
        <v>3043245573</v>
      </c>
      <c r="DT241" s="465">
        <v>3872092573</v>
      </c>
      <c r="DU241" s="465">
        <v>4799673573</v>
      </c>
      <c r="DV241" s="465">
        <v>5978520573</v>
      </c>
      <c r="DW241" s="465">
        <v>6807367573</v>
      </c>
      <c r="DX241" s="465">
        <v>7636214573</v>
      </c>
      <c r="DY241" s="465">
        <v>8465061573</v>
      </c>
      <c r="DZ241" s="465">
        <v>9293908573</v>
      </c>
      <c r="EA241" s="465">
        <v>10840969402</v>
      </c>
      <c r="EC241" s="464">
        <v>1000000</v>
      </c>
      <c r="ED241" s="465">
        <v>1000000</v>
      </c>
      <c r="EE241" s="465">
        <v>1000000</v>
      </c>
      <c r="EF241" s="465">
        <v>1000000</v>
      </c>
      <c r="EG241" s="465">
        <v>1000000</v>
      </c>
      <c r="EH241" s="465">
        <v>1000000</v>
      </c>
      <c r="EI241" s="465">
        <v>1000000</v>
      </c>
      <c r="EJ241" s="465">
        <v>1000000</v>
      </c>
      <c r="EK241" s="465">
        <v>1000000</v>
      </c>
      <c r="EL241" s="465">
        <v>1000000</v>
      </c>
      <c r="EM241" s="465">
        <v>1000000</v>
      </c>
      <c r="EN241" s="465">
        <v>1000000</v>
      </c>
      <c r="EP241" s="465">
        <v>1000000</v>
      </c>
      <c r="EQ241" s="465">
        <v>1000000</v>
      </c>
      <c r="ER241" s="465">
        <v>1000000</v>
      </c>
      <c r="ES241" s="465">
        <v>1000000</v>
      </c>
      <c r="ET241" s="465">
        <v>1000000</v>
      </c>
      <c r="EU241" s="465">
        <v>1000000</v>
      </c>
      <c r="EV241" s="465">
        <v>1000000</v>
      </c>
      <c r="EW241" s="465">
        <v>1000000</v>
      </c>
      <c r="EX241" s="465">
        <v>1000000</v>
      </c>
      <c r="EY241" s="465">
        <v>1000000</v>
      </c>
      <c r="EZ241" s="465">
        <v>1000000</v>
      </c>
      <c r="FA241" s="465">
        <v>1000000</v>
      </c>
    </row>
    <row r="242" spans="1:157" ht="20.25" customHeight="1">
      <c r="B242" s="1" t="s">
        <v>202</v>
      </c>
      <c r="C242" s="1" t="s">
        <v>203</v>
      </c>
      <c r="D242" s="1" t="s">
        <v>171</v>
      </c>
      <c r="E242" s="1" t="s">
        <v>172</v>
      </c>
      <c r="F242" s="1">
        <v>2</v>
      </c>
      <c r="G242" s="1" t="s">
        <v>171</v>
      </c>
      <c r="H242" s="1" t="s">
        <v>171</v>
      </c>
      <c r="I242" s="1" t="s">
        <v>171</v>
      </c>
      <c r="J242" s="1" t="s">
        <v>171</v>
      </c>
      <c r="K242" s="1" t="s">
        <v>171</v>
      </c>
      <c r="L242" s="1" t="s">
        <v>171</v>
      </c>
      <c r="M242" s="1" t="s">
        <v>171</v>
      </c>
      <c r="N242" s="1" t="s">
        <v>171</v>
      </c>
      <c r="O242" s="1" t="s">
        <v>171</v>
      </c>
      <c r="T242" s="295" t="s">
        <v>175</v>
      </c>
      <c r="U242" s="398"/>
      <c r="V242" s="172" t="s">
        <v>175</v>
      </c>
      <c r="W242" s="343">
        <f>(+SUMIFS('[1]SIIF 30 de Noviembre de 2025'!$P$4:$P$749,'[1]SIIF 30 de Noviembre de 2025'!$A$4:$A$749,$B242,'[1]SIIF 30 de Noviembre de 2025'!$B$4:$B$749,$C242,'[1]SIIF 30 de Noviembre de 2025'!$C$4:$C$749,$D242,'[1]SIIF 30 de Noviembre de 2025'!$D$4:$D$749,$E242,'[1]SIIF 30 de Noviembre de 2025'!$E$4:$E$749,$F242,'[1]SIIF 30 de Noviembre de 2025'!$F$4:$F$749,$G242,'[1]SIIF 30 de Noviembre de 2025'!$G$4:$G$749,$H242,'[1]SIIF 30 de Noviembre de 2025'!$H$4:$H$749,$I242,'[1]SIIF 30 de Noviembre de 2025'!$I$4:$I$749,$J242,'[1]SIIF 30 de Noviembre de 2025'!$J$4:$J$749,$K242,'[1]SIIF 30 de Noviembre de 2025'!$K$4:$K$749,$L242,'[1]SIIF 30 de Noviembre de 2025'!$L$4:$L$749,$M242,'[1]SIIF 30 de Noviembre de 2025'!$M$4:$M$749,$N242,'[1]SIIF 30 de Noviembre de 2025'!$N$4:$N$749,$O242)/1000000)</f>
        <v>7784.7</v>
      </c>
      <c r="X242" s="294">
        <v>0</v>
      </c>
      <c r="Y242" s="343">
        <f>(+SUMIFS('[1]SIIF 30 de Noviembre de 2025'!$R$4:$R$749,'[1]SIIF 30 de Noviembre de 2025'!$A$4:$A$749,$B242,'[1]SIIF 30 de Noviembre de 2025'!$B$4:$B$749,$C242,'[1]SIIF 30 de Noviembre de 2025'!$C$4:$C$749,$D242,'[1]SIIF 30 de Noviembre de 2025'!$D$4:$D$749,$E242,'[1]SIIF 30 de Noviembre de 2025'!$E$4:$E$749,$F242,'[1]SIIF 30 de Noviembre de 2025'!$F$4:$F$749,$G242,'[1]SIIF 30 de Noviembre de 2025'!$G$4:$G$749,$H242,'[1]SIIF 30 de Noviembre de 2025'!$H$4:$H$749,$I242,'[1]SIIF 30 de Noviembre de 2025'!$I$4:$I$749,$J242,'[1]SIIF 30 de Noviembre de 2025'!$J$4:$J$749,$K242,'[1]SIIF 30 de Noviembre de 2025'!$K$4:$K$749,$L242,'[1]SIIF 30 de Noviembre de 2025'!$L$4:$L$749,$M242,'[1]SIIF 30 de Noviembre de 2025'!$M$4:$M$749,$N242,'[1]SIIF 30 de Noviembre de 2025'!$N$4:$N$749,$O242)/1000000)</f>
        <v>0</v>
      </c>
      <c r="Z242" s="294"/>
      <c r="AA242" s="343">
        <f>(+SUMIFS('[1]SIIF 30 de Noviembre de 2025'!$Q$4:$Q$749,'[1]SIIF 30 de Noviembre de 2025'!$A$4:$A$749,$B242,'[1]SIIF 30 de Noviembre de 2025'!$B$4:$B$749,$C242,'[1]SIIF 30 de Noviembre de 2025'!$C$4:$C$749,$D242,'[1]SIIF 30 de Noviembre de 2025'!$D$4:$D$749,$E242,'[1]SIIF 30 de Noviembre de 2025'!$E$4:$E$749,$F242,'[1]SIIF 30 de Noviembre de 2025'!$F$4:$F$749,$G242,'[1]SIIF 30 de Noviembre de 2025'!$G$4:$G$749,$H242,'[1]SIIF 30 de Noviembre de 2025'!$H$4:$H$749,$I242,'[1]SIIF 30 de Noviembre de 2025'!$I$4:$I$749,$J242,'[1]SIIF 30 de Noviembre de 2025'!$J$4:$J$749,$K242,'[1]SIIF 30 de Noviembre de 2025'!$K$4:$K$749,$L242,'[1]SIIF 30 de Noviembre de 2025'!$L$4:$L$749,$M242,'[1]SIIF 30 de Noviembre de 2025'!$M$4:$M$749,$N242,'[1]SIIF 30 de Noviembre de 2025'!$N$4:$N$749,$O242)/1000000)</f>
        <v>3052.4241499999998</v>
      </c>
      <c r="AB242" s="294"/>
      <c r="AC242" s="294"/>
      <c r="AD242" s="407">
        <f>W242-Y242+AA242</f>
        <v>10837.12415</v>
      </c>
      <c r="AE242" s="343">
        <f>(+SUMIFS('[1]SIIF 30 de Noviembre de 2025'!$T$4:$T$749,'[1]SIIF 30 de Noviembre de 2025'!$A$4:$A$749,$B242,'[1]SIIF 30 de Noviembre de 2025'!$B$4:$B$749,$C242,'[1]SIIF 30 de Noviembre de 2025'!$C$4:$C$749,$D242,'[1]SIIF 30 de Noviembre de 2025'!$D$4:$D$749,$E242,'[1]SIIF 30 de Noviembre de 2025'!$E$4:$E$749,$F242,'[1]SIIF 30 de Noviembre de 2025'!$F$4:$F$749,$G242,'[1]SIIF 30 de Noviembre de 2025'!$G$4:$G$749,$H242,'[1]SIIF 30 de Noviembre de 2025'!$H$4:$H$749,$I242,'[1]SIIF 30 de Noviembre de 2025'!$I$4:$I$749,$J242,'[1]SIIF 30 de Noviembre de 2025'!$J$4:$J$749,$K242,'[1]SIIF 30 de Noviembre de 2025'!$K$4:$K$749,$L242,'[1]SIIF 30 de Noviembre de 2025'!$L$4:$L$749,$M242,'[1]SIIF 30 de Noviembre de 2025'!$M$4:$M$749,$N242,'[1]SIIF 30 de Noviembre de 2025'!$N$4:$N$749,$O242)/1000000)</f>
        <v>0</v>
      </c>
      <c r="AF242" s="343">
        <f>(+SUMIFS('[1]SIIF 30 de Noviembre de 2025'!$U$4:$U$749,'[1]SIIF 30 de Noviembre de 2025'!$A$4:$A$749,$B242,'[1]SIIF 30 de Noviembre de 2025'!$B$4:$B$749,$C242,'[1]SIIF 30 de Noviembre de 2025'!$C$4:$C$749,$D242,'[1]SIIF 30 de Noviembre de 2025'!$D$4:$D$749,$E242,'[1]SIIF 30 de Noviembre de 2025'!$E$4:$E$749,$F242,'[1]SIIF 30 de Noviembre de 2025'!$F$4:$F$749,$G242,'[1]SIIF 30 de Noviembre de 2025'!$G$4:$G$749,$H242,'[1]SIIF 30 de Noviembre de 2025'!$H$4:$H$749,$I242,'[1]SIIF 30 de Noviembre de 2025'!$I$4:$I$749,$J242,'[1]SIIF 30 de Noviembre de 2025'!$J$4:$J$749,$K242,'[1]SIIF 30 de Noviembre de 2025'!$K$4:$K$749,$L242,'[1]SIIF 30 de Noviembre de 2025'!$L$4:$L$749,$M242,'[1]SIIF 30 de Noviembre de 2025'!$M$4:$M$749,$N242,'[1]SIIF 30 de Noviembre de 2025'!$N$4:$N$749,$O242)/1000000)</f>
        <v>10591.044188720001</v>
      </c>
      <c r="AG242" s="343">
        <f t="shared" si="649"/>
        <v>246.07996127999832</v>
      </c>
      <c r="AH242" s="407">
        <f>+SUMIFS('[1]SIIF 30 de Noviembre de 2025'!$W$4:$W$749,'[1]SIIF 30 de Noviembre de 2025'!$A$4:$A$749,$B242,'[1]SIIF 30 de Noviembre de 2025'!$B$4:$B$749,$C242,'[1]SIIF 30 de Noviembre de 2025'!$C$4:$C$749,$D242,'[1]SIIF 30 de Noviembre de 2025'!$D$4:$D$749,$E242,'[1]SIIF 30 de Noviembre de 2025'!$E$4:$E$749,$F242,'[1]SIIF 30 de Noviembre de 2025'!$F$4:$F$749,$G242,'[1]SIIF 30 de Noviembre de 2025'!$G$4:$G$749,$H242,'[1]SIIF 30 de Noviembre de 2025'!$H$4:$H$749,$I242,'[1]SIIF 30 de Noviembre de 2025'!$I$4:$I$749,$J242,'[1]SIIF 30 de Noviembre de 2025'!$J$4:$J$749,$K242,'[1]SIIF 30 de Noviembre de 2025'!$K$4:$K$749,$L242,'[1]SIIF 30 de Noviembre de 2025'!$L$4:$L$749,$M242,'[1]SIIF 30 de Noviembre de 2025'!$M$4:$M$749,$N242,'[1]SIIF 30 de Noviembre de 2025'!$N$4:$N$749,$O242)/1000000</f>
        <v>7030.0381371700005</v>
      </c>
      <c r="AI242" s="175">
        <f t="shared" si="637"/>
        <v>0.64869960331403975</v>
      </c>
      <c r="AJ242" s="215"/>
      <c r="AK242" s="243">
        <f>INDEX(CC242:CN242,MATCH($W$1,$CC$86:$CN$86,0))</f>
        <v>7361.3413614191886</v>
      </c>
      <c r="AL242" s="174">
        <f>+AH242-AK242</f>
        <v>-331.30322424918813</v>
      </c>
      <c r="AM242" s="168">
        <f t="shared" si="638"/>
        <v>0.94561657628671536</v>
      </c>
      <c r="AN242" s="407">
        <f>+SUMIFS('[1]SIIF 30 de Noviembre de 2025'!$X$4:$X$749,'[1]SIIF 30 de Noviembre de 2025'!$A$4:$A$749,$B242,'[1]SIIF 30 de Noviembre de 2025'!$B$4:$B$749,$C242,'[1]SIIF 30 de Noviembre de 2025'!$C$4:$C$749,$D242,'[1]SIIF 30 de Noviembre de 2025'!$D$4:$D$749,$E242,'[1]SIIF 30 de Noviembre de 2025'!$E$4:$E$749,$F242,'[1]SIIF 30 de Noviembre de 2025'!$F$4:$F$749,$G242,'[1]SIIF 30 de Noviembre de 2025'!$G$4:$G$749,$H242,'[1]SIIF 30 de Noviembre de 2025'!$H$4:$H$749,$I242,'[1]SIIF 30 de Noviembre de 2025'!$I$4:$I$749,$J242,'[1]SIIF 30 de Noviembre de 2025'!$J$4:$J$749,$K242,'[1]SIIF 30 de Noviembre de 2025'!$K$4:$K$749,$L242,'[1]SIIF 30 de Noviembre de 2025'!$L$4:$L$749,$M242,'[1]SIIF 30 de Noviembre de 2025'!$M$4:$M$749,$N242,'[1]SIIF 30 de Noviembre de 2025'!$N$4:$N$749,$O242)/1000000</f>
        <v>5495.8447878000006</v>
      </c>
      <c r="AO242" s="175">
        <f t="shared" si="639"/>
        <v>0.50713129348066022</v>
      </c>
      <c r="AP242" s="215"/>
      <c r="AQ242" s="243">
        <f>INDEX(CP242:DA242,MATCH($W$1,$CP$86:$DA$86,0))</f>
        <v>6990.1367236373708</v>
      </c>
      <c r="AR242" s="174">
        <f>+AN242-AQ242</f>
        <v>-1494.2919358373701</v>
      </c>
      <c r="AS242" s="168">
        <f>INDEX(BP242:CA242,MATCH($W$1,$BP$86:$CA$86,0))</f>
        <v>0.89793270436078132</v>
      </c>
      <c r="AT242" s="407">
        <f>+SUMIFS('[1]SIIF 30 de Noviembre de 2025'!$Z$4:$Z$749,'[1]SIIF 30 de Noviembre de 2025'!$A$4:$A$749,$B242,'[1]SIIF 30 de Noviembre de 2025'!$B$4:$B$749,$C242,'[1]SIIF 30 de Noviembre de 2025'!$C$4:$C$749,$D242,'[1]SIIF 30 de Noviembre de 2025'!$D$4:$D$749,$E242,'[1]SIIF 30 de Noviembre de 2025'!$E$4:$E$749,$F242,'[1]SIIF 30 de Noviembre de 2025'!$F$4:$F$749,$G242,'[1]SIIF 30 de Noviembre de 2025'!$G$4:$G$749,$H242,'[1]SIIF 30 de Noviembre de 2025'!$H$4:$H$749,$I242,'[1]SIIF 30 de Noviembre de 2025'!$I$4:$I$749,$J242,'[1]SIIF 30 de Noviembre de 2025'!$J$4:$J$749,$K242,'[1]SIIF 30 de Noviembre de 2025'!$K$4:$K$749,$L242,'[1]SIIF 30 de Noviembre de 2025'!$L$4:$L$749,$M242,'[1]SIIF 30 de Noviembre de 2025'!$M$4:$M$749,$N242,'[1]SIIF 30 de Noviembre de 2025'!$N$4:$N$749,$O242)/1000000</f>
        <v>5379.48479881</v>
      </c>
      <c r="AU242" s="175">
        <f t="shared" si="641"/>
        <v>0.49639412858530374</v>
      </c>
      <c r="AV242" s="407">
        <f>+AD242-AH242</f>
        <v>3807.0860128299992</v>
      </c>
      <c r="AW242" s="341">
        <f>+AH242-AN242</f>
        <v>1534.1933493699999</v>
      </c>
      <c r="AX242" s="342">
        <f t="shared" si="650"/>
        <v>5341.279362199999</v>
      </c>
      <c r="AY242" s="376"/>
      <c r="AZ242" s="188">
        <f>AD242*AS242</f>
        <v>9731.0081955030328</v>
      </c>
      <c r="BA242" s="170">
        <f t="shared" si="642"/>
        <v>0.56477650387138534</v>
      </c>
      <c r="BC242" s="255">
        <v>0.33478322166129315</v>
      </c>
      <c r="BD242" s="249">
        <v>0.36730598464509473</v>
      </c>
      <c r="BE242" s="249">
        <v>0.39771730961132923</v>
      </c>
      <c r="BF242" s="249">
        <v>0.43192962632348142</v>
      </c>
      <c r="BG242" s="249">
        <v>0.60959909295791725</v>
      </c>
      <c r="BH242" s="249">
        <v>0.65028735145331096</v>
      </c>
      <c r="BI242" s="249">
        <v>0.73413002823071938</v>
      </c>
      <c r="BJ242" s="249">
        <v>0.76456585567546242</v>
      </c>
      <c r="BK242" s="249">
        <v>0.82891883505563202</v>
      </c>
      <c r="BL242" s="249">
        <v>0.89119461544290546</v>
      </c>
      <c r="BM242" s="249">
        <v>0.94561657628671536</v>
      </c>
      <c r="BN242" s="249">
        <v>1</v>
      </c>
      <c r="BP242" s="249">
        <v>2.4326510420011962E-2</v>
      </c>
      <c r="BQ242" s="249">
        <v>7.2719226154955935E-2</v>
      </c>
      <c r="BR242" s="249">
        <v>0.12225046854662992</v>
      </c>
      <c r="BS242" s="249">
        <v>0.1641603471663467</v>
      </c>
      <c r="BT242" s="249">
        <v>0.32793564667575753</v>
      </c>
      <c r="BU242" s="249">
        <v>0.3782615047166466</v>
      </c>
      <c r="BV242" s="249">
        <v>0.51552275448746754</v>
      </c>
      <c r="BW242" s="249">
        <v>0.58778357310487206</v>
      </c>
      <c r="BX242" s="249">
        <v>0.68399198799081828</v>
      </c>
      <c r="BY242" s="249">
        <v>0.79300590597900356</v>
      </c>
      <c r="BZ242" s="249">
        <v>0.89793270436078132</v>
      </c>
      <c r="CA242" s="249">
        <v>1</v>
      </c>
      <c r="CC242" s="464">
        <f t="shared" ref="CC242:CC245" si="654">DC242/EC242</f>
        <v>2606.1869456666668</v>
      </c>
      <c r="CD242" s="464">
        <f t="shared" si="651"/>
        <v>2859.3668986666671</v>
      </c>
      <c r="CE242" s="464">
        <f t="shared" si="651"/>
        <v>3096.1099401313127</v>
      </c>
      <c r="CF242" s="464">
        <f t="shared" si="651"/>
        <v>3362.442562040404</v>
      </c>
      <c r="CG242" s="464">
        <f t="shared" si="651"/>
        <v>4745.5460589494951</v>
      </c>
      <c r="CH242" s="464">
        <f t="shared" si="651"/>
        <v>5062.2919448585862</v>
      </c>
      <c r="CI242" s="464">
        <f t="shared" si="651"/>
        <v>5714.9820307676773</v>
      </c>
      <c r="CJ242" s="464">
        <f t="shared" si="652"/>
        <v>5951.9158166767684</v>
      </c>
      <c r="CK242" s="464">
        <f t="shared" si="652"/>
        <v>6452.8844552575747</v>
      </c>
      <c r="CL242" s="464">
        <f t="shared" si="652"/>
        <v>6937.6827228383818</v>
      </c>
      <c r="CM242" s="464">
        <f t="shared" si="652"/>
        <v>7361.3413614191886</v>
      </c>
      <c r="CN242" s="464">
        <f t="shared" si="652"/>
        <v>7784.6999999999953</v>
      </c>
      <c r="CP242" s="465">
        <f t="shared" si="653"/>
        <v>189.374585666667</v>
      </c>
      <c r="CQ242" s="465">
        <f t="shared" si="653"/>
        <v>566.09735984848521</v>
      </c>
      <c r="CR242" s="465">
        <f t="shared" si="653"/>
        <v>951.6832224949494</v>
      </c>
      <c r="CS242" s="465">
        <f t="shared" si="653"/>
        <v>1277.9390545858587</v>
      </c>
      <c r="CT242" s="465">
        <f t="shared" si="653"/>
        <v>2552.8806286767681</v>
      </c>
      <c r="CU242" s="465">
        <f t="shared" si="653"/>
        <v>2944.6523357676774</v>
      </c>
      <c r="CV242" s="465">
        <f t="shared" si="653"/>
        <v>4013.1899868585865</v>
      </c>
      <c r="CW242" s="465">
        <f t="shared" si="653"/>
        <v>4575.7187815494954</v>
      </c>
      <c r="CX242" s="465">
        <f t="shared" si="653"/>
        <v>5324.6724289121212</v>
      </c>
      <c r="CY242" s="465">
        <f t="shared" si="653"/>
        <v>6173.313076274746</v>
      </c>
      <c r="CZ242" s="465">
        <f t="shared" si="653"/>
        <v>6990.1367236373708</v>
      </c>
      <c r="DA242" s="465">
        <f t="shared" si="653"/>
        <v>7784.6999999999962</v>
      </c>
      <c r="DC242" s="464">
        <v>2606186945.666667</v>
      </c>
      <c r="DD242" s="465">
        <v>2859366898.666667</v>
      </c>
      <c r="DE242" s="465">
        <v>3096109940.1313128</v>
      </c>
      <c r="DF242" s="465">
        <v>3362442562.0404038</v>
      </c>
      <c r="DG242" s="465">
        <v>4745546058.9494953</v>
      </c>
      <c r="DH242" s="465">
        <v>5062291944.8585863</v>
      </c>
      <c r="DI242" s="465">
        <v>5714982030.7676773</v>
      </c>
      <c r="DJ242" s="465">
        <v>5951915816.6767683</v>
      </c>
      <c r="DK242" s="465">
        <v>6452884455.257575</v>
      </c>
      <c r="DL242" s="465">
        <v>6937682722.8383818</v>
      </c>
      <c r="DM242" s="465">
        <v>7361341361.4191885</v>
      </c>
      <c r="DN242" s="465">
        <v>7784699999.9999952</v>
      </c>
      <c r="DP242" s="465">
        <v>189374585.66666701</v>
      </c>
      <c r="DQ242" s="465">
        <v>566097359.84848523</v>
      </c>
      <c r="DR242" s="465">
        <v>951683222.49494946</v>
      </c>
      <c r="DS242" s="465">
        <v>1277939054.5858586</v>
      </c>
      <c r="DT242" s="465">
        <v>2552880628.6767683</v>
      </c>
      <c r="DU242" s="465">
        <v>2944652335.7676773</v>
      </c>
      <c r="DV242" s="465">
        <v>4013189986.8585863</v>
      </c>
      <c r="DW242" s="465">
        <v>4575718781.5494957</v>
      </c>
      <c r="DX242" s="465">
        <v>5324672428.9121208</v>
      </c>
      <c r="DY242" s="465">
        <v>6173313076.2747459</v>
      </c>
      <c r="DZ242" s="465">
        <v>6990136723.6373711</v>
      </c>
      <c r="EA242" s="465">
        <v>7784699999.9999962</v>
      </c>
      <c r="EC242" s="464">
        <v>1000000</v>
      </c>
      <c r="ED242" s="465">
        <v>1000000</v>
      </c>
      <c r="EE242" s="465">
        <v>1000000</v>
      </c>
      <c r="EF242" s="465">
        <v>1000000</v>
      </c>
      <c r="EG242" s="465">
        <v>1000000</v>
      </c>
      <c r="EH242" s="465">
        <v>1000000</v>
      </c>
      <c r="EI242" s="465">
        <v>1000000</v>
      </c>
      <c r="EJ242" s="465">
        <v>1000000</v>
      </c>
      <c r="EK242" s="465">
        <v>1000000</v>
      </c>
      <c r="EL242" s="465">
        <v>1000000</v>
      </c>
      <c r="EM242" s="465">
        <v>1000000</v>
      </c>
      <c r="EN242" s="465">
        <v>1000000</v>
      </c>
      <c r="EP242" s="465">
        <v>1000000</v>
      </c>
      <c r="EQ242" s="465">
        <v>1000000</v>
      </c>
      <c r="ER242" s="465">
        <v>1000000</v>
      </c>
      <c r="ES242" s="465">
        <v>1000000</v>
      </c>
      <c r="ET242" s="465">
        <v>1000000</v>
      </c>
      <c r="EU242" s="465">
        <v>1000000</v>
      </c>
      <c r="EV242" s="465">
        <v>1000000</v>
      </c>
      <c r="EW242" s="465">
        <v>1000000</v>
      </c>
      <c r="EX242" s="465">
        <v>1000000</v>
      </c>
      <c r="EY242" s="465">
        <v>1000000</v>
      </c>
      <c r="EZ242" s="465">
        <v>1000000</v>
      </c>
      <c r="FA242" s="465">
        <v>1000000</v>
      </c>
    </row>
    <row r="243" spans="1:157" ht="20.25" customHeight="1">
      <c r="B243" s="1" t="s">
        <v>202</v>
      </c>
      <c r="C243" s="1" t="s">
        <v>203</v>
      </c>
      <c r="D243" s="1" t="s">
        <v>171</v>
      </c>
      <c r="E243" s="1" t="s">
        <v>172</v>
      </c>
      <c r="F243" s="1">
        <v>3</v>
      </c>
      <c r="G243" s="1" t="s">
        <v>171</v>
      </c>
      <c r="H243" s="1" t="s">
        <v>171</v>
      </c>
      <c r="I243" s="1" t="s">
        <v>171</v>
      </c>
      <c r="J243" s="1" t="s">
        <v>171</v>
      </c>
      <c r="K243" s="1" t="s">
        <v>171</v>
      </c>
      <c r="L243" s="1" t="s">
        <v>171</v>
      </c>
      <c r="M243" s="1" t="s">
        <v>171</v>
      </c>
      <c r="N243" s="1" t="s">
        <v>171</v>
      </c>
      <c r="O243" s="1" t="s">
        <v>171</v>
      </c>
      <c r="T243" s="295" t="s">
        <v>176</v>
      </c>
      <c r="U243" s="398"/>
      <c r="V243" s="172" t="s">
        <v>176</v>
      </c>
      <c r="W243" s="343">
        <f>(+SUMIFS('[1]SIIF 30 de Noviembre de 2025'!$P$4:$P$749,'[1]SIIF 30 de Noviembre de 2025'!$A$4:$A$749,$B243,'[1]SIIF 30 de Noviembre de 2025'!$B$4:$B$749,$C243,'[1]SIIF 30 de Noviembre de 2025'!$C$4:$C$749,$D243,'[1]SIIF 30 de Noviembre de 2025'!$D$4:$D$749,$E243,'[1]SIIF 30 de Noviembre de 2025'!$E$4:$E$749,$F243,'[1]SIIF 30 de Noviembre de 2025'!$F$4:$F$749,$G243,'[1]SIIF 30 de Noviembre de 2025'!$G$4:$G$749,$H243,'[1]SIIF 30 de Noviembre de 2025'!$H$4:$H$749,$I243,'[1]SIIF 30 de Noviembre de 2025'!$I$4:$I$749,$J243,'[1]SIIF 30 de Noviembre de 2025'!$J$4:$J$749,$K243,'[1]SIIF 30 de Noviembre de 2025'!$K$4:$K$749,$L243,'[1]SIIF 30 de Noviembre de 2025'!$L$4:$L$749,$M243,'[1]SIIF 30 de Noviembre de 2025'!$M$4:$M$749,$N243,'[1]SIIF 30 de Noviembre de 2025'!$N$4:$N$749,$O243)/1000000)</f>
        <v>7924.6954210000004</v>
      </c>
      <c r="X243" s="294">
        <v>0</v>
      </c>
      <c r="Y243" s="343">
        <f>(+SUMIFS('[1]SIIF 30 de Noviembre de 2025'!$R$4:$R$749,'[1]SIIF 30 de Noviembre de 2025'!$A$4:$A$749,$B243,'[1]SIIF 30 de Noviembre de 2025'!$B$4:$B$749,$C243,'[1]SIIF 30 de Noviembre de 2025'!$C$4:$C$749,$D243,'[1]SIIF 30 de Noviembre de 2025'!$D$4:$D$749,$E243,'[1]SIIF 30 de Noviembre de 2025'!$E$4:$E$749,$F243,'[1]SIIF 30 de Noviembre de 2025'!$F$4:$F$749,$G243,'[1]SIIF 30 de Noviembre de 2025'!$G$4:$G$749,$H243,'[1]SIIF 30 de Noviembre de 2025'!$H$4:$H$749,$I243,'[1]SIIF 30 de Noviembre de 2025'!$I$4:$I$749,$J243,'[1]SIIF 30 de Noviembre de 2025'!$J$4:$J$749,$K243,'[1]SIIF 30 de Noviembre de 2025'!$K$4:$K$749,$L243,'[1]SIIF 30 de Noviembre de 2025'!$L$4:$L$749,$M243,'[1]SIIF 30 de Noviembre de 2025'!$M$4:$M$749,$N243,'[1]SIIF 30 de Noviembre de 2025'!$N$4:$N$749,$O243)/1000000)</f>
        <v>3052.4241499999998</v>
      </c>
      <c r="Z243" s="294"/>
      <c r="AA243" s="343">
        <f>(+SUMIFS('[1]SIIF 30 de Noviembre de 2025'!$Q$4:$Q$749,'[1]SIIF 30 de Noviembre de 2025'!$A$4:$A$749,$B243,'[1]SIIF 30 de Noviembre de 2025'!$B$4:$B$749,$C243,'[1]SIIF 30 de Noviembre de 2025'!$C$4:$C$749,$D243,'[1]SIIF 30 de Noviembre de 2025'!$D$4:$D$749,$E243,'[1]SIIF 30 de Noviembre de 2025'!$E$4:$E$749,$F243,'[1]SIIF 30 de Noviembre de 2025'!$F$4:$F$749,$G243,'[1]SIIF 30 de Noviembre de 2025'!$G$4:$G$749,$H243,'[1]SIIF 30 de Noviembre de 2025'!$H$4:$H$749,$I243,'[1]SIIF 30 de Noviembre de 2025'!$I$4:$I$749,$J243,'[1]SIIF 30 de Noviembre de 2025'!$J$4:$J$749,$K243,'[1]SIIF 30 de Noviembre de 2025'!$K$4:$K$749,$L243,'[1]SIIF 30 de Noviembre de 2025'!$L$4:$L$749,$M243,'[1]SIIF 30 de Noviembre de 2025'!$M$4:$M$749,$N243,'[1]SIIF 30 de Noviembre de 2025'!$N$4:$N$749,$O243)/1000000)</f>
        <v>0</v>
      </c>
      <c r="AB243" s="294"/>
      <c r="AC243" s="294"/>
      <c r="AD243" s="407">
        <f>W243-Y243+AA243</f>
        <v>4872.2712710000005</v>
      </c>
      <c r="AE243" s="343">
        <f>(+SUMIFS('[1]SIIF 30 de Noviembre de 2025'!$T$4:$T$749,'[1]SIIF 30 de Noviembre de 2025'!$A$4:$A$749,$B243,'[1]SIIF 30 de Noviembre de 2025'!$B$4:$B$749,$C243,'[1]SIIF 30 de Noviembre de 2025'!$C$4:$C$749,$D243,'[1]SIIF 30 de Noviembre de 2025'!$D$4:$D$749,$E243,'[1]SIIF 30 de Noviembre de 2025'!$E$4:$E$749,$F243,'[1]SIIF 30 de Noviembre de 2025'!$F$4:$F$749,$G243,'[1]SIIF 30 de Noviembre de 2025'!$G$4:$G$749,$H243,'[1]SIIF 30 de Noviembre de 2025'!$H$4:$H$749,$I243,'[1]SIIF 30 de Noviembre de 2025'!$I$4:$I$749,$J243,'[1]SIIF 30 de Noviembre de 2025'!$J$4:$J$749,$K243,'[1]SIIF 30 de Noviembre de 2025'!$K$4:$K$749,$L243,'[1]SIIF 30 de Noviembre de 2025'!$L$4:$L$749,$M243,'[1]SIIF 30 de Noviembre de 2025'!$M$4:$M$749,$N243,'[1]SIIF 30 de Noviembre de 2025'!$N$4:$N$749,$O243)/1000000)</f>
        <v>820.471271</v>
      </c>
      <c r="AF243" s="343">
        <f>(+SUMIFS('[1]SIIF 30 de Noviembre de 2025'!$U$4:$U$749,'[1]SIIF 30 de Noviembre de 2025'!$A$4:$A$749,$B243,'[1]SIIF 30 de Noviembre de 2025'!$B$4:$B$749,$C243,'[1]SIIF 30 de Noviembre de 2025'!$C$4:$C$749,$D243,'[1]SIIF 30 de Noviembre de 2025'!$D$4:$D$749,$E243,'[1]SIIF 30 de Noviembre de 2025'!$E$4:$E$749,$F243,'[1]SIIF 30 de Noviembre de 2025'!$F$4:$F$749,$G243,'[1]SIIF 30 de Noviembre de 2025'!$G$4:$G$749,$H243,'[1]SIIF 30 de Noviembre de 2025'!$H$4:$H$749,$I243,'[1]SIIF 30 de Noviembre de 2025'!$I$4:$I$749,$J243,'[1]SIIF 30 de Noviembre de 2025'!$J$4:$J$749,$K243,'[1]SIIF 30 de Noviembre de 2025'!$K$4:$K$749,$L243,'[1]SIIF 30 de Noviembre de 2025'!$L$4:$L$749,$M243,'[1]SIIF 30 de Noviembre de 2025'!$M$4:$M$749,$N243,'[1]SIIF 30 de Noviembre de 2025'!$N$4:$N$749,$O243)/1000000)</f>
        <v>841.42702899999995</v>
      </c>
      <c r="AG243" s="343">
        <f t="shared" si="649"/>
        <v>3210.3729710000007</v>
      </c>
      <c r="AH243" s="407">
        <f>+SUMIFS('[1]SIIF 30 de Noviembre de 2025'!$W$4:$W$749,'[1]SIIF 30 de Noviembre de 2025'!$A$4:$A$749,$B243,'[1]SIIF 30 de Noviembre de 2025'!$B$4:$B$749,$C243,'[1]SIIF 30 de Noviembre de 2025'!$C$4:$C$749,$D243,'[1]SIIF 30 de Noviembre de 2025'!$D$4:$D$749,$E243,'[1]SIIF 30 de Noviembre de 2025'!$E$4:$E$749,$F243,'[1]SIIF 30 de Noviembre de 2025'!$F$4:$F$749,$G243,'[1]SIIF 30 de Noviembre de 2025'!$G$4:$G$749,$H243,'[1]SIIF 30 de Noviembre de 2025'!$H$4:$H$749,$I243,'[1]SIIF 30 de Noviembre de 2025'!$I$4:$I$749,$J243,'[1]SIIF 30 de Noviembre de 2025'!$J$4:$J$749,$K243,'[1]SIIF 30 de Noviembre de 2025'!$K$4:$K$749,$L243,'[1]SIIF 30 de Noviembre de 2025'!$L$4:$L$749,$M243,'[1]SIIF 30 de Noviembre de 2025'!$M$4:$M$749,$N243,'[1]SIIF 30 de Noviembre de 2025'!$N$4:$N$749,$O243)/1000000</f>
        <v>691.94134099999997</v>
      </c>
      <c r="AI243" s="175">
        <f t="shared" si="637"/>
        <v>0.14201617736649211</v>
      </c>
      <c r="AJ243" s="215"/>
      <c r="AK243" s="243">
        <f>INDEX(CC243:CN243,MATCH($W$1,$CC$86:$CN$86,0))</f>
        <v>3989.15</v>
      </c>
      <c r="AL243" s="174">
        <f>+AH243-AK243</f>
        <v>-3297.2086589999999</v>
      </c>
      <c r="AM243" s="168">
        <f t="shared" si="638"/>
        <v>0.9845377363147243</v>
      </c>
      <c r="AN243" s="407">
        <f>+SUMIFS('[1]SIIF 30 de Noviembre de 2025'!$X$4:$X$749,'[1]SIIF 30 de Noviembre de 2025'!$A$4:$A$749,$B243,'[1]SIIF 30 de Noviembre de 2025'!$B$4:$B$749,$C243,'[1]SIIF 30 de Noviembre de 2025'!$C$4:$C$749,$D243,'[1]SIIF 30 de Noviembre de 2025'!$D$4:$D$749,$E243,'[1]SIIF 30 de Noviembre de 2025'!$E$4:$E$749,$F243,'[1]SIIF 30 de Noviembre de 2025'!$F$4:$F$749,$G243,'[1]SIIF 30 de Noviembre de 2025'!$G$4:$G$749,$H243,'[1]SIIF 30 de Noviembre de 2025'!$H$4:$H$749,$I243,'[1]SIIF 30 de Noviembre de 2025'!$I$4:$I$749,$J243,'[1]SIIF 30 de Noviembre de 2025'!$J$4:$J$749,$K243,'[1]SIIF 30 de Noviembre de 2025'!$K$4:$K$749,$L243,'[1]SIIF 30 de Noviembre de 2025'!$L$4:$L$749,$M243,'[1]SIIF 30 de Noviembre de 2025'!$M$4:$M$749,$N243,'[1]SIIF 30 de Noviembre de 2025'!$N$4:$N$749,$O243)/1000000</f>
        <v>673.96692399999995</v>
      </c>
      <c r="AO243" s="175">
        <f t="shared" si="639"/>
        <v>0.13832705252096378</v>
      </c>
      <c r="AP243" s="215"/>
      <c r="AQ243" s="243">
        <f>INDEX(CP243:DA243,MATCH($W$1,$CP$86:$DA$86,0))</f>
        <v>3989.15</v>
      </c>
      <c r="AR243" s="174">
        <f>+AN243-AQ243</f>
        <v>-3315.1830760000003</v>
      </c>
      <c r="AS243" s="168">
        <f t="shared" si="640"/>
        <v>0.9845377363147243</v>
      </c>
      <c r="AT243" s="407">
        <f>+SUMIFS('[1]SIIF 30 de Noviembre de 2025'!$Z$4:$Z$749,'[1]SIIF 30 de Noviembre de 2025'!$A$4:$A$749,$B243,'[1]SIIF 30 de Noviembre de 2025'!$B$4:$B$749,$C243,'[1]SIIF 30 de Noviembre de 2025'!$C$4:$C$749,$D243,'[1]SIIF 30 de Noviembre de 2025'!$D$4:$D$749,$E243,'[1]SIIF 30 de Noviembre de 2025'!$E$4:$E$749,$F243,'[1]SIIF 30 de Noviembre de 2025'!$F$4:$F$749,$G243,'[1]SIIF 30 de Noviembre de 2025'!$G$4:$G$749,$H243,'[1]SIIF 30 de Noviembre de 2025'!$H$4:$H$749,$I243,'[1]SIIF 30 de Noviembre de 2025'!$I$4:$I$749,$J243,'[1]SIIF 30 de Noviembre de 2025'!$J$4:$J$749,$K243,'[1]SIIF 30 de Noviembre de 2025'!$K$4:$K$749,$L243,'[1]SIIF 30 de Noviembre de 2025'!$L$4:$L$749,$M243,'[1]SIIF 30 de Noviembre de 2025'!$M$4:$M$749,$N243,'[1]SIIF 30 de Noviembre de 2025'!$N$4:$N$749,$O243)/1000000</f>
        <v>673.96692399999995</v>
      </c>
      <c r="AU243" s="175">
        <f t="shared" si="641"/>
        <v>0.13832705252096378</v>
      </c>
      <c r="AV243" s="407">
        <f>+AD243-AH243</f>
        <v>4180.3299300000008</v>
      </c>
      <c r="AW243" s="341">
        <f>+AH243-AN243</f>
        <v>17.974417000000017</v>
      </c>
      <c r="AX243" s="342">
        <f t="shared" si="650"/>
        <v>4198.3043470000002</v>
      </c>
      <c r="AY243" s="376"/>
      <c r="AZ243" s="188">
        <f>AD243*AS243</f>
        <v>4796.9349278616055</v>
      </c>
      <c r="BA243" s="170">
        <f t="shared" si="642"/>
        <v>0.14049949272512716</v>
      </c>
      <c r="BC243" s="255">
        <v>1.546226368527568E-2</v>
      </c>
      <c r="BD243" s="249">
        <v>3.0924527370551361E-2</v>
      </c>
      <c r="BE243" s="249">
        <v>4.6386791055827041E-2</v>
      </c>
      <c r="BF243" s="249">
        <v>0.185250999555753</v>
      </c>
      <c r="BG243" s="249">
        <v>0.20071326324102867</v>
      </c>
      <c r="BH243" s="249">
        <v>0.21617552692630435</v>
      </c>
      <c r="BI243" s="249">
        <v>0.57716323609260078</v>
      </c>
      <c r="BJ243" s="249">
        <v>0.59262549977787649</v>
      </c>
      <c r="BK243" s="249">
        <v>0.60808776346315219</v>
      </c>
      <c r="BL243" s="249">
        <v>0.62355002714842789</v>
      </c>
      <c r="BM243" s="249">
        <v>0.9845377363147243</v>
      </c>
      <c r="BN243" s="249">
        <v>1</v>
      </c>
      <c r="BP243" s="249">
        <v>1.546226368527568E-2</v>
      </c>
      <c r="BQ243" s="249">
        <v>3.0924527370551361E-2</v>
      </c>
      <c r="BR243" s="249">
        <v>4.6386791055827041E-2</v>
      </c>
      <c r="BS243" s="249">
        <v>0.185250999555753</v>
      </c>
      <c r="BT243" s="249">
        <v>0.20071326324102867</v>
      </c>
      <c r="BU243" s="249">
        <v>0.21617552692630435</v>
      </c>
      <c r="BV243" s="249">
        <v>0.57716323609260078</v>
      </c>
      <c r="BW243" s="249">
        <v>0.59262549977787649</v>
      </c>
      <c r="BX243" s="249">
        <v>0.60808776346315219</v>
      </c>
      <c r="BY243" s="249">
        <v>0.62355002714842789</v>
      </c>
      <c r="BZ243" s="249">
        <v>0.9845377363147243</v>
      </c>
      <c r="CA243" s="249">
        <v>1</v>
      </c>
      <c r="CC243" s="464">
        <f t="shared" si="654"/>
        <v>62.65</v>
      </c>
      <c r="CD243" s="464">
        <f t="shared" si="651"/>
        <v>125.3</v>
      </c>
      <c r="CE243" s="464">
        <f t="shared" si="651"/>
        <v>187.95</v>
      </c>
      <c r="CF243" s="464">
        <f t="shared" si="651"/>
        <v>750.6</v>
      </c>
      <c r="CG243" s="464">
        <f t="shared" si="651"/>
        <v>813.25</v>
      </c>
      <c r="CH243" s="464">
        <f t="shared" si="651"/>
        <v>875.9</v>
      </c>
      <c r="CI243" s="464">
        <f t="shared" si="651"/>
        <v>2338.5500000000002</v>
      </c>
      <c r="CJ243" s="464">
        <f t="shared" si="652"/>
        <v>2401.1999999999998</v>
      </c>
      <c r="CK243" s="464">
        <f t="shared" si="652"/>
        <v>2463.85</v>
      </c>
      <c r="CL243" s="464">
        <f t="shared" si="652"/>
        <v>2526.5</v>
      </c>
      <c r="CM243" s="464">
        <f t="shared" si="652"/>
        <v>3989.15</v>
      </c>
      <c r="CN243" s="464">
        <f t="shared" si="652"/>
        <v>4051.8</v>
      </c>
      <c r="CP243" s="465">
        <f t="shared" si="653"/>
        <v>62.65</v>
      </c>
      <c r="CQ243" s="465">
        <f t="shared" si="653"/>
        <v>125.3</v>
      </c>
      <c r="CR243" s="465">
        <f t="shared" si="653"/>
        <v>187.95</v>
      </c>
      <c r="CS243" s="465">
        <f t="shared" si="653"/>
        <v>750.6</v>
      </c>
      <c r="CT243" s="465">
        <f t="shared" si="653"/>
        <v>813.25</v>
      </c>
      <c r="CU243" s="465">
        <f t="shared" si="653"/>
        <v>875.9</v>
      </c>
      <c r="CV243" s="465">
        <f t="shared" si="653"/>
        <v>2338.5500000000002</v>
      </c>
      <c r="CW243" s="465">
        <f t="shared" si="653"/>
        <v>2401.1999999999998</v>
      </c>
      <c r="CX243" s="465">
        <f t="shared" si="653"/>
        <v>2463.85</v>
      </c>
      <c r="CY243" s="465">
        <f t="shared" si="653"/>
        <v>2526.5</v>
      </c>
      <c r="CZ243" s="465">
        <f t="shared" si="653"/>
        <v>3989.15</v>
      </c>
      <c r="DA243" s="465">
        <f t="shared" si="653"/>
        <v>4051.8</v>
      </c>
      <c r="DC243" s="464">
        <v>62650000</v>
      </c>
      <c r="DD243" s="465">
        <v>125300000</v>
      </c>
      <c r="DE243" s="465">
        <v>187950000</v>
      </c>
      <c r="DF243" s="465">
        <v>750600000</v>
      </c>
      <c r="DG243" s="465">
        <v>813250000</v>
      </c>
      <c r="DH243" s="465">
        <v>875900000</v>
      </c>
      <c r="DI243" s="465">
        <v>2338550000</v>
      </c>
      <c r="DJ243" s="465">
        <v>2401200000</v>
      </c>
      <c r="DK243" s="465">
        <v>2463850000</v>
      </c>
      <c r="DL243" s="465">
        <v>2526500000</v>
      </c>
      <c r="DM243" s="465">
        <v>3989150000</v>
      </c>
      <c r="DN243" s="465">
        <v>4051800000</v>
      </c>
      <c r="DP243" s="465">
        <v>62650000</v>
      </c>
      <c r="DQ243" s="465">
        <v>125300000</v>
      </c>
      <c r="DR243" s="465">
        <v>187950000</v>
      </c>
      <c r="DS243" s="465">
        <v>750600000</v>
      </c>
      <c r="DT243" s="465">
        <v>813250000</v>
      </c>
      <c r="DU243" s="465">
        <v>875900000</v>
      </c>
      <c r="DV243" s="465">
        <v>2338550000</v>
      </c>
      <c r="DW243" s="465">
        <v>2401200000</v>
      </c>
      <c r="DX243" s="465">
        <v>2463850000</v>
      </c>
      <c r="DY243" s="465">
        <v>2526500000</v>
      </c>
      <c r="DZ243" s="465">
        <v>3989150000</v>
      </c>
      <c r="EA243" s="465">
        <v>4051800000</v>
      </c>
      <c r="EC243" s="464">
        <v>1000000</v>
      </c>
      <c r="ED243" s="465">
        <v>1000000</v>
      </c>
      <c r="EE243" s="465">
        <v>1000000</v>
      </c>
      <c r="EF243" s="465">
        <v>1000000</v>
      </c>
      <c r="EG243" s="465">
        <v>1000000</v>
      </c>
      <c r="EH243" s="465">
        <v>1000000</v>
      </c>
      <c r="EI243" s="465">
        <v>1000000</v>
      </c>
      <c r="EJ243" s="465">
        <v>1000000</v>
      </c>
      <c r="EK243" s="465">
        <v>1000000</v>
      </c>
      <c r="EL243" s="465">
        <v>1000000</v>
      </c>
      <c r="EM243" s="465">
        <v>1000000</v>
      </c>
      <c r="EN243" s="465">
        <v>1000000</v>
      </c>
      <c r="EP243" s="465">
        <v>1000000</v>
      </c>
      <c r="EQ243" s="465">
        <v>1000000</v>
      </c>
      <c r="ER243" s="465">
        <v>1000000</v>
      </c>
      <c r="ES243" s="465">
        <v>1000000</v>
      </c>
      <c r="ET243" s="465">
        <v>1000000</v>
      </c>
      <c r="EU243" s="465">
        <v>1000000</v>
      </c>
      <c r="EV243" s="465">
        <v>1000000</v>
      </c>
      <c r="EW243" s="465">
        <v>1000000</v>
      </c>
      <c r="EX243" s="465">
        <v>1000000</v>
      </c>
      <c r="EY243" s="465">
        <v>1000000</v>
      </c>
      <c r="EZ243" s="465">
        <v>1000000</v>
      </c>
      <c r="FA243" s="465">
        <v>1000000</v>
      </c>
    </row>
    <row r="244" spans="1:157" ht="20.25" customHeight="1">
      <c r="B244" s="1" t="s">
        <v>202</v>
      </c>
      <c r="C244" s="1" t="s">
        <v>203</v>
      </c>
      <c r="D244" s="1" t="s">
        <v>171</v>
      </c>
      <c r="E244" s="1" t="s">
        <v>172</v>
      </c>
      <c r="F244" s="1">
        <v>5</v>
      </c>
      <c r="G244" s="1" t="s">
        <v>171</v>
      </c>
      <c r="H244" s="1" t="s">
        <v>171</v>
      </c>
      <c r="I244" s="1" t="s">
        <v>171</v>
      </c>
      <c r="J244" s="1" t="s">
        <v>171</v>
      </c>
      <c r="K244" s="1" t="s">
        <v>171</v>
      </c>
      <c r="L244" s="1" t="s">
        <v>171</v>
      </c>
      <c r="M244" s="1" t="s">
        <v>171</v>
      </c>
      <c r="N244" s="1" t="s">
        <v>171</v>
      </c>
      <c r="O244" s="1" t="s">
        <v>171</v>
      </c>
      <c r="T244" s="295" t="s">
        <v>177</v>
      </c>
      <c r="U244" s="398"/>
      <c r="V244" s="172" t="s">
        <v>177</v>
      </c>
      <c r="W244" s="343">
        <f>(+SUMIFS('[1]SIIF 30 de Noviembre de 2025'!$P$4:$P$749,'[1]SIIF 30 de Noviembre de 2025'!$A$4:$A$749,$B244,'[1]SIIF 30 de Noviembre de 2025'!$B$4:$B$749,$C244,'[1]SIIF 30 de Noviembre de 2025'!$C$4:$C$749,$D244,'[1]SIIF 30 de Noviembre de 2025'!$D$4:$D$749,$E244,'[1]SIIF 30 de Noviembre de 2025'!$E$4:$E$749,$F244,'[1]SIIF 30 de Noviembre de 2025'!$F$4:$F$749,$G244,'[1]SIIF 30 de Noviembre de 2025'!$G$4:$G$749,$H244,'[1]SIIF 30 de Noviembre de 2025'!$H$4:$H$749,$I244,'[1]SIIF 30 de Noviembre de 2025'!$I$4:$I$749,$J244,'[1]SIIF 30 de Noviembre de 2025'!$J$4:$J$749,$K244,'[1]SIIF 30 de Noviembre de 2025'!$K$4:$K$749,$L244,'[1]SIIF 30 de Noviembre de 2025'!$L$4:$L$749,$M244,'[1]SIIF 30 de Noviembre de 2025'!$M$4:$M$749,$N244,'[1]SIIF 30 de Noviembre de 2025'!$N$4:$N$749,$O244)/1000000)</f>
        <v>0</v>
      </c>
      <c r="X244" s="294">
        <v>0</v>
      </c>
      <c r="Y244" s="343">
        <f>(+SUMIFS('[1]SIIF 30 de Noviembre de 2025'!$R$4:$R$749,'[1]SIIF 30 de Noviembre de 2025'!$A$4:$A$749,$B244,'[1]SIIF 30 de Noviembre de 2025'!$B$4:$B$749,$C244,'[1]SIIF 30 de Noviembre de 2025'!$C$4:$C$749,$D244,'[1]SIIF 30 de Noviembre de 2025'!$D$4:$D$749,$E244,'[1]SIIF 30 de Noviembre de 2025'!$E$4:$E$749,$F244,'[1]SIIF 30 de Noviembre de 2025'!$F$4:$F$749,$G244,'[1]SIIF 30 de Noviembre de 2025'!$G$4:$G$749,$H244,'[1]SIIF 30 de Noviembre de 2025'!$H$4:$H$749,$I244,'[1]SIIF 30 de Noviembre de 2025'!$I$4:$I$749,$J244,'[1]SIIF 30 de Noviembre de 2025'!$J$4:$J$749,$K244,'[1]SIIF 30 de Noviembre de 2025'!$K$4:$K$749,$L244,'[1]SIIF 30 de Noviembre de 2025'!$L$4:$L$749,$M244,'[1]SIIF 30 de Noviembre de 2025'!$M$4:$M$749,$N244,'[1]SIIF 30 de Noviembre de 2025'!$N$4:$N$749,$O244)/1000000)</f>
        <v>0</v>
      </c>
      <c r="Z244" s="294"/>
      <c r="AA244" s="343">
        <f>(+SUMIFS('[1]SIIF 30 de Noviembre de 2025'!$Q$4:$Q$749,'[1]SIIF 30 de Noviembre de 2025'!$A$4:$A$749,$B244,'[1]SIIF 30 de Noviembre de 2025'!$B$4:$B$749,$C244,'[1]SIIF 30 de Noviembre de 2025'!$C$4:$C$749,$D244,'[1]SIIF 30 de Noviembre de 2025'!$D$4:$D$749,$E244,'[1]SIIF 30 de Noviembre de 2025'!$E$4:$E$749,$F244,'[1]SIIF 30 de Noviembre de 2025'!$F$4:$F$749,$G244,'[1]SIIF 30 de Noviembre de 2025'!$G$4:$G$749,$H244,'[1]SIIF 30 de Noviembre de 2025'!$H$4:$H$749,$I244,'[1]SIIF 30 de Noviembre de 2025'!$I$4:$I$749,$J244,'[1]SIIF 30 de Noviembre de 2025'!$J$4:$J$749,$K244,'[1]SIIF 30 de Noviembre de 2025'!$K$4:$K$749,$L244,'[1]SIIF 30 de Noviembre de 2025'!$L$4:$L$749,$M244,'[1]SIIF 30 de Noviembre de 2025'!$M$4:$M$749,$N244,'[1]SIIF 30 de Noviembre de 2025'!$N$4:$N$749,$O244)/1000000)</f>
        <v>0</v>
      </c>
      <c r="AB244" s="294"/>
      <c r="AC244" s="294"/>
      <c r="AD244" s="407">
        <f>W244-Y244+AA244</f>
        <v>0</v>
      </c>
      <c r="AE244" s="343">
        <f>(+SUMIFS('[1]SIIF 30 de Noviembre de 2025'!$T$4:$T$749,'[1]SIIF 30 de Noviembre de 2025'!$A$4:$A$749,$B244,'[1]SIIF 30 de Noviembre de 2025'!$B$4:$B$749,$C244,'[1]SIIF 30 de Noviembre de 2025'!$C$4:$C$749,$D244,'[1]SIIF 30 de Noviembre de 2025'!$D$4:$D$749,$E244,'[1]SIIF 30 de Noviembre de 2025'!$E$4:$E$749,$F244,'[1]SIIF 30 de Noviembre de 2025'!$F$4:$F$749,$G244,'[1]SIIF 30 de Noviembre de 2025'!$G$4:$G$749,$H244,'[1]SIIF 30 de Noviembre de 2025'!$H$4:$H$749,$I244,'[1]SIIF 30 de Noviembre de 2025'!$I$4:$I$749,$J244,'[1]SIIF 30 de Noviembre de 2025'!$J$4:$J$749,$K244,'[1]SIIF 30 de Noviembre de 2025'!$K$4:$K$749,$L244,'[1]SIIF 30 de Noviembre de 2025'!$L$4:$L$749,$M244,'[1]SIIF 30 de Noviembre de 2025'!$M$4:$M$749,$N244,'[1]SIIF 30 de Noviembre de 2025'!$N$4:$N$749,$O244)/1000000)</f>
        <v>0</v>
      </c>
      <c r="AF244" s="343">
        <f>(+SUMIFS('[1]SIIF 30 de Noviembre de 2025'!$U$4:$U$749,'[1]SIIF 30 de Noviembre de 2025'!$A$4:$A$749,$B244,'[1]SIIF 30 de Noviembre de 2025'!$B$4:$B$749,$C244,'[1]SIIF 30 de Noviembre de 2025'!$C$4:$C$749,$D244,'[1]SIIF 30 de Noviembre de 2025'!$D$4:$D$749,$E244,'[1]SIIF 30 de Noviembre de 2025'!$E$4:$E$749,$F244,'[1]SIIF 30 de Noviembre de 2025'!$F$4:$F$749,$G244,'[1]SIIF 30 de Noviembre de 2025'!$G$4:$G$749,$H244,'[1]SIIF 30 de Noviembre de 2025'!$H$4:$H$749,$I244,'[1]SIIF 30 de Noviembre de 2025'!$I$4:$I$749,$J244,'[1]SIIF 30 de Noviembre de 2025'!$J$4:$J$749,$K244,'[1]SIIF 30 de Noviembre de 2025'!$K$4:$K$749,$L244,'[1]SIIF 30 de Noviembre de 2025'!$L$4:$L$749,$M244,'[1]SIIF 30 de Noviembre de 2025'!$M$4:$M$749,$N244,'[1]SIIF 30 de Noviembre de 2025'!$N$4:$N$749,$O244)/1000000)</f>
        <v>0</v>
      </c>
      <c r="AG244" s="343">
        <f t="shared" si="649"/>
        <v>0</v>
      </c>
      <c r="AH244" s="407">
        <f>+SUMIFS('[1]SIIF 30 de Noviembre de 2025'!$W$4:$W$749,'[1]SIIF 30 de Noviembre de 2025'!$A$4:$A$749,$B244,'[1]SIIF 30 de Noviembre de 2025'!$B$4:$B$749,$C244,'[1]SIIF 30 de Noviembre de 2025'!$C$4:$C$749,$D244,'[1]SIIF 30 de Noviembre de 2025'!$D$4:$D$749,$E244,'[1]SIIF 30 de Noviembre de 2025'!$E$4:$E$749,$F244,'[1]SIIF 30 de Noviembre de 2025'!$F$4:$F$749,$G244,'[1]SIIF 30 de Noviembre de 2025'!$G$4:$G$749,$H244,'[1]SIIF 30 de Noviembre de 2025'!$H$4:$H$749,$I244,'[1]SIIF 30 de Noviembre de 2025'!$I$4:$I$749,$J244,'[1]SIIF 30 de Noviembre de 2025'!$J$4:$J$749,$K244,'[1]SIIF 30 de Noviembre de 2025'!$K$4:$K$749,$L244,'[1]SIIF 30 de Noviembre de 2025'!$L$4:$L$749,$M244,'[1]SIIF 30 de Noviembre de 2025'!$M$4:$M$749,$N244,'[1]SIIF 30 de Noviembre de 2025'!$N$4:$N$749,$O244)/1000000</f>
        <v>0</v>
      </c>
      <c r="AI244" s="175">
        <f>IFERROR(+AH244/AD244,0)</f>
        <v>0</v>
      </c>
      <c r="AJ244" s="215"/>
      <c r="AK244" s="243">
        <f>INDEX(CC244:CN244,MATCH($W$1,$CC$86:$CN$86,0))</f>
        <v>0</v>
      </c>
      <c r="AL244" s="174">
        <f>+AH244-AK244</f>
        <v>0</v>
      </c>
      <c r="AM244" s="168">
        <f t="shared" si="638"/>
        <v>0</v>
      </c>
      <c r="AN244" s="407">
        <f>+SUMIFS('[1]SIIF 30 de Noviembre de 2025'!$X$4:$X$749,'[1]SIIF 30 de Noviembre de 2025'!$A$4:$A$749,$B244,'[1]SIIF 30 de Noviembre de 2025'!$B$4:$B$749,$C244,'[1]SIIF 30 de Noviembre de 2025'!$C$4:$C$749,$D244,'[1]SIIF 30 de Noviembre de 2025'!$D$4:$D$749,$E244,'[1]SIIF 30 de Noviembre de 2025'!$E$4:$E$749,$F244,'[1]SIIF 30 de Noviembre de 2025'!$F$4:$F$749,$G244,'[1]SIIF 30 de Noviembre de 2025'!$G$4:$G$749,$H244,'[1]SIIF 30 de Noviembre de 2025'!$H$4:$H$749,$I244,'[1]SIIF 30 de Noviembre de 2025'!$I$4:$I$749,$J244,'[1]SIIF 30 de Noviembre de 2025'!$J$4:$J$749,$K244,'[1]SIIF 30 de Noviembre de 2025'!$K$4:$K$749,$L244,'[1]SIIF 30 de Noviembre de 2025'!$L$4:$L$749,$M244,'[1]SIIF 30 de Noviembre de 2025'!$M$4:$M$749,$N244,'[1]SIIF 30 de Noviembre de 2025'!$N$4:$N$749,$O244)/1000000</f>
        <v>0</v>
      </c>
      <c r="AO244" s="175">
        <f>IFERROR(+AN244/AD244,0)</f>
        <v>0</v>
      </c>
      <c r="AP244" s="215"/>
      <c r="AQ244" s="243">
        <f>INDEX(CP244:DA244,MATCH($W$1,$CP$86:$DA$86,0))</f>
        <v>0</v>
      </c>
      <c r="AR244" s="174">
        <f>+AN244-AQ244</f>
        <v>0</v>
      </c>
      <c r="AS244" s="168">
        <f>INDEX(BP244:CA244,MATCH($W$1,$BP$86:$CA$86,0))</f>
        <v>0</v>
      </c>
      <c r="AT244" s="407">
        <f>+SUMIFS('[1]SIIF 30 de Noviembre de 2025'!$Z$4:$Z$749,'[1]SIIF 30 de Noviembre de 2025'!$A$4:$A$749,$B244,'[1]SIIF 30 de Noviembre de 2025'!$B$4:$B$749,$C244,'[1]SIIF 30 de Noviembre de 2025'!$C$4:$C$749,$D244,'[1]SIIF 30 de Noviembre de 2025'!$D$4:$D$749,$E244,'[1]SIIF 30 de Noviembre de 2025'!$E$4:$E$749,$F244,'[1]SIIF 30 de Noviembre de 2025'!$F$4:$F$749,$G244,'[1]SIIF 30 de Noviembre de 2025'!$G$4:$G$749,$H244,'[1]SIIF 30 de Noviembre de 2025'!$H$4:$H$749,$I244,'[1]SIIF 30 de Noviembre de 2025'!$I$4:$I$749,$J244,'[1]SIIF 30 de Noviembre de 2025'!$J$4:$J$749,$K244,'[1]SIIF 30 de Noviembre de 2025'!$K$4:$K$749,$L244,'[1]SIIF 30 de Noviembre de 2025'!$L$4:$L$749,$M244,'[1]SIIF 30 de Noviembre de 2025'!$M$4:$M$749,$N244,'[1]SIIF 30 de Noviembre de 2025'!$N$4:$N$749,$O244)/1000000</f>
        <v>0</v>
      </c>
      <c r="AU244" s="175">
        <f>IFERROR(+AT244/AD244,0)</f>
        <v>0</v>
      </c>
      <c r="AV244" s="407">
        <f>+AD244-AH244</f>
        <v>0</v>
      </c>
      <c r="AW244" s="341">
        <f>+AH244-AN244</f>
        <v>0</v>
      </c>
      <c r="AX244" s="342">
        <f t="shared" si="650"/>
        <v>0</v>
      </c>
      <c r="AY244" s="376"/>
      <c r="AZ244" s="188">
        <f>AD244*AS244</f>
        <v>0</v>
      </c>
      <c r="BA244" s="170">
        <f t="shared" si="642"/>
        <v>1</v>
      </c>
      <c r="BC244" s="255">
        <v>0</v>
      </c>
      <c r="BD244" s="249">
        <v>0</v>
      </c>
      <c r="BE244" s="249">
        <v>0</v>
      </c>
      <c r="BF244" s="249">
        <v>0</v>
      </c>
      <c r="BG244" s="249">
        <v>0</v>
      </c>
      <c r="BH244" s="249">
        <v>0</v>
      </c>
      <c r="BI244" s="249">
        <v>0</v>
      </c>
      <c r="BJ244" s="249">
        <v>0</v>
      </c>
      <c r="BK244" s="249">
        <v>0</v>
      </c>
      <c r="BL244" s="249">
        <v>0</v>
      </c>
      <c r="BM244" s="249">
        <v>0</v>
      </c>
      <c r="BN244" s="249">
        <v>0</v>
      </c>
      <c r="BP244" s="249">
        <v>0</v>
      </c>
      <c r="BQ244" s="249">
        <v>0</v>
      </c>
      <c r="BR244" s="249">
        <v>0</v>
      </c>
      <c r="BS244" s="249">
        <v>0</v>
      </c>
      <c r="BT244" s="249">
        <v>0</v>
      </c>
      <c r="BU244" s="249">
        <v>0</v>
      </c>
      <c r="BV244" s="249">
        <v>0</v>
      </c>
      <c r="BW244" s="249">
        <v>0</v>
      </c>
      <c r="BX244" s="249">
        <v>0</v>
      </c>
      <c r="BY244" s="249">
        <v>0</v>
      </c>
      <c r="BZ244" s="249">
        <v>0</v>
      </c>
      <c r="CA244" s="249">
        <v>0</v>
      </c>
      <c r="CC244" s="464">
        <f t="shared" si="654"/>
        <v>0</v>
      </c>
      <c r="CD244" s="464">
        <f t="shared" si="651"/>
        <v>0</v>
      </c>
      <c r="CE244" s="464">
        <f t="shared" si="651"/>
        <v>0</v>
      </c>
      <c r="CF244" s="464">
        <f t="shared" si="651"/>
        <v>0</v>
      </c>
      <c r="CG244" s="464">
        <f t="shared" si="651"/>
        <v>0</v>
      </c>
      <c r="CH244" s="464">
        <f t="shared" si="651"/>
        <v>0</v>
      </c>
      <c r="CI244" s="464">
        <f t="shared" si="651"/>
        <v>0</v>
      </c>
      <c r="CJ244" s="464">
        <f t="shared" si="652"/>
        <v>0</v>
      </c>
      <c r="CK244" s="464">
        <f t="shared" si="652"/>
        <v>0</v>
      </c>
      <c r="CL244" s="464">
        <f t="shared" si="652"/>
        <v>0</v>
      </c>
      <c r="CM244" s="464">
        <f t="shared" si="652"/>
        <v>0</v>
      </c>
      <c r="CN244" s="464">
        <f t="shared" si="652"/>
        <v>0</v>
      </c>
      <c r="CP244" s="465">
        <f t="shared" si="653"/>
        <v>0</v>
      </c>
      <c r="CQ244" s="465">
        <f t="shared" si="653"/>
        <v>0</v>
      </c>
      <c r="CR244" s="465">
        <f t="shared" si="653"/>
        <v>0</v>
      </c>
      <c r="CS244" s="465">
        <f t="shared" si="653"/>
        <v>0</v>
      </c>
      <c r="CT244" s="465">
        <f t="shared" si="653"/>
        <v>0</v>
      </c>
      <c r="CU244" s="465">
        <f t="shared" si="653"/>
        <v>0</v>
      </c>
      <c r="CV244" s="465">
        <f t="shared" si="653"/>
        <v>0</v>
      </c>
      <c r="CW244" s="465">
        <f t="shared" si="653"/>
        <v>0</v>
      </c>
      <c r="CX244" s="465">
        <f t="shared" si="653"/>
        <v>0</v>
      </c>
      <c r="CY244" s="465">
        <f t="shared" si="653"/>
        <v>0</v>
      </c>
      <c r="CZ244" s="465">
        <f t="shared" si="653"/>
        <v>0</v>
      </c>
      <c r="DA244" s="465">
        <f t="shared" si="653"/>
        <v>0</v>
      </c>
      <c r="DC244" s="464">
        <v>0</v>
      </c>
      <c r="DD244" s="465">
        <v>0</v>
      </c>
      <c r="DE244" s="465">
        <v>0</v>
      </c>
      <c r="DF244" s="465">
        <v>0</v>
      </c>
      <c r="DG244" s="465">
        <v>0</v>
      </c>
      <c r="DH244" s="465">
        <v>0</v>
      </c>
      <c r="DI244" s="465">
        <v>0</v>
      </c>
      <c r="DJ244" s="465">
        <v>0</v>
      </c>
      <c r="DK244" s="465">
        <v>0</v>
      </c>
      <c r="DL244" s="465">
        <v>0</v>
      </c>
      <c r="DM244" s="465">
        <v>0</v>
      </c>
      <c r="DN244" s="465">
        <v>0</v>
      </c>
      <c r="DP244" s="465">
        <v>0</v>
      </c>
      <c r="DQ244" s="465">
        <v>0</v>
      </c>
      <c r="DR244" s="465">
        <v>0</v>
      </c>
      <c r="DS244" s="465">
        <v>0</v>
      </c>
      <c r="DT244" s="465">
        <v>0</v>
      </c>
      <c r="DU244" s="465">
        <v>0</v>
      </c>
      <c r="DV244" s="465">
        <v>0</v>
      </c>
      <c r="DW244" s="465">
        <v>0</v>
      </c>
      <c r="DX244" s="465">
        <v>0</v>
      </c>
      <c r="DY244" s="465">
        <v>0</v>
      </c>
      <c r="DZ244" s="465">
        <v>0</v>
      </c>
      <c r="EA244" s="465">
        <v>0</v>
      </c>
      <c r="EC244" s="464">
        <v>1000000</v>
      </c>
      <c r="ED244" s="465">
        <v>1000000</v>
      </c>
      <c r="EE244" s="465">
        <v>1000000</v>
      </c>
      <c r="EF244" s="465">
        <v>1000000</v>
      </c>
      <c r="EG244" s="465">
        <v>1000000</v>
      </c>
      <c r="EH244" s="465">
        <v>1000000</v>
      </c>
      <c r="EI244" s="465">
        <v>1000000</v>
      </c>
      <c r="EJ244" s="465">
        <v>1000000</v>
      </c>
      <c r="EK244" s="465">
        <v>1000000</v>
      </c>
      <c r="EL244" s="465">
        <v>1000000</v>
      </c>
      <c r="EM244" s="465">
        <v>1000000</v>
      </c>
      <c r="EN244" s="465">
        <v>1000000</v>
      </c>
      <c r="EP244" s="465">
        <v>1000000</v>
      </c>
      <c r="EQ244" s="465">
        <v>1000000</v>
      </c>
      <c r="ER244" s="465">
        <v>1000000</v>
      </c>
      <c r="ES244" s="465">
        <v>1000000</v>
      </c>
      <c r="ET244" s="465">
        <v>1000000</v>
      </c>
      <c r="EU244" s="465">
        <v>1000000</v>
      </c>
      <c r="EV244" s="465">
        <v>1000000</v>
      </c>
      <c r="EW244" s="465">
        <v>1000000</v>
      </c>
      <c r="EX244" s="465">
        <v>1000000</v>
      </c>
      <c r="EY244" s="465">
        <v>1000000</v>
      </c>
      <c r="EZ244" s="465">
        <v>1000000</v>
      </c>
      <c r="FA244" s="465">
        <v>1000000</v>
      </c>
    </row>
    <row r="245" spans="1:157" ht="35.25" customHeight="1" thickBot="1">
      <c r="B245" s="1" t="s">
        <v>202</v>
      </c>
      <c r="C245" s="1" t="s">
        <v>203</v>
      </c>
      <c r="D245" s="1" t="s">
        <v>171</v>
      </c>
      <c r="E245" s="1" t="s">
        <v>172</v>
      </c>
      <c r="F245" s="1">
        <v>8</v>
      </c>
      <c r="G245" s="1" t="s">
        <v>171</v>
      </c>
      <c r="H245" s="1" t="s">
        <v>171</v>
      </c>
      <c r="I245" s="1" t="s">
        <v>171</v>
      </c>
      <c r="J245" s="1" t="s">
        <v>171</v>
      </c>
      <c r="K245" s="1" t="s">
        <v>171</v>
      </c>
      <c r="L245" s="1" t="s">
        <v>171</v>
      </c>
      <c r="M245" s="1" t="s">
        <v>171</v>
      </c>
      <c r="N245" s="1" t="s">
        <v>171</v>
      </c>
      <c r="O245" s="1" t="s">
        <v>171</v>
      </c>
      <c r="T245" s="172" t="s">
        <v>178</v>
      </c>
      <c r="U245" s="399"/>
      <c r="V245" s="172" t="s">
        <v>178</v>
      </c>
      <c r="W245" s="343">
        <f>(+SUMIFS('[1]SIIF 30 de Noviembre de 2025'!$P$4:$P$749,'[1]SIIF 30 de Noviembre de 2025'!$A$4:$A$749,$B245,'[1]SIIF 30 de Noviembre de 2025'!$B$4:$B$749,$C245,'[1]SIIF 30 de Noviembre de 2025'!$C$4:$C$749,$D245,'[1]SIIF 30 de Noviembre de 2025'!$D$4:$D$749,$E245,'[1]SIIF 30 de Noviembre de 2025'!$E$4:$E$749,$F245,'[1]SIIF 30 de Noviembre de 2025'!$F$4:$F$749,$G245,'[1]SIIF 30 de Noviembre de 2025'!$G$4:$G$749,$H245,'[1]SIIF 30 de Noviembre de 2025'!$H$4:$H$749,$I245,'[1]SIIF 30 de Noviembre de 2025'!$I$4:$I$749,$J245,'[1]SIIF 30 de Noviembre de 2025'!$J$4:$J$749,$K245,'[1]SIIF 30 de Noviembre de 2025'!$K$4:$K$749,$L245,'[1]SIIF 30 de Noviembre de 2025'!$L$4:$L$749,$M245,'[1]SIIF 30 de Noviembre de 2025'!$M$4:$M$749,$N245,'[1]SIIF 30 de Noviembre de 2025'!$N$4:$N$749,$O245)/1000000)</f>
        <v>578.9</v>
      </c>
      <c r="X245" s="294">
        <v>0</v>
      </c>
      <c r="Y245" s="343">
        <f>(+SUMIFS('[1]SIIF 30 de Noviembre de 2025'!$R$4:$R$749,'[1]SIIF 30 de Noviembre de 2025'!$A$4:$A$749,$B245,'[1]SIIF 30 de Noviembre de 2025'!$B$4:$B$749,$C245,'[1]SIIF 30 de Noviembre de 2025'!$C$4:$C$749,$D245,'[1]SIIF 30 de Noviembre de 2025'!$D$4:$D$749,$E245,'[1]SIIF 30 de Noviembre de 2025'!$E$4:$E$749,$F245,'[1]SIIF 30 de Noviembre de 2025'!$F$4:$F$749,$G245,'[1]SIIF 30 de Noviembre de 2025'!$G$4:$G$749,$H245,'[1]SIIF 30 de Noviembre de 2025'!$H$4:$H$749,$I245,'[1]SIIF 30 de Noviembre de 2025'!$I$4:$I$749,$J245,'[1]SIIF 30 de Noviembre de 2025'!$J$4:$J$749,$K245,'[1]SIIF 30 de Noviembre de 2025'!$K$4:$K$749,$L245,'[1]SIIF 30 de Noviembre de 2025'!$L$4:$L$749,$M245,'[1]SIIF 30 de Noviembre de 2025'!$M$4:$M$749,$N245,'[1]SIIF 30 de Noviembre de 2025'!$N$4:$N$749,$O245)/1000000)</f>
        <v>0</v>
      </c>
      <c r="Z245" s="294"/>
      <c r="AA245" s="343">
        <f>(+SUMIFS('[1]SIIF 30 de Noviembre de 2025'!$Q$4:$Q$749,'[1]SIIF 30 de Noviembre de 2025'!$A$4:$A$749,$B245,'[1]SIIF 30 de Noviembre de 2025'!$B$4:$B$749,$C245,'[1]SIIF 30 de Noviembre de 2025'!$C$4:$C$749,$D245,'[1]SIIF 30 de Noviembre de 2025'!$D$4:$D$749,$E245,'[1]SIIF 30 de Noviembre de 2025'!$E$4:$E$749,$F245,'[1]SIIF 30 de Noviembre de 2025'!$F$4:$F$749,$G245,'[1]SIIF 30 de Noviembre de 2025'!$G$4:$G$749,$H245,'[1]SIIF 30 de Noviembre de 2025'!$H$4:$H$749,$I245,'[1]SIIF 30 de Noviembre de 2025'!$I$4:$I$749,$J245,'[1]SIIF 30 de Noviembre de 2025'!$J$4:$J$749,$K245,'[1]SIIF 30 de Noviembre de 2025'!$K$4:$K$749,$L245,'[1]SIIF 30 de Noviembre de 2025'!$L$4:$L$749,$M245,'[1]SIIF 30 de Noviembre de 2025'!$M$4:$M$749,$N245,'[1]SIIF 30 de Noviembre de 2025'!$N$4:$N$749,$O245)/1000000)</f>
        <v>0</v>
      </c>
      <c r="AB245" s="294"/>
      <c r="AC245" s="294"/>
      <c r="AD245" s="407">
        <f>W245-Y245+AA245</f>
        <v>578.9</v>
      </c>
      <c r="AE245" s="343">
        <f>(+SUMIFS('[1]SIIF 30 de Noviembre de 2025'!$T$4:$T$749,'[1]SIIF 30 de Noviembre de 2025'!$A$4:$A$749,$B245,'[1]SIIF 30 de Noviembre de 2025'!$B$4:$B$749,$C245,'[1]SIIF 30 de Noviembre de 2025'!$C$4:$C$749,$D245,'[1]SIIF 30 de Noviembre de 2025'!$D$4:$D$749,$E245,'[1]SIIF 30 de Noviembre de 2025'!$E$4:$E$749,$F245,'[1]SIIF 30 de Noviembre de 2025'!$F$4:$F$749,$G245,'[1]SIIF 30 de Noviembre de 2025'!$G$4:$G$749,$H245,'[1]SIIF 30 de Noviembre de 2025'!$H$4:$H$749,$I245,'[1]SIIF 30 de Noviembre de 2025'!$I$4:$I$749,$J245,'[1]SIIF 30 de Noviembre de 2025'!$J$4:$J$749,$K245,'[1]SIIF 30 de Noviembre de 2025'!$K$4:$K$749,$L245,'[1]SIIF 30 de Noviembre de 2025'!$L$4:$L$749,$M245,'[1]SIIF 30 de Noviembre de 2025'!$M$4:$M$749,$N245,'[1]SIIF 30 de Noviembre de 2025'!$N$4:$N$749,$O245)/1000000)</f>
        <v>0</v>
      </c>
      <c r="AF245" s="343">
        <f>(+SUMIFS('[1]SIIF 30 de Noviembre de 2025'!$U$4:$U$749,'[1]SIIF 30 de Noviembre de 2025'!$A$4:$A$749,$B245,'[1]SIIF 30 de Noviembre de 2025'!$B$4:$B$749,$C245,'[1]SIIF 30 de Noviembre de 2025'!$C$4:$C$749,$D245,'[1]SIIF 30 de Noviembre de 2025'!$D$4:$D$749,$E245,'[1]SIIF 30 de Noviembre de 2025'!$E$4:$E$749,$F245,'[1]SIIF 30 de Noviembre de 2025'!$F$4:$F$749,$G245,'[1]SIIF 30 de Noviembre de 2025'!$G$4:$G$749,$H245,'[1]SIIF 30 de Noviembre de 2025'!$H$4:$H$749,$I245,'[1]SIIF 30 de Noviembre de 2025'!$I$4:$I$749,$J245,'[1]SIIF 30 de Noviembre de 2025'!$J$4:$J$749,$K245,'[1]SIIF 30 de Noviembre de 2025'!$K$4:$K$749,$L245,'[1]SIIF 30 de Noviembre de 2025'!$L$4:$L$749,$M245,'[1]SIIF 30 de Noviembre de 2025'!$M$4:$M$749,$N245,'[1]SIIF 30 de Noviembre de 2025'!$N$4:$N$749,$O245)/1000000)</f>
        <v>300</v>
      </c>
      <c r="AG245" s="343">
        <f t="shared" si="649"/>
        <v>278.89999999999998</v>
      </c>
      <c r="AH245" s="407">
        <f>+SUMIFS('[1]SIIF 30 de Noviembre de 2025'!$W$4:$W$749,'[1]SIIF 30 de Noviembre de 2025'!$A$4:$A$749,$B245,'[1]SIIF 30 de Noviembre de 2025'!$B$4:$B$749,$C245,'[1]SIIF 30 de Noviembre de 2025'!$C$4:$C$749,$D245,'[1]SIIF 30 de Noviembre de 2025'!$D$4:$D$749,$E245,'[1]SIIF 30 de Noviembre de 2025'!$E$4:$E$749,$F245,'[1]SIIF 30 de Noviembre de 2025'!$F$4:$F$749,$G245,'[1]SIIF 30 de Noviembre de 2025'!$G$4:$G$749,$H245,'[1]SIIF 30 de Noviembre de 2025'!$H$4:$H$749,$I245,'[1]SIIF 30 de Noviembre de 2025'!$I$4:$I$749,$J245,'[1]SIIF 30 de Noviembre de 2025'!$J$4:$J$749,$K245,'[1]SIIF 30 de Noviembre de 2025'!$K$4:$K$749,$L245,'[1]SIIF 30 de Noviembre de 2025'!$L$4:$L$749,$M245,'[1]SIIF 30 de Noviembre de 2025'!$M$4:$M$749,$N245,'[1]SIIF 30 de Noviembre de 2025'!$N$4:$N$749,$O245)/1000000</f>
        <v>257.75076100000001</v>
      </c>
      <c r="AI245" s="175">
        <f t="shared" si="637"/>
        <v>0.44524228882363104</v>
      </c>
      <c r="AJ245" s="215"/>
      <c r="AK245" s="243">
        <f>INDEX(CC245:CN245,MATCH($W$1,$CC$86:$CN$86,0))</f>
        <v>338.4</v>
      </c>
      <c r="AL245" s="174">
        <f>+AH245-AK245</f>
        <v>-80.649238999999966</v>
      </c>
      <c r="AM245" s="168">
        <f t="shared" si="638"/>
        <v>0.58455691829331491</v>
      </c>
      <c r="AN245" s="407">
        <f>+SUMIFS('[1]SIIF 30 de Noviembre de 2025'!$X$4:$X$749,'[1]SIIF 30 de Noviembre de 2025'!$A$4:$A$749,$B245,'[1]SIIF 30 de Noviembre de 2025'!$B$4:$B$749,$C245,'[1]SIIF 30 de Noviembre de 2025'!$C$4:$C$749,$D245,'[1]SIIF 30 de Noviembre de 2025'!$D$4:$D$749,$E245,'[1]SIIF 30 de Noviembre de 2025'!$E$4:$E$749,$F245,'[1]SIIF 30 de Noviembre de 2025'!$F$4:$F$749,$G245,'[1]SIIF 30 de Noviembre de 2025'!$G$4:$G$749,$H245,'[1]SIIF 30 de Noviembre de 2025'!$H$4:$H$749,$I245,'[1]SIIF 30 de Noviembre de 2025'!$I$4:$I$749,$J245,'[1]SIIF 30 de Noviembre de 2025'!$J$4:$J$749,$K245,'[1]SIIF 30 de Noviembre de 2025'!$K$4:$K$749,$L245,'[1]SIIF 30 de Noviembre de 2025'!$L$4:$L$749,$M245,'[1]SIIF 30 de Noviembre de 2025'!$M$4:$M$749,$N245,'[1]SIIF 30 de Noviembre de 2025'!$N$4:$N$749,$O245)/1000000</f>
        <v>257.75076100000001</v>
      </c>
      <c r="AO245" s="175">
        <f t="shared" si="639"/>
        <v>0.44524228882363104</v>
      </c>
      <c r="AP245" s="215"/>
      <c r="AQ245" s="243">
        <f>INDEX(CP245:DA245,MATCH($W$1,$CP$86:$DA$86,0))</f>
        <v>338.4</v>
      </c>
      <c r="AR245" s="174">
        <f>+AN245-AQ245</f>
        <v>-80.649238999999966</v>
      </c>
      <c r="AS245" s="168">
        <f t="shared" si="640"/>
        <v>0.58455691829331491</v>
      </c>
      <c r="AT245" s="407">
        <f>+SUMIFS('[1]SIIF 30 de Noviembre de 2025'!$Z$4:$Z$749,'[1]SIIF 30 de Noviembre de 2025'!$A$4:$A$749,$B245,'[1]SIIF 30 de Noviembre de 2025'!$B$4:$B$749,$C245,'[1]SIIF 30 de Noviembre de 2025'!$C$4:$C$749,$D245,'[1]SIIF 30 de Noviembre de 2025'!$D$4:$D$749,$E245,'[1]SIIF 30 de Noviembre de 2025'!$E$4:$E$749,$F245,'[1]SIIF 30 de Noviembre de 2025'!$F$4:$F$749,$G245,'[1]SIIF 30 de Noviembre de 2025'!$G$4:$G$749,$H245,'[1]SIIF 30 de Noviembre de 2025'!$H$4:$H$749,$I245,'[1]SIIF 30 de Noviembre de 2025'!$I$4:$I$749,$J245,'[1]SIIF 30 de Noviembre de 2025'!$J$4:$J$749,$K245,'[1]SIIF 30 de Noviembre de 2025'!$K$4:$K$749,$L245,'[1]SIIF 30 de Noviembre de 2025'!$L$4:$L$749,$M245,'[1]SIIF 30 de Noviembre de 2025'!$M$4:$M$749,$N245,'[1]SIIF 30 de Noviembre de 2025'!$N$4:$N$749,$O245)/1000000</f>
        <v>257.75076100000001</v>
      </c>
      <c r="AU245" s="175">
        <f t="shared" si="641"/>
        <v>0.44524228882363104</v>
      </c>
      <c r="AV245" s="407">
        <f>+AD245-AH245</f>
        <v>321.14923899999997</v>
      </c>
      <c r="AW245" s="341">
        <f>+AH245-AN245</f>
        <v>0</v>
      </c>
      <c r="AX245" s="342">
        <f t="shared" si="650"/>
        <v>321.14923899999997</v>
      </c>
      <c r="AY245" s="376"/>
      <c r="AZ245" s="188">
        <f>AD245*AS245</f>
        <v>338.4</v>
      </c>
      <c r="BA245" s="170">
        <f t="shared" si="642"/>
        <v>0.76167482565011824</v>
      </c>
      <c r="BC245" s="307">
        <v>0.22230264294351357</v>
      </c>
      <c r="BD245" s="308">
        <v>0.22230264294351357</v>
      </c>
      <c r="BE245" s="308">
        <v>0.24424080152012437</v>
      </c>
      <c r="BF245" s="308">
        <v>0.54016237692174818</v>
      </c>
      <c r="BG245" s="308">
        <v>0.54016237692174818</v>
      </c>
      <c r="BH245" s="308">
        <v>0.54016237692174818</v>
      </c>
      <c r="BI245" s="308">
        <v>0.54016237692174818</v>
      </c>
      <c r="BJ245" s="308">
        <v>0.54016237692174818</v>
      </c>
      <c r="BK245" s="308">
        <v>0.54016237692174818</v>
      </c>
      <c r="BL245" s="308">
        <v>0.58455691829331491</v>
      </c>
      <c r="BM245" s="308">
        <v>0.58455691829331491</v>
      </c>
      <c r="BN245" s="308">
        <v>1</v>
      </c>
      <c r="BO245" s="326"/>
      <c r="BP245" s="308">
        <v>0.22230264294351357</v>
      </c>
      <c r="BQ245" s="308">
        <v>0.22230264294351357</v>
      </c>
      <c r="BR245" s="308">
        <v>0.24424080152012437</v>
      </c>
      <c r="BS245" s="308">
        <v>0.54016237692174818</v>
      </c>
      <c r="BT245" s="308">
        <v>0.54016237692174818</v>
      </c>
      <c r="BU245" s="308">
        <v>0.54016237692174818</v>
      </c>
      <c r="BV245" s="308">
        <v>0.54016237692174818</v>
      </c>
      <c r="BW245" s="308">
        <v>0.54016237692174818</v>
      </c>
      <c r="BX245" s="308">
        <v>0.54016237692174818</v>
      </c>
      <c r="BY245" s="308">
        <v>0.58455691829331491</v>
      </c>
      <c r="BZ245" s="308">
        <v>0.58455691829331491</v>
      </c>
      <c r="CA245" s="308">
        <v>1</v>
      </c>
      <c r="CC245" s="464">
        <f t="shared" si="654"/>
        <v>128.691</v>
      </c>
      <c r="CD245" s="464">
        <f t="shared" si="651"/>
        <v>128.691</v>
      </c>
      <c r="CE245" s="464">
        <f t="shared" si="651"/>
        <v>141.39099999999999</v>
      </c>
      <c r="CF245" s="464">
        <f t="shared" si="651"/>
        <v>312.7</v>
      </c>
      <c r="CG245" s="464">
        <f t="shared" si="651"/>
        <v>312.7</v>
      </c>
      <c r="CH245" s="464">
        <f t="shared" si="651"/>
        <v>312.7</v>
      </c>
      <c r="CI245" s="464">
        <f t="shared" si="651"/>
        <v>312.7</v>
      </c>
      <c r="CJ245" s="464">
        <f t="shared" si="652"/>
        <v>312.7</v>
      </c>
      <c r="CK245" s="464">
        <f t="shared" si="652"/>
        <v>312.7</v>
      </c>
      <c r="CL245" s="464">
        <f t="shared" si="652"/>
        <v>338.4</v>
      </c>
      <c r="CM245" s="464">
        <f t="shared" si="652"/>
        <v>338.4</v>
      </c>
      <c r="CN245" s="464">
        <f t="shared" si="652"/>
        <v>578.9</v>
      </c>
      <c r="CO245" s="489"/>
      <c r="CP245" s="465">
        <f t="shared" si="653"/>
        <v>128.691</v>
      </c>
      <c r="CQ245" s="465">
        <f t="shared" si="653"/>
        <v>128.691</v>
      </c>
      <c r="CR245" s="465">
        <f t="shared" si="653"/>
        <v>141.39099999999999</v>
      </c>
      <c r="CS245" s="465">
        <f t="shared" si="653"/>
        <v>312.7</v>
      </c>
      <c r="CT245" s="465">
        <f t="shared" si="653"/>
        <v>312.7</v>
      </c>
      <c r="CU245" s="465">
        <f t="shared" si="653"/>
        <v>312.7</v>
      </c>
      <c r="CV245" s="465">
        <f t="shared" si="653"/>
        <v>312.7</v>
      </c>
      <c r="CW245" s="465">
        <f t="shared" si="653"/>
        <v>312.7</v>
      </c>
      <c r="CX245" s="465">
        <f t="shared" si="653"/>
        <v>312.7</v>
      </c>
      <c r="CY245" s="465">
        <f t="shared" si="653"/>
        <v>338.4</v>
      </c>
      <c r="CZ245" s="465">
        <f t="shared" si="653"/>
        <v>338.4</v>
      </c>
      <c r="DA245" s="465">
        <f t="shared" si="653"/>
        <v>578.9</v>
      </c>
      <c r="DC245" s="482">
        <v>128691000</v>
      </c>
      <c r="DD245" s="483">
        <v>128691000</v>
      </c>
      <c r="DE245" s="483">
        <v>141391000</v>
      </c>
      <c r="DF245" s="483">
        <v>312700000</v>
      </c>
      <c r="DG245" s="483">
        <v>312700000</v>
      </c>
      <c r="DH245" s="483">
        <v>312700000</v>
      </c>
      <c r="DI245" s="483">
        <v>312700000</v>
      </c>
      <c r="DJ245" s="483">
        <v>312700000</v>
      </c>
      <c r="DK245" s="483">
        <v>312700000</v>
      </c>
      <c r="DL245" s="483">
        <v>338400000</v>
      </c>
      <c r="DM245" s="483">
        <v>338400000</v>
      </c>
      <c r="DN245" s="483">
        <v>578900000</v>
      </c>
      <c r="DO245" s="489"/>
      <c r="DP245" s="483">
        <v>128691000</v>
      </c>
      <c r="DQ245" s="483">
        <v>128691000</v>
      </c>
      <c r="DR245" s="483">
        <v>141391000</v>
      </c>
      <c r="DS245" s="483">
        <v>312700000</v>
      </c>
      <c r="DT245" s="483">
        <v>312700000</v>
      </c>
      <c r="DU245" s="483">
        <v>312700000</v>
      </c>
      <c r="DV245" s="483">
        <v>312700000</v>
      </c>
      <c r="DW245" s="483">
        <v>312700000</v>
      </c>
      <c r="DX245" s="483">
        <v>312700000</v>
      </c>
      <c r="DY245" s="483">
        <v>338400000</v>
      </c>
      <c r="DZ245" s="483">
        <v>338400000</v>
      </c>
      <c r="EA245" s="483">
        <v>578900000</v>
      </c>
      <c r="EC245" s="482">
        <v>1000000</v>
      </c>
      <c r="ED245" s="483">
        <v>1000000</v>
      </c>
      <c r="EE245" s="483">
        <v>1000000</v>
      </c>
      <c r="EF245" s="483">
        <v>1000000</v>
      </c>
      <c r="EG245" s="483">
        <v>1000000</v>
      </c>
      <c r="EH245" s="483">
        <v>1000000</v>
      </c>
      <c r="EI245" s="483">
        <v>1000000</v>
      </c>
      <c r="EJ245" s="483">
        <v>1000000</v>
      </c>
      <c r="EK245" s="483">
        <v>1000000</v>
      </c>
      <c r="EL245" s="483">
        <v>1000000</v>
      </c>
      <c r="EM245" s="483">
        <v>1000000</v>
      </c>
      <c r="EN245" s="483">
        <v>1000000</v>
      </c>
      <c r="EO245" s="489"/>
      <c r="EP245" s="483">
        <v>1000000</v>
      </c>
      <c r="EQ245" s="483">
        <v>1000000</v>
      </c>
      <c r="ER245" s="483">
        <v>1000000</v>
      </c>
      <c r="ES245" s="483">
        <v>1000000</v>
      </c>
      <c r="ET245" s="483">
        <v>1000000</v>
      </c>
      <c r="EU245" s="483">
        <v>1000000</v>
      </c>
      <c r="EV245" s="483">
        <v>1000000</v>
      </c>
      <c r="EW245" s="483">
        <v>1000000</v>
      </c>
      <c r="EX245" s="483">
        <v>1000000</v>
      </c>
      <c r="EY245" s="483">
        <v>1000000</v>
      </c>
      <c r="EZ245" s="483">
        <v>1000000</v>
      </c>
      <c r="FA245" s="483">
        <v>1000000</v>
      </c>
    </row>
    <row r="246" spans="1:157" ht="27.75" customHeight="1" thickBot="1">
      <c r="A246" s="179"/>
      <c r="B246" s="1" t="s">
        <v>202</v>
      </c>
      <c r="C246" s="1" t="s">
        <v>203</v>
      </c>
      <c r="D246" s="179" t="s">
        <v>171</v>
      </c>
      <c r="E246" s="179" t="s">
        <v>179</v>
      </c>
      <c r="F246" s="179" t="s">
        <v>171</v>
      </c>
      <c r="G246" s="179" t="s">
        <v>171</v>
      </c>
      <c r="H246" s="179" t="s">
        <v>171</v>
      </c>
      <c r="I246" s="179" t="s">
        <v>171</v>
      </c>
      <c r="J246" s="179" t="s">
        <v>171</v>
      </c>
      <c r="K246" s="179" t="s">
        <v>171</v>
      </c>
      <c r="L246" s="179" t="s">
        <v>171</v>
      </c>
      <c r="M246" s="179" t="s">
        <v>171</v>
      </c>
      <c r="N246" s="179" t="s">
        <v>171</v>
      </c>
      <c r="O246" s="179" t="s">
        <v>171</v>
      </c>
      <c r="P246" s="179"/>
      <c r="Q246" s="179"/>
      <c r="R246" s="179"/>
      <c r="S246" s="179"/>
      <c r="T246" s="180" t="s">
        <v>180</v>
      </c>
      <c r="U246" s="180"/>
      <c r="V246" s="180" t="s">
        <v>180</v>
      </c>
      <c r="W246" s="344">
        <f>SUM(W247:W248)</f>
        <v>0</v>
      </c>
      <c r="X246" s="344">
        <f t="shared" ref="X246:AC246" si="655">SUM(X247:X248)</f>
        <v>0</v>
      </c>
      <c r="Y246" s="344">
        <f t="shared" si="655"/>
        <v>0</v>
      </c>
      <c r="Z246" s="344">
        <f t="shared" si="655"/>
        <v>0</v>
      </c>
      <c r="AA246" s="344">
        <f t="shared" si="655"/>
        <v>0</v>
      </c>
      <c r="AB246" s="344">
        <f t="shared" si="655"/>
        <v>0</v>
      </c>
      <c r="AC246" s="344">
        <f t="shared" si="655"/>
        <v>0</v>
      </c>
      <c r="AD246" s="344">
        <f>SUM(AD247:AD248)</f>
        <v>0</v>
      </c>
      <c r="AE246" s="344">
        <f>SUM(AE247:AE248)</f>
        <v>0</v>
      </c>
      <c r="AF246" s="344">
        <f>SUM(AF247:AF248)</f>
        <v>0</v>
      </c>
      <c r="AG246" s="344">
        <f>SUM(AG247:AG248)</f>
        <v>0</v>
      </c>
      <c r="AH246" s="408">
        <f>SUM(AH247:AH248)</f>
        <v>0</v>
      </c>
      <c r="AI246" s="181">
        <f>IFERROR(AH246/AD246,0)</f>
        <v>0</v>
      </c>
      <c r="AJ246" s="182" t="e">
        <f>+AH246/AG246</f>
        <v>#DIV/0!</v>
      </c>
      <c r="AK246" s="183">
        <f>SUM(AK247:AK248)</f>
        <v>0</v>
      </c>
      <c r="AL246" s="183">
        <f>SUM(AL247:AL248)</f>
        <v>0</v>
      </c>
      <c r="AM246" s="168">
        <f t="shared" si="638"/>
        <v>0</v>
      </c>
      <c r="AN246" s="408">
        <f>SUM(AN247:AN248)</f>
        <v>0</v>
      </c>
      <c r="AO246" s="181">
        <f>IFERROR(AN246/AD246,0)</f>
        <v>0</v>
      </c>
      <c r="AP246" s="184" t="e">
        <f>+AN246/AG246</f>
        <v>#DIV/0!</v>
      </c>
      <c r="AQ246" s="183">
        <f>SUM(AQ247:AQ248)</f>
        <v>0</v>
      </c>
      <c r="AR246" s="183">
        <f>SUM(AR247:AR248)</f>
        <v>0</v>
      </c>
      <c r="AS246" s="168">
        <f t="shared" si="640"/>
        <v>0</v>
      </c>
      <c r="AT246" s="408">
        <f>SUM(AT247:AT248)</f>
        <v>0</v>
      </c>
      <c r="AU246" s="181">
        <f>IFERROR(AT246/AD246,0)</f>
        <v>0</v>
      </c>
      <c r="AV246" s="408">
        <f>SUM(AV247:AV248)</f>
        <v>0</v>
      </c>
      <c r="AW246" s="344">
        <f>SUM(AW247:AW248)</f>
        <v>0</v>
      </c>
      <c r="AX246" s="344">
        <f t="shared" si="650"/>
        <v>0</v>
      </c>
      <c r="AY246" s="344">
        <f>+AG246-AH246</f>
        <v>0</v>
      </c>
      <c r="AZ246" s="185">
        <f>AZ329</f>
        <v>0</v>
      </c>
      <c r="BA246" s="170">
        <f>IF(AND(AZ246=0,AN246&gt;AZ246),1,IFERROR(AN246/AZ246,1))</f>
        <v>1</v>
      </c>
      <c r="BC246" s="523">
        <v>0</v>
      </c>
      <c r="BD246" s="523">
        <v>0</v>
      </c>
      <c r="BE246" s="523">
        <v>0</v>
      </c>
      <c r="BF246" s="523">
        <v>0</v>
      </c>
      <c r="BG246" s="523">
        <v>0</v>
      </c>
      <c r="BH246" s="523">
        <v>0</v>
      </c>
      <c r="BI246" s="523">
        <v>0</v>
      </c>
      <c r="BJ246" s="523">
        <v>0</v>
      </c>
      <c r="BK246" s="523">
        <v>0</v>
      </c>
      <c r="BL246" s="523">
        <v>0</v>
      </c>
      <c r="BM246" s="523">
        <v>0</v>
      </c>
      <c r="BN246" s="523">
        <v>0</v>
      </c>
      <c r="BP246" s="523">
        <v>0</v>
      </c>
      <c r="BQ246" s="523">
        <v>0</v>
      </c>
      <c r="BR246" s="523">
        <v>0</v>
      </c>
      <c r="BS246" s="523">
        <v>0</v>
      </c>
      <c r="BT246" s="523">
        <v>0</v>
      </c>
      <c r="BU246" s="523">
        <v>0</v>
      </c>
      <c r="BV246" s="523">
        <v>0</v>
      </c>
      <c r="BW246" s="523">
        <v>0</v>
      </c>
      <c r="BX246" s="523">
        <v>0</v>
      </c>
      <c r="BY246" s="523">
        <v>0</v>
      </c>
      <c r="BZ246" s="523">
        <v>0</v>
      </c>
      <c r="CA246" s="523">
        <v>0</v>
      </c>
      <c r="CC246" s="183">
        <f t="shared" ref="CC246:CN246" si="656">SUM(CC247:CC248)</f>
        <v>0</v>
      </c>
      <c r="CD246" s="183">
        <f t="shared" si="656"/>
        <v>0</v>
      </c>
      <c r="CE246" s="183">
        <f t="shared" si="656"/>
        <v>0</v>
      </c>
      <c r="CF246" s="183">
        <f t="shared" si="656"/>
        <v>0</v>
      </c>
      <c r="CG246" s="183">
        <f t="shared" si="656"/>
        <v>0</v>
      </c>
      <c r="CH246" s="183">
        <f t="shared" si="656"/>
        <v>0</v>
      </c>
      <c r="CI246" s="183">
        <f t="shared" si="656"/>
        <v>0</v>
      </c>
      <c r="CJ246" s="183">
        <f t="shared" si="656"/>
        <v>0</v>
      </c>
      <c r="CK246" s="183">
        <f t="shared" si="656"/>
        <v>0</v>
      </c>
      <c r="CL246" s="183">
        <f t="shared" si="656"/>
        <v>0</v>
      </c>
      <c r="CM246" s="183">
        <f t="shared" si="656"/>
        <v>0</v>
      </c>
      <c r="CN246" s="183">
        <f t="shared" si="656"/>
        <v>0</v>
      </c>
      <c r="CO246" s="489"/>
      <c r="CP246" s="183">
        <f t="shared" ref="CP246:DA246" si="657">SUM(CP247:CP248)</f>
        <v>0</v>
      </c>
      <c r="CQ246" s="183">
        <f t="shared" si="657"/>
        <v>0</v>
      </c>
      <c r="CR246" s="183">
        <f t="shared" si="657"/>
        <v>0</v>
      </c>
      <c r="CS246" s="183">
        <f t="shared" si="657"/>
        <v>0</v>
      </c>
      <c r="CT246" s="183">
        <f t="shared" si="657"/>
        <v>0</v>
      </c>
      <c r="CU246" s="183">
        <f t="shared" si="657"/>
        <v>0</v>
      </c>
      <c r="CV246" s="183">
        <f t="shared" si="657"/>
        <v>0</v>
      </c>
      <c r="CW246" s="183">
        <f t="shared" si="657"/>
        <v>0</v>
      </c>
      <c r="CX246" s="183">
        <f t="shared" si="657"/>
        <v>0</v>
      </c>
      <c r="CY246" s="183">
        <f t="shared" si="657"/>
        <v>0</v>
      </c>
      <c r="CZ246" s="183">
        <f t="shared" si="657"/>
        <v>0</v>
      </c>
      <c r="DA246" s="183">
        <f t="shared" si="657"/>
        <v>0</v>
      </c>
      <c r="DC246" s="183">
        <f t="shared" ref="DC246:DN246" si="658">SUM(DC247:DC248)</f>
        <v>0</v>
      </c>
      <c r="DD246" s="183">
        <f t="shared" si="658"/>
        <v>0</v>
      </c>
      <c r="DE246" s="183">
        <f t="shared" si="658"/>
        <v>0</v>
      </c>
      <c r="DF246" s="183">
        <f t="shared" si="658"/>
        <v>0</v>
      </c>
      <c r="DG246" s="183">
        <f t="shared" si="658"/>
        <v>0</v>
      </c>
      <c r="DH246" s="183">
        <f t="shared" si="658"/>
        <v>0</v>
      </c>
      <c r="DI246" s="183">
        <f t="shared" si="658"/>
        <v>0</v>
      </c>
      <c r="DJ246" s="183">
        <f t="shared" si="658"/>
        <v>0</v>
      </c>
      <c r="DK246" s="183">
        <f t="shared" si="658"/>
        <v>0</v>
      </c>
      <c r="DL246" s="183">
        <f t="shared" si="658"/>
        <v>0</v>
      </c>
      <c r="DM246" s="183">
        <f t="shared" si="658"/>
        <v>0</v>
      </c>
      <c r="DN246" s="183">
        <f t="shared" si="658"/>
        <v>0</v>
      </c>
      <c r="DO246" s="489"/>
      <c r="DP246" s="183">
        <f t="shared" ref="DP246:EA246" si="659">SUM(DP247:DP248)</f>
        <v>0</v>
      </c>
      <c r="DQ246" s="183">
        <f t="shared" si="659"/>
        <v>0</v>
      </c>
      <c r="DR246" s="183">
        <f t="shared" si="659"/>
        <v>0</v>
      </c>
      <c r="DS246" s="183">
        <f t="shared" si="659"/>
        <v>0</v>
      </c>
      <c r="DT246" s="183">
        <f t="shared" si="659"/>
        <v>0</v>
      </c>
      <c r="DU246" s="183">
        <f t="shared" si="659"/>
        <v>0</v>
      </c>
      <c r="DV246" s="183">
        <f t="shared" si="659"/>
        <v>0</v>
      </c>
      <c r="DW246" s="183">
        <f t="shared" si="659"/>
        <v>0</v>
      </c>
      <c r="DX246" s="183">
        <f t="shared" si="659"/>
        <v>0</v>
      </c>
      <c r="DY246" s="183">
        <f t="shared" si="659"/>
        <v>0</v>
      </c>
      <c r="DZ246" s="183">
        <f t="shared" si="659"/>
        <v>0</v>
      </c>
      <c r="EA246" s="183">
        <f t="shared" si="659"/>
        <v>0</v>
      </c>
      <c r="EC246" s="484">
        <v>1000000</v>
      </c>
      <c r="ED246" s="484">
        <v>1000000</v>
      </c>
      <c r="EE246" s="484">
        <v>1000000</v>
      </c>
      <c r="EF246" s="484">
        <v>1000000</v>
      </c>
      <c r="EG246" s="484">
        <v>1000000</v>
      </c>
      <c r="EH246" s="484">
        <v>1000000</v>
      </c>
      <c r="EI246" s="484">
        <v>1000000</v>
      </c>
      <c r="EJ246" s="484">
        <v>1000000</v>
      </c>
      <c r="EK246" s="484">
        <v>1000000</v>
      </c>
      <c r="EL246" s="484">
        <v>1000000</v>
      </c>
      <c r="EM246" s="484">
        <v>1000000</v>
      </c>
      <c r="EN246" s="484">
        <v>1000000</v>
      </c>
      <c r="EO246" s="489"/>
      <c r="EP246" s="484">
        <v>1000000</v>
      </c>
      <c r="EQ246" s="484">
        <v>1000000</v>
      </c>
      <c r="ER246" s="484">
        <v>1000000</v>
      </c>
      <c r="ES246" s="484">
        <v>1000000</v>
      </c>
      <c r="ET246" s="484">
        <v>1000000</v>
      </c>
      <c r="EU246" s="484">
        <v>1000000</v>
      </c>
      <c r="EV246" s="484">
        <v>1000000</v>
      </c>
      <c r="EW246" s="484">
        <v>1000000</v>
      </c>
      <c r="EX246" s="484">
        <v>1000000</v>
      </c>
      <c r="EY246" s="484">
        <v>1000000</v>
      </c>
      <c r="EZ246" s="484">
        <v>1000000</v>
      </c>
      <c r="FA246" s="484">
        <v>1000000</v>
      </c>
    </row>
    <row r="247" spans="1:157" ht="21.75" hidden="1" customHeight="1" thickBot="1">
      <c r="A247" s="179"/>
      <c r="B247" s="1" t="s">
        <v>202</v>
      </c>
      <c r="C247" s="1" t="s">
        <v>203</v>
      </c>
      <c r="D247" s="179" t="s">
        <v>217</v>
      </c>
      <c r="E247" s="179" t="s">
        <v>179</v>
      </c>
      <c r="F247" s="179" t="s">
        <v>171</v>
      </c>
      <c r="G247" s="179" t="s">
        <v>171</v>
      </c>
      <c r="H247" s="179" t="s">
        <v>171</v>
      </c>
      <c r="I247" s="179" t="s">
        <v>171</v>
      </c>
      <c r="J247" s="179" t="s">
        <v>171</v>
      </c>
      <c r="K247" s="179" t="s">
        <v>171</v>
      </c>
      <c r="L247" s="179" t="s">
        <v>171</v>
      </c>
      <c r="M247" s="179" t="s">
        <v>171</v>
      </c>
      <c r="N247" s="179" t="s">
        <v>171</v>
      </c>
      <c r="O247" s="179" t="s">
        <v>171</v>
      </c>
      <c r="P247" s="179"/>
      <c r="Q247" s="179"/>
      <c r="R247" s="179"/>
      <c r="S247" s="179"/>
      <c r="T247" s="186" t="s">
        <v>181</v>
      </c>
      <c r="U247" s="387"/>
      <c r="V247" s="186" t="s">
        <v>181</v>
      </c>
      <c r="W247" s="345">
        <f>(+SUMIFS('[1]SIIF 30 de Noviembre de 2025'!$P$4:$P$749,'[1]SIIF 30 de Noviembre de 2025'!$A$4:$A$749,$B247,'[1]SIIF 30 de Noviembre de 2025'!$B$4:$B$749,$C247,'[1]SIIF 30 de Noviembre de 2025'!$C$4:$C$749,$D247,'[1]SIIF 30 de Noviembre de 2025'!$D$4:$D$749,$E247,'[1]SIIF 30 de Noviembre de 2025'!$E$4:$E$749,$F247,'[1]SIIF 30 de Noviembre de 2025'!$F$4:$F$749,$G247,'[1]SIIF 30 de Noviembre de 2025'!$G$4:$G$749,$H247,'[1]SIIF 30 de Noviembre de 2025'!$H$4:$H$749,$I247,'[1]SIIF 30 de Noviembre de 2025'!$I$4:$I$749,$J247,'[1]SIIF 30 de Noviembre de 2025'!$J$4:$J$749,$K247,'[1]SIIF 30 de Noviembre de 2025'!$K$4:$K$749,$L247,'[1]SIIF 30 de Noviembre de 2025'!$L$4:$L$749,$M247,'[1]SIIF 30 de Noviembre de 2025'!$M$4:$M$749,$N247,'[1]SIIF 30 de Noviembre de 2025'!$N$4:$N$749,$O247)/1000000)</f>
        <v>0</v>
      </c>
      <c r="X247" s="345">
        <v>0</v>
      </c>
      <c r="Y247" s="343">
        <f>(+SUMIFS('[1]SIIF 30 de Noviembre de 2025'!$R$4:$R$749,'[1]SIIF 30 de Noviembre de 2025'!$A$4:$A$749,$B247,'[1]SIIF 30 de Noviembre de 2025'!$B$4:$B$749,$C247,'[1]SIIF 30 de Noviembre de 2025'!$C$4:$C$749,$D247,'[1]SIIF 30 de Noviembre de 2025'!$D$4:$D$749,$E247,'[1]SIIF 30 de Noviembre de 2025'!$E$4:$E$749,$F247,'[1]SIIF 30 de Noviembre de 2025'!$F$4:$F$749,$G247,'[1]SIIF 30 de Noviembre de 2025'!$G$4:$G$749,$H247,'[1]SIIF 30 de Noviembre de 2025'!$H$4:$H$749,$I247,'[1]SIIF 30 de Noviembre de 2025'!$I$4:$I$749,$J247,'[1]SIIF 30 de Noviembre de 2025'!$J$4:$J$749,$K247,'[1]SIIF 30 de Noviembre de 2025'!$K$4:$K$749,$L247,'[1]SIIF 30 de Noviembre de 2025'!$L$4:$L$749,$M247,'[1]SIIF 30 de Noviembre de 2025'!$M$4:$M$749,$N247,'[1]SIIF 30 de Noviembre de 2025'!$N$4:$N$749,$O247)/1000000)</f>
        <v>0</v>
      </c>
      <c r="Z247" s="341"/>
      <c r="AA247" s="343">
        <f>(+SUMIFS('[1]SIIF 30 de Noviembre de 2025'!$Q$4:$Q$749,'[1]SIIF 30 de Noviembre de 2025'!$A$4:$A$749,$B247,'[1]SIIF 30 de Noviembre de 2025'!$B$4:$B$749,$C247,'[1]SIIF 30 de Noviembre de 2025'!$C$4:$C$749,$D247,'[1]SIIF 30 de Noviembre de 2025'!$D$4:$D$749,$E247,'[1]SIIF 30 de Noviembre de 2025'!$E$4:$E$749,$F247,'[1]SIIF 30 de Noviembre de 2025'!$F$4:$F$749,$G247,'[1]SIIF 30 de Noviembre de 2025'!$G$4:$G$749,$H247,'[1]SIIF 30 de Noviembre de 2025'!$H$4:$H$749,$I247,'[1]SIIF 30 de Noviembre de 2025'!$I$4:$I$749,$J247,'[1]SIIF 30 de Noviembre de 2025'!$J$4:$J$749,$K247,'[1]SIIF 30 de Noviembre de 2025'!$K$4:$K$749,$L247,'[1]SIIF 30 de Noviembre de 2025'!$L$4:$L$749,$M247,'[1]SIIF 30 de Noviembre de 2025'!$M$4:$M$749,$N247,'[1]SIIF 30 de Noviembre de 2025'!$N$4:$N$749,$O247)/1000000)</f>
        <v>0</v>
      </c>
      <c r="AB247" s="343"/>
      <c r="AC247" s="341"/>
      <c r="AD247" s="407">
        <f>W247-Y247+AA247</f>
        <v>0</v>
      </c>
      <c r="AE247" s="345">
        <f>(+SUMIFS('[1]SIIF 30 de Noviembre de 2025'!$T$4:$T$749,'[1]SIIF 30 de Noviembre de 2025'!$A$4:$A$749,$B247,'[1]SIIF 30 de Noviembre de 2025'!$B$4:$B$749,$C247,'[1]SIIF 30 de Noviembre de 2025'!$C$4:$C$749,$D247,'[1]SIIF 30 de Noviembre de 2025'!$D$4:$D$749,$E247,'[1]SIIF 30 de Noviembre de 2025'!$E$4:$E$749,$F247,'[1]SIIF 30 de Noviembre de 2025'!$F$4:$F$749,$G247,'[1]SIIF 30 de Noviembre de 2025'!$G$4:$G$749,$H247,'[1]SIIF 30 de Noviembre de 2025'!$H$4:$H$749,$I247,'[1]SIIF 30 de Noviembre de 2025'!$I$4:$I$749,$J247,'[1]SIIF 30 de Noviembre de 2025'!$J$4:$J$749,$K247,'[1]SIIF 30 de Noviembre de 2025'!$K$4:$K$749,$L247,'[1]SIIF 30 de Noviembre de 2025'!$L$4:$L$749,$M247,'[1]SIIF 30 de Noviembre de 2025'!$M$4:$M$749,$N247,'[1]SIIF 30 de Noviembre de 2025'!$N$4:$N$749,$O247)/1000000)</f>
        <v>0</v>
      </c>
      <c r="AF247" s="345"/>
      <c r="AG247" s="343">
        <f>AD247-AE247</f>
        <v>0</v>
      </c>
      <c r="AH247" s="409">
        <f>+SUMIFS('[1]SIIF 30 de Noviembre de 2025'!$W$4:$W$749,'[1]SIIF 30 de Noviembre de 2025'!$A$4:$A$749,$B247,'[1]SIIF 30 de Noviembre de 2025'!$B$4:$B$749,$C247,'[1]SIIF 30 de Noviembre de 2025'!$C$4:$C$749,$D247,'[1]SIIF 30 de Noviembre de 2025'!$D$4:$D$749,$E247,'[1]SIIF 30 de Noviembre de 2025'!$E$4:$E$749,$F247,'[1]SIIF 30 de Noviembre de 2025'!$F$4:$F$749,$G247,'[1]SIIF 30 de Noviembre de 2025'!$G$4:$G$749,$H247,'[1]SIIF 30 de Noviembre de 2025'!$H$4:$H$749,$I247,'[1]SIIF 30 de Noviembre de 2025'!$I$4:$I$749,$J247,'[1]SIIF 30 de Noviembre de 2025'!$J$4:$J$749,$K247,'[1]SIIF 30 de Noviembre de 2025'!$K$4:$K$749,$L247,'[1]SIIF 30 de Noviembre de 2025'!$L$4:$L$749,$M247,'[1]SIIF 30 de Noviembre de 2025'!$M$4:$M$749,$N247,'[1]SIIF 30 de Noviembre de 2025'!$N$4:$N$749,$O247)/1000000</f>
        <v>0</v>
      </c>
      <c r="AI247" s="296" t="e">
        <f>+AH247/AD247</f>
        <v>#DIV/0!</v>
      </c>
      <c r="AJ247" s="182" t="e">
        <f>+AH247/AG247</f>
        <v>#DIV/0!</v>
      </c>
      <c r="AK247" s="187">
        <f>+SUMIFS('[1]Cierre Mes Anterior'!$W$4:$W$773,'[1]Cierre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L247" s="174">
        <f>+AH247-AK247</f>
        <v>0</v>
      </c>
      <c r="AM247" s="168">
        <f t="shared" si="638"/>
        <v>0</v>
      </c>
      <c r="AN247" s="409">
        <f>+SUMIFS('[1]SIIF 30 de Noviembre de 2025'!$X$4:$X$749,'[1]SIIF 30 de Noviembre de 2025'!$A$4:$A$749,$B247,'[1]SIIF 30 de Noviembre de 2025'!$B$4:$B$749,$C247,'[1]SIIF 30 de Noviembre de 2025'!$C$4:$C$749,$D247,'[1]SIIF 30 de Noviembre de 2025'!$D$4:$D$749,$E247,'[1]SIIF 30 de Noviembre de 2025'!$E$4:$E$749,$F247,'[1]SIIF 30 de Noviembre de 2025'!$F$4:$F$749,$G247,'[1]SIIF 30 de Noviembre de 2025'!$G$4:$G$749,$H247,'[1]SIIF 30 de Noviembre de 2025'!$H$4:$H$749,$I247,'[1]SIIF 30 de Noviembre de 2025'!$I$4:$I$749,$J247,'[1]SIIF 30 de Noviembre de 2025'!$J$4:$J$749,$K247,'[1]SIIF 30 de Noviembre de 2025'!$K$4:$K$749,$L247,'[1]SIIF 30 de Noviembre de 2025'!$L$4:$L$749,$M247,'[1]SIIF 30 de Noviembre de 2025'!$M$4:$M$749,$N247,'[1]SIIF 30 de Noviembre de 2025'!$N$4:$N$749,$O247)/1000000</f>
        <v>0</v>
      </c>
      <c r="AO247" s="175" t="e">
        <f>+AN247/AD247</f>
        <v>#DIV/0!</v>
      </c>
      <c r="AP247" s="184" t="e">
        <f>+AN247/AG247</f>
        <v>#DIV/0!</v>
      </c>
      <c r="AQ247" s="187">
        <f>+SUMIFS('[1]Cierre Mes Anterior'!$X$4:$X$773,'[1]Cierre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R247" s="174">
        <f>+AN247-AQ247</f>
        <v>0</v>
      </c>
      <c r="AS247" s="168">
        <f t="shared" si="640"/>
        <v>0</v>
      </c>
      <c r="AT247" s="409">
        <f>+SUMIFS('[1]SIIF 30 de Noviembre de 2025'!$Z$4:$Z$749,'[1]SIIF 30 de Noviembre de 2025'!$A$4:$A$749,$B247,'[1]SIIF 30 de Noviembre de 2025'!$B$4:$B$749,$C247,'[1]SIIF 30 de Noviembre de 2025'!$C$4:$C$749,$D247,'[1]SIIF 30 de Noviembre de 2025'!$D$4:$D$749,$E247,'[1]SIIF 30 de Noviembre de 2025'!$E$4:$E$749,$F247,'[1]SIIF 30 de Noviembre de 2025'!$F$4:$F$749,$G247,'[1]SIIF 30 de Noviembre de 2025'!$G$4:$G$749,$H247,'[1]SIIF 30 de Noviembre de 2025'!$H$4:$H$749,$I247,'[1]SIIF 30 de Noviembre de 2025'!$I$4:$I$749,$J247,'[1]SIIF 30 de Noviembre de 2025'!$J$4:$J$749,$K247,'[1]SIIF 30 de Noviembre de 2025'!$K$4:$K$749,$L247,'[1]SIIF 30 de Noviembre de 2025'!$L$4:$L$749,$M247,'[1]SIIF 30 de Noviembre de 2025'!$M$4:$M$749,$N247,'[1]SIIF 30 de Noviembre de 2025'!$N$4:$N$749,$O247)/1000000</f>
        <v>0</v>
      </c>
      <c r="AU247" s="175" t="e">
        <f>+AT247/AD247</f>
        <v>#DIV/0!</v>
      </c>
      <c r="AV247" s="407">
        <f>+AD247-AH247</f>
        <v>0</v>
      </c>
      <c r="AW247" s="341">
        <f>+AH247-AN247</f>
        <v>0</v>
      </c>
      <c r="AX247" s="342">
        <f t="shared" si="650"/>
        <v>0</v>
      </c>
      <c r="AY247" s="343">
        <f>+AG247-AH247</f>
        <v>0</v>
      </c>
      <c r="AZ247" s="188">
        <f>AD247*AS247</f>
        <v>0</v>
      </c>
      <c r="BA247" s="170">
        <f>IF(AND(AZ247=0,AN247&gt;AZ247),1,IFERROR(AN247/AZ247,1))</f>
        <v>1</v>
      </c>
      <c r="BC247" s="313"/>
      <c r="BD247" s="313"/>
      <c r="BE247" s="313"/>
      <c r="BF247" s="313"/>
      <c r="BG247" s="313"/>
      <c r="BH247" s="313"/>
      <c r="BI247" s="313"/>
      <c r="BJ247" s="313"/>
      <c r="BK247" s="313"/>
      <c r="BL247" s="313"/>
      <c r="BM247" s="313"/>
      <c r="BN247" s="313"/>
      <c r="BO247" s="326"/>
      <c r="BP247" s="313"/>
      <c r="BQ247" s="313"/>
      <c r="BR247" s="313"/>
      <c r="BS247" s="313"/>
      <c r="BT247" s="313"/>
      <c r="BU247" s="313"/>
      <c r="BV247" s="313"/>
      <c r="BW247" s="313"/>
      <c r="BX247" s="313"/>
      <c r="BY247" s="313"/>
      <c r="BZ247" s="313"/>
      <c r="CA247" s="313"/>
      <c r="CC247" s="488"/>
      <c r="CD247" s="488"/>
      <c r="CE247" s="488"/>
      <c r="CF247" s="488"/>
      <c r="CG247" s="488"/>
      <c r="CH247" s="488"/>
      <c r="CI247" s="488"/>
      <c r="CJ247" s="488"/>
      <c r="CK247" s="488"/>
      <c r="CL247" s="488"/>
      <c r="CM247" s="488"/>
      <c r="CN247" s="488"/>
      <c r="CO247" s="489"/>
      <c r="CP247" s="488"/>
      <c r="CQ247" s="488"/>
      <c r="CR247" s="488"/>
      <c r="CS247" s="488"/>
      <c r="CT247" s="488"/>
      <c r="CU247" s="488"/>
      <c r="CV247" s="488"/>
      <c r="CW247" s="488"/>
      <c r="CX247" s="488"/>
      <c r="CY247" s="488"/>
      <c r="CZ247" s="488"/>
      <c r="DA247" s="488"/>
      <c r="DC247" s="488"/>
      <c r="DD247" s="488"/>
      <c r="DE247" s="488"/>
      <c r="DF247" s="488"/>
      <c r="DG247" s="488"/>
      <c r="DH247" s="488"/>
      <c r="DI247" s="488"/>
      <c r="DJ247" s="488"/>
      <c r="DK247" s="488"/>
      <c r="DL247" s="488"/>
      <c r="DM247" s="488"/>
      <c r="DN247" s="488"/>
      <c r="DO247" s="489"/>
      <c r="DP247" s="488"/>
      <c r="DQ247" s="488"/>
      <c r="DR247" s="488"/>
      <c r="DS247" s="488"/>
      <c r="DT247" s="488"/>
      <c r="DU247" s="488"/>
      <c r="DV247" s="488"/>
      <c r="DW247" s="488"/>
      <c r="DX247" s="488"/>
      <c r="DY247" s="488"/>
      <c r="DZ247" s="488"/>
      <c r="EA247" s="488"/>
      <c r="EC247" s="488">
        <v>1000000</v>
      </c>
      <c r="ED247" s="488">
        <v>1000000</v>
      </c>
      <c r="EE247" s="488">
        <v>1000000</v>
      </c>
      <c r="EF247" s="488">
        <v>1000000</v>
      </c>
      <c r="EG247" s="488">
        <v>1000000</v>
      </c>
      <c r="EH247" s="488">
        <v>1000000</v>
      </c>
      <c r="EI247" s="488">
        <v>1000000</v>
      </c>
      <c r="EJ247" s="488">
        <v>1000000</v>
      </c>
      <c r="EK247" s="488">
        <v>1000000</v>
      </c>
      <c r="EL247" s="488">
        <v>1000000</v>
      </c>
      <c r="EM247" s="488">
        <v>1000000</v>
      </c>
      <c r="EN247" s="488">
        <v>1000000</v>
      </c>
      <c r="EO247" s="489"/>
      <c r="EP247" s="488">
        <v>1000000</v>
      </c>
      <c r="EQ247" s="488">
        <v>1000000</v>
      </c>
      <c r="ER247" s="488">
        <v>1000000</v>
      </c>
      <c r="ES247" s="488">
        <v>1000000</v>
      </c>
      <c r="ET247" s="488">
        <v>1000000</v>
      </c>
      <c r="EU247" s="488">
        <v>1000000</v>
      </c>
      <c r="EV247" s="488">
        <v>1000000</v>
      </c>
      <c r="EW247" s="488">
        <v>1000000</v>
      </c>
      <c r="EX247" s="488">
        <v>1000000</v>
      </c>
      <c r="EY247" s="488">
        <v>1000000</v>
      </c>
      <c r="EZ247" s="488">
        <v>1000000</v>
      </c>
      <c r="FA247" s="488">
        <v>1000000</v>
      </c>
    </row>
    <row r="248" spans="1:157" ht="21.75" customHeight="1" thickBot="1">
      <c r="A248" s="179"/>
      <c r="B248" s="1" t="s">
        <v>202</v>
      </c>
      <c r="C248" s="1" t="s">
        <v>203</v>
      </c>
      <c r="D248" s="179" t="s">
        <v>218</v>
      </c>
      <c r="E248" s="179" t="s">
        <v>179</v>
      </c>
      <c r="F248" s="179" t="s">
        <v>171</v>
      </c>
      <c r="G248" s="179" t="s">
        <v>171</v>
      </c>
      <c r="H248" s="179" t="s">
        <v>171</v>
      </c>
      <c r="I248" s="179" t="s">
        <v>171</v>
      </c>
      <c r="J248" s="179" t="s">
        <v>171</v>
      </c>
      <c r="K248" s="179" t="s">
        <v>171</v>
      </c>
      <c r="L248" s="179" t="s">
        <v>171</v>
      </c>
      <c r="M248" s="179" t="s">
        <v>171</v>
      </c>
      <c r="N248" s="179" t="s">
        <v>171</v>
      </c>
      <c r="O248" s="179" t="s">
        <v>171</v>
      </c>
      <c r="P248" s="179"/>
      <c r="Q248" s="179"/>
      <c r="R248" s="179"/>
      <c r="S248" s="179"/>
      <c r="T248" s="186" t="s">
        <v>182</v>
      </c>
      <c r="U248" s="387"/>
      <c r="V248" s="186" t="s">
        <v>182</v>
      </c>
      <c r="W248" s="345">
        <f>(+SUMIFS('[1]SIIF 30 de Noviembre de 2025'!$P$4:$P$749,'[1]SIIF 30 de Noviembre de 2025'!$A$4:$A$749,$B248,'[1]SIIF 30 de Noviembre de 2025'!$B$4:$B$749,$C248,'[1]SIIF 30 de Noviembre de 2025'!$C$4:$C$749,$D248,'[1]SIIF 30 de Noviembre de 2025'!$D$4:$D$749,$E248,'[1]SIIF 30 de Noviembre de 2025'!$E$4:$E$749,$F248,'[1]SIIF 30 de Noviembre de 2025'!$F$4:$F$749,$G248,'[1]SIIF 30 de Noviembre de 2025'!$G$4:$G$749,$H248,'[1]SIIF 30 de Noviembre de 2025'!$H$4:$H$749,$I248,'[1]SIIF 30 de Noviembre de 2025'!$I$4:$I$749,$J248,'[1]SIIF 30 de Noviembre de 2025'!$J$4:$J$749,$K248,'[1]SIIF 30 de Noviembre de 2025'!$K$4:$K$749,$L248,'[1]SIIF 30 de Noviembre de 2025'!$L$4:$L$749,$M248,'[1]SIIF 30 de Noviembre de 2025'!$M$4:$M$749,$N248,'[1]SIIF 30 de Noviembre de 2025'!$N$4:$N$749,$O248)/1000000)</f>
        <v>0</v>
      </c>
      <c r="X248" s="345">
        <v>0</v>
      </c>
      <c r="Y248" s="343">
        <f>(+SUMIFS('[1]SIIF 30 de Noviembre de 2025'!$R$4:$R$749,'[1]SIIF 30 de Noviembre de 2025'!$A$4:$A$749,$B248,'[1]SIIF 30 de Noviembre de 2025'!$B$4:$B$749,$C248,'[1]SIIF 30 de Noviembre de 2025'!$C$4:$C$749,$D248,'[1]SIIF 30 de Noviembre de 2025'!$D$4:$D$749,$E248,'[1]SIIF 30 de Noviembre de 2025'!$E$4:$E$749,$F248,'[1]SIIF 30 de Noviembre de 2025'!$F$4:$F$749,$G248,'[1]SIIF 30 de Noviembre de 2025'!$G$4:$G$749,$H248,'[1]SIIF 30 de Noviembre de 2025'!$H$4:$H$749,$I248,'[1]SIIF 30 de Noviembre de 2025'!$I$4:$I$749,$J248,'[1]SIIF 30 de Noviembre de 2025'!$J$4:$J$749,$K248,'[1]SIIF 30 de Noviembre de 2025'!$K$4:$K$749,$L248,'[1]SIIF 30 de Noviembre de 2025'!$L$4:$L$749,$M248,'[1]SIIF 30 de Noviembre de 2025'!$M$4:$M$749,$N248,'[1]SIIF 30 de Noviembre de 2025'!$N$4:$N$749,$O248)/1000000)</f>
        <v>0</v>
      </c>
      <c r="Z248" s="341"/>
      <c r="AA248" s="343">
        <f>(+SUMIFS('[1]SIIF 30 de Noviembre de 2025'!$Q$4:$Q$749,'[1]SIIF 30 de Noviembre de 2025'!$A$4:$A$749,$B248,'[1]SIIF 30 de Noviembre de 2025'!$B$4:$B$749,$C248,'[1]SIIF 30 de Noviembre de 2025'!$C$4:$C$749,$D248,'[1]SIIF 30 de Noviembre de 2025'!$D$4:$D$749,$E248,'[1]SIIF 30 de Noviembre de 2025'!$E$4:$E$749,$F248,'[1]SIIF 30 de Noviembre de 2025'!$F$4:$F$749,$G248,'[1]SIIF 30 de Noviembre de 2025'!$G$4:$G$749,$H248,'[1]SIIF 30 de Noviembre de 2025'!$H$4:$H$749,$I248,'[1]SIIF 30 de Noviembre de 2025'!$I$4:$I$749,$J248,'[1]SIIF 30 de Noviembre de 2025'!$J$4:$J$749,$K248,'[1]SIIF 30 de Noviembre de 2025'!$K$4:$K$749,$L248,'[1]SIIF 30 de Noviembre de 2025'!$L$4:$L$749,$M248,'[1]SIIF 30 de Noviembre de 2025'!$M$4:$M$749,$N248,'[1]SIIF 30 de Noviembre de 2025'!$N$4:$N$749,$O248)/1000000)</f>
        <v>0</v>
      </c>
      <c r="AB248" s="345"/>
      <c r="AC248" s="341"/>
      <c r="AD248" s="407">
        <f>W248-Y248+AA248</f>
        <v>0</v>
      </c>
      <c r="AE248" s="345">
        <f>(+SUMIFS('[1]SIIF 30 de Noviembre de 2025'!$T$4:$T$749,'[1]SIIF 30 de Noviembre de 2025'!$A$4:$A$749,$B248,'[1]SIIF 30 de Noviembre de 2025'!$B$4:$B$749,$C248,'[1]SIIF 30 de Noviembre de 2025'!$C$4:$C$749,$D248,'[1]SIIF 30 de Noviembre de 2025'!$D$4:$D$749,$E248,'[1]SIIF 30 de Noviembre de 2025'!$E$4:$E$749,$F248,'[1]SIIF 30 de Noviembre de 2025'!$F$4:$F$749,$G248,'[1]SIIF 30 de Noviembre de 2025'!$G$4:$G$749,$H248,'[1]SIIF 30 de Noviembre de 2025'!$H$4:$H$749,$I248,'[1]SIIF 30 de Noviembre de 2025'!$I$4:$I$749,$J248,'[1]SIIF 30 de Noviembre de 2025'!$J$4:$J$749,$K248,'[1]SIIF 30 de Noviembre de 2025'!$K$4:$K$749,$L248,'[1]SIIF 30 de Noviembre de 2025'!$L$4:$L$749,$M248,'[1]SIIF 30 de Noviembre de 2025'!$M$4:$M$749,$N248,'[1]SIIF 30 de Noviembre de 2025'!$N$4:$N$749,$O248)/1000000)</f>
        <v>0</v>
      </c>
      <c r="AF248" s="345">
        <f>(+SUMIFS('[1]SIIF 30 de Noviembre de 2025'!$U$4:$U$749,'[1]SIIF 30 de Noviembre de 2025'!$A$4:$A$749,$B248,'[1]SIIF 30 de Noviembre de 2025'!$B$4:$B$749,$C248,'[1]SIIF 30 de Noviembre de 2025'!$C$4:$C$749,$D248,'[1]SIIF 30 de Noviembre de 2025'!$D$4:$D$749,$E248,'[1]SIIF 30 de Noviembre de 2025'!$E$4:$E$749,$F248,'[1]SIIF 30 de Noviembre de 2025'!$F$4:$F$749,$G248,'[1]SIIF 30 de Noviembre de 2025'!$G$4:$G$749,$H248,'[1]SIIF 30 de Noviembre de 2025'!$H$4:$H$749,$I248,'[1]SIIF 30 de Noviembre de 2025'!$I$4:$I$749,$J248,'[1]SIIF 30 de Noviembre de 2025'!$J$4:$J$749,$K248,'[1]SIIF 30 de Noviembre de 2025'!$K$4:$K$749,$L248,'[1]SIIF 30 de Noviembre de 2025'!$L$4:$L$749,$M248,'[1]SIIF 30 de Noviembre de 2025'!$M$4:$M$749,$N248,'[1]SIIF 30 de Noviembre de 2025'!$N$4:$N$749,$O248)/1000000)</f>
        <v>0</v>
      </c>
      <c r="AG248" s="343">
        <f t="shared" ref="AG248" si="660">AD248-AE248-AF248</f>
        <v>0</v>
      </c>
      <c r="AH248" s="409">
        <f>+SUMIFS('[1]SIIF 30 de Noviembre de 2025'!$W$4:$W$749,'[1]SIIF 30 de Noviembre de 2025'!$A$4:$A$749,$B248,'[1]SIIF 30 de Noviembre de 2025'!$B$4:$B$749,$C248,'[1]SIIF 30 de Noviembre de 2025'!$C$4:$C$749,$D248,'[1]SIIF 30 de Noviembre de 2025'!$D$4:$D$749,$E248,'[1]SIIF 30 de Noviembre de 2025'!$E$4:$E$749,$F248,'[1]SIIF 30 de Noviembre de 2025'!$F$4:$F$749,$G248,'[1]SIIF 30 de Noviembre de 2025'!$G$4:$G$749,$H248,'[1]SIIF 30 de Noviembre de 2025'!$H$4:$H$749,$I248,'[1]SIIF 30 de Noviembre de 2025'!$I$4:$I$749,$J248,'[1]SIIF 30 de Noviembre de 2025'!$J$4:$J$749,$K248,'[1]SIIF 30 de Noviembre de 2025'!$K$4:$K$749,$L248,'[1]SIIF 30 de Noviembre de 2025'!$L$4:$L$749,$M248,'[1]SIIF 30 de Noviembre de 2025'!$M$4:$M$749,$N248,'[1]SIIF 30 de Noviembre de 2025'!$N$4:$N$749,$O248)/1000000</f>
        <v>0</v>
      </c>
      <c r="AI248" s="173">
        <f>IFERROR(AH248/AD248,0)</f>
        <v>0</v>
      </c>
      <c r="AJ248" s="182" t="e">
        <f>+AH248/AG248</f>
        <v>#DIV/0!</v>
      </c>
      <c r="AK248" s="243">
        <f>INDEX(CC248:CN248,MATCH($W$1,$CC$86:$CN$86,0))</f>
        <v>0</v>
      </c>
      <c r="AL248" s="174">
        <f>+AH248-AK248</f>
        <v>0</v>
      </c>
      <c r="AM248" s="168">
        <f t="shared" si="638"/>
        <v>0</v>
      </c>
      <c r="AN248" s="407">
        <f>+SUMIFS('[1]SIIF 30 de Noviembre de 2025'!$X$4:$X$749,'[1]SIIF 30 de Noviembre de 2025'!$A$4:$A$749,$B248,'[1]SIIF 30 de Noviembre de 2025'!$B$4:$B$749,$C248,'[1]SIIF 30 de Noviembre de 2025'!$C$4:$C$749,$D248,'[1]SIIF 30 de Noviembre de 2025'!$D$4:$D$749,$E248,'[1]SIIF 30 de Noviembre de 2025'!$E$4:$E$749,$F248,'[1]SIIF 30 de Noviembre de 2025'!$F$4:$F$749,$G248,'[1]SIIF 30 de Noviembre de 2025'!$G$4:$G$749,$H248,'[1]SIIF 30 de Noviembre de 2025'!$H$4:$H$749,$I248,'[1]SIIF 30 de Noviembre de 2025'!$I$4:$I$749,$J248,'[1]SIIF 30 de Noviembre de 2025'!$J$4:$J$749,$K248,'[1]SIIF 30 de Noviembre de 2025'!$K$4:$K$749,$L248,'[1]SIIF 30 de Noviembre de 2025'!$L$4:$L$749,$M248,'[1]SIIF 30 de Noviembre de 2025'!$M$4:$M$749,$N248,'[1]SIIF 30 de Noviembre de 2025'!$N$4:$N$749,$O248)/1000000</f>
        <v>0</v>
      </c>
      <c r="AO248" s="175">
        <f>IFERROR(AN248/AD248,0)</f>
        <v>0</v>
      </c>
      <c r="AP248" s="184" t="e">
        <f>+AN248/AG248</f>
        <v>#DIV/0!</v>
      </c>
      <c r="AQ248" s="243">
        <f>INDEX(CP248:DA248,MATCH($W$1,$CP$86:$DA$86,0))</f>
        <v>0</v>
      </c>
      <c r="AR248" s="174">
        <f>+AN248-AQ248</f>
        <v>0</v>
      </c>
      <c r="AS248" s="168">
        <f t="shared" si="640"/>
        <v>0</v>
      </c>
      <c r="AT248" s="407">
        <f>+SUMIFS('[1]SIIF 30 de Noviembre de 2025'!$Z$4:$Z$749,'[1]SIIF 30 de Noviembre de 2025'!$A$4:$A$749,$B248,'[1]SIIF 30 de Noviembre de 2025'!$B$4:$B$749,$C248,'[1]SIIF 30 de Noviembre de 2025'!$C$4:$C$749,$D248,'[1]SIIF 30 de Noviembre de 2025'!$D$4:$D$749,$E248,'[1]SIIF 30 de Noviembre de 2025'!$E$4:$E$749,$F248,'[1]SIIF 30 de Noviembre de 2025'!$F$4:$F$749,$G248,'[1]SIIF 30 de Noviembre de 2025'!$G$4:$G$749,$H248,'[1]SIIF 30 de Noviembre de 2025'!$H$4:$H$749,$I248,'[1]SIIF 30 de Noviembre de 2025'!$I$4:$I$749,$J248,'[1]SIIF 30 de Noviembre de 2025'!$J$4:$J$749,$K248,'[1]SIIF 30 de Noviembre de 2025'!$K$4:$K$749,$L248,'[1]SIIF 30 de Noviembre de 2025'!$L$4:$L$749,$M248,'[1]SIIF 30 de Noviembre de 2025'!$M$4:$M$749,$N248,'[1]SIIF 30 de Noviembre de 2025'!$N$4:$N$749,$O248)/1000000</f>
        <v>0</v>
      </c>
      <c r="AU248" s="175">
        <f>IFERROR(AT248/AD248,0)</f>
        <v>0</v>
      </c>
      <c r="AV248" s="407">
        <f>+AD248-AH248</f>
        <v>0</v>
      </c>
      <c r="AW248" s="341">
        <f>+AH248-AN248</f>
        <v>0</v>
      </c>
      <c r="AX248" s="342">
        <f t="shared" si="650"/>
        <v>0</v>
      </c>
      <c r="AY248" s="343">
        <f>+AG248-AH248</f>
        <v>0</v>
      </c>
      <c r="AZ248" s="188">
        <f>AD248*AS248</f>
        <v>0</v>
      </c>
      <c r="BA248" s="170">
        <f>IF(AND(AZ248=0,AN248&gt;AZ248),1,IFERROR(AN248/AZ248,1))</f>
        <v>1</v>
      </c>
      <c r="BC248" s="313">
        <v>0</v>
      </c>
      <c r="BD248" s="313">
        <v>0</v>
      </c>
      <c r="BE248" s="313">
        <v>0</v>
      </c>
      <c r="BF248" s="313">
        <v>0</v>
      </c>
      <c r="BG248" s="313">
        <v>0</v>
      </c>
      <c r="BH248" s="313">
        <v>0</v>
      </c>
      <c r="BI248" s="313">
        <v>0</v>
      </c>
      <c r="BJ248" s="313">
        <v>0</v>
      </c>
      <c r="BK248" s="313">
        <v>0</v>
      </c>
      <c r="BL248" s="313">
        <v>0</v>
      </c>
      <c r="BM248" s="313">
        <v>0</v>
      </c>
      <c r="BN248" s="313">
        <v>0</v>
      </c>
      <c r="BO248" s="326"/>
      <c r="BP248" s="313">
        <v>0</v>
      </c>
      <c r="BQ248" s="313">
        <v>0</v>
      </c>
      <c r="BR248" s="313">
        <v>0</v>
      </c>
      <c r="BS248" s="313">
        <v>0</v>
      </c>
      <c r="BT248" s="313">
        <v>0</v>
      </c>
      <c r="BU248" s="313">
        <v>0</v>
      </c>
      <c r="BV248" s="313">
        <v>0</v>
      </c>
      <c r="BW248" s="313">
        <v>0</v>
      </c>
      <c r="BX248" s="313">
        <v>0</v>
      </c>
      <c r="BY248" s="313">
        <v>0</v>
      </c>
      <c r="BZ248" s="313">
        <v>0</v>
      </c>
      <c r="CA248" s="313">
        <v>0</v>
      </c>
      <c r="CC248" s="464">
        <f t="shared" ref="CC248:CN248" si="661">DC248/EC248</f>
        <v>0</v>
      </c>
      <c r="CD248" s="464">
        <f t="shared" si="661"/>
        <v>0</v>
      </c>
      <c r="CE248" s="464">
        <f t="shared" si="661"/>
        <v>0</v>
      </c>
      <c r="CF248" s="464">
        <f t="shared" si="661"/>
        <v>0</v>
      </c>
      <c r="CG248" s="464">
        <f t="shared" si="661"/>
        <v>0</v>
      </c>
      <c r="CH248" s="464">
        <f t="shared" si="661"/>
        <v>0</v>
      </c>
      <c r="CI248" s="464">
        <f t="shared" si="661"/>
        <v>0</v>
      </c>
      <c r="CJ248" s="464">
        <f t="shared" si="661"/>
        <v>0</v>
      </c>
      <c r="CK248" s="464">
        <f t="shared" si="661"/>
        <v>0</v>
      </c>
      <c r="CL248" s="464">
        <f t="shared" si="661"/>
        <v>0</v>
      </c>
      <c r="CM248" s="464">
        <f t="shared" si="661"/>
        <v>0</v>
      </c>
      <c r="CN248" s="464">
        <f t="shared" si="661"/>
        <v>0</v>
      </c>
      <c r="CO248" s="489"/>
      <c r="CP248" s="465">
        <f t="shared" ref="CP248:DA248" si="662">DP248/EP248</f>
        <v>0</v>
      </c>
      <c r="CQ248" s="465">
        <f t="shared" si="662"/>
        <v>0</v>
      </c>
      <c r="CR248" s="465">
        <f t="shared" si="662"/>
        <v>0</v>
      </c>
      <c r="CS248" s="465">
        <f t="shared" si="662"/>
        <v>0</v>
      </c>
      <c r="CT248" s="465">
        <f t="shared" si="662"/>
        <v>0</v>
      </c>
      <c r="CU248" s="465">
        <f t="shared" si="662"/>
        <v>0</v>
      </c>
      <c r="CV248" s="465">
        <f t="shared" si="662"/>
        <v>0</v>
      </c>
      <c r="CW248" s="465">
        <f t="shared" si="662"/>
        <v>0</v>
      </c>
      <c r="CX248" s="465">
        <f t="shared" si="662"/>
        <v>0</v>
      </c>
      <c r="CY248" s="465">
        <f t="shared" si="662"/>
        <v>0</v>
      </c>
      <c r="CZ248" s="465">
        <f t="shared" si="662"/>
        <v>0</v>
      </c>
      <c r="DA248" s="465">
        <f t="shared" si="662"/>
        <v>0</v>
      </c>
      <c r="DC248" s="488">
        <v>0</v>
      </c>
      <c r="DD248" s="488">
        <v>0</v>
      </c>
      <c r="DE248" s="488">
        <v>0</v>
      </c>
      <c r="DF248" s="488">
        <v>0</v>
      </c>
      <c r="DG248" s="488">
        <v>0</v>
      </c>
      <c r="DH248" s="488">
        <v>0</v>
      </c>
      <c r="DI248" s="488">
        <v>0</v>
      </c>
      <c r="DJ248" s="488">
        <v>0</v>
      </c>
      <c r="DK248" s="488">
        <v>0</v>
      </c>
      <c r="DL248" s="488">
        <v>0</v>
      </c>
      <c r="DM248" s="488">
        <v>0</v>
      </c>
      <c r="DN248" s="488">
        <v>0</v>
      </c>
      <c r="DO248" s="489"/>
      <c r="DP248" s="488">
        <v>0</v>
      </c>
      <c r="DQ248" s="488">
        <v>0</v>
      </c>
      <c r="DR248" s="488">
        <v>0</v>
      </c>
      <c r="DS248" s="488">
        <v>0</v>
      </c>
      <c r="DT248" s="488">
        <v>0</v>
      </c>
      <c r="DU248" s="488">
        <v>0</v>
      </c>
      <c r="DV248" s="488">
        <v>0</v>
      </c>
      <c r="DW248" s="488">
        <v>0</v>
      </c>
      <c r="DX248" s="488">
        <v>0</v>
      </c>
      <c r="DY248" s="488">
        <v>0</v>
      </c>
      <c r="DZ248" s="488">
        <v>0</v>
      </c>
      <c r="EA248" s="488">
        <v>0</v>
      </c>
      <c r="EC248" s="488">
        <v>1000000</v>
      </c>
      <c r="ED248" s="488">
        <v>1000000</v>
      </c>
      <c r="EE248" s="488">
        <v>1000000</v>
      </c>
      <c r="EF248" s="488">
        <v>1000000</v>
      </c>
      <c r="EG248" s="488">
        <v>1000000</v>
      </c>
      <c r="EH248" s="488">
        <v>1000000</v>
      </c>
      <c r="EI248" s="488">
        <v>1000000</v>
      </c>
      <c r="EJ248" s="488">
        <v>1000000</v>
      </c>
      <c r="EK248" s="488">
        <v>1000000</v>
      </c>
      <c r="EL248" s="488">
        <v>1000000</v>
      </c>
      <c r="EM248" s="488">
        <v>1000000</v>
      </c>
      <c r="EN248" s="488">
        <v>1000000</v>
      </c>
      <c r="EO248" s="489"/>
      <c r="EP248" s="488">
        <v>1000000</v>
      </c>
      <c r="EQ248" s="488">
        <v>1000000</v>
      </c>
      <c r="ER248" s="488">
        <v>1000000</v>
      </c>
      <c r="ES248" s="488">
        <v>1000000</v>
      </c>
      <c r="ET248" s="488">
        <v>1000000</v>
      </c>
      <c r="EU248" s="488">
        <v>1000000</v>
      </c>
      <c r="EV248" s="488">
        <v>1000000</v>
      </c>
      <c r="EW248" s="488">
        <v>1000000</v>
      </c>
      <c r="EX248" s="488">
        <v>1000000</v>
      </c>
      <c r="EY248" s="488">
        <v>1000000</v>
      </c>
      <c r="EZ248" s="488">
        <v>1000000</v>
      </c>
      <c r="FA248" s="488">
        <v>1000000</v>
      </c>
    </row>
    <row r="249" spans="1:157" ht="22.5" customHeight="1" thickBot="1">
      <c r="B249" s="1" t="s">
        <v>202</v>
      </c>
      <c r="C249" s="1" t="s">
        <v>203</v>
      </c>
      <c r="D249" s="1" t="s">
        <v>171</v>
      </c>
      <c r="E249" s="1" t="s">
        <v>183</v>
      </c>
      <c r="F249" s="1" t="s">
        <v>171</v>
      </c>
      <c r="G249" s="1" t="s">
        <v>171</v>
      </c>
      <c r="H249" s="1" t="s">
        <v>171</v>
      </c>
      <c r="I249" s="1" t="s">
        <v>171</v>
      </c>
      <c r="J249" s="1" t="s">
        <v>171</v>
      </c>
      <c r="K249" s="1" t="s">
        <v>171</v>
      </c>
      <c r="L249" s="1" t="s">
        <v>171</v>
      </c>
      <c r="M249" s="1" t="s">
        <v>171</v>
      </c>
      <c r="N249" s="1" t="s">
        <v>171</v>
      </c>
      <c r="O249" s="1" t="s">
        <v>171</v>
      </c>
      <c r="T249" s="154" t="s">
        <v>184</v>
      </c>
      <c r="U249" s="394"/>
      <c r="V249" s="154" t="s">
        <v>184</v>
      </c>
      <c r="W249" s="344">
        <f t="shared" ref="W249:AH249" si="663">W258</f>
        <v>137762.840337</v>
      </c>
      <c r="X249" s="344">
        <f t="shared" si="663"/>
        <v>0</v>
      </c>
      <c r="Y249" s="344">
        <f t="shared" si="663"/>
        <v>0</v>
      </c>
      <c r="Z249" s="344">
        <f t="shared" si="663"/>
        <v>0</v>
      </c>
      <c r="AA249" s="344">
        <f t="shared" si="663"/>
        <v>0</v>
      </c>
      <c r="AB249" s="344">
        <f t="shared" si="663"/>
        <v>0</v>
      </c>
      <c r="AC249" s="344">
        <f t="shared" si="663"/>
        <v>0</v>
      </c>
      <c r="AD249" s="344">
        <f>AD258</f>
        <v>137762.840337</v>
      </c>
      <c r="AE249" s="344">
        <f t="shared" si="663"/>
        <v>0</v>
      </c>
      <c r="AF249" s="344">
        <f t="shared" si="663"/>
        <v>136847.34525242</v>
      </c>
      <c r="AG249" s="344">
        <f t="shared" si="663"/>
        <v>915.49508458000003</v>
      </c>
      <c r="AH249" s="408">
        <f t="shared" si="663"/>
        <v>133375.20961485998</v>
      </c>
      <c r="AI249" s="165">
        <f>+AH249/AD249</f>
        <v>0.96815084015829778</v>
      </c>
      <c r="AJ249" s="223"/>
      <c r="AK249" s="408">
        <f>AK258</f>
        <v>137633.74942740909</v>
      </c>
      <c r="AL249" s="408">
        <f>AL258</f>
        <v>-1771.83039306</v>
      </c>
      <c r="AM249" s="168">
        <f t="shared" si="638"/>
        <v>0.99906294825748998</v>
      </c>
      <c r="AN249" s="424">
        <f>+SUMIFS('[1]SIIF 30 de Noviembre de 2025'!$X$4:$X$749,'[1]SIIF 30 de Noviembre de 2025'!$A$4:$A$749,$B249,'[1]SIIF 30 de Noviembre de 2025'!$B$4:$B$749,$C249,'[1]SIIF 30 de Noviembre de 2025'!$C$4:$C$749,$D249,'[1]SIIF 30 de Noviembre de 2025'!$D$4:$D$749,$E249,'[1]SIIF 30 de Noviembre de 2025'!$E$4:$E$749,$F249,'[1]SIIF 30 de Noviembre de 2025'!$F$4:$F$749,$G249,'[1]SIIF 30 de Noviembre de 2025'!$G$4:$G$749,$H249,'[1]SIIF 30 de Noviembre de 2025'!$H$4:$H$749,$I249,'[1]SIIF 30 de Noviembre de 2025'!$I$4:$I$749,$J249,'[1]SIIF 30 de Noviembre de 2025'!$J$4:$J$749,$K249,'[1]SIIF 30 de Noviembre de 2025'!$K$4:$K$749,$L249,'[1]SIIF 30 de Noviembre de 2025'!$L$4:$L$749,$M249,'[1]SIIF 30 de Noviembre de 2025'!$M$4:$M$749,$N249,'[1]SIIF 30 de Noviembre de 2025'!$N$4:$N$749,$O249)/1000000</f>
        <v>55182.933171149991</v>
      </c>
      <c r="AO249" s="303">
        <f>+AN249/AD249</f>
        <v>0.40056471713387792</v>
      </c>
      <c r="AP249" s="215"/>
      <c r="AQ249" s="408">
        <f>AQ258</f>
        <v>123341.93075827365</v>
      </c>
      <c r="AR249" s="408">
        <f>AR258</f>
        <v>-68158.997587123653</v>
      </c>
      <c r="AS249" s="168">
        <f t="shared" si="640"/>
        <v>0.89532075889659757</v>
      </c>
      <c r="AT249" s="424">
        <f>+SUMIFS('[1]SIIF 30 de Noviembre de 2025'!$Z$4:$Z$749,'[1]SIIF 30 de Noviembre de 2025'!$A$4:$A$749,$B249,'[1]SIIF 30 de Noviembre de 2025'!$B$4:$B$749,$C249,'[1]SIIF 30 de Noviembre de 2025'!$C$4:$C$749,$D249,'[1]SIIF 30 de Noviembre de 2025'!$D$4:$D$749,$E249,'[1]SIIF 30 de Noviembre de 2025'!$E$4:$E$749,$F249,'[1]SIIF 30 de Noviembre de 2025'!$F$4:$F$749,$G249,'[1]SIIF 30 de Noviembre de 2025'!$G$4:$G$749,$H249,'[1]SIIF 30 de Noviembre de 2025'!$H$4:$H$749,$I249,'[1]SIIF 30 de Noviembre de 2025'!$I$4:$I$749,$J249,'[1]SIIF 30 de Noviembre de 2025'!$J$4:$J$749,$K249,'[1]SIIF 30 de Noviembre de 2025'!$K$4:$K$749,$L249,'[1]SIIF 30 de Noviembre de 2025'!$L$4:$L$749,$M249,'[1]SIIF 30 de Noviembre de 2025'!$M$4:$M$749,$N249,'[1]SIIF 30 de Noviembre de 2025'!$N$4:$N$749,$O249)/1000000</f>
        <v>55151.625538149994</v>
      </c>
      <c r="AU249" s="303">
        <f>+AT249/AD249</f>
        <v>0.40033745967516543</v>
      </c>
      <c r="AV249" s="408">
        <f>AV258</f>
        <v>4387.6307221400084</v>
      </c>
      <c r="AW249" s="344">
        <f>AW258</f>
        <v>78192.276443710012</v>
      </c>
      <c r="AX249" s="346">
        <f>AX258</f>
        <v>82579.907165850003</v>
      </c>
      <c r="AY249" s="371"/>
      <c r="AZ249" s="185">
        <f>AZ258</f>
        <v>5880.4191504894443</v>
      </c>
      <c r="BA249" s="170">
        <f t="shared" si="642"/>
        <v>9.3841836370723595</v>
      </c>
      <c r="BC249" s="478">
        <f>CC249/$AD$249</f>
        <v>8.4604851621730252E-3</v>
      </c>
      <c r="BD249" s="478">
        <f t="shared" ref="BD249:BN249" si="664">CD249/$AD$249</f>
        <v>6.5334273068919924E-2</v>
      </c>
      <c r="BE249" s="478">
        <f t="shared" si="664"/>
        <v>0.1416757735819065</v>
      </c>
      <c r="BF249" s="478">
        <f t="shared" si="664"/>
        <v>0.52114184606471481</v>
      </c>
      <c r="BG249" s="478">
        <f t="shared" si="664"/>
        <v>0.55427954055903683</v>
      </c>
      <c r="BH249" s="478">
        <f t="shared" si="664"/>
        <v>0.958613339081825</v>
      </c>
      <c r="BI249" s="478">
        <f t="shared" si="664"/>
        <v>0.96693022317738209</v>
      </c>
      <c r="BJ249" s="478">
        <f t="shared" si="664"/>
        <v>0.98197996272586363</v>
      </c>
      <c r="BK249" s="478">
        <f t="shared" si="664"/>
        <v>0.98733189512858777</v>
      </c>
      <c r="BL249" s="478">
        <f t="shared" si="664"/>
        <v>0.99183149069132837</v>
      </c>
      <c r="BM249" s="478">
        <f t="shared" si="664"/>
        <v>0.99906294825748998</v>
      </c>
      <c r="BN249" s="478">
        <f t="shared" si="664"/>
        <v>0.99999999999637057</v>
      </c>
      <c r="BP249" s="478">
        <f>CP249/$AD$249</f>
        <v>1.0994232213091308E-4</v>
      </c>
      <c r="BQ249" s="478">
        <f t="shared" ref="BQ249:CA249" si="665">CQ249/$AD$249</f>
        <v>1.3653405203567642E-2</v>
      </c>
      <c r="BR249" s="478">
        <f t="shared" si="665"/>
        <v>2.8614609827225631E-2</v>
      </c>
      <c r="BS249" s="478">
        <f t="shared" si="665"/>
        <v>4.5661734159689306E-2</v>
      </c>
      <c r="BT249" s="478">
        <f t="shared" si="665"/>
        <v>0.29017471465440992</v>
      </c>
      <c r="BU249" s="478">
        <f t="shared" si="665"/>
        <v>0.31821700823777338</v>
      </c>
      <c r="BV249" s="478">
        <f t="shared" si="665"/>
        <v>0.35045504110464781</v>
      </c>
      <c r="BW249" s="478">
        <f t="shared" si="665"/>
        <v>0.58808438092100968</v>
      </c>
      <c r="BX249" s="478">
        <f t="shared" si="665"/>
        <v>0.62401336389958439</v>
      </c>
      <c r="BY249" s="478">
        <f t="shared" si="665"/>
        <v>0.64597114752211771</v>
      </c>
      <c r="BZ249" s="478">
        <f t="shared" si="665"/>
        <v>0.89532075889659757</v>
      </c>
      <c r="CA249" s="478">
        <f t="shared" si="665"/>
        <v>0.99999999999571076</v>
      </c>
      <c r="CC249" s="408">
        <f>CC258</f>
        <v>1165.54046657</v>
      </c>
      <c r="CD249" s="408">
        <f t="shared" ref="CD249:CN249" si="666">CD258</f>
        <v>9000.6350293275755</v>
      </c>
      <c r="CE249" s="408">
        <f t="shared" si="666"/>
        <v>19517.656975585149</v>
      </c>
      <c r="CF249" s="408">
        <f t="shared" si="666"/>
        <v>71793.980932342733</v>
      </c>
      <c r="CG249" s="408">
        <f t="shared" si="666"/>
        <v>76359.123848100309</v>
      </c>
      <c r="CH249" s="408">
        <f t="shared" si="666"/>
        <v>132061.29637684789</v>
      </c>
      <c r="CI249" s="408">
        <f t="shared" si="666"/>
        <v>133207.05395260546</v>
      </c>
      <c r="CJ249" s="408">
        <f t="shared" si="666"/>
        <v>135280.34881913636</v>
      </c>
      <c r="CK249" s="408">
        <f t="shared" si="666"/>
        <v>136017.64622822727</v>
      </c>
      <c r="CL249" s="408">
        <f t="shared" si="666"/>
        <v>136637.52329331817</v>
      </c>
      <c r="CM249" s="408">
        <f t="shared" si="666"/>
        <v>137633.74942740909</v>
      </c>
      <c r="CN249" s="408">
        <f t="shared" si="666"/>
        <v>137762.8403365</v>
      </c>
      <c r="CP249" s="408">
        <f t="shared" ref="CP249:DA249" si="667">CP258</f>
        <v>15.145966570000001</v>
      </c>
      <c r="CQ249" s="408">
        <f t="shared" si="667"/>
        <v>1880.9318811154542</v>
      </c>
      <c r="CR249" s="408">
        <f t="shared" si="667"/>
        <v>3942.0299249336358</v>
      </c>
      <c r="CS249" s="408">
        <f t="shared" si="667"/>
        <v>6290.490192551817</v>
      </c>
      <c r="CT249" s="408">
        <f t="shared" si="667"/>
        <v>39975.29288477001</v>
      </c>
      <c r="CU249" s="408">
        <f t="shared" si="667"/>
        <v>43838.478898378191</v>
      </c>
      <c r="CV249" s="408">
        <f t="shared" si="667"/>
        <v>48279.681872996371</v>
      </c>
      <c r="CW249" s="408">
        <f t="shared" si="667"/>
        <v>81016.174673504545</v>
      </c>
      <c r="CX249" s="408">
        <f t="shared" si="667"/>
        <v>85965.853419052728</v>
      </c>
      <c r="CY249" s="408">
        <f t="shared" si="667"/>
        <v>88990.820058398182</v>
      </c>
      <c r="CZ249" s="408">
        <f t="shared" si="667"/>
        <v>123341.93075827365</v>
      </c>
      <c r="DA249" s="408">
        <f t="shared" si="667"/>
        <v>137762.84033640911</v>
      </c>
      <c r="DC249" s="408">
        <f t="shared" ref="DC249:DN249" si="668">DC258</f>
        <v>1165540466.5699999</v>
      </c>
      <c r="DD249" s="408">
        <f t="shared" si="668"/>
        <v>9000635029.3275757</v>
      </c>
      <c r="DE249" s="408">
        <f>DE258</f>
        <v>19517656975.585152</v>
      </c>
      <c r="DF249" s="408">
        <f t="shared" si="668"/>
        <v>71793980932.342743</v>
      </c>
      <c r="DG249" s="408">
        <f t="shared" si="668"/>
        <v>76359123848.100311</v>
      </c>
      <c r="DH249" s="408">
        <f t="shared" si="668"/>
        <v>132061296376.84787</v>
      </c>
      <c r="DI249" s="408">
        <f t="shared" si="668"/>
        <v>133207053952.60544</v>
      </c>
      <c r="DJ249" s="408">
        <f t="shared" si="668"/>
        <v>135280348819.13635</v>
      </c>
      <c r="DK249" s="408">
        <f t="shared" si="668"/>
        <v>136017646228.22726</v>
      </c>
      <c r="DL249" s="408">
        <f t="shared" si="668"/>
        <v>136637523293.31818</v>
      </c>
      <c r="DM249" s="408">
        <f t="shared" si="668"/>
        <v>137633749427.40909</v>
      </c>
      <c r="DN249" s="408">
        <f t="shared" si="668"/>
        <v>137762840336.5</v>
      </c>
      <c r="DP249" s="408">
        <f t="shared" ref="DP249:EA249" si="669">DP258</f>
        <v>15145966.57</v>
      </c>
      <c r="DQ249" s="408">
        <f t="shared" si="669"/>
        <v>1880931881.1154542</v>
      </c>
      <c r="DR249" s="408">
        <f t="shared" si="669"/>
        <v>3942029924.9336362</v>
      </c>
      <c r="DS249" s="408">
        <f t="shared" si="669"/>
        <v>6290490192.5518179</v>
      </c>
      <c r="DT249" s="408">
        <f t="shared" si="669"/>
        <v>39975292884.770004</v>
      </c>
      <c r="DU249" s="408">
        <f t="shared" si="669"/>
        <v>43838478898.378189</v>
      </c>
      <c r="DV249" s="408">
        <f t="shared" si="669"/>
        <v>48279681872.996376</v>
      </c>
      <c r="DW249" s="408">
        <f t="shared" si="669"/>
        <v>81016174673.504562</v>
      </c>
      <c r="DX249" s="408">
        <f t="shared" si="669"/>
        <v>85965853419.052734</v>
      </c>
      <c r="DY249" s="408">
        <f t="shared" si="669"/>
        <v>88990820058.398193</v>
      </c>
      <c r="DZ249" s="408">
        <f t="shared" si="669"/>
        <v>123341930758.27365</v>
      </c>
      <c r="EA249" s="408">
        <f t="shared" si="669"/>
        <v>137762840336.40909</v>
      </c>
      <c r="EC249" s="484">
        <v>1000000</v>
      </c>
      <c r="ED249" s="484">
        <v>1000000</v>
      </c>
      <c r="EE249" s="484">
        <v>1000000</v>
      </c>
      <c r="EF249" s="484">
        <v>1000000</v>
      </c>
      <c r="EG249" s="484">
        <v>1000000</v>
      </c>
      <c r="EH249" s="484">
        <v>1000000</v>
      </c>
      <c r="EI249" s="484">
        <v>1000000</v>
      </c>
      <c r="EJ249" s="484">
        <v>1000000</v>
      </c>
      <c r="EK249" s="484">
        <v>1000000</v>
      </c>
      <c r="EL249" s="484">
        <v>1000000</v>
      </c>
      <c r="EM249" s="484">
        <v>1000000</v>
      </c>
      <c r="EN249" s="484">
        <v>1000000</v>
      </c>
      <c r="EP249" s="484">
        <v>1000000</v>
      </c>
      <c r="EQ249" s="484">
        <v>1000000</v>
      </c>
      <c r="ER249" s="484">
        <v>1000000</v>
      </c>
      <c r="ES249" s="484">
        <v>1000000</v>
      </c>
      <c r="ET249" s="484">
        <v>1000000</v>
      </c>
      <c r="EU249" s="484">
        <v>1000000</v>
      </c>
      <c r="EV249" s="484">
        <v>1000000</v>
      </c>
      <c r="EW249" s="484">
        <v>1000000</v>
      </c>
      <c r="EX249" s="484">
        <v>1000000</v>
      </c>
      <c r="EY249" s="484">
        <v>1000000</v>
      </c>
      <c r="EZ249" s="484">
        <v>1000000</v>
      </c>
      <c r="FA249" s="484">
        <v>1000000</v>
      </c>
    </row>
    <row r="250" spans="1:157" ht="24.75" customHeight="1" thickBot="1">
      <c r="B250" s="1" t="s">
        <v>202</v>
      </c>
      <c r="C250" s="1" t="s">
        <v>203</v>
      </c>
      <c r="D250" s="1" t="s">
        <v>171</v>
      </c>
      <c r="E250" s="1" t="s">
        <v>171</v>
      </c>
      <c r="F250" s="1" t="s">
        <v>171</v>
      </c>
      <c r="G250" s="1" t="s">
        <v>171</v>
      </c>
      <c r="H250" s="1" t="s">
        <v>171</v>
      </c>
      <c r="I250" s="1" t="s">
        <v>171</v>
      </c>
      <c r="J250" s="1" t="s">
        <v>171</v>
      </c>
      <c r="K250" s="1" t="s">
        <v>171</v>
      </c>
      <c r="L250" s="1" t="s">
        <v>171</v>
      </c>
      <c r="M250" s="1" t="s">
        <v>171</v>
      </c>
      <c r="N250" s="1" t="s">
        <v>171</v>
      </c>
      <c r="O250" s="1" t="s">
        <v>171</v>
      </c>
      <c r="T250" s="154" t="s">
        <v>219</v>
      </c>
      <c r="U250" s="394"/>
      <c r="V250" s="154" t="s">
        <v>219</v>
      </c>
      <c r="W250" s="344">
        <f>+W249+W240+W246</f>
        <v>164892.10516000001</v>
      </c>
      <c r="X250" s="344">
        <f t="shared" ref="X250:AC250" si="670">+X249+X240+X246</f>
        <v>0</v>
      </c>
      <c r="Y250" s="344">
        <f t="shared" si="670"/>
        <v>3052.4241499999998</v>
      </c>
      <c r="Z250" s="344">
        <f t="shared" si="670"/>
        <v>0</v>
      </c>
      <c r="AA250" s="344">
        <f t="shared" si="670"/>
        <v>3682.6241499999996</v>
      </c>
      <c r="AB250" s="344">
        <f t="shared" si="670"/>
        <v>0</v>
      </c>
      <c r="AC250" s="344">
        <f t="shared" si="670"/>
        <v>0</v>
      </c>
      <c r="AD250" s="344">
        <f>+AD249+AD240+AD246</f>
        <v>165522.30516000002</v>
      </c>
      <c r="AE250" s="344">
        <f t="shared" ref="AE250:AF250" si="671">+AE249+AE240+AE246</f>
        <v>820.471271</v>
      </c>
      <c r="AF250" s="344">
        <f t="shared" si="671"/>
        <v>160027.24765213998</v>
      </c>
      <c r="AG250" s="344">
        <f>+AG249+AG240+AG246</f>
        <v>4674.5862368600001</v>
      </c>
      <c r="AH250" s="408">
        <f>+AH249+AH240+AH246</f>
        <v>152467.92951902997</v>
      </c>
      <c r="AI250" s="165">
        <f>+AH250/AD250</f>
        <v>0.92113222669083061</v>
      </c>
      <c r="AJ250" s="256"/>
      <c r="AK250" s="408">
        <f>+AK249+AK240+AK246</f>
        <v>158616.54936182828</v>
      </c>
      <c r="AL250" s="408">
        <f>+AL249+AL240+AL246</f>
        <v>-3661.9104233091894</v>
      </c>
      <c r="AM250" s="168">
        <f t="shared" si="638"/>
        <v>0.95827900178470582</v>
      </c>
      <c r="AN250" s="408">
        <f>+AN249+AN240+AN246</f>
        <v>71292.796939949985</v>
      </c>
      <c r="AO250" s="181">
        <f>+AN250/AD250</f>
        <v>0.43071413771718386</v>
      </c>
      <c r="AP250" s="257"/>
      <c r="AQ250" s="408">
        <f>+AQ249+AQ240+AQ246</f>
        <v>143953.52605491102</v>
      </c>
      <c r="AR250" s="408">
        <f>+AR249+AR240+AR246</f>
        <v>-72660.729114961025</v>
      </c>
      <c r="AS250" s="168">
        <f t="shared" si="640"/>
        <v>0.86969261282194077</v>
      </c>
      <c r="AT250" s="408">
        <f>+AT249+AT240+AT246</f>
        <v>71145.129317959989</v>
      </c>
      <c r="AU250" s="181">
        <f>+AT250/AD250</f>
        <v>0.4298220064612347</v>
      </c>
      <c r="AV250" s="408">
        <f>+AV249+AV240+AV246</f>
        <v>13054.375640970011</v>
      </c>
      <c r="AW250" s="344">
        <f>+AW249+AW240+AW246</f>
        <v>81175.132579080018</v>
      </c>
      <c r="AX250" s="346">
        <f>+AX249+AX240</f>
        <v>94229.508220050004</v>
      </c>
      <c r="AY250" s="371"/>
      <c r="AZ250" s="185">
        <f>+AZ249+AZ240</f>
        <v>30242.538138967651</v>
      </c>
      <c r="BA250" s="170">
        <f t="shared" si="642"/>
        <v>2.3573681749974842</v>
      </c>
      <c r="BC250" s="514">
        <f>CC250/$AD$250</f>
        <v>2.7339282043361956E-2</v>
      </c>
      <c r="BD250" s="514">
        <f t="shared" ref="BD250:BN250" si="672">CD250/$AD$250</f>
        <v>8.1573830716908088E-2</v>
      </c>
      <c r="BE250" s="514">
        <f t="shared" si="672"/>
        <v>0.15198861847893116</v>
      </c>
      <c r="BF250" s="514">
        <f t="shared" si="672"/>
        <v>0.47886578785115758</v>
      </c>
      <c r="BG250" s="514">
        <f t="shared" si="672"/>
        <v>0.52018797343850265</v>
      </c>
      <c r="BH250" s="514">
        <f t="shared" si="672"/>
        <v>0.86460771408644421</v>
      </c>
      <c r="BI250" s="514">
        <f t="shared" si="672"/>
        <v>0.89143155911068339</v>
      </c>
      <c r="BJ250" s="514">
        <f t="shared" si="672"/>
        <v>0.91077472648226565</v>
      </c>
      <c r="BK250" s="514">
        <f t="shared" si="672"/>
        <v>0.92364165124876774</v>
      </c>
      <c r="BL250" s="514">
        <f t="shared" si="672"/>
        <v>0.93585675622037434</v>
      </c>
      <c r="BM250" s="514">
        <f t="shared" si="672"/>
        <v>0.95827900178470582</v>
      </c>
      <c r="BN250" s="514">
        <f t="shared" si="672"/>
        <v>0.97279463080732742</v>
      </c>
      <c r="BP250" s="514">
        <f>CP250/$AD$250</f>
        <v>5.7880665950765754E-3</v>
      </c>
      <c r="BQ250" s="514">
        <f t="shared" ref="BQ250:CA250" si="673">CQ250/$AD$250</f>
        <v>2.4705527209828635E-2</v>
      </c>
      <c r="BR250" s="514">
        <f t="shared" si="673"/>
        <v>4.4933235513118709E-2</v>
      </c>
      <c r="BS250" s="514">
        <f t="shared" si="673"/>
        <v>7.053414830618876E-2</v>
      </c>
      <c r="BT250" s="514">
        <f t="shared" si="673"/>
        <v>0.28712877119797342</v>
      </c>
      <c r="BU250" s="514">
        <f t="shared" si="673"/>
        <v>0.31881748357802936</v>
      </c>
      <c r="BV250" s="514">
        <f t="shared" si="673"/>
        <v>0.36806303763087922</v>
      </c>
      <c r="BW250" s="514">
        <f t="shared" si="673"/>
        <v>0.57462443467129176</v>
      </c>
      <c r="BX250" s="514">
        <f t="shared" si="673"/>
        <v>0.61443858169238685</v>
      </c>
      <c r="BY250" s="514">
        <f t="shared" si="673"/>
        <v>0.64338213876813621</v>
      </c>
      <c r="BZ250" s="514">
        <f t="shared" si="673"/>
        <v>0.86969261282194077</v>
      </c>
      <c r="CA250" s="514">
        <f t="shared" si="673"/>
        <v>0.97279463080677819</v>
      </c>
      <c r="CC250" s="529">
        <f>+CC249+CC240+CC246</f>
        <v>4525.2609852366668</v>
      </c>
      <c r="CD250" s="529">
        <f t="shared" ref="CD250:CN250" si="674">+CD249+CD240+CD246</f>
        <v>13502.288500994244</v>
      </c>
      <c r="CE250" s="529">
        <f t="shared" si="674"/>
        <v>25157.506488716463</v>
      </c>
      <c r="CF250" s="529">
        <f t="shared" si="674"/>
        <v>79262.969067383136</v>
      </c>
      <c r="CG250" s="529">
        <f t="shared" si="674"/>
        <v>86102.712480049813</v>
      </c>
      <c r="CH250" s="529">
        <f t="shared" si="674"/>
        <v>143111.86189470647</v>
      </c>
      <c r="CI250" s="529">
        <f t="shared" si="674"/>
        <v>147551.80655637314</v>
      </c>
      <c r="CJ250" s="529">
        <f t="shared" si="674"/>
        <v>150753.53220881312</v>
      </c>
      <c r="CK250" s="529">
        <f t="shared" si="674"/>
        <v>152883.29525648485</v>
      </c>
      <c r="CL250" s="529">
        <f t="shared" si="674"/>
        <v>154905.16758915654</v>
      </c>
      <c r="CM250" s="529">
        <f t="shared" si="674"/>
        <v>158616.54936182828</v>
      </c>
      <c r="CN250" s="529">
        <f t="shared" si="674"/>
        <v>161019.20973850001</v>
      </c>
      <c r="CP250" s="529">
        <f t="shared" ref="CP250:CZ250" si="675">+CP249+CP240+CP246</f>
        <v>958.05412523666712</v>
      </c>
      <c r="CQ250" s="529">
        <f t="shared" si="675"/>
        <v>4089.315813963939</v>
      </c>
      <c r="CR250" s="529">
        <f t="shared" si="675"/>
        <v>7437.4527204285851</v>
      </c>
      <c r="CS250" s="529">
        <f t="shared" si="675"/>
        <v>11674.974820137675</v>
      </c>
      <c r="CT250" s="529">
        <f t="shared" si="675"/>
        <v>47526.216086446781</v>
      </c>
      <c r="CU250" s="529">
        <f t="shared" si="675"/>
        <v>52771.404807145867</v>
      </c>
      <c r="CV250" s="529">
        <f t="shared" si="675"/>
        <v>60922.642432854962</v>
      </c>
      <c r="CW250" s="529">
        <f t="shared" si="675"/>
        <v>95113.161028054048</v>
      </c>
      <c r="CX250" s="529">
        <f t="shared" si="675"/>
        <v>101703.29042096486</v>
      </c>
      <c r="CY250" s="529">
        <f t="shared" si="675"/>
        <v>106494.09470767292</v>
      </c>
      <c r="CZ250" s="529">
        <f t="shared" si="675"/>
        <v>143953.52605491102</v>
      </c>
      <c r="DA250" s="529">
        <f>+DA249+DA240+DA246</f>
        <v>161019.20973840909</v>
      </c>
      <c r="DC250" s="529">
        <f>+DC249+DC240+DC246</f>
        <v>4525260985.2366667</v>
      </c>
      <c r="DD250" s="529">
        <f t="shared" ref="DD250:DN250" si="676">+DD249+DD240+DD246</f>
        <v>13502288500.994244</v>
      </c>
      <c r="DE250" s="529">
        <f t="shared" si="676"/>
        <v>25157506488.716465</v>
      </c>
      <c r="DF250" s="529">
        <f t="shared" si="676"/>
        <v>79262969067.383148</v>
      </c>
      <c r="DG250" s="529">
        <f t="shared" si="676"/>
        <v>86102712480.049805</v>
      </c>
      <c r="DH250" s="529">
        <f t="shared" si="676"/>
        <v>143111861894.70645</v>
      </c>
      <c r="DI250" s="529">
        <f t="shared" si="676"/>
        <v>147551806556.37311</v>
      </c>
      <c r="DJ250" s="529">
        <f t="shared" si="676"/>
        <v>150753532208.81311</v>
      </c>
      <c r="DK250" s="529">
        <f t="shared" si="676"/>
        <v>152883295256.48483</v>
      </c>
      <c r="DL250" s="529">
        <f t="shared" si="676"/>
        <v>154905167589.15656</v>
      </c>
      <c r="DM250" s="529">
        <f t="shared" si="676"/>
        <v>158616549361.82828</v>
      </c>
      <c r="DN250" s="529">
        <f t="shared" si="676"/>
        <v>161019209738.5</v>
      </c>
      <c r="DP250" s="529">
        <f t="shared" ref="DP250:EA250" si="677">+DP249+DP240+DP246</f>
        <v>958054125.23666704</v>
      </c>
      <c r="DQ250" s="529">
        <f t="shared" si="677"/>
        <v>4089315813.9639392</v>
      </c>
      <c r="DR250" s="529">
        <f t="shared" si="677"/>
        <v>7437452720.4285851</v>
      </c>
      <c r="DS250" s="529">
        <f t="shared" si="677"/>
        <v>11674974820.137676</v>
      </c>
      <c r="DT250" s="529">
        <f t="shared" si="677"/>
        <v>47526216086.44677</v>
      </c>
      <c r="DU250" s="529">
        <f t="shared" si="677"/>
        <v>52771404807.145866</v>
      </c>
      <c r="DV250" s="529">
        <f t="shared" si="677"/>
        <v>60922642432.854965</v>
      </c>
      <c r="DW250" s="529">
        <f t="shared" si="677"/>
        <v>95113161028.054062</v>
      </c>
      <c r="DX250" s="529">
        <f t="shared" si="677"/>
        <v>101703290420.96486</v>
      </c>
      <c r="DY250" s="529">
        <f t="shared" si="677"/>
        <v>106494094707.67294</v>
      </c>
      <c r="DZ250" s="529">
        <f t="shared" si="677"/>
        <v>143953526054.91101</v>
      </c>
      <c r="EA250" s="529">
        <f t="shared" si="677"/>
        <v>161019209738.40909</v>
      </c>
      <c r="EC250" s="536">
        <v>1000000</v>
      </c>
      <c r="ED250" s="537">
        <v>1000000</v>
      </c>
      <c r="EE250" s="537">
        <v>1000000</v>
      </c>
      <c r="EF250" s="537">
        <v>1000000</v>
      </c>
      <c r="EG250" s="537">
        <v>1000000</v>
      </c>
      <c r="EH250" s="537">
        <v>1000000</v>
      </c>
      <c r="EI250" s="537">
        <v>1000000</v>
      </c>
      <c r="EJ250" s="537">
        <v>1000000</v>
      </c>
      <c r="EK250" s="537">
        <v>1000000</v>
      </c>
      <c r="EL250" s="537">
        <v>1000000</v>
      </c>
      <c r="EM250" s="537">
        <v>1000000</v>
      </c>
      <c r="EN250" s="537">
        <v>1000000</v>
      </c>
      <c r="EP250" s="490">
        <v>1000000</v>
      </c>
      <c r="EQ250" s="490">
        <v>1000000</v>
      </c>
      <c r="ER250" s="490">
        <v>1000000</v>
      </c>
      <c r="ES250" s="490">
        <v>1000000</v>
      </c>
      <c r="ET250" s="490">
        <v>1000000</v>
      </c>
      <c r="EU250" s="490">
        <v>1000000</v>
      </c>
      <c r="EV250" s="490">
        <v>1000000</v>
      </c>
      <c r="EW250" s="490">
        <v>1000000</v>
      </c>
      <c r="EX250" s="490">
        <v>1000000</v>
      </c>
      <c r="EY250" s="490">
        <v>1000000</v>
      </c>
      <c r="EZ250" s="490">
        <v>1000000</v>
      </c>
      <c r="FA250" s="490">
        <v>1000000</v>
      </c>
    </row>
    <row r="251" spans="1:157" ht="12" customHeight="1">
      <c r="T251" s="139"/>
      <c r="U251" s="384"/>
      <c r="V251" s="140"/>
      <c r="W251" s="195"/>
      <c r="X251" s="195"/>
      <c r="Y251" s="195"/>
      <c r="Z251" s="195"/>
      <c r="AA251" s="195"/>
      <c r="AB251" s="195"/>
      <c r="AC251" s="195"/>
      <c r="AD251" s="410"/>
      <c r="AE251" s="195"/>
      <c r="AF251" s="195"/>
      <c r="AG251" s="195"/>
      <c r="AH251" s="410"/>
      <c r="AI251" s="209"/>
      <c r="AJ251" s="196"/>
      <c r="AK251" s="196"/>
      <c r="AL251" s="196"/>
      <c r="AM251" s="136"/>
      <c r="AN251" s="410"/>
      <c r="AO251" s="209"/>
      <c r="AP251" s="196"/>
      <c r="AQ251" s="196"/>
      <c r="AR251" s="196"/>
      <c r="AS251" s="197"/>
      <c r="AT251" s="410"/>
      <c r="AU251" s="209"/>
      <c r="AV251" s="410"/>
      <c r="AW251" s="347"/>
      <c r="AX251" s="337"/>
      <c r="AY251" s="337"/>
      <c r="AZ251" s="142"/>
      <c r="BA251" s="142"/>
      <c r="BC251" s="310"/>
      <c r="BD251" s="310"/>
      <c r="BE251" s="310"/>
      <c r="BF251" s="310"/>
      <c r="BG251" s="310"/>
      <c r="BH251" s="310"/>
      <c r="BI251" s="310"/>
      <c r="BJ251" s="310"/>
      <c r="BK251" s="310"/>
      <c r="BL251" s="310"/>
      <c r="BM251" s="310"/>
      <c r="BN251" s="310"/>
      <c r="BO251" s="518"/>
      <c r="BP251" s="310"/>
      <c r="BQ251" s="310"/>
      <c r="BR251" s="310"/>
      <c r="BS251" s="310"/>
      <c r="BT251" s="310"/>
      <c r="BU251" s="310"/>
      <c r="BV251" s="310"/>
      <c r="BW251" s="310"/>
      <c r="BX251" s="310"/>
      <c r="BY251" s="310"/>
      <c r="BZ251" s="310"/>
      <c r="CA251" s="310"/>
      <c r="CC251" s="485"/>
      <c r="CD251" s="485"/>
      <c r="CE251" s="485"/>
      <c r="CF251" s="485"/>
      <c r="CG251" s="485"/>
      <c r="CH251" s="485"/>
      <c r="CI251" s="485"/>
      <c r="CJ251" s="485"/>
      <c r="CK251" s="485"/>
      <c r="CL251" s="485"/>
      <c r="CM251" s="485"/>
      <c r="CN251" s="485"/>
      <c r="CO251" s="519"/>
      <c r="CP251" s="485"/>
      <c r="CQ251" s="485"/>
      <c r="CR251" s="485"/>
      <c r="CS251" s="485"/>
      <c r="CT251" s="485"/>
      <c r="CU251" s="485"/>
      <c r="CV251" s="485"/>
      <c r="CW251" s="485"/>
      <c r="CX251" s="485"/>
      <c r="CY251" s="485"/>
      <c r="CZ251" s="485"/>
      <c r="DA251" s="485"/>
      <c r="DC251" s="485"/>
      <c r="DD251" s="485"/>
      <c r="DE251" s="485"/>
      <c r="DF251" s="485"/>
      <c r="DG251" s="485"/>
      <c r="DH251" s="485"/>
      <c r="DI251" s="485"/>
      <c r="DJ251" s="485"/>
      <c r="DK251" s="485"/>
      <c r="DL251" s="485"/>
      <c r="DM251" s="485"/>
      <c r="DN251" s="485"/>
      <c r="DO251" s="519"/>
      <c r="DP251" s="485"/>
      <c r="DQ251" s="485"/>
      <c r="DR251" s="485"/>
      <c r="DS251" s="485"/>
      <c r="DT251" s="485"/>
      <c r="DU251" s="485"/>
      <c r="DV251" s="485"/>
      <c r="DW251" s="485"/>
      <c r="DX251" s="485"/>
      <c r="DY251" s="485"/>
      <c r="DZ251" s="485"/>
      <c r="EA251" s="485"/>
      <c r="EC251" s="485"/>
      <c r="ED251" s="485"/>
      <c r="EE251" s="485"/>
      <c r="EF251" s="485"/>
      <c r="EG251" s="485"/>
      <c r="EH251" s="485"/>
      <c r="EI251" s="485"/>
      <c r="EJ251" s="485"/>
      <c r="EK251" s="485"/>
      <c r="EL251" s="485"/>
      <c r="EM251" s="485"/>
      <c r="EN251" s="485"/>
      <c r="EP251" s="465">
        <v>1000000</v>
      </c>
      <c r="EQ251" s="465">
        <v>1000000</v>
      </c>
      <c r="ER251" s="465">
        <v>1000000</v>
      </c>
      <c r="ES251" s="465">
        <v>1000000</v>
      </c>
      <c r="ET251" s="465">
        <v>1000000</v>
      </c>
      <c r="EU251" s="465">
        <v>1000000</v>
      </c>
      <c r="EV251" s="465">
        <v>1000000</v>
      </c>
      <c r="EW251" s="465">
        <v>1000000</v>
      </c>
      <c r="EX251" s="465">
        <v>1000000</v>
      </c>
      <c r="EY251" s="465">
        <v>1000000</v>
      </c>
      <c r="EZ251" s="465">
        <v>1000000</v>
      </c>
      <c r="FA251" s="465">
        <v>1000000</v>
      </c>
    </row>
    <row r="252" spans="1:157" ht="12.75" customHeight="1" thickBot="1">
      <c r="T252" s="139"/>
      <c r="U252" s="384"/>
      <c r="V252" s="140"/>
      <c r="W252" s="139"/>
      <c r="X252" s="139"/>
      <c r="Y252" s="139"/>
      <c r="Z252" s="139"/>
      <c r="AA252" s="139"/>
      <c r="AB252" s="139"/>
      <c r="AC252" s="139"/>
      <c r="AD252" s="378"/>
      <c r="AE252" s="139"/>
      <c r="AF252" s="139"/>
      <c r="AG252" s="139"/>
      <c r="AH252" s="378"/>
      <c r="AI252" s="141"/>
      <c r="AJ252" s="142"/>
      <c r="AK252" s="142"/>
      <c r="AL252" s="142"/>
      <c r="AM252" s="136"/>
      <c r="AN252" s="378"/>
      <c r="AO252" s="141"/>
      <c r="AP252" s="142"/>
      <c r="AQ252" s="142"/>
      <c r="AR252" s="142"/>
      <c r="AS252" s="136"/>
      <c r="AT252" s="378"/>
      <c r="AU252" s="141"/>
      <c r="AV252" s="378"/>
      <c r="AW252" s="337"/>
      <c r="AX252" s="337"/>
      <c r="AY252" s="337"/>
      <c r="AZ252" s="142"/>
      <c r="BA252" s="142"/>
      <c r="BC252" s="310"/>
      <c r="BD252" s="310"/>
      <c r="BE252" s="310"/>
      <c r="BF252" s="310"/>
      <c r="BG252" s="310"/>
      <c r="BH252" s="310"/>
      <c r="BI252" s="310"/>
      <c r="BJ252" s="310"/>
      <c r="BK252" s="310"/>
      <c r="BL252" s="310"/>
      <c r="BM252" s="310"/>
      <c r="BN252" s="310"/>
      <c r="BO252" s="518"/>
      <c r="BP252" s="310"/>
      <c r="BQ252" s="310"/>
      <c r="BR252" s="310"/>
      <c r="BS252" s="310"/>
      <c r="BT252" s="310"/>
      <c r="BU252" s="310"/>
      <c r="BV252" s="310"/>
      <c r="BW252" s="310"/>
      <c r="BX252" s="310"/>
      <c r="BY252" s="310"/>
      <c r="BZ252" s="310"/>
      <c r="CA252" s="310"/>
      <c r="CC252" s="485"/>
      <c r="CD252" s="485"/>
      <c r="CE252" s="485"/>
      <c r="CF252" s="485"/>
      <c r="CG252" s="485"/>
      <c r="CH252" s="485"/>
      <c r="CI252" s="485"/>
      <c r="CJ252" s="485"/>
      <c r="CK252" s="485"/>
      <c r="CL252" s="485"/>
      <c r="CM252" s="485"/>
      <c r="CN252" s="485"/>
      <c r="CO252" s="519"/>
      <c r="CP252" s="485"/>
      <c r="CQ252" s="485"/>
      <c r="CR252" s="485"/>
      <c r="CS252" s="485"/>
      <c r="CT252" s="485"/>
      <c r="CU252" s="485"/>
      <c r="CV252" s="485"/>
      <c r="CW252" s="485"/>
      <c r="CX252" s="485"/>
      <c r="CY252" s="485"/>
      <c r="CZ252" s="485"/>
      <c r="DA252" s="485"/>
      <c r="DC252" s="485"/>
      <c r="DD252" s="485"/>
      <c r="DE252" s="485"/>
      <c r="DF252" s="485"/>
      <c r="DG252" s="485"/>
      <c r="DH252" s="485"/>
      <c r="DI252" s="485"/>
      <c r="DJ252" s="485"/>
      <c r="DK252" s="485"/>
      <c r="DL252" s="485"/>
      <c r="DM252" s="485"/>
      <c r="DN252" s="485"/>
      <c r="DO252" s="519"/>
      <c r="DP252" s="485"/>
      <c r="DQ252" s="485"/>
      <c r="DR252" s="485"/>
      <c r="DS252" s="485"/>
      <c r="DT252" s="485"/>
      <c r="DU252" s="485"/>
      <c r="DV252" s="485"/>
      <c r="DW252" s="485"/>
      <c r="DX252" s="485"/>
      <c r="DY252" s="485"/>
      <c r="DZ252" s="485"/>
      <c r="EA252" s="485"/>
      <c r="EC252" s="485"/>
      <c r="ED252" s="485"/>
      <c r="EE252" s="485"/>
      <c r="EF252" s="485"/>
      <c r="EG252" s="485"/>
      <c r="EH252" s="485"/>
      <c r="EI252" s="485"/>
      <c r="EJ252" s="485"/>
      <c r="EK252" s="485"/>
      <c r="EL252" s="485"/>
      <c r="EM252" s="485"/>
      <c r="EN252" s="485"/>
      <c r="EP252" s="465">
        <v>1000000</v>
      </c>
      <c r="EQ252" s="465">
        <v>1000000</v>
      </c>
      <c r="ER252" s="465">
        <v>1000000</v>
      </c>
      <c r="ES252" s="465">
        <v>1000000</v>
      </c>
      <c r="ET252" s="465">
        <v>1000000</v>
      </c>
      <c r="EU252" s="465">
        <v>1000000</v>
      </c>
      <c r="EV252" s="465">
        <v>1000000</v>
      </c>
      <c r="EW252" s="465">
        <v>1000000</v>
      </c>
      <c r="EX252" s="465">
        <v>1000000</v>
      </c>
      <c r="EY252" s="465">
        <v>1000000</v>
      </c>
      <c r="EZ252" s="465">
        <v>1000000</v>
      </c>
      <c r="FA252" s="465">
        <v>1000000</v>
      </c>
    </row>
    <row r="253" spans="1:157" ht="89.25" customHeight="1" thickBot="1">
      <c r="B253" s="148"/>
      <c r="C253" s="220"/>
      <c r="D253" s="220"/>
      <c r="E253" s="220"/>
      <c r="F253" s="220"/>
      <c r="G253" s="220"/>
      <c r="H253" s="220"/>
      <c r="I253" s="220"/>
      <c r="J253" s="220"/>
      <c r="K253" s="220"/>
      <c r="L253" s="220"/>
      <c r="M253" s="220"/>
      <c r="N253" s="220"/>
      <c r="O253" s="220"/>
      <c r="P253" s="220"/>
      <c r="Q253" s="220"/>
      <c r="R253" s="220"/>
      <c r="S253" s="220"/>
      <c r="T253" s="153" t="s">
        <v>129</v>
      </c>
      <c r="U253" s="393"/>
      <c r="V253" s="153" t="s">
        <v>129</v>
      </c>
      <c r="W253" s="154" t="s">
        <v>130</v>
      </c>
      <c r="X253" s="154" t="s">
        <v>131</v>
      </c>
      <c r="Y253" s="154" t="s">
        <v>132</v>
      </c>
      <c r="Z253" s="154" t="s">
        <v>133</v>
      </c>
      <c r="AA253" s="154" t="s">
        <v>134</v>
      </c>
      <c r="AB253" s="154" t="s">
        <v>135</v>
      </c>
      <c r="AC253" s="153" t="s">
        <v>136</v>
      </c>
      <c r="AD253" s="404" t="s">
        <v>137</v>
      </c>
      <c r="AE253" s="153" t="s">
        <v>138</v>
      </c>
      <c r="AF253" s="153" t="s">
        <v>139</v>
      </c>
      <c r="AG253" s="153" t="s">
        <v>140</v>
      </c>
      <c r="AH253" s="404" t="s">
        <v>7</v>
      </c>
      <c r="AI253" s="155" t="s">
        <v>141</v>
      </c>
      <c r="AJ253" s="156" t="s">
        <v>142</v>
      </c>
      <c r="AK253" s="156" t="s">
        <v>143</v>
      </c>
      <c r="AL253" s="156" t="s">
        <v>144</v>
      </c>
      <c r="AM253" s="157" t="s">
        <v>145</v>
      </c>
      <c r="AN253" s="404" t="s">
        <v>146</v>
      </c>
      <c r="AO253" s="155" t="s">
        <v>147</v>
      </c>
      <c r="AP253" s="305"/>
      <c r="AQ253" s="269" t="s">
        <v>149</v>
      </c>
      <c r="AR253" s="235" t="s">
        <v>150</v>
      </c>
      <c r="AS253" s="270" t="s">
        <v>151</v>
      </c>
      <c r="AT253" s="404" t="s">
        <v>152</v>
      </c>
      <c r="AU253" s="155" t="s">
        <v>153</v>
      </c>
      <c r="AV253" s="404" t="s">
        <v>154</v>
      </c>
      <c r="AW253" s="338" t="s">
        <v>155</v>
      </c>
      <c r="AX253" s="338" t="s">
        <v>156</v>
      </c>
      <c r="AY253" s="375"/>
      <c r="AZ253" s="158" t="s">
        <v>158</v>
      </c>
      <c r="BA253" s="159" t="s">
        <v>159</v>
      </c>
      <c r="BC253" s="314" t="s">
        <v>160</v>
      </c>
      <c r="BD253" s="314" t="s">
        <v>161</v>
      </c>
      <c r="BE253" s="314" t="s">
        <v>162</v>
      </c>
      <c r="BF253" s="314" t="s">
        <v>163</v>
      </c>
      <c r="BG253" s="314" t="s">
        <v>164</v>
      </c>
      <c r="BH253" s="314" t="s">
        <v>165</v>
      </c>
      <c r="BI253" s="314" t="s">
        <v>166</v>
      </c>
      <c r="BJ253" s="314" t="s">
        <v>167</v>
      </c>
      <c r="BK253" s="314" t="s">
        <v>111</v>
      </c>
      <c r="BL253" s="314" t="s">
        <v>168</v>
      </c>
      <c r="BM253" s="314" t="s">
        <v>169</v>
      </c>
      <c r="BN253" s="314" t="s">
        <v>170</v>
      </c>
      <c r="BP253" s="314" t="s">
        <v>160</v>
      </c>
      <c r="BQ253" s="314" t="s">
        <v>161</v>
      </c>
      <c r="BR253" s="314" t="s">
        <v>162</v>
      </c>
      <c r="BS253" s="314" t="s">
        <v>163</v>
      </c>
      <c r="BT253" s="314" t="s">
        <v>164</v>
      </c>
      <c r="BU253" s="314" t="s">
        <v>165</v>
      </c>
      <c r="BV253" s="314" t="s">
        <v>166</v>
      </c>
      <c r="BW253" s="314" t="s">
        <v>167</v>
      </c>
      <c r="BX253" s="314" t="s">
        <v>111</v>
      </c>
      <c r="BY253" s="314" t="s">
        <v>168</v>
      </c>
      <c r="BZ253" s="314" t="s">
        <v>169</v>
      </c>
      <c r="CA253" s="314" t="s">
        <v>170</v>
      </c>
      <c r="CC253" s="520" t="s">
        <v>160</v>
      </c>
      <c r="CD253" s="520" t="s">
        <v>161</v>
      </c>
      <c r="CE253" s="520" t="s">
        <v>162</v>
      </c>
      <c r="CF253" s="520" t="s">
        <v>163</v>
      </c>
      <c r="CG253" s="520" t="s">
        <v>164</v>
      </c>
      <c r="CH253" s="520" t="s">
        <v>165</v>
      </c>
      <c r="CI253" s="520" t="s">
        <v>166</v>
      </c>
      <c r="CJ253" s="520" t="s">
        <v>167</v>
      </c>
      <c r="CK253" s="520" t="s">
        <v>111</v>
      </c>
      <c r="CL253" s="520" t="s">
        <v>168</v>
      </c>
      <c r="CM253" s="520" t="s">
        <v>169</v>
      </c>
      <c r="CN253" s="520" t="s">
        <v>170</v>
      </c>
      <c r="CP253" s="520" t="s">
        <v>160</v>
      </c>
      <c r="CQ253" s="520" t="s">
        <v>161</v>
      </c>
      <c r="CR253" s="520" t="s">
        <v>162</v>
      </c>
      <c r="CS253" s="520" t="s">
        <v>163</v>
      </c>
      <c r="CT253" s="520" t="s">
        <v>164</v>
      </c>
      <c r="CU253" s="520" t="s">
        <v>165</v>
      </c>
      <c r="CV253" s="520" t="s">
        <v>166</v>
      </c>
      <c r="CW253" s="520" t="s">
        <v>167</v>
      </c>
      <c r="CX253" s="520" t="s">
        <v>111</v>
      </c>
      <c r="CY253" s="520" t="s">
        <v>168</v>
      </c>
      <c r="CZ253" s="520" t="s">
        <v>169</v>
      </c>
      <c r="DA253" s="520" t="s">
        <v>170</v>
      </c>
      <c r="DC253" s="520" t="s">
        <v>160</v>
      </c>
      <c r="DD253" s="520" t="s">
        <v>161</v>
      </c>
      <c r="DE253" s="520" t="s">
        <v>162</v>
      </c>
      <c r="DF253" s="520" t="s">
        <v>163</v>
      </c>
      <c r="DG253" s="520" t="s">
        <v>164</v>
      </c>
      <c r="DH253" s="520" t="s">
        <v>165</v>
      </c>
      <c r="DI253" s="520" t="s">
        <v>166</v>
      </c>
      <c r="DJ253" s="520" t="s">
        <v>167</v>
      </c>
      <c r="DK253" s="520" t="s">
        <v>111</v>
      </c>
      <c r="DL253" s="520" t="s">
        <v>168</v>
      </c>
      <c r="DM253" s="520" t="s">
        <v>169</v>
      </c>
      <c r="DN253" s="520" t="s">
        <v>170</v>
      </c>
      <c r="DP253" s="520" t="s">
        <v>160</v>
      </c>
      <c r="DQ253" s="520" t="s">
        <v>161</v>
      </c>
      <c r="DR253" s="520" t="s">
        <v>162</v>
      </c>
      <c r="DS253" s="520" t="s">
        <v>163</v>
      </c>
      <c r="DT253" s="520" t="s">
        <v>164</v>
      </c>
      <c r="DU253" s="520" t="s">
        <v>165</v>
      </c>
      <c r="DV253" s="520" t="s">
        <v>166</v>
      </c>
      <c r="DW253" s="520" t="s">
        <v>167</v>
      </c>
      <c r="DX253" s="520" t="s">
        <v>111</v>
      </c>
      <c r="DY253" s="520" t="s">
        <v>168</v>
      </c>
      <c r="DZ253" s="520" t="s">
        <v>169</v>
      </c>
      <c r="EA253" s="520" t="s">
        <v>170</v>
      </c>
      <c r="EC253" s="520" t="s">
        <v>160</v>
      </c>
      <c r="ED253" s="520" t="s">
        <v>161</v>
      </c>
      <c r="EE253" s="520" t="s">
        <v>162</v>
      </c>
      <c r="EF253" s="520" t="s">
        <v>163</v>
      </c>
      <c r="EG253" s="520" t="s">
        <v>164</v>
      </c>
      <c r="EH253" s="520" t="s">
        <v>165</v>
      </c>
      <c r="EI253" s="520" t="s">
        <v>166</v>
      </c>
      <c r="EJ253" s="520" t="s">
        <v>167</v>
      </c>
      <c r="EK253" s="520" t="s">
        <v>111</v>
      </c>
      <c r="EL253" s="520" t="s">
        <v>168</v>
      </c>
      <c r="EM253" s="520" t="s">
        <v>169</v>
      </c>
      <c r="EN253" s="520" t="s">
        <v>170</v>
      </c>
      <c r="EP253" s="459" t="s">
        <v>160</v>
      </c>
      <c r="EQ253" s="459" t="s">
        <v>161</v>
      </c>
      <c r="ER253" s="459" t="s">
        <v>162</v>
      </c>
      <c r="ES253" s="459" t="s">
        <v>163</v>
      </c>
      <c r="ET253" s="459" t="s">
        <v>164</v>
      </c>
      <c r="EU253" s="459" t="s">
        <v>165</v>
      </c>
      <c r="EV253" s="459" t="s">
        <v>166</v>
      </c>
      <c r="EW253" s="459" t="s">
        <v>167</v>
      </c>
      <c r="EX253" s="459" t="s">
        <v>111</v>
      </c>
      <c r="EY253" s="459" t="s">
        <v>168</v>
      </c>
      <c r="EZ253" s="459" t="s">
        <v>169</v>
      </c>
      <c r="FA253" s="459" t="s">
        <v>170</v>
      </c>
    </row>
    <row r="254" spans="1:157" ht="37.5" customHeight="1">
      <c r="B254" s="1" t="s">
        <v>202</v>
      </c>
      <c r="C254" s="1" t="s">
        <v>203</v>
      </c>
      <c r="D254" s="550" t="s">
        <v>379</v>
      </c>
      <c r="E254" s="1" t="s">
        <v>183</v>
      </c>
      <c r="F254" s="1" t="s">
        <v>171</v>
      </c>
      <c r="G254" s="1" t="s">
        <v>171</v>
      </c>
      <c r="H254" s="1" t="s">
        <v>171</v>
      </c>
      <c r="I254" s="1" t="s">
        <v>171</v>
      </c>
      <c r="J254" s="1" t="s">
        <v>171</v>
      </c>
      <c r="K254" s="1" t="s">
        <v>171</v>
      </c>
      <c r="L254" s="1" t="s">
        <v>171</v>
      </c>
      <c r="M254" s="1" t="s">
        <v>171</v>
      </c>
      <c r="N254" s="1" t="s">
        <v>171</v>
      </c>
      <c r="O254" s="1" t="s">
        <v>171</v>
      </c>
      <c r="T254" s="455" t="s">
        <v>83</v>
      </c>
      <c r="U254" s="263">
        <v>202300000000311</v>
      </c>
      <c r="V254" s="282" t="s">
        <v>83</v>
      </c>
      <c r="W254" s="351">
        <f>+SUMIFS('[1]SIIF 30 de Noviembre de 2025'!$P$4:$P$749,'[1]SIIF 30 de Noviembre de 2025'!$A$4:$A$749,$B254,'[1]SIIF 30 de Noviembre de 2025'!$B$4:$B$749,$C254,'[1]SIIF 30 de Noviembre de 2025'!$C$4:$C$749,$D254)/1000000</f>
        <v>130019.508092</v>
      </c>
      <c r="X254" s="243">
        <v>0</v>
      </c>
      <c r="Y254" s="540">
        <f>+SUMIFS('[1]SIIF 30 de Noviembre de 2025'!$R$4:$R$749,'[1]SIIF 30 de Noviembre de 2025'!$A$4:$A$749,$B254,'[1]SIIF 30 de Noviembre de 2025'!$B$4:$B$749,$C254,'[1]SIIF 30 de Noviembre de 2025'!$C$4:$C$749,$D254)/1000000</f>
        <v>0</v>
      </c>
      <c r="Z254" s="243"/>
      <c r="AA254" s="351">
        <f>+SUMIFS('[1]SIIF 30 de Noviembre de 2025'!$Q$4:$Q$749,'[1]SIIF 30 de Noviembre de 2025'!$A$4:$A$749,$B254,'[1]SIIF 30 de Noviembre de 2025'!$B$4:$B$749,$C254,'[1]SIIF 30 de Noviembre de 2025'!$C$4:$C$749,$D254)/1000000</f>
        <v>0</v>
      </c>
      <c r="AB254" s="243"/>
      <c r="AC254" s="243">
        <f>+AA254+AB254</f>
        <v>0</v>
      </c>
      <c r="AD254" s="413">
        <f>+SUMIFS('[1]SIIF 30 de Noviembre de 2025'!$S$4:$S$749,'[1]SIIF 30 de Noviembre de 2025'!$A$4:$A$749,$B254,'[1]SIIF 30 de Noviembre de 2025'!$B$4:$B$749,$C254,'[1]SIIF 30 de Noviembre de 2025'!$C$4:$C$749,$D254)/1000000</f>
        <v>130019.508092</v>
      </c>
      <c r="AE254" s="351">
        <f>+SUMIFS('[1]SIIF 30 de Noviembre de 2025'!$T$4:$T$749,'[1]SIIF 30 de Noviembre de 2025'!$A$4:$A$749,$B254,'[1]SIIF 30 de Noviembre de 2025'!$B$4:$B$749,$C254,'[1]SIIF 30 de Noviembre de 2025'!$C$4:$C$749,$D254)/1000000</f>
        <v>0</v>
      </c>
      <c r="AF254" s="351">
        <f>+SUMIFS('[1]SIIF 30 de Noviembre de 2025'!$U$4:$U$749,'[1]SIIF 30 de Noviembre de 2025'!$A$4:$A$749,$B254,'[1]SIIF 30 de Noviembre de 2025'!$B$4:$B$749,$C254,'[1]SIIF 30 de Noviembre de 2025'!$C$4:$C$749,$D254)/1000000</f>
        <v>129161.50661942</v>
      </c>
      <c r="AG254" s="351">
        <f>+SUMIFS('[1]SIIF 30 de Noviembre de 2025'!$V$4:$V$749,'[1]SIIF 30 de Noviembre de 2025'!$A$4:$A$749,$B254,'[1]SIIF 30 de Noviembre de 2025'!$B$4:$B$749,$C254,'[1]SIIF 30 de Noviembre de 2025'!$C$4:$C$749,$D254)/1000000</f>
        <v>858.00147258000004</v>
      </c>
      <c r="AH254" s="418">
        <f>+SUMIFS('[1]SIIF 30 de Noviembre de 2025'!$W$4:$W$749,'[1]SIIF 30 de Noviembre de 2025'!$A$4:$A$749,$B254,'[1]SIIF 30 de Noviembre de 2025'!$B$4:$B$749,$C254,'[1]SIIF 30 de Noviembre de 2025'!$C$4:$C$749,$D254,'[1]SIIF 30 de Noviembre de 2025'!$D$4:$D$749,$E254,'[1]SIIF 30 de Noviembre de 2025'!$E$4:$E$749,$F254,'[1]SIIF 30 de Noviembre de 2025'!$F$4:$F$749,$G254,'[1]SIIF 30 de Noviembre de 2025'!$G$4:$G$749,$H254,'[1]SIIF 30 de Noviembre de 2025'!$H$4:$H$749,$I254,'[1]SIIF 30 de Noviembre de 2025'!$I$4:$I$749,$J254,'[1]SIIF 30 de Noviembre de 2025'!$J$4:$J$749,$K254,'[1]SIIF 30 de Noviembre de 2025'!$K$4:$K$749,$L254,'[1]SIIF 30 de Noviembre de 2025'!$L$4:$L$749,$M254,'[1]SIIF 30 de Noviembre de 2025'!$M$4:$M$749,$N254,'[1]SIIF 30 de Noviembre de 2025'!$N$4:$N$749,$O254)/1000000</f>
        <v>127403.70776342</v>
      </c>
      <c r="AI254" s="244">
        <f>+AH254/AD254</f>
        <v>0.97988147804151737</v>
      </c>
      <c r="AJ254" s="245"/>
      <c r="AK254" s="243">
        <f>INDEX(CC254:CN254,MATCH($W$1,$CC$86:$CN$86,0))</f>
        <v>129890.41718290909</v>
      </c>
      <c r="AL254" s="243">
        <f>+AH254-AK254</f>
        <v>-2486.709419489096</v>
      </c>
      <c r="AM254" s="168">
        <f>INDEX(BC254:BN254,MATCH($W$1,$BC$86:$BN$86,0))</f>
        <v>0.99900714199749496</v>
      </c>
      <c r="AN254" s="422">
        <f>+SUMIFS('[1]SIIF 30 de Noviembre de 2025'!$X$4:$X$749,'[1]SIIF 30 de Noviembre de 2025'!$A$4:$A$749,$B254,'[1]SIIF 30 de Noviembre de 2025'!$B$4:$B$749,$C254,'[1]SIIF 30 de Noviembre de 2025'!$C$4:$C$749,$D254,'[1]SIIF 30 de Noviembre de 2025'!$D$4:$D$749,$E254,'[1]SIIF 30 de Noviembre de 2025'!$E$4:$E$749,$F254,'[1]SIIF 30 de Noviembre de 2025'!$F$4:$F$749,$G254,'[1]SIIF 30 de Noviembre de 2025'!$G$4:$G$749,$H254,'[1]SIIF 30 de Noviembre de 2025'!$H$4:$H$749,$I254,'[1]SIIF 30 de Noviembre de 2025'!$I$4:$I$749,$J254,'[1]SIIF 30 de Noviembre de 2025'!$J$4:$J$749,$K254,'[1]SIIF 30 de Noviembre de 2025'!$K$4:$K$749,$L254,'[1]SIIF 30 de Noviembre de 2025'!$L$4:$L$749,$M254,'[1]SIIF 30 de Noviembre de 2025'!$M$4:$M$749,$N254,'[1]SIIF 30 de Noviembre de 2025'!$N$4:$N$749,$O254)/1000000</f>
        <v>50959.50870631</v>
      </c>
      <c r="AO254" s="244">
        <f>+AN254/AD254</f>
        <v>0.39193740581030162</v>
      </c>
      <c r="AP254" s="245"/>
      <c r="AQ254" s="243">
        <f>INDEX(CP254:DA254,MATCH($W$1,$CP$86:$DA$86,0))</f>
        <v>117461.51160825456</v>
      </c>
      <c r="AR254" s="243">
        <f>+AN254-AQ254</f>
        <v>-66502.002901944565</v>
      </c>
      <c r="AS254" s="168">
        <f>INDEX(BP254:CA254,MATCH($W$1,$BP$86:$CA$86,0))</f>
        <v>0.90341452088205432</v>
      </c>
      <c r="AT254" s="422">
        <f>+SUMIFS('[1]SIIF 30 de Noviembre de 2025'!$Z$4:$Z$749,'[1]SIIF 30 de Noviembre de 2025'!$A$4:$A$749,$B254,'[1]SIIF 30 de Noviembre de 2025'!$B$4:$B$749,$C254,'[1]SIIF 30 de Noviembre de 2025'!$C$4:$C$749,$D254,'[1]SIIF 30 de Noviembre de 2025'!$D$4:$D$749,$E254,'[1]SIIF 30 de Noviembre de 2025'!$E$4:$E$749,$F254,'[1]SIIF 30 de Noviembre de 2025'!$F$4:$F$749,$G254,'[1]SIIF 30 de Noviembre de 2025'!$G$4:$G$749,$H254,'[1]SIIF 30 de Noviembre de 2025'!$H$4:$H$749,$I254,'[1]SIIF 30 de Noviembre de 2025'!$I$4:$I$749,$J254,'[1]SIIF 30 de Noviembre de 2025'!$J$4:$J$749,$K254,'[1]SIIF 30 de Noviembre de 2025'!$K$4:$K$749,$L254,'[1]SIIF 30 de Noviembre de 2025'!$L$4:$L$749,$M254,'[1]SIIF 30 de Noviembre de 2025'!$M$4:$M$749,$N254,'[1]SIIF 30 de Noviembre de 2025'!$N$4:$N$749,$O254)/1000000</f>
        <v>50928.201073309996</v>
      </c>
      <c r="AU254" s="244">
        <f>+AT254/AD254</f>
        <v>0.39169661399790795</v>
      </c>
      <c r="AV254" s="418">
        <f>+AD254-AH254</f>
        <v>2615.8003285800078</v>
      </c>
      <c r="AW254" s="352">
        <f>+AH254-AN254</f>
        <v>76444.199057110003</v>
      </c>
      <c r="AX254" s="369">
        <f>+AD254-AN254</f>
        <v>79059.999385689996</v>
      </c>
      <c r="AY254" s="373"/>
      <c r="AZ254" s="188">
        <f>AD254*AS254</f>
        <v>117461.51160825457</v>
      </c>
      <c r="BA254" s="170">
        <f>IF(AND(AZ254=0,AN254&gt;AZ254),1,IFERROR(AN254/AZ254,1))</f>
        <v>0.43384005542398313</v>
      </c>
      <c r="BC254" s="248">
        <v>1.1844376452419105E-3</v>
      </c>
      <c r="BD254" s="249">
        <v>5.813156480648636E-2</v>
      </c>
      <c r="BE254" s="249">
        <v>0.12979398158908667</v>
      </c>
      <c r="BF254" s="249">
        <v>0.52972934345004319</v>
      </c>
      <c r="BG254" s="249">
        <v>0.56317537766115966</v>
      </c>
      <c r="BH254" s="249">
        <v>0.98622351255209573</v>
      </c>
      <c r="BI254" s="249">
        <v>0.99503570998747481</v>
      </c>
      <c r="BJ254" s="249">
        <v>0.99602856798997985</v>
      </c>
      <c r="BK254" s="249">
        <v>0.99702142599248489</v>
      </c>
      <c r="BL254" s="249">
        <v>0.99801428399498993</v>
      </c>
      <c r="BM254" s="249">
        <v>0.99900714199749496</v>
      </c>
      <c r="BN254" s="249">
        <v>1</v>
      </c>
      <c r="BP254" s="249">
        <v>0</v>
      </c>
      <c r="BQ254" s="249">
        <v>1.4072741401626915E-2</v>
      </c>
      <c r="BR254" s="249">
        <v>2.8883833543144895E-2</v>
      </c>
      <c r="BS254" s="249">
        <v>4.3694925684662871E-2</v>
      </c>
      <c r="BT254" s="249">
        <v>0.29980195105183788</v>
      </c>
      <c r="BU254" s="302">
        <v>0.31461304319335587</v>
      </c>
      <c r="BV254" s="249">
        <v>0.3476950422923058</v>
      </c>
      <c r="BW254" s="249">
        <v>0.59600731939537499</v>
      </c>
      <c r="BX254" s="302">
        <v>0.62661572814838673</v>
      </c>
      <c r="BY254" s="249">
        <v>0.64730749551487932</v>
      </c>
      <c r="BZ254" s="302">
        <v>0.90341452088205432</v>
      </c>
      <c r="CA254" s="249">
        <v>1.0000000000000002</v>
      </c>
      <c r="CC254" s="464">
        <f t="shared" ref="CC254:CN257" si="678">DC254/EC254</f>
        <v>154</v>
      </c>
      <c r="CD254" s="464">
        <f t="shared" si="678"/>
        <v>7558.2374607575757</v>
      </c>
      <c r="CE254" s="464">
        <f t="shared" si="678"/>
        <v>16875.74963951515</v>
      </c>
      <c r="CF254" s="464">
        <f t="shared" si="678"/>
        <v>68875.14865727273</v>
      </c>
      <c r="CG254" s="464">
        <f t="shared" si="678"/>
        <v>73223.785573030298</v>
      </c>
      <c r="CH254" s="464">
        <f t="shared" si="678"/>
        <v>128228.29597078788</v>
      </c>
      <c r="CI254" s="464">
        <f t="shared" si="678"/>
        <v>129374.05354654544</v>
      </c>
      <c r="CJ254" s="464">
        <f t="shared" si="678"/>
        <v>129503.14445563636</v>
      </c>
      <c r="CK254" s="464">
        <f t="shared" si="678"/>
        <v>129632.23536472727</v>
      </c>
      <c r="CL254" s="464">
        <f t="shared" si="678"/>
        <v>129761.32627381818</v>
      </c>
      <c r="CM254" s="464">
        <f t="shared" si="678"/>
        <v>129890.41718290909</v>
      </c>
      <c r="CN254" s="464">
        <f t="shared" si="678"/>
        <v>130019.508092</v>
      </c>
      <c r="CP254" s="465">
        <f t="shared" ref="CP254:DA257" si="679">DP254/EP254</f>
        <v>0</v>
      </c>
      <c r="CQ254" s="465">
        <f t="shared" si="679"/>
        <v>1829.7309145454542</v>
      </c>
      <c r="CR254" s="465">
        <f t="shared" si="679"/>
        <v>3755.4618290909084</v>
      </c>
      <c r="CS254" s="465">
        <f t="shared" si="679"/>
        <v>5681.192743636363</v>
      </c>
      <c r="CT254" s="465">
        <f t="shared" si="679"/>
        <v>38980.102200781825</v>
      </c>
      <c r="CU254" s="465">
        <f t="shared" si="679"/>
        <v>40905.833115327281</v>
      </c>
      <c r="CV254" s="465">
        <f t="shared" si="679"/>
        <v>45207.138364872735</v>
      </c>
      <c r="CW254" s="465">
        <f t="shared" si="679"/>
        <v>77492.578487018181</v>
      </c>
      <c r="CX254" s="465">
        <f t="shared" si="679"/>
        <v>81472.268736563638</v>
      </c>
      <c r="CY254" s="465">
        <f t="shared" si="679"/>
        <v>84162.602151109095</v>
      </c>
      <c r="CZ254" s="465">
        <f t="shared" si="679"/>
        <v>117461.51160825456</v>
      </c>
      <c r="DA254" s="465">
        <f t="shared" si="679"/>
        <v>130019.50809200002</v>
      </c>
      <c r="DC254" s="464">
        <v>154000000</v>
      </c>
      <c r="DD254" s="465">
        <v>7558237460.757576</v>
      </c>
      <c r="DE254" s="465">
        <v>16875749639.515152</v>
      </c>
      <c r="DF254" s="465">
        <v>68875148657.272736</v>
      </c>
      <c r="DG254" s="465">
        <v>73223785573.030304</v>
      </c>
      <c r="DH254" s="465">
        <v>128228295970.78787</v>
      </c>
      <c r="DI254" s="465">
        <v>129374053546.54544</v>
      </c>
      <c r="DJ254" s="465">
        <v>129503144455.63635</v>
      </c>
      <c r="DK254" s="465">
        <v>129632235364.72726</v>
      </c>
      <c r="DL254" s="465">
        <v>129761326273.81818</v>
      </c>
      <c r="DM254" s="465">
        <v>129890417182.90909</v>
      </c>
      <c r="DN254" s="465">
        <v>130019508092</v>
      </c>
      <c r="DP254" s="465">
        <v>0</v>
      </c>
      <c r="DQ254" s="465">
        <v>1829730914.5454543</v>
      </c>
      <c r="DR254" s="465">
        <v>3755461829.0909085</v>
      </c>
      <c r="DS254" s="465">
        <v>5681192743.636363</v>
      </c>
      <c r="DT254" s="465">
        <v>38980102200.781822</v>
      </c>
      <c r="DU254" s="481">
        <v>40905833115.327278</v>
      </c>
      <c r="DV254" s="465">
        <v>45207138364.872734</v>
      </c>
      <c r="DW254" s="465">
        <v>77492578487.018188</v>
      </c>
      <c r="DX254" s="481">
        <v>81472268736.563644</v>
      </c>
      <c r="DY254" s="465">
        <v>84162602151.1091</v>
      </c>
      <c r="DZ254" s="481">
        <v>117461511608.25456</v>
      </c>
      <c r="EA254" s="465">
        <v>130019508092.00002</v>
      </c>
      <c r="EC254" s="464">
        <v>1000000</v>
      </c>
      <c r="ED254" s="465">
        <v>1000000</v>
      </c>
      <c r="EE254" s="465">
        <v>1000000</v>
      </c>
      <c r="EF254" s="465">
        <v>1000000</v>
      </c>
      <c r="EG254" s="465">
        <v>1000000</v>
      </c>
      <c r="EH254" s="465">
        <v>1000000</v>
      </c>
      <c r="EI254" s="465">
        <v>1000000</v>
      </c>
      <c r="EJ254" s="465">
        <v>1000000</v>
      </c>
      <c r="EK254" s="465">
        <v>1000000</v>
      </c>
      <c r="EL254" s="465">
        <v>1000000</v>
      </c>
      <c r="EM254" s="465">
        <v>1000000</v>
      </c>
      <c r="EN254" s="465">
        <v>1000000</v>
      </c>
      <c r="EP254" s="465">
        <v>1000000</v>
      </c>
      <c r="EQ254" s="465">
        <v>1000000</v>
      </c>
      <c r="ER254" s="465">
        <v>1000000</v>
      </c>
      <c r="ES254" s="465">
        <v>1000000</v>
      </c>
      <c r="ET254" s="465">
        <v>1000000</v>
      </c>
      <c r="EU254" s="481">
        <v>1000000</v>
      </c>
      <c r="EV254" s="465">
        <v>1000000</v>
      </c>
      <c r="EW254" s="465">
        <v>1000000</v>
      </c>
      <c r="EX254" s="481">
        <v>1000000</v>
      </c>
      <c r="EY254" s="465">
        <v>1000000</v>
      </c>
      <c r="EZ254" s="481">
        <v>1000000</v>
      </c>
      <c r="FA254" s="465">
        <v>1000000</v>
      </c>
    </row>
    <row r="255" spans="1:157" ht="90" customHeight="1">
      <c r="B255" s="1" t="s">
        <v>202</v>
      </c>
      <c r="C255" s="1" t="s">
        <v>203</v>
      </c>
      <c r="D255" s="550" t="s">
        <v>380</v>
      </c>
      <c r="E255" s="1" t="s">
        <v>183</v>
      </c>
      <c r="F255" s="1" t="s">
        <v>171</v>
      </c>
      <c r="G255" s="1" t="s">
        <v>171</v>
      </c>
      <c r="H255" s="1" t="s">
        <v>171</v>
      </c>
      <c r="I255" s="1" t="s">
        <v>171</v>
      </c>
      <c r="J255" s="1" t="s">
        <v>171</v>
      </c>
      <c r="K255" s="1" t="s">
        <v>171</v>
      </c>
      <c r="L255" s="1" t="s">
        <v>171</v>
      </c>
      <c r="M255" s="1" t="s">
        <v>171</v>
      </c>
      <c r="N255" s="1" t="s">
        <v>171</v>
      </c>
      <c r="O255" s="1" t="s">
        <v>171</v>
      </c>
      <c r="T255" s="456" t="s">
        <v>84</v>
      </c>
      <c r="U255" s="263">
        <v>202300000000325</v>
      </c>
      <c r="V255" s="260" t="s">
        <v>84</v>
      </c>
      <c r="W255" s="359">
        <f>+SUMIFS('[1]SIIF 30 de Noviembre de 2025'!$P$4:$P$749,'[1]SIIF 30 de Noviembre de 2025'!$A$4:$A$749,$B255,'[1]SIIF 30 de Noviembre de 2025'!$B$4:$B$749,$C255,'[1]SIIF 30 de Noviembre de 2025'!$C$4:$C$749,$D255)/1000000</f>
        <v>1353.1624999999999</v>
      </c>
      <c r="X255" s="243">
        <v>0</v>
      </c>
      <c r="Y255" s="351">
        <f>+SUMIFS('[1]SIIF 30 de Noviembre de 2025'!$R$4:$R$749,'[1]SIIF 30 de Noviembre de 2025'!$A$4:$A$749,$B255,'[1]SIIF 30 de Noviembre de 2025'!$B$4:$B$749,$C255,'[1]SIIF 30 de Noviembre de 2025'!$C$4:$C$749,$D255)/1000000</f>
        <v>0</v>
      </c>
      <c r="Z255" s="243"/>
      <c r="AA255" s="351">
        <f>+SUMIFS('[1]SIIF 30 de Noviembre de 2025'!$Q$4:$Q$749,'[1]SIIF 30 de Noviembre de 2025'!$A$4:$A$749,$B255,'[1]SIIF 30 de Noviembre de 2025'!$B$4:$B$749,$C255,'[1]SIIF 30 de Noviembre de 2025'!$C$4:$C$749,$D255)/1000000</f>
        <v>0</v>
      </c>
      <c r="AB255" s="243"/>
      <c r="AC255" s="243">
        <f t="shared" ref="AC255" si="680">+AA255+AB255</f>
        <v>0</v>
      </c>
      <c r="AD255" s="413">
        <f>+SUMIFS('[1]SIIF 30 de Noviembre de 2025'!$S$4:$S$749,'[1]SIIF 30 de Noviembre de 2025'!$A$4:$A$749,$B255,'[1]SIIF 30 de Noviembre de 2025'!$B$4:$B$749,$C255,'[1]SIIF 30 de Noviembre de 2025'!$C$4:$C$749,$D255)/1000000</f>
        <v>1353.1624999999999</v>
      </c>
      <c r="AE255" s="359">
        <f>+SUMIFS('[1]SIIF 30 de Noviembre de 2025'!$T$4:$T$749,'[1]SIIF 30 de Noviembre de 2025'!$A$4:$A$749,$B255,'[1]SIIF 30 de Noviembre de 2025'!$B$4:$B$749,$C255,'[1]SIIF 30 de Noviembre de 2025'!$C$4:$C$749,$D255)/1000000</f>
        <v>0</v>
      </c>
      <c r="AF255" s="359">
        <f>+SUMIFS('[1]SIIF 30 de Noviembre de 2025'!$U$4:$U$749,'[1]SIIF 30 de Noviembre de 2025'!$A$4:$A$749,$B255,'[1]SIIF 30 de Noviembre de 2025'!$B$4:$B$749,$C255,'[1]SIIF 30 de Noviembre de 2025'!$C$4:$C$749,$D255)/1000000</f>
        <v>1338.7885000000001</v>
      </c>
      <c r="AG255" s="351">
        <f>+SUMIFS('[1]SIIF 30 de Noviembre de 2025'!$V$4:$V$749,'[1]SIIF 30 de Noviembre de 2025'!$A$4:$A$749,$B255,'[1]SIIF 30 de Noviembre de 2025'!$B$4:$B$749,$C255,'[1]SIIF 30 de Noviembre de 2025'!$C$4:$C$749,$D255)/1000000</f>
        <v>14.374000000000001</v>
      </c>
      <c r="AH255" s="418">
        <f>+SUMIFS('[1]SIIF 30 de Noviembre de 2025'!$W$4:$W$749,'[1]SIIF 30 de Noviembre de 2025'!$A$4:$A$749,$B255,'[1]SIIF 30 de Noviembre de 2025'!$B$4:$B$749,$C255,'[1]SIIF 30 de Noviembre de 2025'!$C$4:$C$749,$D255,'[1]SIIF 30 de Noviembre de 2025'!$D$4:$D$749,$E255,'[1]SIIF 30 de Noviembre de 2025'!$E$4:$E$749,$F255,'[1]SIIF 30 de Noviembre de 2025'!$F$4:$F$749,$G255,'[1]SIIF 30 de Noviembre de 2025'!$G$4:$G$749,$H255,'[1]SIIF 30 de Noviembre de 2025'!$H$4:$H$749,$I255,'[1]SIIF 30 de Noviembre de 2025'!$I$4:$I$749,$J255,'[1]SIIF 30 de Noviembre de 2025'!$J$4:$J$749,$K255,'[1]SIIF 30 de Noviembre de 2025'!$K$4:$K$749,$L255,'[1]SIIF 30 de Noviembre de 2025'!$L$4:$L$749,$M255,'[1]SIIF 30 de Noviembre de 2025'!$M$4:$M$749,$N255,'[1]SIIF 30 de Noviembre de 2025'!$N$4:$N$749,$O255)/1000000</f>
        <v>1299.572062</v>
      </c>
      <c r="AI255" s="271">
        <f>+AH255/AD255</f>
        <v>0.96039615493335062</v>
      </c>
      <c r="AJ255" s="272"/>
      <c r="AK255" s="243">
        <f>INDEX(CC255:CN255,MATCH($W$1,$CC$86:$CN$86,0))</f>
        <v>1353.1624999999999</v>
      </c>
      <c r="AL255" s="243">
        <f t="shared" ref="AL255" si="681">+AH255-AK255</f>
        <v>-53.590437999999949</v>
      </c>
      <c r="AM255" s="168">
        <f>INDEX(BC255:BN255,MATCH($W$1,$BC$86:$BN$86,0))</f>
        <v>1</v>
      </c>
      <c r="AN255" s="423">
        <f>+SUMIFS('[1]SIIF 30 de Noviembre de 2025'!$X$4:$X$749,'[1]SIIF 30 de Noviembre de 2025'!$A$4:$A$749,$B255,'[1]SIIF 30 de Noviembre de 2025'!$B$4:$B$749,$C255,'[1]SIIF 30 de Noviembre de 2025'!$C$4:$C$749,$D255,'[1]SIIF 30 de Noviembre de 2025'!$D$4:$D$749,$E255,'[1]SIIF 30 de Noviembre de 2025'!$E$4:$E$749,$F255,'[1]SIIF 30 de Noviembre de 2025'!$F$4:$F$749,$G255,'[1]SIIF 30 de Noviembre de 2025'!$G$4:$G$749,$H255,'[1]SIIF 30 de Noviembre de 2025'!$H$4:$H$749,$I255,'[1]SIIF 30 de Noviembre de 2025'!$I$4:$I$749,$J255,'[1]SIIF 30 de Noviembre de 2025'!$J$4:$J$749,$K255,'[1]SIIF 30 de Noviembre de 2025'!$K$4:$K$749,$L255,'[1]SIIF 30 de Noviembre de 2025'!$L$4:$L$749,$M255,'[1]SIIF 30 de Noviembre de 2025'!$M$4:$M$749,$N255,'[1]SIIF 30 de Noviembre de 2025'!$N$4:$N$749,$O255)/1000000</f>
        <v>721.30723799999998</v>
      </c>
      <c r="AO255" s="271">
        <f>+AN255/AD255</f>
        <v>0.53305293192798353</v>
      </c>
      <c r="AP255" s="272"/>
      <c r="AQ255" s="243">
        <f>INDEX(CP255:DA255,MATCH($W$1,$CP$86:$DA$86,0))</f>
        <v>1025.552118909091</v>
      </c>
      <c r="AR255" s="243">
        <f t="shared" ref="AR255" si="682">+AN255-AQ255</f>
        <v>-304.24488090909097</v>
      </c>
      <c r="AS255" s="168">
        <f>INDEX(BP255:CA255,MATCH($W$1,$BP$86:$CA$86,0))</f>
        <v>0.75789280221554334</v>
      </c>
      <c r="AT255" s="423">
        <f>+SUMIFS('[1]SIIF 30 de Noviembre de 2025'!$Z$4:$Z$749,'[1]SIIF 30 de Noviembre de 2025'!$A$4:$A$749,$B255,'[1]SIIF 30 de Noviembre de 2025'!$B$4:$B$749,$C255,'[1]SIIF 30 de Noviembre de 2025'!$C$4:$C$749,$D255,'[1]SIIF 30 de Noviembre de 2025'!$D$4:$D$749,$E255,'[1]SIIF 30 de Noviembre de 2025'!$E$4:$E$749,$F255,'[1]SIIF 30 de Noviembre de 2025'!$F$4:$F$749,$G255,'[1]SIIF 30 de Noviembre de 2025'!$G$4:$G$749,$H255,'[1]SIIF 30 de Noviembre de 2025'!$H$4:$H$749,$I255,'[1]SIIF 30 de Noviembre de 2025'!$I$4:$I$749,$J255,'[1]SIIF 30 de Noviembre de 2025'!$J$4:$J$749,$K255,'[1]SIIF 30 de Noviembre de 2025'!$K$4:$K$749,$L255,'[1]SIIF 30 de Noviembre de 2025'!$L$4:$L$749,$M255,'[1]SIIF 30 de Noviembre de 2025'!$M$4:$M$749,$N255,'[1]SIIF 30 de Noviembre de 2025'!$N$4:$N$749,$O255)/1000000</f>
        <v>721.30723799999998</v>
      </c>
      <c r="AU255" s="271">
        <f>+AT255/AD255</f>
        <v>0.53305293192798353</v>
      </c>
      <c r="AV255" s="418">
        <f>+AD255-AH255</f>
        <v>53.590437999999949</v>
      </c>
      <c r="AW255" s="360">
        <f t="shared" ref="AW255" si="683">+AH255-AN255</f>
        <v>578.26482399999998</v>
      </c>
      <c r="AX255" s="367">
        <f>+AD255-AN255</f>
        <v>631.85526199999993</v>
      </c>
      <c r="AY255" s="374"/>
      <c r="AZ255" s="188">
        <f>AD255*AS255</f>
        <v>1025.5521189779902</v>
      </c>
      <c r="BA255" s="170">
        <f t="shared" ref="BA255:BA258" si="684">IF(AND(AZ255=0,AN255&gt;AZ255),1,IFERROR(AN255/AZ255,1))</f>
        <v>0.70333552498415763</v>
      </c>
      <c r="BC255" s="255">
        <v>0.324683842480116</v>
      </c>
      <c r="BD255" s="249">
        <v>0.3905295927133659</v>
      </c>
      <c r="BE255" s="249">
        <v>0.3905295927133659</v>
      </c>
      <c r="BF255" s="249">
        <v>0.3905295927133659</v>
      </c>
      <c r="BG255" s="249">
        <v>0.55052959271336588</v>
      </c>
      <c r="BH255" s="249">
        <v>0.55052959271336588</v>
      </c>
      <c r="BI255" s="249">
        <v>0.55052959271336588</v>
      </c>
      <c r="BJ255" s="249">
        <v>0.55052959271336588</v>
      </c>
      <c r="BK255" s="249">
        <v>1</v>
      </c>
      <c r="BL255" s="249">
        <v>1</v>
      </c>
      <c r="BM255" s="249">
        <v>1</v>
      </c>
      <c r="BN255" s="249">
        <v>1</v>
      </c>
      <c r="BP255" s="249">
        <v>0</v>
      </c>
      <c r="BQ255" s="249">
        <v>8.6833621244967966E-3</v>
      </c>
      <c r="BR255" s="249">
        <v>4.3396655816779151E-2</v>
      </c>
      <c r="BS255" s="249">
        <v>7.8109949509061513E-2</v>
      </c>
      <c r="BT255" s="249">
        <v>0.11282324320134386</v>
      </c>
      <c r="BU255" s="302">
        <v>0.17039368006902306</v>
      </c>
      <c r="BV255" s="249">
        <v>0.22796411693670227</v>
      </c>
      <c r="BW255" s="249">
        <v>0.28553455380438142</v>
      </c>
      <c r="BX255" s="302">
        <v>0.34310499067206063</v>
      </c>
      <c r="BY255" s="249">
        <v>0.55049889644380201</v>
      </c>
      <c r="BZ255" s="302">
        <v>0.75789280221554334</v>
      </c>
      <c r="CA255" s="249">
        <v>1</v>
      </c>
      <c r="CC255" s="464">
        <f t="shared" si="678"/>
        <v>439.35</v>
      </c>
      <c r="CD255" s="464">
        <f t="shared" si="678"/>
        <v>528.45000000000005</v>
      </c>
      <c r="CE255" s="464">
        <f t="shared" si="678"/>
        <v>528.45000000000005</v>
      </c>
      <c r="CF255" s="464">
        <f t="shared" si="678"/>
        <v>528.45000000000005</v>
      </c>
      <c r="CG255" s="464">
        <f t="shared" si="678"/>
        <v>744.95600000000002</v>
      </c>
      <c r="CH255" s="464">
        <f t="shared" si="678"/>
        <v>744.95600000000002</v>
      </c>
      <c r="CI255" s="464">
        <f t="shared" si="678"/>
        <v>744.95600000000002</v>
      </c>
      <c r="CJ255" s="464">
        <f t="shared" si="678"/>
        <v>744.95600000000002</v>
      </c>
      <c r="CK255" s="464">
        <f t="shared" si="678"/>
        <v>1353.1624999999999</v>
      </c>
      <c r="CL255" s="464">
        <f t="shared" si="678"/>
        <v>1353.1624999999999</v>
      </c>
      <c r="CM255" s="464">
        <f t="shared" si="678"/>
        <v>1353.1624999999999</v>
      </c>
      <c r="CN255" s="464">
        <f t="shared" si="678"/>
        <v>1353.1624999999999</v>
      </c>
      <c r="CP255" s="465">
        <f t="shared" si="679"/>
        <v>0</v>
      </c>
      <c r="CQ255" s="465">
        <f t="shared" si="679"/>
        <v>11.75</v>
      </c>
      <c r="CR255" s="465">
        <f t="shared" si="679"/>
        <v>58.722727272727276</v>
      </c>
      <c r="CS255" s="465">
        <f t="shared" si="679"/>
        <v>105.69545454545455</v>
      </c>
      <c r="CT255" s="465">
        <f t="shared" si="679"/>
        <v>152.66818181818181</v>
      </c>
      <c r="CU255" s="465">
        <f t="shared" si="679"/>
        <v>230.5703380909091</v>
      </c>
      <c r="CV255" s="465">
        <f t="shared" si="679"/>
        <v>308.47249436363637</v>
      </c>
      <c r="CW255" s="465">
        <f t="shared" si="679"/>
        <v>386.37465063636364</v>
      </c>
      <c r="CX255" s="465">
        <f t="shared" si="679"/>
        <v>464.27680690909085</v>
      </c>
      <c r="CY255" s="465">
        <f t="shared" si="679"/>
        <v>744.91446290909084</v>
      </c>
      <c r="CZ255" s="465">
        <f t="shared" si="679"/>
        <v>1025.552118909091</v>
      </c>
      <c r="DA255" s="465">
        <f t="shared" si="679"/>
        <v>1353.1624999090909</v>
      </c>
      <c r="DC255" s="464">
        <v>439350000</v>
      </c>
      <c r="DD255" s="465">
        <v>528450000</v>
      </c>
      <c r="DE255" s="465">
        <v>528450000</v>
      </c>
      <c r="DF255" s="465">
        <v>528450000</v>
      </c>
      <c r="DG255" s="465">
        <v>744956000</v>
      </c>
      <c r="DH255" s="465">
        <v>744956000</v>
      </c>
      <c r="DI255" s="465">
        <v>744956000</v>
      </c>
      <c r="DJ255" s="465">
        <v>744956000</v>
      </c>
      <c r="DK255" s="465">
        <v>1353162500</v>
      </c>
      <c r="DL255" s="465">
        <v>1353162500</v>
      </c>
      <c r="DM255" s="465">
        <v>1353162500</v>
      </c>
      <c r="DN255" s="465">
        <v>1353162500</v>
      </c>
      <c r="DP255" s="465">
        <v>0</v>
      </c>
      <c r="DQ255" s="465">
        <v>11750000</v>
      </c>
      <c r="DR255" s="465">
        <v>58722727.272727273</v>
      </c>
      <c r="DS255" s="465">
        <v>105695454.54545455</v>
      </c>
      <c r="DT255" s="465">
        <v>152668181.81818181</v>
      </c>
      <c r="DU255" s="481">
        <v>230570338.09090909</v>
      </c>
      <c r="DV255" s="465">
        <v>308472494.36363637</v>
      </c>
      <c r="DW255" s="465">
        <v>386374650.63636363</v>
      </c>
      <c r="DX255" s="481">
        <v>464276806.90909088</v>
      </c>
      <c r="DY255" s="465">
        <v>744914462.90909088</v>
      </c>
      <c r="DZ255" s="481">
        <v>1025552118.9090909</v>
      </c>
      <c r="EA255" s="465">
        <v>1353162499.909091</v>
      </c>
      <c r="EC255" s="464">
        <v>1000000</v>
      </c>
      <c r="ED255" s="465">
        <v>1000000</v>
      </c>
      <c r="EE255" s="465">
        <v>1000000</v>
      </c>
      <c r="EF255" s="465">
        <v>1000000</v>
      </c>
      <c r="EG255" s="465">
        <v>1000000</v>
      </c>
      <c r="EH255" s="465">
        <v>1000000</v>
      </c>
      <c r="EI255" s="465">
        <v>1000000</v>
      </c>
      <c r="EJ255" s="465">
        <v>1000000</v>
      </c>
      <c r="EK255" s="465">
        <v>1000000</v>
      </c>
      <c r="EL255" s="465">
        <v>1000000</v>
      </c>
      <c r="EM255" s="465">
        <v>1000000</v>
      </c>
      <c r="EN255" s="465">
        <v>1000000</v>
      </c>
      <c r="EP255" s="465">
        <v>1000000</v>
      </c>
      <c r="EQ255" s="465">
        <v>1000000</v>
      </c>
      <c r="ER255" s="465">
        <v>1000000</v>
      </c>
      <c r="ES255" s="465">
        <v>1000000</v>
      </c>
      <c r="ET255" s="465">
        <v>1000000</v>
      </c>
      <c r="EU255" s="481">
        <v>1000000</v>
      </c>
      <c r="EV255" s="465">
        <v>1000000</v>
      </c>
      <c r="EW255" s="465">
        <v>1000000</v>
      </c>
      <c r="EX255" s="481">
        <v>1000000</v>
      </c>
      <c r="EY255" s="465">
        <v>1000000</v>
      </c>
      <c r="EZ255" s="481">
        <v>1000000</v>
      </c>
      <c r="FA255" s="465">
        <v>1000000</v>
      </c>
    </row>
    <row r="256" spans="1:157" ht="34.799999999999997">
      <c r="B256" s="1" t="s">
        <v>202</v>
      </c>
      <c r="C256" s="1" t="s">
        <v>203</v>
      </c>
      <c r="D256" s="550" t="s">
        <v>372</v>
      </c>
      <c r="E256" s="1" t="s">
        <v>183</v>
      </c>
      <c r="F256" s="1" t="s">
        <v>171</v>
      </c>
      <c r="G256" s="1" t="s">
        <v>171</v>
      </c>
      <c r="H256" s="1" t="s">
        <v>171</v>
      </c>
      <c r="I256" s="1" t="s">
        <v>171</v>
      </c>
      <c r="J256" s="1" t="s">
        <v>171</v>
      </c>
      <c r="K256" s="1" t="s">
        <v>171</v>
      </c>
      <c r="L256" s="1" t="s">
        <v>171</v>
      </c>
      <c r="M256" s="1" t="s">
        <v>171</v>
      </c>
      <c r="N256" s="1" t="s">
        <v>171</v>
      </c>
      <c r="O256" s="1" t="s">
        <v>171</v>
      </c>
      <c r="T256" s="457" t="s">
        <v>85</v>
      </c>
      <c r="U256" s="284">
        <v>202300000000314</v>
      </c>
      <c r="V256" s="261" t="s">
        <v>85</v>
      </c>
      <c r="W256" s="364">
        <f>+SUMIFS('[1]SIIF 30 de Noviembre de 2025'!$P$4:$P$749,'[1]SIIF 30 de Noviembre de 2025'!$A$4:$A$749,$B256,'[1]SIIF 30 de Noviembre de 2025'!$B$4:$B$749,$C256,'[1]SIIF 30 de Noviembre de 2025'!$C$4:$C$749,$D256)/1000000</f>
        <v>3000</v>
      </c>
      <c r="X256" s="243">
        <v>0</v>
      </c>
      <c r="Y256" s="351">
        <f>+SUMIFS('[1]SIIF 30 de Noviembre de 2025'!$R$4:$R$749,'[1]SIIF 30 de Noviembre de 2025'!$A$4:$A$749,$B256,'[1]SIIF 30 de Noviembre de 2025'!$B$4:$B$749,$C256,'[1]SIIF 30 de Noviembre de 2025'!$C$4:$C$749,$D256)/1000000</f>
        <v>0</v>
      </c>
      <c r="Z256" s="243"/>
      <c r="AA256" s="351">
        <f>+SUMIFS('[1]SIIF 30 de Noviembre de 2025'!$Q$4:$Q$749,'[1]SIIF 30 de Noviembre de 2025'!$A$4:$A$749,$B256,'[1]SIIF 30 de Noviembre de 2025'!$B$4:$B$749,$C256,'[1]SIIF 30 de Noviembre de 2025'!$C$4:$C$749,$D256)/1000000</f>
        <v>0</v>
      </c>
      <c r="AB256" s="243"/>
      <c r="AC256" s="243"/>
      <c r="AD256" s="413">
        <f>+SUMIFS('[1]SIIF 30 de Noviembre de 2025'!$S$4:$S$749,'[1]SIIF 30 de Noviembre de 2025'!$A$4:$A$749,$B256,'[1]SIIF 30 de Noviembre de 2025'!$B$4:$B$749,$C256,'[1]SIIF 30 de Noviembre de 2025'!$C$4:$C$749,$D256)/1000000</f>
        <v>3000</v>
      </c>
      <c r="AE256" s="364">
        <f>+SUMIFS('[1]SIIF 30 de Noviembre de 2025'!$T$4:$T$749,'[1]SIIF 30 de Noviembre de 2025'!$A$4:$A$749,$B256,'[1]SIIF 30 de Noviembre de 2025'!$B$4:$B$749,$C256,'[1]SIIF 30 de Noviembre de 2025'!$C$4:$C$749,$D256)/1000000</f>
        <v>0</v>
      </c>
      <c r="AF256" s="364">
        <f>+SUMIFS('[1]SIIF 30 de Noviembre de 2025'!$U$4:$U$749,'[1]SIIF 30 de Noviembre de 2025'!$A$4:$A$749,$B256,'[1]SIIF 30 de Noviembre de 2025'!$B$4:$B$749,$C256,'[1]SIIF 30 de Noviembre de 2025'!$C$4:$C$749,$D256)/1000000</f>
        <v>2996.4449129999998</v>
      </c>
      <c r="AG256" s="351">
        <f>+SUMIFS('[1]SIIF 30 de Noviembre de 2025'!$V$4:$V$749,'[1]SIIF 30 de Noviembre de 2025'!$A$4:$A$749,$B256,'[1]SIIF 30 de Noviembre de 2025'!$B$4:$B$749,$C256,'[1]SIIF 30 de Noviembre de 2025'!$C$4:$C$749,$D256)/1000000</f>
        <v>3.5550869999999999</v>
      </c>
      <c r="AH256" s="418">
        <f>+SUMIFS('[1]SIIF 30 de Noviembre de 2025'!$W$4:$W$749,'[1]SIIF 30 de Noviembre de 2025'!$A$4:$A$749,$B256,'[1]SIIF 30 de Noviembre de 2025'!$B$4:$B$749,$C256,'[1]SIIF 30 de Noviembre de 2025'!$C$4:$C$749,$D256,'[1]SIIF 30 de Noviembre de 2025'!$D$4:$D$749,$E256,'[1]SIIF 30 de Noviembre de 2025'!$E$4:$E$749,$F256,'[1]SIIF 30 de Noviembre de 2025'!$F$4:$F$749,$G256,'[1]SIIF 30 de Noviembre de 2025'!$G$4:$G$749,$H256,'[1]SIIF 30 de Noviembre de 2025'!$H$4:$H$749,$I256,'[1]SIIF 30 de Noviembre de 2025'!$I$4:$I$749,$J256,'[1]SIIF 30 de Noviembre de 2025'!$J$4:$J$749,$K256,'[1]SIIF 30 de Noviembre de 2025'!$K$4:$K$749,$L256,'[1]SIIF 30 de Noviembre de 2025'!$L$4:$L$749,$M256,'[1]SIIF 30 de Noviembre de 2025'!$M$4:$M$749,$N256,'[1]SIIF 30 de Noviembre de 2025'!$N$4:$N$749,$O256)/1000000</f>
        <v>2903.4768399999998</v>
      </c>
      <c r="AI256" s="279">
        <f>+AH256/AD256</f>
        <v>0.96782561333333328</v>
      </c>
      <c r="AJ256" s="280"/>
      <c r="AK256" s="243">
        <f>INDEX(CC256:CN256,MATCH($W$1,$CC$86:$CN$86,0))</f>
        <v>3000</v>
      </c>
      <c r="AL256" s="243">
        <f>+AH256-AK256</f>
        <v>-96.523160000000189</v>
      </c>
      <c r="AM256" s="168">
        <f>INDEX(BC256:BN256,MATCH($W$1,$BC$86:$BN$86,0))</f>
        <v>1</v>
      </c>
      <c r="AN256" s="426">
        <f>+SUMIFS('[1]SIIF 30 de Noviembre de 2025'!$X$4:$X$749,'[1]SIIF 30 de Noviembre de 2025'!$A$4:$A$749,$B256,'[1]SIIF 30 de Noviembre de 2025'!$B$4:$B$749,$C256,'[1]SIIF 30 de Noviembre de 2025'!$C$4:$C$749,$D256,'[1]SIIF 30 de Noviembre de 2025'!$D$4:$D$749,$E256,'[1]SIIF 30 de Noviembre de 2025'!$E$4:$E$749,$F256,'[1]SIIF 30 de Noviembre de 2025'!$F$4:$F$749,$G256,'[1]SIIF 30 de Noviembre de 2025'!$G$4:$G$749,$H256,'[1]SIIF 30 de Noviembre de 2025'!$H$4:$H$749,$I256,'[1]SIIF 30 de Noviembre de 2025'!$I$4:$I$749,$J256,'[1]SIIF 30 de Noviembre de 2025'!$J$4:$J$749,$K256,'[1]SIIF 30 de Noviembre de 2025'!$K$4:$K$749,$L256,'[1]SIIF 30 de Noviembre de 2025'!$L$4:$L$749,$M256,'[1]SIIF 30 de Noviembre de 2025'!$M$4:$M$749,$N256,'[1]SIIF 30 de Noviembre de 2025'!$N$4:$N$749,$O256)/1000000</f>
        <v>2054.2554709999999</v>
      </c>
      <c r="AO256" s="279">
        <f>+AN256/AD256</f>
        <v>0.68475182366666665</v>
      </c>
      <c r="AP256" s="280"/>
      <c r="AQ256" s="243">
        <f>INDEX(CP256:DA256,MATCH($W$1,$CP$86:$DA$86,0))</f>
        <v>2132.864775</v>
      </c>
      <c r="AR256" s="243">
        <f>+AN256-AQ256</f>
        <v>-78.609304000000066</v>
      </c>
      <c r="AS256" s="168">
        <f>INDEX(BP256:CA256,MATCH($W$1,$BP$86:$CA$86,0))</f>
        <v>0.71095492500000002</v>
      </c>
      <c r="AT256" s="426">
        <f>+SUMIFS('[1]SIIF 30 de Noviembre de 2025'!$Z$4:$Z$749,'[1]SIIF 30 de Noviembre de 2025'!$A$4:$A$749,$B256,'[1]SIIF 30 de Noviembre de 2025'!$B$4:$B$749,$C256,'[1]SIIF 30 de Noviembre de 2025'!$C$4:$C$749,$D256,'[1]SIIF 30 de Noviembre de 2025'!$D$4:$D$749,$E256,'[1]SIIF 30 de Noviembre de 2025'!$E$4:$E$749,$F256,'[1]SIIF 30 de Noviembre de 2025'!$F$4:$F$749,$G256,'[1]SIIF 30 de Noviembre de 2025'!$G$4:$G$749,$H256,'[1]SIIF 30 de Noviembre de 2025'!$H$4:$H$749,$I256,'[1]SIIF 30 de Noviembre de 2025'!$I$4:$I$749,$J256,'[1]SIIF 30 de Noviembre de 2025'!$J$4:$J$749,$K256,'[1]SIIF 30 de Noviembre de 2025'!$K$4:$K$749,$L256,'[1]SIIF 30 de Noviembre de 2025'!$L$4:$L$749,$M256,'[1]SIIF 30 de Noviembre de 2025'!$M$4:$M$749,$N256,'[1]SIIF 30 de Noviembre de 2025'!$N$4:$N$749,$O256)/1000000</f>
        <v>2054.2554709999999</v>
      </c>
      <c r="AU256" s="279">
        <f>+AT256/AD256</f>
        <v>0.68475182366666665</v>
      </c>
      <c r="AV256" s="418">
        <f>+AD256-AH256</f>
        <v>96.523160000000189</v>
      </c>
      <c r="AW256" s="365">
        <f>+AH256-AN256</f>
        <v>849.22136899999987</v>
      </c>
      <c r="AX256" s="377">
        <f>+AD256-AN256</f>
        <v>945.74452900000006</v>
      </c>
      <c r="AY256" s="372"/>
      <c r="AZ256" s="188">
        <f>AD256*AS256</f>
        <v>2132.864775</v>
      </c>
      <c r="BA256" s="170">
        <f>IF(AND(AZ256=0,AN256&gt;AZ256),1,IFERROR(AN256/AZ256,1))</f>
        <v>0.96314379377379888</v>
      </c>
      <c r="BC256" s="255">
        <v>1.4666666666666666E-2</v>
      </c>
      <c r="BD256" s="249">
        <v>0.12858570066666666</v>
      </c>
      <c r="BE256" s="249">
        <v>0.49521744833333331</v>
      </c>
      <c r="BF256" s="249">
        <v>0.58752576133333334</v>
      </c>
      <c r="BG256" s="249">
        <v>0.58752576133333334</v>
      </c>
      <c r="BH256" s="249">
        <v>0.58752576133333334</v>
      </c>
      <c r="BI256" s="249">
        <v>0.58752576133333334</v>
      </c>
      <c r="BJ256" s="249">
        <v>0.71095492500000002</v>
      </c>
      <c r="BK256" s="249">
        <v>0.71095492500000002</v>
      </c>
      <c r="BL256" s="249">
        <v>0.71095492500000002</v>
      </c>
      <c r="BM256" s="249">
        <v>1</v>
      </c>
      <c r="BN256" s="249">
        <v>1</v>
      </c>
      <c r="BP256" s="249">
        <v>0</v>
      </c>
      <c r="BQ256" s="249">
        <v>1.3333333333333333E-3</v>
      </c>
      <c r="BR256" s="249">
        <v>1.5866634000000001E-2</v>
      </c>
      <c r="BS256" s="249">
        <v>0.12058570066666667</v>
      </c>
      <c r="BT256" s="249">
        <v>0.21556068033333334</v>
      </c>
      <c r="BU256" s="302">
        <v>0.58485909466666663</v>
      </c>
      <c r="BV256" s="249">
        <v>0.58752576133333334</v>
      </c>
      <c r="BW256" s="249">
        <v>0.58898298133333338</v>
      </c>
      <c r="BX256" s="302">
        <v>0.71095492500000002</v>
      </c>
      <c r="BY256" s="249">
        <v>0.71095492500000002</v>
      </c>
      <c r="BZ256" s="302">
        <v>0.71095492500000002</v>
      </c>
      <c r="CA256" s="249">
        <v>1</v>
      </c>
      <c r="CC256" s="464">
        <f t="shared" si="678"/>
        <v>44</v>
      </c>
      <c r="CD256" s="464">
        <f t="shared" si="678"/>
        <v>385.75710199999997</v>
      </c>
      <c r="CE256" s="464">
        <f t="shared" si="678"/>
        <v>1485.652345</v>
      </c>
      <c r="CF256" s="464">
        <f t="shared" si="678"/>
        <v>1762.577284</v>
      </c>
      <c r="CG256" s="464">
        <f t="shared" si="678"/>
        <v>1762.577284</v>
      </c>
      <c r="CH256" s="464">
        <f t="shared" si="678"/>
        <v>1762.577284</v>
      </c>
      <c r="CI256" s="464">
        <f t="shared" si="678"/>
        <v>1762.577284</v>
      </c>
      <c r="CJ256" s="464">
        <f t="shared" si="678"/>
        <v>2132.864775</v>
      </c>
      <c r="CK256" s="464">
        <f t="shared" si="678"/>
        <v>2132.864775</v>
      </c>
      <c r="CL256" s="464">
        <f t="shared" si="678"/>
        <v>2132.864775</v>
      </c>
      <c r="CM256" s="464">
        <f t="shared" si="678"/>
        <v>3000</v>
      </c>
      <c r="CN256" s="464">
        <f t="shared" si="678"/>
        <v>3000</v>
      </c>
      <c r="CP256" s="465">
        <f t="shared" si="679"/>
        <v>0</v>
      </c>
      <c r="CQ256" s="465">
        <f t="shared" si="679"/>
        <v>4</v>
      </c>
      <c r="CR256" s="465">
        <f t="shared" si="679"/>
        <v>47.599902</v>
      </c>
      <c r="CS256" s="465">
        <f t="shared" si="679"/>
        <v>361.75710199999997</v>
      </c>
      <c r="CT256" s="465">
        <f t="shared" si="679"/>
        <v>646.68204100000003</v>
      </c>
      <c r="CU256" s="465">
        <f t="shared" si="679"/>
        <v>1754.577284</v>
      </c>
      <c r="CV256" s="465">
        <f t="shared" si="679"/>
        <v>1762.577284</v>
      </c>
      <c r="CW256" s="465">
        <f t="shared" si="679"/>
        <v>1766.948944</v>
      </c>
      <c r="CX256" s="465">
        <f t="shared" si="679"/>
        <v>2132.864775</v>
      </c>
      <c r="CY256" s="465">
        <f t="shared" si="679"/>
        <v>2132.864775</v>
      </c>
      <c r="CZ256" s="465">
        <f t="shared" si="679"/>
        <v>2132.864775</v>
      </c>
      <c r="DA256" s="465">
        <f t="shared" si="679"/>
        <v>3000</v>
      </c>
      <c r="DC256" s="464">
        <v>44000000</v>
      </c>
      <c r="DD256" s="465">
        <v>385757102</v>
      </c>
      <c r="DE256" s="465">
        <v>1485652345</v>
      </c>
      <c r="DF256" s="465">
        <v>1762577284</v>
      </c>
      <c r="DG256" s="465">
        <v>1762577284</v>
      </c>
      <c r="DH256" s="465">
        <v>1762577284</v>
      </c>
      <c r="DI256" s="465">
        <v>1762577284</v>
      </c>
      <c r="DJ256" s="465">
        <v>2132864775</v>
      </c>
      <c r="DK256" s="465">
        <v>2132864775</v>
      </c>
      <c r="DL256" s="465">
        <v>2132864775</v>
      </c>
      <c r="DM256" s="465">
        <v>3000000000</v>
      </c>
      <c r="DN256" s="465">
        <v>3000000000</v>
      </c>
      <c r="DP256" s="465">
        <v>0</v>
      </c>
      <c r="DQ256" s="465">
        <v>4000000</v>
      </c>
      <c r="DR256" s="465">
        <v>47599902</v>
      </c>
      <c r="DS256" s="465">
        <v>361757102</v>
      </c>
      <c r="DT256" s="465">
        <v>646682041</v>
      </c>
      <c r="DU256" s="481">
        <v>1754577284</v>
      </c>
      <c r="DV256" s="465">
        <v>1762577284</v>
      </c>
      <c r="DW256" s="465">
        <v>1766948944</v>
      </c>
      <c r="DX256" s="481">
        <v>2132864775</v>
      </c>
      <c r="DY256" s="465">
        <v>2132864775</v>
      </c>
      <c r="DZ256" s="481">
        <v>2132864775</v>
      </c>
      <c r="EA256" s="465">
        <v>3000000000</v>
      </c>
      <c r="EC256" s="464">
        <v>1000000</v>
      </c>
      <c r="ED256" s="465">
        <v>1000000</v>
      </c>
      <c r="EE256" s="465">
        <v>1000000</v>
      </c>
      <c r="EF256" s="465">
        <v>1000000</v>
      </c>
      <c r="EG256" s="465">
        <v>1000000</v>
      </c>
      <c r="EH256" s="465">
        <v>1000000</v>
      </c>
      <c r="EI256" s="465">
        <v>1000000</v>
      </c>
      <c r="EJ256" s="465">
        <v>1000000</v>
      </c>
      <c r="EK256" s="465">
        <v>1000000</v>
      </c>
      <c r="EL256" s="465">
        <v>1000000</v>
      </c>
      <c r="EM256" s="465">
        <v>1000000</v>
      </c>
      <c r="EN256" s="465">
        <v>1000000</v>
      </c>
      <c r="EP256" s="465">
        <v>1000000</v>
      </c>
      <c r="EQ256" s="465">
        <v>1000000</v>
      </c>
      <c r="ER256" s="465">
        <v>1000000</v>
      </c>
      <c r="ES256" s="465">
        <v>1000000</v>
      </c>
      <c r="ET256" s="465">
        <v>1000000</v>
      </c>
      <c r="EU256" s="481">
        <v>1000000</v>
      </c>
      <c r="EV256" s="465">
        <v>1000000</v>
      </c>
      <c r="EW256" s="465">
        <v>1000000</v>
      </c>
      <c r="EX256" s="481">
        <v>1000000</v>
      </c>
      <c r="EY256" s="465">
        <v>1000000</v>
      </c>
      <c r="EZ256" s="481">
        <v>1000000</v>
      </c>
      <c r="FA256" s="465">
        <v>1000000</v>
      </c>
    </row>
    <row r="257" spans="1:157" ht="23.4" thickBot="1">
      <c r="B257" s="1" t="s">
        <v>202</v>
      </c>
      <c r="C257" s="1" t="s">
        <v>203</v>
      </c>
      <c r="D257" s="550" t="s">
        <v>376</v>
      </c>
      <c r="E257" s="1" t="s">
        <v>183</v>
      </c>
      <c r="F257" s="1" t="s">
        <v>171</v>
      </c>
      <c r="G257" s="1" t="s">
        <v>171</v>
      </c>
      <c r="H257" s="1" t="s">
        <v>171</v>
      </c>
      <c r="I257" s="1" t="s">
        <v>171</v>
      </c>
      <c r="J257" s="1" t="s">
        <v>171</v>
      </c>
      <c r="K257" s="1" t="s">
        <v>171</v>
      </c>
      <c r="L257" s="1" t="s">
        <v>171</v>
      </c>
      <c r="M257" s="1" t="s">
        <v>171</v>
      </c>
      <c r="N257" s="1" t="s">
        <v>171</v>
      </c>
      <c r="O257" s="1" t="s">
        <v>171</v>
      </c>
      <c r="T257" s="457" t="s">
        <v>86</v>
      </c>
      <c r="U257" s="263" t="s">
        <v>381</v>
      </c>
      <c r="V257" s="261" t="s">
        <v>86</v>
      </c>
      <c r="W257" s="364">
        <f>+SUMIFS('[1]SIIF 30 de Noviembre de 2025'!$P$4:$P$749,'[1]SIIF 30 de Noviembre de 2025'!$A$4:$A$749,$B257,'[1]SIIF 30 de Noviembre de 2025'!$B$4:$B$749,$C257,'[1]SIIF 30 de Noviembre de 2025'!$C$4:$C$749,$D257)/1000000</f>
        <v>3390.1697450000001</v>
      </c>
      <c r="X257" s="243"/>
      <c r="Y257" s="540">
        <f>+SUMIFS('[1]SIIF 30 de Noviembre de 2025'!$R$4:$R$749,'[1]SIIF 30 de Noviembre de 2025'!$A$4:$A$749,$B257,'[1]SIIF 30 de Noviembre de 2025'!$B$4:$B$749,$C257,'[1]SIIF 30 de Noviembre de 2025'!$C$4:$C$749,$D257)/1000000</f>
        <v>0</v>
      </c>
      <c r="Z257" s="243"/>
      <c r="AA257" s="351">
        <f>+SUMIFS('[1]SIIF 30 de Noviembre de 2025'!$Q$4:$Q$749,'[1]SIIF 30 de Noviembre de 2025'!$A$4:$A$749,$B257,'[1]SIIF 30 de Noviembre de 2025'!$B$4:$B$749,$C257,'[1]SIIF 30 de Noviembre de 2025'!$C$4:$C$749,$D257)/1000000</f>
        <v>0</v>
      </c>
      <c r="AB257" s="243"/>
      <c r="AC257" s="243">
        <f>+AA257+AB257</f>
        <v>0</v>
      </c>
      <c r="AD257" s="413">
        <f>+SUMIFS('[1]SIIF 30 de Noviembre de 2025'!$S$4:$S$749,'[1]SIIF 30 de Noviembre de 2025'!$A$4:$A$749,$B257,'[1]SIIF 30 de Noviembre de 2025'!$B$4:$B$749,$C257,'[1]SIIF 30 de Noviembre de 2025'!$C$4:$C$749,$D257)/1000000</f>
        <v>3390.1697450000001</v>
      </c>
      <c r="AE257" s="364">
        <f>+SUMIFS('[1]SIIF 30 de Noviembre de 2025'!$T$4:$T$749,'[1]SIIF 30 de Noviembre de 2025'!$A$4:$A$749,$B257,'[1]SIIF 30 de Noviembre de 2025'!$B$4:$B$749,$C257,'[1]SIIF 30 de Noviembre de 2025'!$C$4:$C$749,$D257)/1000000</f>
        <v>0</v>
      </c>
      <c r="AF257" s="364">
        <f>+SUMIFS('[1]SIIF 30 de Noviembre de 2025'!$U$4:$U$749,'[1]SIIF 30 de Noviembre de 2025'!$A$4:$A$749,$B257,'[1]SIIF 30 de Noviembre de 2025'!$B$4:$B$749,$C257,'[1]SIIF 30 de Noviembre de 2025'!$C$4:$C$749,$D257)/1000000</f>
        <v>3350.6052199999999</v>
      </c>
      <c r="AG257" s="351">
        <f>+SUMIFS('[1]SIIF 30 de Noviembre de 2025'!$V$4:$V$749,'[1]SIIF 30 de Noviembre de 2025'!$A$4:$A$749,$B257,'[1]SIIF 30 de Noviembre de 2025'!$B$4:$B$749,$C257,'[1]SIIF 30 de Noviembre de 2025'!$C$4:$C$749,$D257)/1000000</f>
        <v>39.564525000000003</v>
      </c>
      <c r="AH257" s="418">
        <f>+SUMIFS('[1]SIIF 30 de Noviembre de 2025'!$W$4:$W$749,'[1]SIIF 30 de Noviembre de 2025'!$A$4:$A$749,$B257,'[1]SIIF 30 de Noviembre de 2025'!$B$4:$B$749,$C257,'[1]SIIF 30 de Noviembre de 2025'!$C$4:$C$749,$D257,'[1]SIIF 30 de Noviembre de 2025'!$D$4:$D$749,$E257,'[1]SIIF 30 de Noviembre de 2025'!$E$4:$E$749,$F257,'[1]SIIF 30 de Noviembre de 2025'!$F$4:$F$749,$G257,'[1]SIIF 30 de Noviembre de 2025'!$G$4:$G$749,$H257,'[1]SIIF 30 de Noviembre de 2025'!$H$4:$H$749,$I257,'[1]SIIF 30 de Noviembre de 2025'!$I$4:$I$749,$J257,'[1]SIIF 30 de Noviembre de 2025'!$J$4:$J$749,$K257,'[1]SIIF 30 de Noviembre de 2025'!$K$4:$K$749,$L257,'[1]SIIF 30 de Noviembre de 2025'!$L$4:$L$749,$M257,'[1]SIIF 30 de Noviembre de 2025'!$M$4:$M$749,$N257,'[1]SIIF 30 de Noviembre de 2025'!$N$4:$N$749,$O257)/1000000</f>
        <v>1768.4529494400001</v>
      </c>
      <c r="AI257" s="279">
        <f>+AH257/AD257</f>
        <v>0.52164141693736932</v>
      </c>
      <c r="AJ257" s="280"/>
      <c r="AK257" s="243">
        <f>INDEX(CC257:CN257,MATCH($W$1,$CC$86:$CN$86,0))</f>
        <v>3390.1697445</v>
      </c>
      <c r="AL257" s="243">
        <f>+AH257-AK257</f>
        <v>-1621.7167950599999</v>
      </c>
      <c r="AM257" s="168">
        <f>INDEX(BC257:BN257,MATCH($W$1,$BC$86:$BN$86,0))</f>
        <v>1</v>
      </c>
      <c r="AN257" s="426">
        <f>+SUMIFS('[1]SIIF 30 de Noviembre de 2025'!$X$4:$X$749,'[1]SIIF 30 de Noviembre de 2025'!$A$4:$A$749,$B257,'[1]SIIF 30 de Noviembre de 2025'!$B$4:$B$749,$C257,'[1]SIIF 30 de Noviembre de 2025'!$C$4:$C$749,$D257,'[1]SIIF 30 de Noviembre de 2025'!$D$4:$D$749,$E257,'[1]SIIF 30 de Noviembre de 2025'!$E$4:$E$749,$F257,'[1]SIIF 30 de Noviembre de 2025'!$F$4:$F$749,$G257,'[1]SIIF 30 de Noviembre de 2025'!$G$4:$G$749,$H257,'[1]SIIF 30 de Noviembre de 2025'!$H$4:$H$749,$I257,'[1]SIIF 30 de Noviembre de 2025'!$I$4:$I$749,$J257,'[1]SIIF 30 de Noviembre de 2025'!$J$4:$J$749,$K257,'[1]SIIF 30 de Noviembre de 2025'!$K$4:$K$749,$L257,'[1]SIIF 30 de Noviembre de 2025'!$L$4:$L$749,$M257,'[1]SIIF 30 de Noviembre de 2025'!$M$4:$M$749,$N257,'[1]SIIF 30 de Noviembre de 2025'!$N$4:$N$749,$O257)/1000000</f>
        <v>1447.8617558399999</v>
      </c>
      <c r="AO257" s="279">
        <f>+AN257/AD257</f>
        <v>0.42707647839031726</v>
      </c>
      <c r="AP257" s="280"/>
      <c r="AQ257" s="243">
        <f>INDEX(CP257:DA257,MATCH($W$1,$CP$86:$DA$86,0))</f>
        <v>2722.0022561099995</v>
      </c>
      <c r="AR257" s="243">
        <f>+AN257-AQ257</f>
        <v>-1274.1405002699996</v>
      </c>
      <c r="AS257" s="168">
        <f>INDEX(BP257:CA257,MATCH($W$1,$BP$86:$CA$86,0))</f>
        <v>0.80291031460180007</v>
      </c>
      <c r="AT257" s="426">
        <f>+SUMIFS('[1]SIIF 30 de Noviembre de 2025'!$Z$4:$Z$749,'[1]SIIF 30 de Noviembre de 2025'!$A$4:$A$749,$B257,'[1]SIIF 30 de Noviembre de 2025'!$B$4:$B$749,$C257,'[1]SIIF 30 de Noviembre de 2025'!$C$4:$C$749,$D257,'[1]SIIF 30 de Noviembre de 2025'!$D$4:$D$749,$E257,'[1]SIIF 30 de Noviembre de 2025'!$E$4:$E$749,$F257,'[1]SIIF 30 de Noviembre de 2025'!$F$4:$F$749,$G257,'[1]SIIF 30 de Noviembre de 2025'!$G$4:$G$749,$H257,'[1]SIIF 30 de Noviembre de 2025'!$H$4:$H$749,$I257,'[1]SIIF 30 de Noviembre de 2025'!$I$4:$I$749,$J257,'[1]SIIF 30 de Noviembre de 2025'!$J$4:$J$749,$K257,'[1]SIIF 30 de Noviembre de 2025'!$K$4:$K$749,$L257,'[1]SIIF 30 de Noviembre de 2025'!$L$4:$L$749,$M257,'[1]SIIF 30 de Noviembre de 2025'!$M$4:$M$749,$N257,'[1]SIIF 30 de Noviembre de 2025'!$N$4:$N$749,$O257)/1000000</f>
        <v>1447.8617558399999</v>
      </c>
      <c r="AU257" s="279">
        <f>+AT257/AD257</f>
        <v>0.42707647839031726</v>
      </c>
      <c r="AV257" s="418">
        <f>+AD257-AH257</f>
        <v>1621.71679556</v>
      </c>
      <c r="AW257" s="365">
        <f>+AH257-AN257</f>
        <v>320.59119360000022</v>
      </c>
      <c r="AX257" s="377">
        <f>+AD257-AN257</f>
        <v>1942.3079891600003</v>
      </c>
      <c r="AY257" s="372"/>
      <c r="AZ257" s="188">
        <f>AD257*AS257</f>
        <v>2722.0022565114546</v>
      </c>
      <c r="BA257" s="170">
        <f>IF(AND(AZ257=0,AN257&gt;AZ257),1,IFERROR(AN257/AZ257,1))</f>
        <v>0.53191056413582627</v>
      </c>
      <c r="BC257" s="255">
        <v>0.15580059595154586</v>
      </c>
      <c r="BD257" s="249">
        <v>0.15580059595154586</v>
      </c>
      <c r="BE257" s="249">
        <v>0.1851839401518203</v>
      </c>
      <c r="BF257" s="249">
        <v>0.1851839401518203</v>
      </c>
      <c r="BG257" s="249">
        <v>0.1851839401518203</v>
      </c>
      <c r="BH257" s="249">
        <v>0.39097367446286579</v>
      </c>
      <c r="BI257" s="249">
        <v>0.39097367446286579</v>
      </c>
      <c r="BJ257" s="249">
        <v>0.85523257152647858</v>
      </c>
      <c r="BK257" s="249">
        <v>0.85523257152647858</v>
      </c>
      <c r="BL257" s="249">
        <v>1</v>
      </c>
      <c r="BM257" s="249">
        <v>1</v>
      </c>
      <c r="BN257" s="249">
        <v>1</v>
      </c>
      <c r="BP257" s="249">
        <v>4.4676130434388632E-3</v>
      </c>
      <c r="BQ257" s="249">
        <v>1.0456988658905188E-2</v>
      </c>
      <c r="BR257" s="249">
        <v>2.3670043867327063E-2</v>
      </c>
      <c r="BS257" s="249">
        <v>4.1840056121119094E-2</v>
      </c>
      <c r="BT257" s="249">
        <v>5.7767155018629772E-2</v>
      </c>
      <c r="BU257" s="302">
        <v>0.2794839882271859</v>
      </c>
      <c r="BV257" s="249">
        <v>0.2954110871246966</v>
      </c>
      <c r="BW257" s="249">
        <v>0.40418996543551972</v>
      </c>
      <c r="BX257" s="302">
        <v>0.55939473345152424</v>
      </c>
      <c r="BY257" s="249">
        <v>0.57532183234903489</v>
      </c>
      <c r="BZ257" s="302">
        <v>0.80291031460180007</v>
      </c>
      <c r="CA257" s="249">
        <v>0.99999999999999967</v>
      </c>
      <c r="CC257" s="464">
        <f t="shared" si="678"/>
        <v>528.19046657000001</v>
      </c>
      <c r="CD257" s="464">
        <f t="shared" si="678"/>
        <v>528.19046657000001</v>
      </c>
      <c r="CE257" s="464">
        <f t="shared" si="678"/>
        <v>627.80499106999991</v>
      </c>
      <c r="CF257" s="464">
        <f t="shared" si="678"/>
        <v>627.80499106999991</v>
      </c>
      <c r="CG257" s="464">
        <f t="shared" si="678"/>
        <v>627.80499106999991</v>
      </c>
      <c r="CH257" s="464">
        <f t="shared" si="678"/>
        <v>1325.4671220599998</v>
      </c>
      <c r="CI257" s="464">
        <f t="shared" si="678"/>
        <v>1325.4671220599998</v>
      </c>
      <c r="CJ257" s="464">
        <f t="shared" si="678"/>
        <v>2899.3835884999999</v>
      </c>
      <c r="CK257" s="464">
        <f t="shared" si="678"/>
        <v>2899.3835884999999</v>
      </c>
      <c r="CL257" s="464">
        <f t="shared" si="678"/>
        <v>3390.1697445</v>
      </c>
      <c r="CM257" s="464">
        <f t="shared" si="678"/>
        <v>3390.1697445</v>
      </c>
      <c r="CN257" s="464">
        <f t="shared" si="678"/>
        <v>3390.1697445</v>
      </c>
      <c r="CP257" s="465">
        <f t="shared" si="679"/>
        <v>15.145966570000001</v>
      </c>
      <c r="CQ257" s="465">
        <f t="shared" si="679"/>
        <v>35.450966569999999</v>
      </c>
      <c r="CR257" s="465">
        <f t="shared" si="679"/>
        <v>80.245466569999991</v>
      </c>
      <c r="CS257" s="465">
        <f t="shared" si="679"/>
        <v>141.84489237</v>
      </c>
      <c r="CT257" s="465">
        <f t="shared" si="679"/>
        <v>195.84046117000003</v>
      </c>
      <c r="CU257" s="465">
        <f t="shared" si="679"/>
        <v>947.49816096000006</v>
      </c>
      <c r="CV257" s="465">
        <f t="shared" si="679"/>
        <v>1001.49372976</v>
      </c>
      <c r="CW257" s="465">
        <f t="shared" si="679"/>
        <v>1370.2725918499998</v>
      </c>
      <c r="CX257" s="465">
        <f t="shared" si="679"/>
        <v>1896.44310058</v>
      </c>
      <c r="CY257" s="465">
        <f t="shared" si="679"/>
        <v>1950.43866938</v>
      </c>
      <c r="CZ257" s="465">
        <f t="shared" si="679"/>
        <v>2722.0022561099995</v>
      </c>
      <c r="DA257" s="465">
        <f t="shared" si="679"/>
        <v>3390.1697444999995</v>
      </c>
      <c r="DC257" s="464">
        <v>528190466.56999999</v>
      </c>
      <c r="DD257" s="465">
        <v>528190466.56999999</v>
      </c>
      <c r="DE257" s="465">
        <v>627804991.06999993</v>
      </c>
      <c r="DF257" s="465">
        <v>627804991.06999993</v>
      </c>
      <c r="DG257" s="465">
        <v>627804991.06999993</v>
      </c>
      <c r="DH257" s="465">
        <v>1325467122.0599999</v>
      </c>
      <c r="DI257" s="465">
        <v>1325467122.0599999</v>
      </c>
      <c r="DJ257" s="465">
        <v>2899383588.5</v>
      </c>
      <c r="DK257" s="465">
        <v>2899383588.5</v>
      </c>
      <c r="DL257" s="465">
        <v>3390169744.5</v>
      </c>
      <c r="DM257" s="465">
        <v>3390169744.5</v>
      </c>
      <c r="DN257" s="465">
        <v>3390169744.5</v>
      </c>
      <c r="DP257" s="465">
        <v>15145966.57</v>
      </c>
      <c r="DQ257" s="465">
        <v>35450966.57</v>
      </c>
      <c r="DR257" s="465">
        <v>80245466.569999993</v>
      </c>
      <c r="DS257" s="465">
        <v>141844892.37</v>
      </c>
      <c r="DT257" s="465">
        <v>195840461.17000002</v>
      </c>
      <c r="DU257" s="481">
        <v>947498160.96000004</v>
      </c>
      <c r="DV257" s="465">
        <v>1001493729.76</v>
      </c>
      <c r="DW257" s="465">
        <v>1370272591.8499999</v>
      </c>
      <c r="DX257" s="481">
        <v>1896443100.5799999</v>
      </c>
      <c r="DY257" s="465">
        <v>1950438669.3799999</v>
      </c>
      <c r="DZ257" s="481">
        <v>2722002256.1099997</v>
      </c>
      <c r="EA257" s="465">
        <v>3390169744.4999995</v>
      </c>
      <c r="EC257" s="464">
        <v>1000000</v>
      </c>
      <c r="ED257" s="465">
        <v>1000000</v>
      </c>
      <c r="EE257" s="465">
        <v>1000000</v>
      </c>
      <c r="EF257" s="465">
        <v>1000000</v>
      </c>
      <c r="EG257" s="465">
        <v>1000000</v>
      </c>
      <c r="EH257" s="465">
        <v>1000000</v>
      </c>
      <c r="EI257" s="465">
        <v>1000000</v>
      </c>
      <c r="EJ257" s="465">
        <v>1000000</v>
      </c>
      <c r="EK257" s="465">
        <v>1000000</v>
      </c>
      <c r="EL257" s="465">
        <v>1000000</v>
      </c>
      <c r="EM257" s="465">
        <v>1000000</v>
      </c>
      <c r="EN257" s="465">
        <v>1000000</v>
      </c>
      <c r="EP257" s="465">
        <v>1000000</v>
      </c>
      <c r="EQ257" s="465">
        <v>1000000</v>
      </c>
      <c r="ER257" s="465">
        <v>1000000</v>
      </c>
      <c r="ES257" s="465">
        <v>1000000</v>
      </c>
      <c r="ET257" s="465">
        <v>1000000</v>
      </c>
      <c r="EU257" s="481">
        <v>1000000</v>
      </c>
      <c r="EV257" s="465">
        <v>1000000</v>
      </c>
      <c r="EW257" s="465">
        <v>1000000</v>
      </c>
      <c r="EX257" s="481">
        <v>1000000</v>
      </c>
      <c r="EY257" s="465">
        <v>1000000</v>
      </c>
      <c r="EZ257" s="481">
        <v>1000000</v>
      </c>
      <c r="FA257" s="465">
        <v>1000000</v>
      </c>
    </row>
    <row r="258" spans="1:157" ht="24.75" customHeight="1" thickBot="1">
      <c r="T258" s="154" t="s">
        <v>87</v>
      </c>
      <c r="U258" s="394"/>
      <c r="V258" s="154" t="s">
        <v>87</v>
      </c>
      <c r="W258" s="344">
        <f t="shared" ref="W258:AH258" si="685">+SUM(W254:W257)</f>
        <v>137762.840337</v>
      </c>
      <c r="X258" s="344">
        <f t="shared" si="685"/>
        <v>0</v>
      </c>
      <c r="Y258" s="344">
        <f t="shared" si="685"/>
        <v>0</v>
      </c>
      <c r="Z258" s="344">
        <f t="shared" si="685"/>
        <v>0</v>
      </c>
      <c r="AA258" s="344">
        <f t="shared" si="685"/>
        <v>0</v>
      </c>
      <c r="AB258" s="344">
        <f t="shared" si="685"/>
        <v>0</v>
      </c>
      <c r="AC258" s="344">
        <f t="shared" si="685"/>
        <v>0</v>
      </c>
      <c r="AD258" s="344">
        <f>+SUM(AD254:AD257)</f>
        <v>137762.840337</v>
      </c>
      <c r="AE258" s="344">
        <f t="shared" si="685"/>
        <v>0</v>
      </c>
      <c r="AF258" s="344">
        <f t="shared" si="685"/>
        <v>136847.34525242</v>
      </c>
      <c r="AG258" s="344">
        <f t="shared" si="685"/>
        <v>915.49508458000003</v>
      </c>
      <c r="AH258" s="408">
        <f t="shared" si="685"/>
        <v>133375.20961485998</v>
      </c>
      <c r="AI258" s="165">
        <f>+AH258/AD258</f>
        <v>0.96815084015829778</v>
      </c>
      <c r="AJ258" s="266"/>
      <c r="AK258" s="267">
        <f>+SUM(AK254:AK257)</f>
        <v>137633.74942740909</v>
      </c>
      <c r="AL258" s="183">
        <f>+SUM(AL255:AL257)</f>
        <v>-1771.83039306</v>
      </c>
      <c r="AM258" s="168">
        <f>INDEX(BC258:BN258,MATCH($W$1,$BC$86:$BN$86,0))</f>
        <v>0.99906294825748998</v>
      </c>
      <c r="AN258" s="408">
        <f>+SUM(AN254:AN257)</f>
        <v>55182.933171149998</v>
      </c>
      <c r="AO258" s="181">
        <f>+AN258/AD258</f>
        <v>0.40056471713387798</v>
      </c>
      <c r="AP258" s="268"/>
      <c r="AQ258" s="267">
        <f>+SUM(AQ254:AQ257)</f>
        <v>123341.93075827365</v>
      </c>
      <c r="AR258" s="183">
        <f>+SUM(AR254:AR257)</f>
        <v>-68158.997587123653</v>
      </c>
      <c r="AS258" s="168">
        <f>INDEX(BP258:CA258,MATCH($W$1,$BP$86:$CA$86,0))</f>
        <v>0.89532075889659757</v>
      </c>
      <c r="AT258" s="408">
        <f>+SUM(AT254:AT257)</f>
        <v>55151.625538149994</v>
      </c>
      <c r="AU258" s="181">
        <f>+AT258/AD258</f>
        <v>0.40033745967516543</v>
      </c>
      <c r="AV258" s="408">
        <f>+SUM(AV254:AV257)</f>
        <v>4387.6307221400084</v>
      </c>
      <c r="AW258" s="344">
        <f>+SUM(AW254:AW257)</f>
        <v>78192.276443710012</v>
      </c>
      <c r="AX258" s="344">
        <f>+SUM(AX254:AX257)</f>
        <v>82579.907165850003</v>
      </c>
      <c r="AY258" s="371"/>
      <c r="AZ258" s="185">
        <f>+SUM(AZ255:AZ257)</f>
        <v>5880.4191504894443</v>
      </c>
      <c r="BA258" s="170">
        <f t="shared" si="684"/>
        <v>9.3841836370723613</v>
      </c>
      <c r="BC258" s="538">
        <f>CC258/$AD$258</f>
        <v>8.4604851621730252E-3</v>
      </c>
      <c r="BD258" s="514">
        <f t="shared" ref="BD258:BN258" si="686">CD258/$AD$258</f>
        <v>6.5334273068919924E-2</v>
      </c>
      <c r="BE258" s="514">
        <f t="shared" si="686"/>
        <v>0.1416757735819065</v>
      </c>
      <c r="BF258" s="514">
        <f t="shared" si="686"/>
        <v>0.52114184606471481</v>
      </c>
      <c r="BG258" s="514">
        <f t="shared" si="686"/>
        <v>0.55427954055903683</v>
      </c>
      <c r="BH258" s="514">
        <f t="shared" si="686"/>
        <v>0.958613339081825</v>
      </c>
      <c r="BI258" s="514">
        <f t="shared" si="686"/>
        <v>0.96693022317738209</v>
      </c>
      <c r="BJ258" s="514">
        <f t="shared" si="686"/>
        <v>0.98197996272586363</v>
      </c>
      <c r="BK258" s="514">
        <f t="shared" si="686"/>
        <v>0.98733189512858777</v>
      </c>
      <c r="BL258" s="514">
        <f t="shared" si="686"/>
        <v>0.99183149069132837</v>
      </c>
      <c r="BM258" s="514">
        <f t="shared" si="686"/>
        <v>0.99906294825748998</v>
      </c>
      <c r="BN258" s="514">
        <f t="shared" si="686"/>
        <v>0.99999999999637057</v>
      </c>
      <c r="BP258" s="514">
        <f>CP258/$AD$258</f>
        <v>1.0994232213091308E-4</v>
      </c>
      <c r="BQ258" s="514">
        <f t="shared" ref="BQ258:CA258" si="687">CQ258/$AD$258</f>
        <v>1.3653405203567642E-2</v>
      </c>
      <c r="BR258" s="514">
        <f t="shared" si="687"/>
        <v>2.8614609827225631E-2</v>
      </c>
      <c r="BS258" s="514">
        <f t="shared" si="687"/>
        <v>4.5661734159689306E-2</v>
      </c>
      <c r="BT258" s="514">
        <f t="shared" si="687"/>
        <v>0.29017471465440992</v>
      </c>
      <c r="BU258" s="514">
        <f t="shared" si="687"/>
        <v>0.31821700823777338</v>
      </c>
      <c r="BV258" s="514">
        <f t="shared" si="687"/>
        <v>0.35045504110464781</v>
      </c>
      <c r="BW258" s="514">
        <f t="shared" si="687"/>
        <v>0.58808438092100968</v>
      </c>
      <c r="BX258" s="514">
        <f t="shared" si="687"/>
        <v>0.62401336389958439</v>
      </c>
      <c r="BY258" s="514">
        <f t="shared" si="687"/>
        <v>0.64597114752211771</v>
      </c>
      <c r="BZ258" s="514">
        <f t="shared" si="687"/>
        <v>0.89532075889659757</v>
      </c>
      <c r="CA258" s="514">
        <f t="shared" si="687"/>
        <v>0.99999999999571076</v>
      </c>
      <c r="CC258" s="539">
        <f>+SUM(CC254:CC257)</f>
        <v>1165.54046657</v>
      </c>
      <c r="CD258" s="539">
        <f t="shared" ref="CD258:CN258" si="688">+SUM(CD254:CD257)</f>
        <v>9000.6350293275755</v>
      </c>
      <c r="CE258" s="539">
        <f t="shared" si="688"/>
        <v>19517.656975585149</v>
      </c>
      <c r="CF258" s="539">
        <f t="shared" si="688"/>
        <v>71793.980932342733</v>
      </c>
      <c r="CG258" s="539">
        <f t="shared" si="688"/>
        <v>76359.123848100309</v>
      </c>
      <c r="CH258" s="539">
        <f t="shared" si="688"/>
        <v>132061.29637684789</v>
      </c>
      <c r="CI258" s="539">
        <f t="shared" si="688"/>
        <v>133207.05395260546</v>
      </c>
      <c r="CJ258" s="539">
        <f t="shared" si="688"/>
        <v>135280.34881913636</v>
      </c>
      <c r="CK258" s="539">
        <f t="shared" si="688"/>
        <v>136017.64622822727</v>
      </c>
      <c r="CL258" s="539">
        <f t="shared" si="688"/>
        <v>136637.52329331817</v>
      </c>
      <c r="CM258" s="539">
        <f t="shared" si="688"/>
        <v>137633.74942740909</v>
      </c>
      <c r="CN258" s="539">
        <f t="shared" si="688"/>
        <v>137762.8403365</v>
      </c>
      <c r="CP258" s="539">
        <f>+SUM(CP254:CP257)</f>
        <v>15.145966570000001</v>
      </c>
      <c r="CQ258" s="539">
        <f t="shared" ref="CQ258:DA258" si="689">+SUM(CQ254:CQ257)</f>
        <v>1880.9318811154542</v>
      </c>
      <c r="CR258" s="539">
        <f t="shared" si="689"/>
        <v>3942.0299249336358</v>
      </c>
      <c r="CS258" s="539">
        <f t="shared" si="689"/>
        <v>6290.490192551817</v>
      </c>
      <c r="CT258" s="539">
        <f t="shared" si="689"/>
        <v>39975.29288477001</v>
      </c>
      <c r="CU258" s="539">
        <f t="shared" si="689"/>
        <v>43838.478898378191</v>
      </c>
      <c r="CV258" s="539">
        <f t="shared" si="689"/>
        <v>48279.681872996371</v>
      </c>
      <c r="CW258" s="539">
        <f t="shared" si="689"/>
        <v>81016.174673504545</v>
      </c>
      <c r="CX258" s="539">
        <f t="shared" si="689"/>
        <v>85965.853419052728</v>
      </c>
      <c r="CY258" s="539">
        <f t="shared" si="689"/>
        <v>88990.820058398182</v>
      </c>
      <c r="CZ258" s="539">
        <f t="shared" si="689"/>
        <v>123341.93075827365</v>
      </c>
      <c r="DA258" s="539">
        <f t="shared" si="689"/>
        <v>137762.84033640911</v>
      </c>
      <c r="DC258" s="539">
        <f>+SUM(DC254:DC257)</f>
        <v>1165540466.5699999</v>
      </c>
      <c r="DD258" s="539">
        <f t="shared" ref="DD258:DM258" si="690">+SUM(DD254:DD257)</f>
        <v>9000635029.3275757</v>
      </c>
      <c r="DE258" s="539">
        <f t="shared" si="690"/>
        <v>19517656975.585152</v>
      </c>
      <c r="DF258" s="539">
        <f t="shared" si="690"/>
        <v>71793980932.342743</v>
      </c>
      <c r="DG258" s="539">
        <f t="shared" si="690"/>
        <v>76359123848.100311</v>
      </c>
      <c r="DH258" s="539">
        <f t="shared" si="690"/>
        <v>132061296376.84787</v>
      </c>
      <c r="DI258" s="539">
        <f t="shared" si="690"/>
        <v>133207053952.60544</v>
      </c>
      <c r="DJ258" s="539">
        <f t="shared" si="690"/>
        <v>135280348819.13635</v>
      </c>
      <c r="DK258" s="539">
        <f t="shared" si="690"/>
        <v>136017646228.22726</v>
      </c>
      <c r="DL258" s="539">
        <f t="shared" si="690"/>
        <v>136637523293.31818</v>
      </c>
      <c r="DM258" s="539">
        <f t="shared" si="690"/>
        <v>137633749427.40909</v>
      </c>
      <c r="DN258" s="539">
        <f>+SUM(DN254:DN257)</f>
        <v>137762840336.5</v>
      </c>
      <c r="DP258" s="539">
        <f>+SUM(DP254:DP257)</f>
        <v>15145966.57</v>
      </c>
      <c r="DQ258" s="539">
        <f>+SUM(DQ254:DQ257)</f>
        <v>1880931881.1154542</v>
      </c>
      <c r="DR258" s="539">
        <f t="shared" ref="DR258:EA258" si="691">+SUM(DR254:DR257)</f>
        <v>3942029924.9336362</v>
      </c>
      <c r="DS258" s="539">
        <f t="shared" si="691"/>
        <v>6290490192.5518179</v>
      </c>
      <c r="DT258" s="539">
        <f t="shared" si="691"/>
        <v>39975292884.770004</v>
      </c>
      <c r="DU258" s="539">
        <f t="shared" si="691"/>
        <v>43838478898.378189</v>
      </c>
      <c r="DV258" s="539">
        <f t="shared" si="691"/>
        <v>48279681872.996376</v>
      </c>
      <c r="DW258" s="539">
        <f t="shared" si="691"/>
        <v>81016174673.504562</v>
      </c>
      <c r="DX258" s="539">
        <f t="shared" si="691"/>
        <v>85965853419.052734</v>
      </c>
      <c r="DY258" s="539">
        <f t="shared" si="691"/>
        <v>88990820058.398193</v>
      </c>
      <c r="DZ258" s="539">
        <f t="shared" si="691"/>
        <v>123341930758.27365</v>
      </c>
      <c r="EA258" s="539">
        <f t="shared" si="691"/>
        <v>137762840336.40909</v>
      </c>
      <c r="EC258" s="492">
        <v>1000000</v>
      </c>
      <c r="ED258" s="491">
        <v>1000000</v>
      </c>
      <c r="EE258" s="491">
        <v>1000000</v>
      </c>
      <c r="EF258" s="491">
        <v>1000000</v>
      </c>
      <c r="EG258" s="491">
        <v>1000000</v>
      </c>
      <c r="EH258" s="491">
        <v>1000000</v>
      </c>
      <c r="EI258" s="491">
        <v>1000000</v>
      </c>
      <c r="EJ258" s="491">
        <v>1000000</v>
      </c>
      <c r="EK258" s="491">
        <v>1000000</v>
      </c>
      <c r="EL258" s="491">
        <v>1000000</v>
      </c>
      <c r="EM258" s="491">
        <v>1000000</v>
      </c>
      <c r="EN258" s="491">
        <v>1000000</v>
      </c>
      <c r="EP258" s="491">
        <v>1000000</v>
      </c>
      <c r="EQ258" s="491">
        <v>1000000</v>
      </c>
      <c r="ER258" s="491">
        <v>1000000</v>
      </c>
      <c r="ES258" s="491">
        <v>1000000</v>
      </c>
      <c r="ET258" s="491">
        <v>1000000</v>
      </c>
      <c r="EU258" s="491">
        <v>1000000</v>
      </c>
      <c r="EV258" s="491">
        <v>1000000</v>
      </c>
      <c r="EW258" s="491">
        <v>1000000</v>
      </c>
      <c r="EX258" s="491">
        <v>1000000</v>
      </c>
      <c r="EY258" s="491">
        <v>1000000</v>
      </c>
      <c r="EZ258" s="491">
        <v>1000000</v>
      </c>
      <c r="FA258" s="491">
        <v>1000000</v>
      </c>
    </row>
    <row r="259" spans="1:157" ht="9.75" customHeight="1" thickBot="1">
      <c r="B259" s="190"/>
      <c r="C259" s="191"/>
      <c r="D259" s="191"/>
      <c r="E259" s="191"/>
      <c r="F259" s="191"/>
      <c r="G259" s="191"/>
      <c r="H259" s="191"/>
      <c r="I259" s="191"/>
      <c r="J259" s="191"/>
      <c r="K259" s="191"/>
      <c r="L259" s="191"/>
      <c r="M259" s="191"/>
      <c r="T259" s="139"/>
      <c r="U259" s="384"/>
      <c r="V259" s="140"/>
      <c r="W259" s="327"/>
      <c r="X259" s="327"/>
      <c r="Y259" s="327"/>
      <c r="Z259" s="327"/>
      <c r="AA259" s="327"/>
      <c r="AB259" s="327"/>
      <c r="AC259" s="327"/>
      <c r="AD259" s="378"/>
      <c r="AE259" s="327"/>
      <c r="AF259" s="327"/>
      <c r="AG259" s="327"/>
      <c r="AH259" s="378"/>
      <c r="AI259" s="141"/>
      <c r="AJ259" s="142"/>
      <c r="AK259" s="142"/>
      <c r="AL259" s="142"/>
      <c r="AM259" s="136"/>
      <c r="AN259" s="378"/>
      <c r="AO259" s="141"/>
      <c r="AP259" s="142"/>
      <c r="AQ259" s="142"/>
      <c r="AR259" s="142"/>
      <c r="AS259" s="136"/>
      <c r="AT259" s="378"/>
      <c r="AU259" s="141"/>
      <c r="AV259" s="378"/>
      <c r="AW259" s="337"/>
      <c r="AX259" s="337"/>
      <c r="AY259" s="337"/>
      <c r="AZ259" s="142"/>
      <c r="BA259" s="142"/>
      <c r="BC259" s="310"/>
      <c r="BD259" s="310"/>
      <c r="BE259" s="310"/>
      <c r="BF259" s="310"/>
      <c r="BG259" s="310"/>
      <c r="BH259" s="310"/>
      <c r="BI259" s="310"/>
      <c r="BJ259" s="310"/>
      <c r="BK259" s="310"/>
      <c r="BL259" s="310"/>
      <c r="BM259" s="310"/>
      <c r="BN259" s="310"/>
      <c r="BO259" s="518"/>
      <c r="BP259" s="310"/>
      <c r="BQ259" s="310"/>
      <c r="BR259" s="310"/>
      <c r="BS259" s="310"/>
      <c r="BT259" s="310"/>
      <c r="BU259" s="310"/>
      <c r="BV259" s="310"/>
      <c r="BW259" s="310"/>
      <c r="BX259" s="310"/>
      <c r="BY259" s="310"/>
      <c r="BZ259" s="310"/>
      <c r="CA259" s="310"/>
      <c r="CC259" s="485"/>
      <c r="CD259" s="485"/>
      <c r="CE259" s="485"/>
      <c r="CF259" s="485"/>
      <c r="CG259" s="485"/>
      <c r="CH259" s="485"/>
      <c r="CI259" s="485"/>
      <c r="CJ259" s="485"/>
      <c r="CK259" s="485"/>
      <c r="CL259" s="485"/>
      <c r="CM259" s="485"/>
      <c r="CN259" s="485"/>
      <c r="CO259" s="519"/>
      <c r="CP259" s="485"/>
      <c r="CQ259" s="485"/>
      <c r="CR259" s="485"/>
      <c r="CS259" s="485"/>
      <c r="CT259" s="485"/>
      <c r="CU259" s="485"/>
      <c r="CV259" s="485"/>
      <c r="CW259" s="485"/>
      <c r="CX259" s="485"/>
      <c r="CY259" s="485"/>
      <c r="CZ259" s="485"/>
      <c r="DA259" s="485"/>
      <c r="DC259" s="485"/>
      <c r="DD259" s="485"/>
      <c r="DE259" s="485"/>
      <c r="DF259" s="485"/>
      <c r="DG259" s="485"/>
      <c r="DH259" s="485"/>
      <c r="DI259" s="485"/>
      <c r="DJ259" s="485"/>
      <c r="DK259" s="485"/>
      <c r="DL259" s="485"/>
      <c r="DM259" s="485"/>
      <c r="DN259" s="485"/>
      <c r="DO259" s="519"/>
      <c r="DP259" s="485"/>
      <c r="DQ259" s="485"/>
      <c r="DR259" s="485"/>
      <c r="DS259" s="485"/>
      <c r="DT259" s="485"/>
      <c r="DU259" s="485"/>
      <c r="DV259" s="485"/>
      <c r="DW259" s="485"/>
      <c r="DX259" s="485"/>
      <c r="DY259" s="485"/>
      <c r="DZ259" s="485"/>
      <c r="EA259" s="485"/>
      <c r="EC259" s="485"/>
      <c r="ED259" s="485"/>
      <c r="EE259" s="485"/>
      <c r="EF259" s="485"/>
      <c r="EG259" s="485"/>
      <c r="EH259" s="485"/>
      <c r="EI259" s="485"/>
      <c r="EJ259" s="485"/>
      <c r="EK259" s="485"/>
      <c r="EL259" s="485"/>
      <c r="EM259" s="485"/>
      <c r="EN259" s="485"/>
      <c r="EO259" s="519"/>
      <c r="EP259" s="485"/>
      <c r="EQ259" s="485"/>
      <c r="ER259" s="485"/>
      <c r="ES259" s="485"/>
      <c r="ET259" s="485"/>
      <c r="EU259" s="485"/>
      <c r="EV259" s="485"/>
      <c r="EW259" s="485"/>
      <c r="EX259" s="485"/>
      <c r="EY259" s="485"/>
      <c r="EZ259" s="485"/>
      <c r="FA259" s="485"/>
    </row>
    <row r="260" spans="1:157" ht="21" customHeight="1">
      <c r="T260" s="633" t="s">
        <v>382</v>
      </c>
      <c r="U260" s="633"/>
      <c r="V260" s="633"/>
      <c r="W260" s="633"/>
      <c r="X260" s="633"/>
      <c r="Y260" s="633"/>
      <c r="Z260" s="633"/>
      <c r="AA260" s="633"/>
      <c r="AB260" s="633"/>
      <c r="AC260" s="633"/>
      <c r="AD260" s="633"/>
      <c r="AE260" s="633"/>
      <c r="AF260" s="633"/>
      <c r="AG260" s="633"/>
      <c r="AH260" s="633"/>
      <c r="AI260" s="633"/>
      <c r="AJ260" s="633"/>
      <c r="AK260" s="633"/>
      <c r="AL260" s="633"/>
      <c r="AM260" s="633"/>
      <c r="AN260" s="633"/>
      <c r="AO260" s="633"/>
      <c r="AP260" s="633"/>
      <c r="AQ260" s="633"/>
      <c r="AR260" s="633"/>
      <c r="AS260" s="633"/>
      <c r="AT260" s="605"/>
      <c r="AU260" s="605"/>
      <c r="AV260" s="378"/>
      <c r="AW260" s="337"/>
      <c r="AX260" s="337"/>
      <c r="AY260" s="337"/>
      <c r="AZ260" s="142"/>
      <c r="BA260" s="142"/>
      <c r="BC260" s="310"/>
      <c r="BD260" s="310"/>
      <c r="BE260" s="310"/>
      <c r="BF260" s="310"/>
      <c r="BG260" s="310"/>
      <c r="BH260" s="310"/>
      <c r="BI260" s="310"/>
      <c r="BJ260" s="310"/>
      <c r="BK260" s="310"/>
      <c r="BL260" s="310"/>
      <c r="BM260" s="310"/>
      <c r="BN260" s="310"/>
      <c r="BO260" s="518"/>
      <c r="BP260" s="310"/>
      <c r="BQ260" s="310"/>
      <c r="BR260" s="310"/>
      <c r="BS260" s="310"/>
      <c r="BT260" s="310"/>
      <c r="BU260" s="310"/>
      <c r="BV260" s="310"/>
      <c r="BW260" s="310"/>
      <c r="BX260" s="310"/>
      <c r="BY260" s="310"/>
      <c r="BZ260" s="310"/>
      <c r="CA260" s="310"/>
      <c r="CC260" s="485"/>
      <c r="CD260" s="485"/>
      <c r="CE260" s="485"/>
      <c r="CF260" s="485"/>
      <c r="CG260" s="485"/>
      <c r="CH260" s="485"/>
      <c r="CI260" s="485"/>
      <c r="CJ260" s="485"/>
      <c r="CK260" s="485"/>
      <c r="CL260" s="485"/>
      <c r="CM260" s="485"/>
      <c r="CN260" s="485"/>
      <c r="CO260" s="519"/>
      <c r="CP260" s="485"/>
      <c r="CQ260" s="485"/>
      <c r="CR260" s="485"/>
      <c r="CS260" s="485"/>
      <c r="CT260" s="485"/>
      <c r="CU260" s="485"/>
      <c r="CV260" s="485"/>
      <c r="CW260" s="485"/>
      <c r="CX260" s="485"/>
      <c r="CY260" s="485"/>
      <c r="CZ260" s="485"/>
      <c r="DA260" s="485"/>
      <c r="DC260" s="485"/>
      <c r="DD260" s="485"/>
      <c r="DE260" s="485"/>
      <c r="DF260" s="485"/>
      <c r="DG260" s="485"/>
      <c r="DH260" s="485"/>
      <c r="DI260" s="485"/>
      <c r="DJ260" s="485"/>
      <c r="DK260" s="485"/>
      <c r="DL260" s="485"/>
      <c r="DM260" s="485"/>
      <c r="DN260" s="485"/>
      <c r="DO260" s="519"/>
      <c r="DP260" s="485"/>
      <c r="DQ260" s="485"/>
      <c r="DR260" s="485"/>
      <c r="DS260" s="485"/>
      <c r="DT260" s="485"/>
      <c r="DU260" s="485"/>
      <c r="DV260" s="485"/>
      <c r="DW260" s="485"/>
      <c r="DX260" s="485"/>
      <c r="DY260" s="485"/>
      <c r="DZ260" s="485"/>
      <c r="EA260" s="485"/>
      <c r="EC260" s="485"/>
      <c r="ED260" s="485"/>
      <c r="EE260" s="485"/>
      <c r="EF260" s="485"/>
      <c r="EG260" s="485"/>
      <c r="EH260" s="485"/>
      <c r="EI260" s="485"/>
      <c r="EJ260" s="485"/>
      <c r="EK260" s="485"/>
      <c r="EL260" s="485"/>
      <c r="EM260" s="485"/>
      <c r="EN260" s="485"/>
      <c r="EO260" s="519"/>
      <c r="EP260" s="485"/>
      <c r="EQ260" s="485"/>
      <c r="ER260" s="485"/>
      <c r="ES260" s="485"/>
      <c r="ET260" s="485"/>
      <c r="EU260" s="485"/>
      <c r="EV260" s="485"/>
      <c r="EW260" s="485"/>
      <c r="EX260" s="485"/>
      <c r="EY260" s="485"/>
      <c r="EZ260" s="485"/>
      <c r="FA260" s="485"/>
    </row>
    <row r="261" spans="1:157" ht="9.75" customHeight="1" thickBot="1">
      <c r="T261" s="139"/>
      <c r="U261" s="384"/>
      <c r="V261" s="140"/>
      <c r="W261" s="139"/>
      <c r="X261" s="139"/>
      <c r="Y261" s="139"/>
      <c r="Z261" s="139"/>
      <c r="AA261" s="139"/>
      <c r="AB261" s="139"/>
      <c r="AC261" s="139"/>
      <c r="AD261" s="378"/>
      <c r="AE261" s="139"/>
      <c r="AF261" s="139"/>
      <c r="AG261" s="139"/>
      <c r="AH261" s="378"/>
      <c r="AI261" s="141"/>
      <c r="AJ261" s="142"/>
      <c r="AK261" s="142"/>
      <c r="AL261" s="142"/>
      <c r="AM261" s="136"/>
      <c r="AN261" s="378"/>
      <c r="AO261" s="141"/>
      <c r="AP261" s="142"/>
      <c r="AQ261" s="142"/>
      <c r="AR261" s="142"/>
      <c r="AS261" s="136"/>
      <c r="AT261" s="378"/>
      <c r="AU261" s="141"/>
      <c r="AV261" s="378"/>
      <c r="AW261" s="337"/>
      <c r="AX261" s="337"/>
      <c r="AY261" s="337"/>
      <c r="AZ261" s="142"/>
      <c r="BA261" s="142"/>
      <c r="BC261" s="310"/>
      <c r="BD261" s="310"/>
      <c r="BE261" s="310"/>
      <c r="BF261" s="310"/>
      <c r="BG261" s="310"/>
      <c r="BH261" s="310"/>
      <c r="BI261" s="310"/>
      <c r="BJ261" s="310"/>
      <c r="BK261" s="310"/>
      <c r="BL261" s="310"/>
      <c r="BM261" s="310"/>
      <c r="BN261" s="310"/>
      <c r="BO261" s="518"/>
      <c r="BP261" s="310"/>
      <c r="BQ261" s="310"/>
      <c r="BR261" s="310"/>
      <c r="BS261" s="310"/>
      <c r="BT261" s="310"/>
      <c r="BU261" s="310"/>
      <c r="BV261" s="310"/>
      <c r="BW261" s="310"/>
      <c r="BX261" s="310"/>
      <c r="BY261" s="310"/>
      <c r="BZ261" s="310"/>
      <c r="CA261" s="310"/>
      <c r="CC261" s="485"/>
      <c r="CD261" s="485"/>
      <c r="CE261" s="485"/>
      <c r="CF261" s="485"/>
      <c r="CG261" s="485"/>
      <c r="CH261" s="485"/>
      <c r="CI261" s="485"/>
      <c r="CJ261" s="485"/>
      <c r="CK261" s="485"/>
      <c r="CL261" s="485"/>
      <c r="CM261" s="485"/>
      <c r="CN261" s="485"/>
      <c r="CO261" s="519"/>
      <c r="CP261" s="485"/>
      <c r="CQ261" s="485"/>
      <c r="CR261" s="485"/>
      <c r="CS261" s="485"/>
      <c r="CT261" s="485"/>
      <c r="CU261" s="485"/>
      <c r="CV261" s="485"/>
      <c r="CW261" s="485"/>
      <c r="CX261" s="485"/>
      <c r="CY261" s="485"/>
      <c r="CZ261" s="485"/>
      <c r="DA261" s="485"/>
      <c r="DC261" s="485"/>
      <c r="DD261" s="485"/>
      <c r="DE261" s="485"/>
      <c r="DF261" s="485"/>
      <c r="DG261" s="485"/>
      <c r="DH261" s="485"/>
      <c r="DI261" s="485"/>
      <c r="DJ261" s="485"/>
      <c r="DK261" s="485"/>
      <c r="DL261" s="485"/>
      <c r="DM261" s="485"/>
      <c r="DN261" s="485"/>
      <c r="DO261" s="519"/>
      <c r="DP261" s="485"/>
      <c r="DQ261" s="485"/>
      <c r="DR261" s="485"/>
      <c r="DS261" s="485"/>
      <c r="DT261" s="485"/>
      <c r="DU261" s="485"/>
      <c r="DV261" s="485"/>
      <c r="DW261" s="485"/>
      <c r="DX261" s="485"/>
      <c r="DY261" s="485"/>
      <c r="DZ261" s="485"/>
      <c r="EA261" s="485"/>
      <c r="EC261" s="485"/>
      <c r="ED261" s="485"/>
      <c r="EE261" s="485"/>
      <c r="EF261" s="485"/>
      <c r="EG261" s="485"/>
      <c r="EH261" s="485"/>
      <c r="EI261" s="485"/>
      <c r="EJ261" s="485"/>
      <c r="EK261" s="485"/>
      <c r="EL261" s="485"/>
      <c r="EM261" s="485"/>
      <c r="EN261" s="485"/>
      <c r="EO261" s="519"/>
      <c r="EP261" s="485"/>
      <c r="EQ261" s="485"/>
      <c r="ER261" s="485"/>
      <c r="ES261" s="485"/>
      <c r="ET261" s="485"/>
      <c r="EU261" s="485"/>
      <c r="EV261" s="485"/>
      <c r="EW261" s="485"/>
      <c r="EX261" s="485"/>
      <c r="EY261" s="485"/>
      <c r="EZ261" s="485"/>
      <c r="FA261" s="485"/>
    </row>
    <row r="262" spans="1:157" ht="51" customHeight="1" thickBot="1">
      <c r="B262" s="148"/>
      <c r="C262" s="220"/>
      <c r="D262" s="220"/>
      <c r="E262" s="220"/>
      <c r="F262" s="220"/>
      <c r="G262" s="220"/>
      <c r="H262" s="220"/>
      <c r="I262" s="220"/>
      <c r="J262" s="220"/>
      <c r="K262" s="220"/>
      <c r="L262" s="220"/>
      <c r="M262" s="220"/>
      <c r="N262" s="220"/>
      <c r="O262" s="220"/>
      <c r="P262" s="220"/>
      <c r="Q262" s="220"/>
      <c r="R262" s="220"/>
      <c r="S262" s="220"/>
      <c r="T262" s="153" t="s">
        <v>129</v>
      </c>
      <c r="U262" s="393"/>
      <c r="V262" s="153" t="s">
        <v>129</v>
      </c>
      <c r="W262" s="154" t="s">
        <v>130</v>
      </c>
      <c r="X262" s="154" t="s">
        <v>131</v>
      </c>
      <c r="Y262" s="154" t="s">
        <v>132</v>
      </c>
      <c r="Z262" s="154" t="s">
        <v>133</v>
      </c>
      <c r="AA262" s="154" t="s">
        <v>134</v>
      </c>
      <c r="AB262" s="154" t="s">
        <v>135</v>
      </c>
      <c r="AC262" s="153" t="s">
        <v>136</v>
      </c>
      <c r="AD262" s="404" t="s">
        <v>137</v>
      </c>
      <c r="AE262" s="153" t="s">
        <v>138</v>
      </c>
      <c r="AF262" s="153" t="s">
        <v>139</v>
      </c>
      <c r="AG262" s="153" t="s">
        <v>140</v>
      </c>
      <c r="AH262" s="404" t="s">
        <v>7</v>
      </c>
      <c r="AI262" s="155" t="s">
        <v>141</v>
      </c>
      <c r="AJ262" s="156" t="s">
        <v>142</v>
      </c>
      <c r="AK262" s="156" t="s">
        <v>143</v>
      </c>
      <c r="AL262" s="156" t="s">
        <v>144</v>
      </c>
      <c r="AM262" s="157" t="s">
        <v>145</v>
      </c>
      <c r="AN262" s="404" t="s">
        <v>146</v>
      </c>
      <c r="AO262" s="155" t="s">
        <v>147</v>
      </c>
      <c r="AP262" s="156"/>
      <c r="AQ262" s="235" t="s">
        <v>149</v>
      </c>
      <c r="AR262" s="235" t="s">
        <v>150</v>
      </c>
      <c r="AS262" s="262" t="s">
        <v>151</v>
      </c>
      <c r="AT262" s="404" t="s">
        <v>152</v>
      </c>
      <c r="AU262" s="155" t="s">
        <v>153</v>
      </c>
      <c r="AV262" s="404" t="s">
        <v>154</v>
      </c>
      <c r="AW262" s="338" t="s">
        <v>155</v>
      </c>
      <c r="AX262" s="338" t="s">
        <v>156</v>
      </c>
      <c r="AY262" s="375"/>
      <c r="AZ262" s="158" t="s">
        <v>158</v>
      </c>
      <c r="BA262" s="159" t="s">
        <v>159</v>
      </c>
      <c r="BC262" s="314" t="s">
        <v>160</v>
      </c>
      <c r="BD262" s="314" t="s">
        <v>161</v>
      </c>
      <c r="BE262" s="314" t="s">
        <v>162</v>
      </c>
      <c r="BF262" s="314" t="s">
        <v>163</v>
      </c>
      <c r="BG262" s="314" t="s">
        <v>164</v>
      </c>
      <c r="BH262" s="314" t="s">
        <v>165</v>
      </c>
      <c r="BI262" s="314" t="s">
        <v>166</v>
      </c>
      <c r="BJ262" s="314" t="s">
        <v>167</v>
      </c>
      <c r="BK262" s="314" t="s">
        <v>111</v>
      </c>
      <c r="BL262" s="314" t="s">
        <v>168</v>
      </c>
      <c r="BM262" s="314" t="s">
        <v>169</v>
      </c>
      <c r="BN262" s="314" t="s">
        <v>170</v>
      </c>
      <c r="BP262" s="314" t="s">
        <v>160</v>
      </c>
      <c r="BQ262" s="314" t="s">
        <v>161</v>
      </c>
      <c r="BR262" s="314" t="s">
        <v>162</v>
      </c>
      <c r="BS262" s="314" t="s">
        <v>163</v>
      </c>
      <c r="BT262" s="314" t="s">
        <v>164</v>
      </c>
      <c r="BU262" s="314" t="s">
        <v>165</v>
      </c>
      <c r="BV262" s="314" t="s">
        <v>166</v>
      </c>
      <c r="BW262" s="314" t="s">
        <v>167</v>
      </c>
      <c r="BX262" s="314" t="s">
        <v>111</v>
      </c>
      <c r="BY262" s="314" t="s">
        <v>168</v>
      </c>
      <c r="BZ262" s="314" t="s">
        <v>169</v>
      </c>
      <c r="CA262" s="314" t="s">
        <v>170</v>
      </c>
      <c r="CC262" s="520" t="s">
        <v>160</v>
      </c>
      <c r="CD262" s="520" t="s">
        <v>161</v>
      </c>
      <c r="CE262" s="520" t="s">
        <v>162</v>
      </c>
      <c r="CF262" s="520" t="s">
        <v>163</v>
      </c>
      <c r="CG262" s="520" t="s">
        <v>164</v>
      </c>
      <c r="CH262" s="520" t="s">
        <v>165</v>
      </c>
      <c r="CI262" s="520" t="s">
        <v>166</v>
      </c>
      <c r="CJ262" s="520" t="s">
        <v>167</v>
      </c>
      <c r="CK262" s="520" t="s">
        <v>111</v>
      </c>
      <c r="CL262" s="520" t="s">
        <v>168</v>
      </c>
      <c r="CM262" s="520" t="s">
        <v>169</v>
      </c>
      <c r="CN262" s="520" t="s">
        <v>170</v>
      </c>
      <c r="CP262" s="520" t="s">
        <v>160</v>
      </c>
      <c r="CQ262" s="520" t="s">
        <v>161</v>
      </c>
      <c r="CR262" s="520" t="s">
        <v>162</v>
      </c>
      <c r="CS262" s="520" t="s">
        <v>163</v>
      </c>
      <c r="CT262" s="520" t="s">
        <v>164</v>
      </c>
      <c r="CU262" s="520" t="s">
        <v>165</v>
      </c>
      <c r="CV262" s="520" t="s">
        <v>166</v>
      </c>
      <c r="CW262" s="520" t="s">
        <v>167</v>
      </c>
      <c r="CX262" s="520" t="s">
        <v>111</v>
      </c>
      <c r="CY262" s="520" t="s">
        <v>168</v>
      </c>
      <c r="CZ262" s="520" t="s">
        <v>169</v>
      </c>
      <c r="DA262" s="520" t="s">
        <v>170</v>
      </c>
      <c r="DC262" s="520" t="s">
        <v>160</v>
      </c>
      <c r="DD262" s="520" t="s">
        <v>161</v>
      </c>
      <c r="DE262" s="520" t="s">
        <v>162</v>
      </c>
      <c r="DF262" s="520" t="s">
        <v>163</v>
      </c>
      <c r="DG262" s="520" t="s">
        <v>164</v>
      </c>
      <c r="DH262" s="520" t="s">
        <v>165</v>
      </c>
      <c r="DI262" s="520" t="s">
        <v>166</v>
      </c>
      <c r="DJ262" s="520" t="s">
        <v>167</v>
      </c>
      <c r="DK262" s="520" t="s">
        <v>111</v>
      </c>
      <c r="DL262" s="520" t="s">
        <v>168</v>
      </c>
      <c r="DM262" s="520" t="s">
        <v>169</v>
      </c>
      <c r="DN262" s="520" t="s">
        <v>170</v>
      </c>
      <c r="DP262" s="520" t="s">
        <v>160</v>
      </c>
      <c r="DQ262" s="520" t="s">
        <v>161</v>
      </c>
      <c r="DR262" s="520" t="s">
        <v>162</v>
      </c>
      <c r="DS262" s="520" t="s">
        <v>163</v>
      </c>
      <c r="DT262" s="520" t="s">
        <v>164</v>
      </c>
      <c r="DU262" s="520" t="s">
        <v>165</v>
      </c>
      <c r="DV262" s="520" t="s">
        <v>166</v>
      </c>
      <c r="DW262" s="520" t="s">
        <v>167</v>
      </c>
      <c r="DX262" s="520" t="s">
        <v>111</v>
      </c>
      <c r="DY262" s="520" t="s">
        <v>168</v>
      </c>
      <c r="DZ262" s="520" t="s">
        <v>169</v>
      </c>
      <c r="EA262" s="520" t="s">
        <v>170</v>
      </c>
      <c r="EC262" s="520" t="s">
        <v>160</v>
      </c>
      <c r="ED262" s="520" t="s">
        <v>161</v>
      </c>
      <c r="EE262" s="520" t="s">
        <v>162</v>
      </c>
      <c r="EF262" s="520" t="s">
        <v>163</v>
      </c>
      <c r="EG262" s="520" t="s">
        <v>164</v>
      </c>
      <c r="EH262" s="520" t="s">
        <v>165</v>
      </c>
      <c r="EI262" s="520" t="s">
        <v>166</v>
      </c>
      <c r="EJ262" s="520" t="s">
        <v>167</v>
      </c>
      <c r="EK262" s="520" t="s">
        <v>111</v>
      </c>
      <c r="EL262" s="520" t="s">
        <v>168</v>
      </c>
      <c r="EM262" s="520" t="s">
        <v>169</v>
      </c>
      <c r="EN262" s="520" t="s">
        <v>170</v>
      </c>
      <c r="EP262" s="520" t="s">
        <v>160</v>
      </c>
      <c r="EQ262" s="520" t="s">
        <v>161</v>
      </c>
      <c r="ER262" s="520" t="s">
        <v>162</v>
      </c>
      <c r="ES262" s="520" t="s">
        <v>163</v>
      </c>
      <c r="ET262" s="520" t="s">
        <v>164</v>
      </c>
      <c r="EU262" s="520" t="s">
        <v>165</v>
      </c>
      <c r="EV262" s="520" t="s">
        <v>166</v>
      </c>
      <c r="EW262" s="520" t="s">
        <v>167</v>
      </c>
      <c r="EX262" s="520" t="s">
        <v>111</v>
      </c>
      <c r="EY262" s="520" t="s">
        <v>168</v>
      </c>
      <c r="EZ262" s="520" t="s">
        <v>169</v>
      </c>
      <c r="FA262" s="520" t="s">
        <v>170</v>
      </c>
    </row>
    <row r="263" spans="1:157" ht="22.5" customHeight="1" thickBot="1">
      <c r="B263" s="163" t="s">
        <v>205</v>
      </c>
      <c r="C263" s="1" t="s">
        <v>206</v>
      </c>
      <c r="D263" s="1" t="s">
        <v>171</v>
      </c>
      <c r="E263" s="1" t="s">
        <v>172</v>
      </c>
      <c r="F263" s="1" t="s">
        <v>171</v>
      </c>
      <c r="G263" s="1" t="s">
        <v>171</v>
      </c>
      <c r="H263" s="1" t="s">
        <v>171</v>
      </c>
      <c r="I263" s="1" t="s">
        <v>171</v>
      </c>
      <c r="J263" s="1" t="s">
        <v>171</v>
      </c>
      <c r="K263" s="1" t="s">
        <v>171</v>
      </c>
      <c r="L263" s="1" t="s">
        <v>171</v>
      </c>
      <c r="M263" s="1" t="s">
        <v>171</v>
      </c>
      <c r="N263" s="1" t="s">
        <v>171</v>
      </c>
      <c r="O263" s="1" t="s">
        <v>171</v>
      </c>
      <c r="T263" s="154" t="s">
        <v>173</v>
      </c>
      <c r="U263" s="394"/>
      <c r="V263" s="154" t="s">
        <v>173</v>
      </c>
      <c r="W263" s="344">
        <f>SUM(W264:W268)</f>
        <v>77090.638783999995</v>
      </c>
      <c r="X263" s="344">
        <f t="shared" ref="X263:AC263" si="692">SUM(X264:X268)</f>
        <v>0</v>
      </c>
      <c r="Y263" s="344">
        <f t="shared" si="692"/>
        <v>145.52337900000001</v>
      </c>
      <c r="Z263" s="344">
        <f t="shared" si="692"/>
        <v>0</v>
      </c>
      <c r="AA263" s="344">
        <f t="shared" si="692"/>
        <v>145.52337900000001</v>
      </c>
      <c r="AB263" s="344">
        <f t="shared" si="692"/>
        <v>0</v>
      </c>
      <c r="AC263" s="344">
        <f t="shared" si="692"/>
        <v>0</v>
      </c>
      <c r="AD263" s="344">
        <f>SUM(AD264:AD268)</f>
        <v>77090.638783999995</v>
      </c>
      <c r="AE263" s="344">
        <f t="shared" ref="AE263:AH263" si="693">SUM(AE264:AE268)</f>
        <v>0</v>
      </c>
      <c r="AF263" s="344">
        <f>SUM(AF264:AF268)</f>
        <v>76339.557838190012</v>
      </c>
      <c r="AG263" s="344">
        <f t="shared" ref="AG263" si="694">SUM(AG264:AG268)</f>
        <v>751.08094581000125</v>
      </c>
      <c r="AH263" s="344">
        <f t="shared" si="693"/>
        <v>65331.212109489992</v>
      </c>
      <c r="AI263" s="165">
        <f t="shared" ref="AI263:AI268" si="695">+AH263/AD263</f>
        <v>0.84745973233587157</v>
      </c>
      <c r="AJ263" s="223"/>
      <c r="AK263" s="344">
        <f>SUM(AK264:AK268)</f>
        <v>65919.880532199997</v>
      </c>
      <c r="AL263" s="344">
        <f>SUM(AL264:AL268)</f>
        <v>-588.66842271000269</v>
      </c>
      <c r="AM263" s="168">
        <f t="shared" ref="AM263:AM273" si="696">INDEX(BC263:BN263,MATCH($W$1,$BC$86:$BN$86,0))</f>
        <v>0.85509578817864895</v>
      </c>
      <c r="AN263" s="424">
        <f>SUM(AN264:AN268)</f>
        <v>58217.554642350005</v>
      </c>
      <c r="AO263" s="303">
        <f t="shared" ref="AO263:AO268" si="697">+AN263/AD263</f>
        <v>0.75518319163847614</v>
      </c>
      <c r="AP263" s="215"/>
      <c r="AQ263" s="344">
        <f>SUM(AQ264:AQ268)</f>
        <v>9309.3110818299992</v>
      </c>
      <c r="AR263" s="344">
        <f>SUM(AR264:AR268)</f>
        <v>48908.243560520001</v>
      </c>
      <c r="AS263" s="168">
        <f t="shared" ref="AS263:AS273" si="698">INDEX(BP263:CA263,MATCH($W$1,$BP$86:$CA$86,0))</f>
        <v>0.1207579964139839</v>
      </c>
      <c r="AT263" s="424">
        <f>SUM(AT264:AT268)</f>
        <v>58152.409262069996</v>
      </c>
      <c r="AU263" s="303">
        <f t="shared" ref="AU263:AU268" si="699">+AT263/AD263</f>
        <v>0.75433814246898434</v>
      </c>
      <c r="AV263" s="408">
        <f>SUM(AV264:AV268)</f>
        <v>11759.42667451001</v>
      </c>
      <c r="AW263" s="344">
        <f>SUM(AW264:AW268)</f>
        <v>7113.6574671399958</v>
      </c>
      <c r="AX263" s="346">
        <f>SUM(AX264:AX268)</f>
        <v>18873.084141650008</v>
      </c>
      <c r="AY263" s="371"/>
      <c r="AZ263" s="185">
        <f>SUM(AZ264:AZ267)</f>
        <v>9055.3219430769695</v>
      </c>
      <c r="BA263" s="170">
        <f t="shared" ref="BA263:BA273" si="700">IF(AND(AZ263=0,AN263&gt;AZ263),1,IFERROR(AN263/AZ263,1))</f>
        <v>6.4290982704219424</v>
      </c>
      <c r="BC263" s="478">
        <f>CC263/$AD$263</f>
        <v>3.7868442994091457E-2</v>
      </c>
      <c r="BD263" s="478">
        <f t="shared" ref="BD263:BN263" si="701">CD263/$AD$263</f>
        <v>9.1251171915830834E-2</v>
      </c>
      <c r="BE263" s="478">
        <f t="shared" si="701"/>
        <v>0.19578200079167737</v>
      </c>
      <c r="BF263" s="478">
        <f t="shared" si="701"/>
        <v>0.26021072566184739</v>
      </c>
      <c r="BG263" s="478">
        <f t="shared" si="701"/>
        <v>0.32922961651133281</v>
      </c>
      <c r="BH263" s="478">
        <f t="shared" si="701"/>
        <v>0.42119524119910562</v>
      </c>
      <c r="BI263" s="478">
        <f t="shared" si="701"/>
        <v>0.49077872424832542</v>
      </c>
      <c r="BJ263" s="478">
        <f t="shared" si="701"/>
        <v>0.55991506965290105</v>
      </c>
      <c r="BK263" s="478">
        <f t="shared" si="701"/>
        <v>0.62814792503756456</v>
      </c>
      <c r="BL263" s="478">
        <f t="shared" si="701"/>
        <v>0.74890592145154855</v>
      </c>
      <c r="BM263" s="478">
        <f t="shared" si="701"/>
        <v>0.85509578817864895</v>
      </c>
      <c r="BN263" s="478">
        <f t="shared" si="701"/>
        <v>1</v>
      </c>
      <c r="BP263" s="478">
        <f>CP263/$AD$263</f>
        <v>0</v>
      </c>
      <c r="BQ263" s="478">
        <f t="shared" ref="BQ263:CA263" si="702">CQ263/$AD$263</f>
        <v>3.7868442994091457E-2</v>
      </c>
      <c r="BR263" s="478">
        <f t="shared" si="702"/>
        <v>5.3382728921739377E-2</v>
      </c>
      <c r="BS263" s="478">
        <f t="shared" si="702"/>
        <v>0.1045308288758465</v>
      </c>
      <c r="BT263" s="478">
        <f t="shared" si="702"/>
        <v>6.4428726167344449E-2</v>
      </c>
      <c r="BU263" s="478">
        <f t="shared" si="702"/>
        <v>6.9018890849485384E-2</v>
      </c>
      <c r="BV263" s="478">
        <f t="shared" si="702"/>
        <v>9.1965624687772723E-2</v>
      </c>
      <c r="BW263" s="478">
        <f t="shared" si="702"/>
        <v>6.9583483049219935E-2</v>
      </c>
      <c r="BX263" s="478">
        <f t="shared" si="702"/>
        <v>6.9136345404575653E-2</v>
      </c>
      <c r="BY263" s="478">
        <f t="shared" si="702"/>
        <v>6.8232855384663449E-2</v>
      </c>
      <c r="BZ263" s="478">
        <f t="shared" si="702"/>
        <v>0.1207579964139839</v>
      </c>
      <c r="CA263" s="478">
        <f t="shared" si="702"/>
        <v>0.25109407725127714</v>
      </c>
      <c r="CC263" s="344">
        <f t="shared" ref="CC263:CN263" si="703">SUM(CC264:CC268)</f>
        <v>2919.3024601699999</v>
      </c>
      <c r="CD263" s="344">
        <f t="shared" si="703"/>
        <v>7034.6111327799999</v>
      </c>
      <c r="CE263" s="344">
        <f t="shared" si="703"/>
        <v>15092.959503440001</v>
      </c>
      <c r="CF263" s="344">
        <f t="shared" si="703"/>
        <v>20059.811059719996</v>
      </c>
      <c r="CG263" s="344">
        <f t="shared" si="703"/>
        <v>25380.521443469999</v>
      </c>
      <c r="CH263" s="344">
        <f t="shared" si="703"/>
        <v>32470.210196820004</v>
      </c>
      <c r="CI263" s="344">
        <f t="shared" si="703"/>
        <v>37834.445353899995</v>
      </c>
      <c r="CJ263" s="344">
        <f t="shared" si="703"/>
        <v>43164.210384329992</v>
      </c>
      <c r="CK263" s="344">
        <f t="shared" si="703"/>
        <v>48424.324791989995</v>
      </c>
      <c r="CL263" s="344">
        <f t="shared" si="703"/>
        <v>57733.63587382</v>
      </c>
      <c r="CM263" s="344">
        <f t="shared" si="703"/>
        <v>65919.880532199997</v>
      </c>
      <c r="CN263" s="344">
        <f t="shared" si="703"/>
        <v>77090.638783999995</v>
      </c>
      <c r="CP263" s="344">
        <f t="shared" ref="CP263:DA263" si="704">SUM(CP264:CP268)</f>
        <v>0</v>
      </c>
      <c r="CQ263" s="344">
        <f t="shared" si="704"/>
        <v>2919.3024601699999</v>
      </c>
      <c r="CR263" s="344">
        <f t="shared" si="704"/>
        <v>4115.30867261</v>
      </c>
      <c r="CS263" s="344">
        <f t="shared" si="704"/>
        <v>8058.3483706599991</v>
      </c>
      <c r="CT263" s="344">
        <f t="shared" si="704"/>
        <v>4966.8516562799996</v>
      </c>
      <c r="CU263" s="344">
        <f t="shared" si="704"/>
        <v>5320.7103837499999</v>
      </c>
      <c r="CV263" s="344">
        <f t="shared" si="704"/>
        <v>7089.6887533499994</v>
      </c>
      <c r="CW263" s="344">
        <f t="shared" si="704"/>
        <v>5364.2351570800001</v>
      </c>
      <c r="CX263" s="344">
        <f t="shared" si="704"/>
        <v>5329.7650304299996</v>
      </c>
      <c r="CY263" s="344">
        <f t="shared" si="704"/>
        <v>5260.1144076599994</v>
      </c>
      <c r="CZ263" s="344">
        <f t="shared" si="704"/>
        <v>9309.3110818299992</v>
      </c>
      <c r="DA263" s="344">
        <f t="shared" si="704"/>
        <v>19357.002810179998</v>
      </c>
      <c r="DC263" s="344">
        <f t="shared" ref="DC263:DN263" si="705">SUM(DC264:DC268)</f>
        <v>2919302460.1700001</v>
      </c>
      <c r="DD263" s="344">
        <f t="shared" si="705"/>
        <v>7034611132.7799997</v>
      </c>
      <c r="DE263" s="344">
        <f t="shared" si="705"/>
        <v>15092959503.439999</v>
      </c>
      <c r="DF263" s="344">
        <f t="shared" si="705"/>
        <v>20059811059.720001</v>
      </c>
      <c r="DG263" s="344">
        <f t="shared" si="705"/>
        <v>25380521443.470001</v>
      </c>
      <c r="DH263" s="344">
        <f t="shared" si="705"/>
        <v>32470210196.82</v>
      </c>
      <c r="DI263" s="344">
        <f t="shared" si="705"/>
        <v>37834445353.900002</v>
      </c>
      <c r="DJ263" s="344">
        <f t="shared" si="705"/>
        <v>43164210384.330002</v>
      </c>
      <c r="DK263" s="344">
        <f t="shared" si="705"/>
        <v>48424324791.989998</v>
      </c>
      <c r="DL263" s="344">
        <f t="shared" si="705"/>
        <v>57733635873.82</v>
      </c>
      <c r="DM263" s="344">
        <f t="shared" si="705"/>
        <v>65919880532.200005</v>
      </c>
      <c r="DN263" s="344">
        <f t="shared" si="705"/>
        <v>77090638784</v>
      </c>
      <c r="DP263" s="344">
        <f t="shared" ref="DP263:EA263" si="706">SUM(DP264:DP268)</f>
        <v>0</v>
      </c>
      <c r="DQ263" s="344">
        <f t="shared" si="706"/>
        <v>2919302460.1700001</v>
      </c>
      <c r="DR263" s="344">
        <f t="shared" si="706"/>
        <v>4115308672.6099997</v>
      </c>
      <c r="DS263" s="344">
        <f t="shared" si="706"/>
        <v>8058348370.6599998</v>
      </c>
      <c r="DT263" s="344">
        <f t="shared" si="706"/>
        <v>4966851656.2799997</v>
      </c>
      <c r="DU263" s="344">
        <f t="shared" si="706"/>
        <v>5320710383.75</v>
      </c>
      <c r="DV263" s="344">
        <f t="shared" si="706"/>
        <v>7089688753.3500004</v>
      </c>
      <c r="DW263" s="344">
        <f t="shared" si="706"/>
        <v>5364235157.0799999</v>
      </c>
      <c r="DX263" s="344">
        <f t="shared" si="706"/>
        <v>5329765030.4300003</v>
      </c>
      <c r="DY263" s="344">
        <f t="shared" si="706"/>
        <v>5260114407.6599998</v>
      </c>
      <c r="DZ263" s="344">
        <f t="shared" si="706"/>
        <v>9309311081.8299999</v>
      </c>
      <c r="EA263" s="344">
        <f t="shared" si="706"/>
        <v>19357002810.18</v>
      </c>
      <c r="EC263" s="484">
        <v>1000000</v>
      </c>
      <c r="ED263" s="484">
        <v>1000000</v>
      </c>
      <c r="EE263" s="484">
        <v>1000000</v>
      </c>
      <c r="EF263" s="484">
        <v>1000000</v>
      </c>
      <c r="EG263" s="484">
        <v>1000000</v>
      </c>
      <c r="EH263" s="484">
        <v>1000000</v>
      </c>
      <c r="EI263" s="484">
        <v>1000000</v>
      </c>
      <c r="EJ263" s="484">
        <v>1000000</v>
      </c>
      <c r="EK263" s="484">
        <v>1000000</v>
      </c>
      <c r="EL263" s="484">
        <v>1000000</v>
      </c>
      <c r="EM263" s="484">
        <v>1000000</v>
      </c>
      <c r="EN263" s="484">
        <v>1000000</v>
      </c>
      <c r="EP263" s="484">
        <v>1000000</v>
      </c>
      <c r="EQ263" s="484">
        <v>1000000</v>
      </c>
      <c r="ER263" s="484">
        <v>1000000</v>
      </c>
      <c r="ES263" s="484">
        <v>1000000</v>
      </c>
      <c r="ET263" s="484">
        <v>1000000</v>
      </c>
      <c r="EU263" s="484">
        <v>1000000</v>
      </c>
      <c r="EV263" s="484">
        <v>1000000</v>
      </c>
      <c r="EW263" s="484">
        <v>1000000</v>
      </c>
      <c r="EX263" s="484">
        <v>1000000</v>
      </c>
      <c r="EY263" s="484">
        <v>1000000</v>
      </c>
      <c r="EZ263" s="484">
        <v>1000000</v>
      </c>
      <c r="FA263" s="484">
        <v>1000000</v>
      </c>
    </row>
    <row r="264" spans="1:157" ht="22.5" customHeight="1">
      <c r="B264" s="163" t="s">
        <v>205</v>
      </c>
      <c r="C264" s="1" t="s">
        <v>206</v>
      </c>
      <c r="D264" s="1" t="s">
        <v>171</v>
      </c>
      <c r="E264" s="1" t="s">
        <v>172</v>
      </c>
      <c r="F264" s="1">
        <v>1</v>
      </c>
      <c r="G264" s="1" t="s">
        <v>171</v>
      </c>
      <c r="H264" s="1" t="s">
        <v>171</v>
      </c>
      <c r="I264" s="1" t="s">
        <v>171</v>
      </c>
      <c r="J264" s="1" t="s">
        <v>171</v>
      </c>
      <c r="K264" s="1" t="s">
        <v>171</v>
      </c>
      <c r="L264" s="1" t="s">
        <v>171</v>
      </c>
      <c r="M264" s="1" t="s">
        <v>171</v>
      </c>
      <c r="N264" s="1" t="s">
        <v>171</v>
      </c>
      <c r="O264" s="1" t="s">
        <v>171</v>
      </c>
      <c r="T264" s="295" t="s">
        <v>216</v>
      </c>
      <c r="U264" s="398"/>
      <c r="V264" s="172" t="s">
        <v>216</v>
      </c>
      <c r="W264" s="343">
        <f>(+SUMIFS('[1]SIIF 30 de Noviembre de 2025'!$P$4:$P$749,'[1]SIIF 30 de Noviembre de 2025'!$A$4:$A$749,$B264,'[1]SIIF 30 de Noviembre de 2025'!$B$4:$B$749,$C264,'[1]SIIF 30 de Noviembre de 2025'!$C$4:$C$749,$D264,'[1]SIIF 30 de Noviembre de 2025'!$D$4:$D$749,$E264,'[1]SIIF 30 de Noviembre de 2025'!$E$4:$E$749,$F264,'[1]SIIF 30 de Noviembre de 2025'!$F$4:$F$749,$G264,'[1]SIIF 30 de Noviembre de 2025'!$G$4:$G$749,$H264,'[1]SIIF 30 de Noviembre de 2025'!$H$4:$H$749,$I264,'[1]SIIF 30 de Noviembre de 2025'!$I$4:$I$749,$J264,'[1]SIIF 30 de Noviembre de 2025'!$J$4:$J$749,$K264,'[1]SIIF 30 de Noviembre de 2025'!$K$4:$K$749,$L264,'[1]SIIF 30 de Noviembre de 2025'!$L$4:$L$749,$M264,'[1]SIIF 30 de Noviembre de 2025'!$M$4:$M$749,$N264,'[1]SIIF 30 de Noviembre de 2025'!$N$4:$N$749,$O264)/1000000)</f>
        <v>39863.622000000003</v>
      </c>
      <c r="X264" s="294">
        <v>0</v>
      </c>
      <c r="Y264" s="343">
        <f>(+SUMIFS('[1]SIIF 30 de Noviembre de 2025'!$R$4:$R$749,'[1]SIIF 30 de Noviembre de 2025'!$A$4:$A$749,$B264,'[1]SIIF 30 de Noviembre de 2025'!$B$4:$B$749,$C264,'[1]SIIF 30 de Noviembre de 2025'!$C$4:$C$749,$D264,'[1]SIIF 30 de Noviembre de 2025'!$D$4:$D$749,$E264,'[1]SIIF 30 de Noviembre de 2025'!$E$4:$E$749,$F264,'[1]SIIF 30 de Noviembre de 2025'!$F$4:$F$749,$G264,'[1]SIIF 30 de Noviembre de 2025'!$G$4:$G$749,$H264,'[1]SIIF 30 de Noviembre de 2025'!$H$4:$H$749,$I264,'[1]SIIF 30 de Noviembre de 2025'!$I$4:$I$749,$J264,'[1]SIIF 30 de Noviembre de 2025'!$J$4:$J$749,$K264,'[1]SIIF 30 de Noviembre de 2025'!$K$4:$K$749,$L264,'[1]SIIF 30 de Noviembre de 2025'!$L$4:$L$749,$M264,'[1]SIIF 30 de Noviembre de 2025'!$M$4:$M$749,$N264,'[1]SIIF 30 de Noviembre de 2025'!$N$4:$N$749,$O264)/1000000)</f>
        <v>0</v>
      </c>
      <c r="Z264" s="294"/>
      <c r="AA264" s="343">
        <f>(+SUMIFS('[1]SIIF 30 de Noviembre de 2025'!$Q$4:$Q$749,'[1]SIIF 30 de Noviembre de 2025'!$A$4:$A$749,$B264,'[1]SIIF 30 de Noviembre de 2025'!$B$4:$B$749,$C264,'[1]SIIF 30 de Noviembre de 2025'!$C$4:$C$749,$D264,'[1]SIIF 30 de Noviembre de 2025'!$D$4:$D$749,$E264,'[1]SIIF 30 de Noviembre de 2025'!$E$4:$E$749,$F264,'[1]SIIF 30 de Noviembre de 2025'!$F$4:$F$749,$G264,'[1]SIIF 30 de Noviembre de 2025'!$G$4:$G$749,$H264,'[1]SIIF 30 de Noviembre de 2025'!$H$4:$H$749,$I264,'[1]SIIF 30 de Noviembre de 2025'!$I$4:$I$749,$J264,'[1]SIIF 30 de Noviembre de 2025'!$J$4:$J$749,$K264,'[1]SIIF 30 de Noviembre de 2025'!$K$4:$K$749,$L264,'[1]SIIF 30 de Noviembre de 2025'!$L$4:$L$749,$M264,'[1]SIIF 30 de Noviembre de 2025'!$M$4:$M$749,$N264,'[1]SIIF 30 de Noviembre de 2025'!$N$4:$N$749,$O264)/1000000)</f>
        <v>0</v>
      </c>
      <c r="AB264" s="294"/>
      <c r="AC264" s="294"/>
      <c r="AD264" s="407">
        <f>W264-Y264+AA264</f>
        <v>39863.622000000003</v>
      </c>
      <c r="AE264" s="343">
        <f>(+SUMIFS('[1]SIIF 30 de Noviembre de 2025'!$T$4:$T$749,'[1]SIIF 30 de Noviembre de 2025'!$A$4:$A$749,$B264,'[1]SIIF 30 de Noviembre de 2025'!$B$4:$B$749,$C264,'[1]SIIF 30 de Noviembre de 2025'!$C$4:$C$749,$D264,'[1]SIIF 30 de Noviembre de 2025'!$D$4:$D$749,$E264,'[1]SIIF 30 de Noviembre de 2025'!$E$4:$E$749,$F264,'[1]SIIF 30 de Noviembre de 2025'!$F$4:$F$749,$G264,'[1]SIIF 30 de Noviembre de 2025'!$G$4:$G$749,$H264,'[1]SIIF 30 de Noviembre de 2025'!$H$4:$H$749,$I264,'[1]SIIF 30 de Noviembre de 2025'!$I$4:$I$749,$J264,'[1]SIIF 30 de Noviembre de 2025'!$J$4:$J$749,$K264,'[1]SIIF 30 de Noviembre de 2025'!$K$4:$K$749,$L264,'[1]SIIF 30 de Noviembre de 2025'!$L$4:$L$749,$M264,'[1]SIIF 30 de Noviembre de 2025'!$M$4:$M$749,$N264,'[1]SIIF 30 de Noviembre de 2025'!$N$4:$N$749,$O264)/1000000)</f>
        <v>0</v>
      </c>
      <c r="AF264" s="343">
        <f>(+SUMIFS('[1]SIIF 30 de Noviembre de 2025'!$U$4:$U$749,'[1]SIIF 30 de Noviembre de 2025'!$A$4:$A$749,$B264,'[1]SIIF 30 de Noviembre de 2025'!$B$4:$B$749,$C264,'[1]SIIF 30 de Noviembre de 2025'!$C$4:$C$749,$D264,'[1]SIIF 30 de Noviembre de 2025'!$D$4:$D$749,$E264,'[1]SIIF 30 de Noviembre de 2025'!$E$4:$E$749,$F264,'[1]SIIF 30 de Noviembre de 2025'!$F$4:$F$749,$G264,'[1]SIIF 30 de Noviembre de 2025'!$G$4:$G$749,$H264,'[1]SIIF 30 de Noviembre de 2025'!$H$4:$H$749,$I264,'[1]SIIF 30 de Noviembre de 2025'!$I$4:$I$749,$J264,'[1]SIIF 30 de Noviembre de 2025'!$J$4:$J$749,$K264,'[1]SIIF 30 de Noviembre de 2025'!$K$4:$K$749,$L264,'[1]SIIF 30 de Noviembre de 2025'!$L$4:$L$749,$M264,'[1]SIIF 30 de Noviembre de 2025'!$M$4:$M$749,$N264,'[1]SIIF 30 de Noviembre de 2025'!$N$4:$N$749,$O264)/1000000)</f>
        <v>39863.622000000003</v>
      </c>
      <c r="AG264" s="343">
        <f t="shared" ref="AG264:AG268" si="707">AD264-AE264-AF264</f>
        <v>0</v>
      </c>
      <c r="AH264" s="407">
        <f>+SUMIFS('[1]SIIF 30 de Noviembre de 2025'!$W$4:$W$749,'[1]SIIF 30 de Noviembre de 2025'!$A$4:$A$749,$B264,'[1]SIIF 30 de Noviembre de 2025'!$B$4:$B$749,$C264,'[1]SIIF 30 de Noviembre de 2025'!$C$4:$C$749,$D264,'[1]SIIF 30 de Noviembre de 2025'!$D$4:$D$749,$E264,'[1]SIIF 30 de Noviembre de 2025'!$E$4:$E$749,$F264,'[1]SIIF 30 de Noviembre de 2025'!$F$4:$F$749,$G264,'[1]SIIF 30 de Noviembre de 2025'!$G$4:$G$749,$H264,'[1]SIIF 30 de Noviembre de 2025'!$H$4:$H$749,$I264,'[1]SIIF 30 de Noviembre de 2025'!$I$4:$I$749,$J264,'[1]SIIF 30 de Noviembre de 2025'!$J$4:$J$749,$K264,'[1]SIIF 30 de Noviembre de 2025'!$K$4:$K$749,$L264,'[1]SIIF 30 de Noviembre de 2025'!$L$4:$L$749,$M264,'[1]SIIF 30 de Noviembre de 2025'!$M$4:$M$749,$N264,'[1]SIIF 30 de Noviembre de 2025'!$N$4:$N$749,$O264)/1000000</f>
        <v>31859.365173999999</v>
      </c>
      <c r="AI264" s="175">
        <f t="shared" si="695"/>
        <v>0.79920899244930621</v>
      </c>
      <c r="AJ264" s="215"/>
      <c r="AK264" s="243">
        <f>INDEX(CC264:CN264,MATCH($W$1,$CC$86:$CN$86,0))</f>
        <v>33647.254130000001</v>
      </c>
      <c r="AL264" s="174">
        <f>+AH264-AK264</f>
        <v>-1787.8889560000025</v>
      </c>
      <c r="AM264" s="168">
        <f t="shared" si="696"/>
        <v>0.84405913065300486</v>
      </c>
      <c r="AN264" s="407">
        <f>+SUMIFS('[1]SIIF 30 de Noviembre de 2025'!$X$4:$X$749,'[1]SIIF 30 de Noviembre de 2025'!$A$4:$A$749,$B264,'[1]SIIF 30 de Noviembre de 2025'!$B$4:$B$749,$C264,'[1]SIIF 30 de Noviembre de 2025'!$C$4:$C$749,$D264,'[1]SIIF 30 de Noviembre de 2025'!$D$4:$D$749,$E264,'[1]SIIF 30 de Noviembre de 2025'!$E$4:$E$749,$F264,'[1]SIIF 30 de Noviembre de 2025'!$F$4:$F$749,$G264,'[1]SIIF 30 de Noviembre de 2025'!$G$4:$G$749,$H264,'[1]SIIF 30 de Noviembre de 2025'!$H$4:$H$749,$I264,'[1]SIIF 30 de Noviembre de 2025'!$I$4:$I$749,$J264,'[1]SIIF 30 de Noviembre de 2025'!$J$4:$J$749,$K264,'[1]SIIF 30 de Noviembre de 2025'!$K$4:$K$749,$L264,'[1]SIIF 30 de Noviembre de 2025'!$L$4:$L$749,$M264,'[1]SIIF 30 de Noviembre de 2025'!$M$4:$M$749,$N264,'[1]SIIF 30 de Noviembre de 2025'!$N$4:$N$749,$O264)/1000000</f>
        <v>31831.527615999999</v>
      </c>
      <c r="AO264" s="175">
        <f t="shared" si="697"/>
        <v>0.79851067261273945</v>
      </c>
      <c r="AP264" s="215"/>
      <c r="AQ264" s="243">
        <f>INDEX(CP264:DA264,MATCH($W$1,$CP$86:$DA$86,0))</f>
        <v>3206.3418959999999</v>
      </c>
      <c r="AR264" s="174">
        <f>+AN264-AQ264</f>
        <v>28625.185720000001</v>
      </c>
      <c r="AS264" s="168">
        <f t="shared" si="698"/>
        <v>8.0432778938150679E-2</v>
      </c>
      <c r="AT264" s="407">
        <f>+SUMIFS('[1]SIIF 30 de Noviembre de 2025'!$Z$4:$Z$749,'[1]SIIF 30 de Noviembre de 2025'!$A$4:$A$749,$B264,'[1]SIIF 30 de Noviembre de 2025'!$B$4:$B$749,$C264,'[1]SIIF 30 de Noviembre de 2025'!$C$4:$C$749,$D264,'[1]SIIF 30 de Noviembre de 2025'!$D$4:$D$749,$E264,'[1]SIIF 30 de Noviembre de 2025'!$E$4:$E$749,$F264,'[1]SIIF 30 de Noviembre de 2025'!$F$4:$F$749,$G264,'[1]SIIF 30 de Noviembre de 2025'!$G$4:$G$749,$H264,'[1]SIIF 30 de Noviembre de 2025'!$H$4:$H$749,$I264,'[1]SIIF 30 de Noviembre de 2025'!$I$4:$I$749,$J264,'[1]SIIF 30 de Noviembre de 2025'!$J$4:$J$749,$K264,'[1]SIIF 30 de Noviembre de 2025'!$K$4:$K$749,$L264,'[1]SIIF 30 de Noviembre de 2025'!$L$4:$L$749,$M264,'[1]SIIF 30 de Noviembre de 2025'!$M$4:$M$749,$N264,'[1]SIIF 30 de Noviembre de 2025'!$N$4:$N$749,$O264)/1000000</f>
        <v>31828.449613000001</v>
      </c>
      <c r="AU264" s="175">
        <f t="shared" si="699"/>
        <v>0.79843345928275156</v>
      </c>
      <c r="AV264" s="407">
        <f>+AD264-AH264</f>
        <v>8004.2568260000044</v>
      </c>
      <c r="AW264" s="341">
        <f>+AH264-AN264</f>
        <v>27.837557999999262</v>
      </c>
      <c r="AX264" s="342">
        <f t="shared" ref="AX264:AX271" si="708">+AD264-AN264</f>
        <v>8032.0943840000036</v>
      </c>
      <c r="AY264" s="376"/>
      <c r="AZ264" s="188">
        <f>AD264*AS264</f>
        <v>3206.3418960000004</v>
      </c>
      <c r="BA264" s="170">
        <f t="shared" si="700"/>
        <v>9.9276772872258903</v>
      </c>
      <c r="BC264" s="255">
        <v>5.0978561581785015E-2</v>
      </c>
      <c r="BD264" s="249">
        <v>0.12292799971864073</v>
      </c>
      <c r="BE264" s="249">
        <v>0.19243185220349521</v>
      </c>
      <c r="BF264" s="249">
        <v>0.2632618131137206</v>
      </c>
      <c r="BG264" s="249">
        <v>0.33970321141415599</v>
      </c>
      <c r="BH264" s="249">
        <v>0.45621655234940767</v>
      </c>
      <c r="BI264" s="249">
        <v>0.54020626073566524</v>
      </c>
      <c r="BJ264" s="249">
        <v>0.61246346014418862</v>
      </c>
      <c r="BK264" s="249">
        <v>0.68385597987056967</v>
      </c>
      <c r="BL264" s="249">
        <v>0.76428875880872038</v>
      </c>
      <c r="BM264" s="249">
        <v>0.84405913065300486</v>
      </c>
      <c r="BN264" s="249">
        <v>1</v>
      </c>
      <c r="BP264" s="249">
        <v>0</v>
      </c>
      <c r="BQ264" s="249">
        <v>5.0978561581785015E-2</v>
      </c>
      <c r="BR264" s="249">
        <v>7.1949438136855698E-2</v>
      </c>
      <c r="BS264" s="249">
        <v>6.9503852484854481E-2</v>
      </c>
      <c r="BT264" s="249">
        <v>7.0829960910225365E-2</v>
      </c>
      <c r="BU264" s="249">
        <v>7.644139830043542E-2</v>
      </c>
      <c r="BV264" s="249">
        <v>0.11651334093525169</v>
      </c>
      <c r="BW264" s="249">
        <v>8.3989708386257522E-2</v>
      </c>
      <c r="BX264" s="249">
        <v>7.225719940852339E-2</v>
      </c>
      <c r="BY264" s="249">
        <v>7.139251972638111E-2</v>
      </c>
      <c r="BZ264" s="249">
        <v>8.0432778938150679E-2</v>
      </c>
      <c r="CA264" s="249">
        <v>0.23571124119127962</v>
      </c>
      <c r="CC264" s="464">
        <f t="shared" ref="CC264:CN271" si="709">DC264/EC264</f>
        <v>2032.1901089999999</v>
      </c>
      <c r="CD264" s="464">
        <f t="shared" si="709"/>
        <v>4900.3553140000004</v>
      </c>
      <c r="CE264" s="464">
        <f t="shared" si="709"/>
        <v>7671.0306170000003</v>
      </c>
      <c r="CF264" s="464">
        <f t="shared" si="709"/>
        <v>10494.569405</v>
      </c>
      <c r="CG264" s="464">
        <f t="shared" si="709"/>
        <v>13541.800412000001</v>
      </c>
      <c r="CH264" s="464">
        <f t="shared" si="709"/>
        <v>18186.444192999999</v>
      </c>
      <c r="CI264" s="464">
        <f t="shared" si="709"/>
        <v>21534.57818</v>
      </c>
      <c r="CJ264" s="464">
        <f t="shared" si="709"/>
        <v>24415.011864</v>
      </c>
      <c r="CK264" s="464">
        <f t="shared" si="709"/>
        <v>27260.976284</v>
      </c>
      <c r="CL264" s="464">
        <f t="shared" si="709"/>
        <v>30467.318179999998</v>
      </c>
      <c r="CM264" s="464">
        <f t="shared" si="709"/>
        <v>33647.254130000001</v>
      </c>
      <c r="CN264" s="464">
        <f t="shared" si="709"/>
        <v>39863.622000000003</v>
      </c>
      <c r="CP264" s="465">
        <f t="shared" ref="CP264:DA271" si="710">DP264/EP264</f>
        <v>0</v>
      </c>
      <c r="CQ264" s="465">
        <f t="shared" si="710"/>
        <v>2032.1901089999999</v>
      </c>
      <c r="CR264" s="465">
        <f t="shared" si="710"/>
        <v>2868.1652049999998</v>
      </c>
      <c r="CS264" s="465">
        <f t="shared" si="710"/>
        <v>2770.675303</v>
      </c>
      <c r="CT264" s="465">
        <f t="shared" si="710"/>
        <v>2823.5387879999998</v>
      </c>
      <c r="CU264" s="465">
        <f t="shared" si="710"/>
        <v>3047.2310069999999</v>
      </c>
      <c r="CV264" s="465">
        <f t="shared" si="710"/>
        <v>4644.6437809999998</v>
      </c>
      <c r="CW264" s="465">
        <f t="shared" si="710"/>
        <v>3348.1339870000002</v>
      </c>
      <c r="CX264" s="465">
        <f t="shared" si="710"/>
        <v>2880.4336840000001</v>
      </c>
      <c r="CY264" s="465">
        <f t="shared" si="710"/>
        <v>2845.9644199999998</v>
      </c>
      <c r="CZ264" s="465">
        <f t="shared" si="710"/>
        <v>3206.3418959999999</v>
      </c>
      <c r="DA264" s="465">
        <f t="shared" si="710"/>
        <v>9396.3038199999992</v>
      </c>
      <c r="DC264" s="464">
        <v>2032190109</v>
      </c>
      <c r="DD264" s="465">
        <v>4900355314</v>
      </c>
      <c r="DE264" s="465">
        <v>7671030617</v>
      </c>
      <c r="DF264" s="465">
        <v>10494569405</v>
      </c>
      <c r="DG264" s="465">
        <v>13541800412</v>
      </c>
      <c r="DH264" s="465">
        <v>18186444193</v>
      </c>
      <c r="DI264" s="465">
        <v>21534578180</v>
      </c>
      <c r="DJ264" s="465">
        <v>24415011864</v>
      </c>
      <c r="DK264" s="465">
        <v>27260976284</v>
      </c>
      <c r="DL264" s="465">
        <v>30467318180</v>
      </c>
      <c r="DM264" s="465">
        <v>33647254130</v>
      </c>
      <c r="DN264" s="465">
        <v>39863622000</v>
      </c>
      <c r="DP264" s="465">
        <v>0</v>
      </c>
      <c r="DQ264" s="465">
        <v>2032190109</v>
      </c>
      <c r="DR264" s="465">
        <v>2868165205</v>
      </c>
      <c r="DS264" s="465">
        <v>2770675303</v>
      </c>
      <c r="DT264" s="465">
        <v>2823538788</v>
      </c>
      <c r="DU264" s="465">
        <v>3047231007</v>
      </c>
      <c r="DV264" s="465">
        <v>4644643781</v>
      </c>
      <c r="DW264" s="465">
        <v>3348133987</v>
      </c>
      <c r="DX264" s="465">
        <v>2880433684</v>
      </c>
      <c r="DY264" s="465">
        <v>2845964420</v>
      </c>
      <c r="DZ264" s="465">
        <v>3206341896</v>
      </c>
      <c r="EA264" s="465">
        <v>9396303820</v>
      </c>
      <c r="EC264" s="464">
        <v>1000000</v>
      </c>
      <c r="ED264" s="465">
        <v>1000000</v>
      </c>
      <c r="EE264" s="465">
        <v>1000000</v>
      </c>
      <c r="EF264" s="465">
        <v>1000000</v>
      </c>
      <c r="EG264" s="465">
        <v>1000000</v>
      </c>
      <c r="EH264" s="465">
        <v>1000000</v>
      </c>
      <c r="EI264" s="465">
        <v>1000000</v>
      </c>
      <c r="EJ264" s="465">
        <v>1000000</v>
      </c>
      <c r="EK264" s="465">
        <v>1000000</v>
      </c>
      <c r="EL264" s="465">
        <v>1000000</v>
      </c>
      <c r="EM264" s="465">
        <v>1000000</v>
      </c>
      <c r="EN264" s="465">
        <v>1000000</v>
      </c>
      <c r="EP264" s="465">
        <v>1000000</v>
      </c>
      <c r="EQ264" s="465">
        <v>1000000</v>
      </c>
      <c r="ER264" s="465">
        <v>1000000</v>
      </c>
      <c r="ES264" s="465">
        <v>1000000</v>
      </c>
      <c r="ET264" s="465">
        <v>1000000</v>
      </c>
      <c r="EU264" s="465">
        <v>1000000</v>
      </c>
      <c r="EV264" s="465">
        <v>1000000</v>
      </c>
      <c r="EW264" s="465">
        <v>1000000</v>
      </c>
      <c r="EX264" s="465">
        <v>1000000</v>
      </c>
      <c r="EY264" s="465">
        <v>1000000</v>
      </c>
      <c r="EZ264" s="465">
        <v>1000000</v>
      </c>
      <c r="FA264" s="465">
        <v>1000000</v>
      </c>
    </row>
    <row r="265" spans="1:157" ht="22.5" customHeight="1">
      <c r="B265" s="163" t="s">
        <v>205</v>
      </c>
      <c r="C265" s="1" t="s">
        <v>206</v>
      </c>
      <c r="D265" s="1" t="s">
        <v>171</v>
      </c>
      <c r="E265" s="1" t="s">
        <v>172</v>
      </c>
      <c r="F265" s="1">
        <v>2</v>
      </c>
      <c r="G265" s="1" t="s">
        <v>171</v>
      </c>
      <c r="H265" s="1" t="s">
        <v>171</v>
      </c>
      <c r="I265" s="1" t="s">
        <v>171</v>
      </c>
      <c r="J265" s="1" t="s">
        <v>171</v>
      </c>
      <c r="K265" s="1" t="s">
        <v>171</v>
      </c>
      <c r="L265" s="1" t="s">
        <v>171</v>
      </c>
      <c r="M265" s="1" t="s">
        <v>171</v>
      </c>
      <c r="N265" s="1" t="s">
        <v>171</v>
      </c>
      <c r="O265" s="1" t="s">
        <v>171</v>
      </c>
      <c r="T265" s="295" t="s">
        <v>175</v>
      </c>
      <c r="U265" s="398"/>
      <c r="V265" s="172" t="s">
        <v>175</v>
      </c>
      <c r="W265" s="343">
        <f>(+SUMIFS('[1]SIIF 30 de Noviembre de 2025'!$P$4:$P$749,'[1]SIIF 30 de Noviembre de 2025'!$A$4:$A$749,$B265,'[1]SIIF 30 de Noviembre de 2025'!$B$4:$B$749,$C265,'[1]SIIF 30 de Noviembre de 2025'!$C$4:$C$749,$D265,'[1]SIIF 30 de Noviembre de 2025'!$D$4:$D$749,$E265,'[1]SIIF 30 de Noviembre de 2025'!$E$4:$E$749,$F265,'[1]SIIF 30 de Noviembre de 2025'!$F$4:$F$749,$G265,'[1]SIIF 30 de Noviembre de 2025'!$G$4:$G$749,$H265,'[1]SIIF 30 de Noviembre de 2025'!$H$4:$H$749,$I265,'[1]SIIF 30 de Noviembre de 2025'!$I$4:$I$749,$J265,'[1]SIIF 30 de Noviembre de 2025'!$J$4:$J$749,$K265,'[1]SIIF 30 de Noviembre de 2025'!$K$4:$K$749,$L265,'[1]SIIF 30 de Noviembre de 2025'!$L$4:$L$749,$M265,'[1]SIIF 30 de Noviembre de 2025'!$M$4:$M$749,$N265,'[1]SIIF 30 de Noviembre de 2025'!$N$4:$N$749,$O265)/1000000)</f>
        <v>18619.130784000001</v>
      </c>
      <c r="X265" s="294">
        <v>0</v>
      </c>
      <c r="Y265" s="343">
        <f>(+SUMIFS('[1]SIIF 30 de Noviembre de 2025'!$R$4:$R$749,'[1]SIIF 30 de Noviembre de 2025'!$A$4:$A$749,$B265,'[1]SIIF 30 de Noviembre de 2025'!$B$4:$B$749,$C265,'[1]SIIF 30 de Noviembre de 2025'!$C$4:$C$749,$D265,'[1]SIIF 30 de Noviembre de 2025'!$D$4:$D$749,$E265,'[1]SIIF 30 de Noviembre de 2025'!$E$4:$E$749,$F265,'[1]SIIF 30 de Noviembre de 2025'!$F$4:$F$749,$G265,'[1]SIIF 30 de Noviembre de 2025'!$G$4:$G$749,$H265,'[1]SIIF 30 de Noviembre de 2025'!$H$4:$H$749,$I265,'[1]SIIF 30 de Noviembre de 2025'!$I$4:$I$749,$J265,'[1]SIIF 30 de Noviembre de 2025'!$J$4:$J$749,$K265,'[1]SIIF 30 de Noviembre de 2025'!$K$4:$K$749,$L265,'[1]SIIF 30 de Noviembre de 2025'!$L$4:$L$749,$M265,'[1]SIIF 30 de Noviembre de 2025'!$M$4:$M$749,$N265,'[1]SIIF 30 de Noviembre de 2025'!$N$4:$N$749,$O265)/1000000)</f>
        <v>110.737379</v>
      </c>
      <c r="Z265" s="294"/>
      <c r="AA265" s="343">
        <f>(+SUMIFS('[1]SIIF 30 de Noviembre de 2025'!$Q$4:$Q$749,'[1]SIIF 30 de Noviembre de 2025'!$A$4:$A$749,$B265,'[1]SIIF 30 de Noviembre de 2025'!$B$4:$B$749,$C265,'[1]SIIF 30 de Noviembre de 2025'!$C$4:$C$749,$D265,'[1]SIIF 30 de Noviembre de 2025'!$D$4:$D$749,$E265,'[1]SIIF 30 de Noviembre de 2025'!$E$4:$E$749,$F265,'[1]SIIF 30 de Noviembre de 2025'!$F$4:$F$749,$G265,'[1]SIIF 30 de Noviembre de 2025'!$G$4:$G$749,$H265,'[1]SIIF 30 de Noviembre de 2025'!$H$4:$H$749,$I265,'[1]SIIF 30 de Noviembre de 2025'!$I$4:$I$749,$J265,'[1]SIIF 30 de Noviembre de 2025'!$J$4:$J$749,$K265,'[1]SIIF 30 de Noviembre de 2025'!$K$4:$K$749,$L265,'[1]SIIF 30 de Noviembre de 2025'!$L$4:$L$749,$M265,'[1]SIIF 30 de Noviembre de 2025'!$M$4:$M$749,$N265,'[1]SIIF 30 de Noviembre de 2025'!$N$4:$N$749,$O265)/1000000)</f>
        <v>0</v>
      </c>
      <c r="AB265" s="294"/>
      <c r="AC265" s="294"/>
      <c r="AD265" s="407">
        <f>W265-Y265+AA265</f>
        <v>18508.393405000003</v>
      </c>
      <c r="AE265" s="343">
        <f>(+SUMIFS('[1]SIIF 30 de Noviembre de 2025'!$T$4:$T$749,'[1]SIIF 30 de Noviembre de 2025'!$A$4:$A$749,$B265,'[1]SIIF 30 de Noviembre de 2025'!$B$4:$B$749,$C265,'[1]SIIF 30 de Noviembre de 2025'!$C$4:$C$749,$D265,'[1]SIIF 30 de Noviembre de 2025'!$D$4:$D$749,$E265,'[1]SIIF 30 de Noviembre de 2025'!$E$4:$E$749,$F265,'[1]SIIF 30 de Noviembre de 2025'!$F$4:$F$749,$G265,'[1]SIIF 30 de Noviembre de 2025'!$G$4:$G$749,$H265,'[1]SIIF 30 de Noviembre de 2025'!$H$4:$H$749,$I265,'[1]SIIF 30 de Noviembre de 2025'!$I$4:$I$749,$J265,'[1]SIIF 30 de Noviembre de 2025'!$J$4:$J$749,$K265,'[1]SIIF 30 de Noviembre de 2025'!$K$4:$K$749,$L265,'[1]SIIF 30 de Noviembre de 2025'!$L$4:$L$749,$M265,'[1]SIIF 30 de Noviembre de 2025'!$M$4:$M$749,$N265,'[1]SIIF 30 de Noviembre de 2025'!$N$4:$N$749,$O265)/1000000)</f>
        <v>0</v>
      </c>
      <c r="AF265" s="343">
        <f>(+SUMIFS('[1]SIIF 30 de Noviembre de 2025'!$U$4:$U$749,'[1]SIIF 30 de Noviembre de 2025'!$A$4:$A$749,$B265,'[1]SIIF 30 de Noviembre de 2025'!$B$4:$B$749,$C265,'[1]SIIF 30 de Noviembre de 2025'!$C$4:$C$749,$D265,'[1]SIIF 30 de Noviembre de 2025'!$D$4:$D$749,$E265,'[1]SIIF 30 de Noviembre de 2025'!$E$4:$E$749,$F265,'[1]SIIF 30 de Noviembre de 2025'!$F$4:$F$749,$G265,'[1]SIIF 30 de Noviembre de 2025'!$G$4:$G$749,$H265,'[1]SIIF 30 de Noviembre de 2025'!$H$4:$H$749,$I265,'[1]SIIF 30 de Noviembre de 2025'!$I$4:$I$749,$J265,'[1]SIIF 30 de Noviembre de 2025'!$J$4:$J$749,$K265,'[1]SIIF 30 de Noviembre de 2025'!$K$4:$K$749,$L265,'[1]SIIF 30 de Noviembre de 2025'!$L$4:$L$749,$M265,'[1]SIIF 30 de Noviembre de 2025'!$M$4:$M$749,$N265,'[1]SIIF 30 de Noviembre de 2025'!$N$4:$N$749,$O265)/1000000)</f>
        <v>18252.500414490001</v>
      </c>
      <c r="AG265" s="343">
        <f t="shared" si="707"/>
        <v>255.89299051000125</v>
      </c>
      <c r="AH265" s="407">
        <f>+SUMIFS('[1]SIIF 30 de Noviembre de 2025'!$W$4:$W$749,'[1]SIIF 30 de Noviembre de 2025'!$A$4:$A$749,$B265,'[1]SIIF 30 de Noviembre de 2025'!$B$4:$B$749,$C265,'[1]SIIF 30 de Noviembre de 2025'!$C$4:$C$749,$D265,'[1]SIIF 30 de Noviembre de 2025'!$D$4:$D$749,$E265,'[1]SIIF 30 de Noviembre de 2025'!$E$4:$E$749,$F265,'[1]SIIF 30 de Noviembre de 2025'!$F$4:$F$749,$G265,'[1]SIIF 30 de Noviembre de 2025'!$G$4:$G$749,$H265,'[1]SIIF 30 de Noviembre de 2025'!$H$4:$H$749,$I265,'[1]SIIF 30 de Noviembre de 2025'!$I$4:$I$749,$J265,'[1]SIIF 30 de Noviembre de 2025'!$J$4:$J$749,$K265,'[1]SIIF 30 de Noviembre de 2025'!$K$4:$K$749,$L265,'[1]SIIF 30 de Noviembre de 2025'!$L$4:$L$749,$M265,'[1]SIIF 30 de Noviembre de 2025'!$M$4:$M$749,$N265,'[1]SIIF 30 de Noviembre de 2025'!$N$4:$N$749,$O265)/1000000</f>
        <v>16825.72624253</v>
      </c>
      <c r="AI265" s="175">
        <f t="shared" si="695"/>
        <v>0.90908626558502725</v>
      </c>
      <c r="AJ265" s="215"/>
      <c r="AK265" s="243">
        <f>INDEX(CC265:CN265,MATCH($W$1,$CC$86:$CN$86,0))</f>
        <v>17400.270298299998</v>
      </c>
      <c r="AL265" s="174">
        <f>+AH265-AK265</f>
        <v>-574.54405576999852</v>
      </c>
      <c r="AM265" s="168">
        <f t="shared" si="696"/>
        <v>0.9345371972601747</v>
      </c>
      <c r="AN265" s="407">
        <f>+SUMIFS('[1]SIIF 30 de Noviembre de 2025'!$X$4:$X$749,'[1]SIIF 30 de Noviembre de 2025'!$A$4:$A$749,$B265,'[1]SIIF 30 de Noviembre de 2025'!$B$4:$B$749,$C265,'[1]SIIF 30 de Noviembre de 2025'!$C$4:$C$749,$D265,'[1]SIIF 30 de Noviembre de 2025'!$D$4:$D$749,$E265,'[1]SIIF 30 de Noviembre de 2025'!$E$4:$E$749,$F265,'[1]SIIF 30 de Noviembre de 2025'!$F$4:$F$749,$G265,'[1]SIIF 30 de Noviembre de 2025'!$G$4:$G$749,$H265,'[1]SIIF 30 de Noviembre de 2025'!$H$4:$H$749,$I265,'[1]SIIF 30 de Noviembre de 2025'!$I$4:$I$749,$J265,'[1]SIIF 30 de Noviembre de 2025'!$J$4:$J$749,$K265,'[1]SIIF 30 de Noviembre de 2025'!$K$4:$K$749,$L265,'[1]SIIF 30 de Noviembre de 2025'!$L$4:$L$749,$M265,'[1]SIIF 30 de Noviembre de 2025'!$M$4:$M$749,$N265,'[1]SIIF 30 de Noviembre de 2025'!$N$4:$N$749,$O265)/1000000</f>
        <v>13761.69613251</v>
      </c>
      <c r="AO265" s="175">
        <f t="shared" si="697"/>
        <v>0.74353812518337259</v>
      </c>
      <c r="AP265" s="215"/>
      <c r="AQ265" s="243">
        <f>INDEX(CP265:DA265,MATCH($W$1,$CP$86:$DA$86,0))</f>
        <v>1595.33525416</v>
      </c>
      <c r="AR265" s="174">
        <f>+AN265-AQ265</f>
        <v>12166.36087835</v>
      </c>
      <c r="AS265" s="168">
        <f t="shared" si="698"/>
        <v>8.5682584899769945E-2</v>
      </c>
      <c r="AT265" s="407">
        <f>+SUMIFS('[1]SIIF 30 de Noviembre de 2025'!$Z$4:$Z$749,'[1]SIIF 30 de Noviembre de 2025'!$A$4:$A$749,$B265,'[1]SIIF 30 de Noviembre de 2025'!$B$4:$B$749,$C265,'[1]SIIF 30 de Noviembre de 2025'!$C$4:$C$749,$D265,'[1]SIIF 30 de Noviembre de 2025'!$D$4:$D$749,$E265,'[1]SIIF 30 de Noviembre de 2025'!$E$4:$E$749,$F265,'[1]SIIF 30 de Noviembre de 2025'!$F$4:$F$749,$G265,'[1]SIIF 30 de Noviembre de 2025'!$G$4:$G$749,$H265,'[1]SIIF 30 de Noviembre de 2025'!$H$4:$H$749,$I265,'[1]SIIF 30 de Noviembre de 2025'!$I$4:$I$749,$J265,'[1]SIIF 30 de Noviembre de 2025'!$J$4:$J$749,$K265,'[1]SIIF 30 de Noviembre de 2025'!$K$4:$K$749,$L265,'[1]SIIF 30 de Noviembre de 2025'!$L$4:$L$749,$M265,'[1]SIIF 30 de Noviembre de 2025'!$M$4:$M$749,$N265,'[1]SIIF 30 de Noviembre de 2025'!$N$4:$N$749,$O265)/1000000</f>
        <v>13704.30083523</v>
      </c>
      <c r="AU265" s="175">
        <f t="shared" si="699"/>
        <v>0.74043708361676674</v>
      </c>
      <c r="AV265" s="407">
        <f>+AD265-AH265</f>
        <v>1682.6671624700029</v>
      </c>
      <c r="AW265" s="341">
        <f>+AH265-AN265</f>
        <v>3064.0301100199995</v>
      </c>
      <c r="AX265" s="342">
        <f t="shared" si="708"/>
        <v>4746.6972724900024</v>
      </c>
      <c r="AY265" s="376"/>
      <c r="AZ265" s="188">
        <f>AD265*AS265</f>
        <v>1585.8469892822548</v>
      </c>
      <c r="BA265" s="170">
        <f t="shared" si="700"/>
        <v>8.6778208903612217</v>
      </c>
      <c r="BC265" s="255">
        <v>4.6898435340514119E-2</v>
      </c>
      <c r="BD265" s="249">
        <v>9.8787171675092086E-2</v>
      </c>
      <c r="BE265" s="249">
        <v>0.36866919927211139</v>
      </c>
      <c r="BF265" s="249">
        <v>0.43069521026572966</v>
      </c>
      <c r="BG265" s="249">
        <v>0.51178047115596215</v>
      </c>
      <c r="BH265" s="249">
        <v>0.59874397576603866</v>
      </c>
      <c r="BI265" s="249">
        <v>0.66240898194982034</v>
      </c>
      <c r="BJ265" s="249">
        <v>0.72683820051897441</v>
      </c>
      <c r="BK265" s="249">
        <v>0.78937789163498684</v>
      </c>
      <c r="BL265" s="249">
        <v>0.87506047653475683</v>
      </c>
      <c r="BM265" s="249">
        <v>0.9345371972601747</v>
      </c>
      <c r="BN265" s="249">
        <v>1</v>
      </c>
      <c r="BP265" s="249">
        <v>0</v>
      </c>
      <c r="BQ265" s="249">
        <v>4.6898435340514119E-2</v>
      </c>
      <c r="BR265" s="249">
        <v>5.1888736334577967E-2</v>
      </c>
      <c r="BS265" s="249">
        <v>0.26988202759701929</v>
      </c>
      <c r="BT265" s="249">
        <v>6.2026010993618257E-2</v>
      </c>
      <c r="BU265" s="249">
        <v>8.1085260890232547E-2</v>
      </c>
      <c r="BV265" s="249">
        <v>8.6963504610076431E-2</v>
      </c>
      <c r="BW265" s="249">
        <v>6.3665006183781694E-2</v>
      </c>
      <c r="BX265" s="249">
        <v>6.4429218569154012E-2</v>
      </c>
      <c r="BY265" s="249">
        <v>6.2539691116012514E-2</v>
      </c>
      <c r="BZ265" s="249">
        <v>8.5682584899769945E-2</v>
      </c>
      <c r="CA265" s="249">
        <v>0.12493952346524319</v>
      </c>
      <c r="CC265" s="464">
        <f t="shared" si="709"/>
        <v>873.20810116999996</v>
      </c>
      <c r="CD265" s="464">
        <f t="shared" si="709"/>
        <v>1839.3312691999997</v>
      </c>
      <c r="CE265" s="464">
        <f t="shared" si="709"/>
        <v>6864.3000372799997</v>
      </c>
      <c r="CF265" s="464">
        <f t="shared" si="709"/>
        <v>8019.1704479799992</v>
      </c>
      <c r="CG265" s="464">
        <f t="shared" si="709"/>
        <v>9528.9075251499999</v>
      </c>
      <c r="CH265" s="464">
        <f t="shared" si="709"/>
        <v>11148.092390920001</v>
      </c>
      <c r="CI265" s="464">
        <f t="shared" si="709"/>
        <v>12333.47946742</v>
      </c>
      <c r="CJ265" s="464">
        <f t="shared" si="709"/>
        <v>13533.09551427</v>
      </c>
      <c r="CK265" s="464">
        <f t="shared" si="709"/>
        <v>14697.530202350001</v>
      </c>
      <c r="CL265" s="464">
        <f t="shared" si="709"/>
        <v>16292.865456510001</v>
      </c>
      <c r="CM265" s="464">
        <f t="shared" si="709"/>
        <v>17400.270298299998</v>
      </c>
      <c r="CN265" s="464">
        <f t="shared" si="709"/>
        <v>18619.130784000001</v>
      </c>
      <c r="CP265" s="465">
        <f t="shared" si="710"/>
        <v>0</v>
      </c>
      <c r="CQ265" s="465">
        <f t="shared" si="710"/>
        <v>873.20810116999996</v>
      </c>
      <c r="CR265" s="465">
        <f t="shared" si="710"/>
        <v>966.12316802999999</v>
      </c>
      <c r="CS265" s="465">
        <f t="shared" si="710"/>
        <v>5024.9687680799998</v>
      </c>
      <c r="CT265" s="465">
        <f t="shared" si="710"/>
        <v>1154.8704107000001</v>
      </c>
      <c r="CU265" s="465">
        <f t="shared" si="710"/>
        <v>1509.73707717</v>
      </c>
      <c r="CV265" s="465">
        <f t="shared" si="710"/>
        <v>1619.18486577</v>
      </c>
      <c r="CW265" s="465">
        <f t="shared" si="710"/>
        <v>1185.3870764999999</v>
      </c>
      <c r="CX265" s="465">
        <f t="shared" si="710"/>
        <v>1199.61604685</v>
      </c>
      <c r="CY265" s="465">
        <f t="shared" si="710"/>
        <v>1164.4346880799999</v>
      </c>
      <c r="CZ265" s="465">
        <f t="shared" si="710"/>
        <v>1595.33525416</v>
      </c>
      <c r="DA265" s="465">
        <f t="shared" si="710"/>
        <v>2326.2653274899999</v>
      </c>
      <c r="DC265" s="464">
        <v>873208101.16999996</v>
      </c>
      <c r="DD265" s="465">
        <v>1839331269.1999998</v>
      </c>
      <c r="DE265" s="465">
        <v>6864300037.2799997</v>
      </c>
      <c r="DF265" s="465">
        <v>8019170447.9799995</v>
      </c>
      <c r="DG265" s="465">
        <v>9528907525.1499996</v>
      </c>
      <c r="DH265" s="465">
        <v>11148092390.92</v>
      </c>
      <c r="DI265" s="465">
        <v>12333479467.42</v>
      </c>
      <c r="DJ265" s="465">
        <v>13533095514.27</v>
      </c>
      <c r="DK265" s="465">
        <v>14697530202.35</v>
      </c>
      <c r="DL265" s="465">
        <v>16292865456.51</v>
      </c>
      <c r="DM265" s="465">
        <v>17400270298.299999</v>
      </c>
      <c r="DN265" s="465">
        <v>18619130784</v>
      </c>
      <c r="DP265" s="465">
        <v>0</v>
      </c>
      <c r="DQ265" s="465">
        <v>873208101.16999996</v>
      </c>
      <c r="DR265" s="465">
        <v>966123168.02999997</v>
      </c>
      <c r="DS265" s="465">
        <v>5024968768.0799999</v>
      </c>
      <c r="DT265" s="465">
        <v>1154870410.7</v>
      </c>
      <c r="DU265" s="465">
        <v>1509737077.1700001</v>
      </c>
      <c r="DV265" s="465">
        <v>1619184865.77</v>
      </c>
      <c r="DW265" s="465">
        <v>1185387076.5</v>
      </c>
      <c r="DX265" s="465">
        <v>1199616046.8499999</v>
      </c>
      <c r="DY265" s="465">
        <v>1164434688.0799999</v>
      </c>
      <c r="DZ265" s="465">
        <v>1595335254.1600001</v>
      </c>
      <c r="EA265" s="465">
        <v>2326265327.4899998</v>
      </c>
      <c r="EC265" s="464">
        <v>1000000</v>
      </c>
      <c r="ED265" s="465">
        <v>1000000</v>
      </c>
      <c r="EE265" s="465">
        <v>1000000</v>
      </c>
      <c r="EF265" s="465">
        <v>1000000</v>
      </c>
      <c r="EG265" s="465">
        <v>1000000</v>
      </c>
      <c r="EH265" s="465">
        <v>1000000</v>
      </c>
      <c r="EI265" s="465">
        <v>1000000</v>
      </c>
      <c r="EJ265" s="465">
        <v>1000000</v>
      </c>
      <c r="EK265" s="465">
        <v>1000000</v>
      </c>
      <c r="EL265" s="465">
        <v>1000000</v>
      </c>
      <c r="EM265" s="465">
        <v>1000000</v>
      </c>
      <c r="EN265" s="465">
        <v>1000000</v>
      </c>
      <c r="EP265" s="465">
        <v>1000000</v>
      </c>
      <c r="EQ265" s="465">
        <v>1000000</v>
      </c>
      <c r="ER265" s="465">
        <v>1000000</v>
      </c>
      <c r="ES265" s="465">
        <v>1000000</v>
      </c>
      <c r="ET265" s="465">
        <v>1000000</v>
      </c>
      <c r="EU265" s="465">
        <v>1000000</v>
      </c>
      <c r="EV265" s="465">
        <v>1000000</v>
      </c>
      <c r="EW265" s="465">
        <v>1000000</v>
      </c>
      <c r="EX265" s="465">
        <v>1000000</v>
      </c>
      <c r="EY265" s="465">
        <v>1000000</v>
      </c>
      <c r="EZ265" s="465">
        <v>1000000</v>
      </c>
      <c r="FA265" s="465">
        <v>1000000</v>
      </c>
    </row>
    <row r="266" spans="1:157" ht="21" customHeight="1">
      <c r="B266" s="163" t="s">
        <v>205</v>
      </c>
      <c r="C266" s="1" t="s">
        <v>206</v>
      </c>
      <c r="D266" s="1" t="s">
        <v>171</v>
      </c>
      <c r="E266" s="1" t="s">
        <v>172</v>
      </c>
      <c r="F266" s="1">
        <v>3</v>
      </c>
      <c r="G266" s="1" t="s">
        <v>171</v>
      </c>
      <c r="H266" s="1" t="s">
        <v>171</v>
      </c>
      <c r="I266" s="1" t="s">
        <v>171</v>
      </c>
      <c r="J266" s="1" t="s">
        <v>171</v>
      </c>
      <c r="K266" s="1" t="s">
        <v>171</v>
      </c>
      <c r="L266" s="1" t="s">
        <v>171</v>
      </c>
      <c r="M266" s="1" t="s">
        <v>171</v>
      </c>
      <c r="N266" s="1" t="s">
        <v>171</v>
      </c>
      <c r="O266" s="1" t="s">
        <v>171</v>
      </c>
      <c r="T266" s="295" t="s">
        <v>176</v>
      </c>
      <c r="U266" s="398"/>
      <c r="V266" s="172" t="s">
        <v>176</v>
      </c>
      <c r="W266" s="343">
        <f>(+SUMIFS('[1]SIIF 30 de Noviembre de 2025'!$P$4:$P$749,'[1]SIIF 30 de Noviembre de 2025'!$A$4:$A$749,$B266,'[1]SIIF 30 de Noviembre de 2025'!$B$4:$B$749,$C266,'[1]SIIF 30 de Noviembre de 2025'!$C$4:$C$749,$D266,'[1]SIIF 30 de Noviembre de 2025'!$D$4:$D$749,$E266,'[1]SIIF 30 de Noviembre de 2025'!$E$4:$E$749,$F266,'[1]SIIF 30 de Noviembre de 2025'!$F$4:$F$749,$G266,'[1]SIIF 30 de Noviembre de 2025'!$G$4:$G$749,$H266,'[1]SIIF 30 de Noviembre de 2025'!$H$4:$H$749,$I266,'[1]SIIF 30 de Noviembre de 2025'!$I$4:$I$749,$J266,'[1]SIIF 30 de Noviembre de 2025'!$J$4:$J$749,$K266,'[1]SIIF 30 de Noviembre de 2025'!$K$4:$K$749,$L266,'[1]SIIF 30 de Noviembre de 2025'!$L$4:$L$749,$M266,'[1]SIIF 30 de Noviembre de 2025'!$M$4:$M$749,$N266,'[1]SIIF 30 de Noviembre de 2025'!$N$4:$N$749,$O266)/1000000)</f>
        <v>180.251</v>
      </c>
      <c r="X266" s="294">
        <v>0</v>
      </c>
      <c r="Y266" s="343">
        <f>(+SUMIFS('[1]SIIF 30 de Noviembre de 2025'!$R$4:$R$749,'[1]SIIF 30 de Noviembre de 2025'!$A$4:$A$749,$B266,'[1]SIIF 30 de Noviembre de 2025'!$B$4:$B$749,$C266,'[1]SIIF 30 de Noviembre de 2025'!$C$4:$C$749,$D266,'[1]SIIF 30 de Noviembre de 2025'!$D$4:$D$749,$E266,'[1]SIIF 30 de Noviembre de 2025'!$E$4:$E$749,$F266,'[1]SIIF 30 de Noviembre de 2025'!$F$4:$F$749,$G266,'[1]SIIF 30 de Noviembre de 2025'!$G$4:$G$749,$H266,'[1]SIIF 30 de Noviembre de 2025'!$H$4:$H$749,$I266,'[1]SIIF 30 de Noviembre de 2025'!$I$4:$I$749,$J266,'[1]SIIF 30 de Noviembre de 2025'!$J$4:$J$749,$K266,'[1]SIIF 30 de Noviembre de 2025'!$K$4:$K$749,$L266,'[1]SIIF 30 de Noviembre de 2025'!$L$4:$L$749,$M266,'[1]SIIF 30 de Noviembre de 2025'!$M$4:$M$749,$N266,'[1]SIIF 30 de Noviembre de 2025'!$N$4:$N$749,$O266)/1000000)</f>
        <v>0</v>
      </c>
      <c r="Z266" s="294"/>
      <c r="AA266" s="343">
        <f>(+SUMIFS('[1]SIIF 30 de Noviembre de 2025'!$Q$4:$Q$749,'[1]SIIF 30 de Noviembre de 2025'!$A$4:$A$749,$B266,'[1]SIIF 30 de Noviembre de 2025'!$B$4:$B$749,$C266,'[1]SIIF 30 de Noviembre de 2025'!$C$4:$C$749,$D266,'[1]SIIF 30 de Noviembre de 2025'!$D$4:$D$749,$E266,'[1]SIIF 30 de Noviembre de 2025'!$E$4:$E$749,$F266,'[1]SIIF 30 de Noviembre de 2025'!$F$4:$F$749,$G266,'[1]SIIF 30 de Noviembre de 2025'!$G$4:$G$749,$H266,'[1]SIIF 30 de Noviembre de 2025'!$H$4:$H$749,$I266,'[1]SIIF 30 de Noviembre de 2025'!$I$4:$I$749,$J266,'[1]SIIF 30 de Noviembre de 2025'!$J$4:$J$749,$K266,'[1]SIIF 30 de Noviembre de 2025'!$K$4:$K$749,$L266,'[1]SIIF 30 de Noviembre de 2025'!$L$4:$L$749,$M266,'[1]SIIF 30 de Noviembre de 2025'!$M$4:$M$749,$N266,'[1]SIIF 30 de Noviembre de 2025'!$N$4:$N$749,$O266)/1000000)</f>
        <v>46.277379000000003</v>
      </c>
      <c r="AB266" s="294"/>
      <c r="AC266" s="294"/>
      <c r="AD266" s="407">
        <f>W266-Y266+AA266</f>
        <v>226.528379</v>
      </c>
      <c r="AE266" s="343">
        <f>(+SUMIFS('[1]SIIF 30 de Noviembre de 2025'!$T$4:$T$749,'[1]SIIF 30 de Noviembre de 2025'!$A$4:$A$749,$B266,'[1]SIIF 30 de Noviembre de 2025'!$B$4:$B$749,$C266,'[1]SIIF 30 de Noviembre de 2025'!$C$4:$C$749,$D266,'[1]SIIF 30 de Noviembre de 2025'!$D$4:$D$749,$E266,'[1]SIIF 30 de Noviembre de 2025'!$E$4:$E$749,$F266,'[1]SIIF 30 de Noviembre de 2025'!$F$4:$F$749,$G266,'[1]SIIF 30 de Noviembre de 2025'!$G$4:$G$749,$H266,'[1]SIIF 30 de Noviembre de 2025'!$H$4:$H$749,$I266,'[1]SIIF 30 de Noviembre de 2025'!$I$4:$I$749,$J266,'[1]SIIF 30 de Noviembre de 2025'!$J$4:$J$749,$K266,'[1]SIIF 30 de Noviembre de 2025'!$K$4:$K$749,$L266,'[1]SIIF 30 de Noviembre de 2025'!$L$4:$L$749,$M266,'[1]SIIF 30 de Noviembre de 2025'!$M$4:$M$749,$N266,'[1]SIIF 30 de Noviembre de 2025'!$N$4:$N$749,$O266)/1000000)</f>
        <v>0</v>
      </c>
      <c r="AF266" s="343">
        <f>(+SUMIFS('[1]SIIF 30 de Noviembre de 2025'!$U$4:$U$749,'[1]SIIF 30 de Noviembre de 2025'!$A$4:$A$749,$B266,'[1]SIIF 30 de Noviembre de 2025'!$B$4:$B$749,$C266,'[1]SIIF 30 de Noviembre de 2025'!$C$4:$C$749,$D266,'[1]SIIF 30 de Noviembre de 2025'!$D$4:$D$749,$E266,'[1]SIIF 30 de Noviembre de 2025'!$E$4:$E$749,$F266,'[1]SIIF 30 de Noviembre de 2025'!$F$4:$F$749,$G266,'[1]SIIF 30 de Noviembre de 2025'!$G$4:$G$749,$H266,'[1]SIIF 30 de Noviembre de 2025'!$H$4:$H$749,$I266,'[1]SIIF 30 de Noviembre de 2025'!$I$4:$I$749,$J266,'[1]SIIF 30 de Noviembre de 2025'!$J$4:$J$749,$K266,'[1]SIIF 30 de Noviembre de 2025'!$K$4:$K$749,$L266,'[1]SIIF 30 de Noviembre de 2025'!$L$4:$L$749,$M266,'[1]SIIF 30 de Noviembre de 2025'!$M$4:$M$749,$N266,'[1]SIIF 30 de Noviembre de 2025'!$N$4:$N$749,$O266)/1000000)</f>
        <v>226.528379</v>
      </c>
      <c r="AG266" s="343">
        <f t="shared" si="707"/>
        <v>0</v>
      </c>
      <c r="AH266" s="407">
        <f>+SUMIFS('[1]SIIF 30 de Noviembre de 2025'!$W$4:$W$749,'[1]SIIF 30 de Noviembre de 2025'!$A$4:$A$749,$B266,'[1]SIIF 30 de Noviembre de 2025'!$B$4:$B$749,$C266,'[1]SIIF 30 de Noviembre de 2025'!$C$4:$C$749,$D266,'[1]SIIF 30 de Noviembre de 2025'!$D$4:$D$749,$E266,'[1]SIIF 30 de Noviembre de 2025'!$E$4:$E$749,$F266,'[1]SIIF 30 de Noviembre de 2025'!$F$4:$F$749,$G266,'[1]SIIF 30 de Noviembre de 2025'!$G$4:$G$749,$H266,'[1]SIIF 30 de Noviembre de 2025'!$H$4:$H$749,$I266,'[1]SIIF 30 de Noviembre de 2025'!$I$4:$I$749,$J266,'[1]SIIF 30 de Noviembre de 2025'!$J$4:$J$749,$K266,'[1]SIIF 30 de Noviembre de 2025'!$K$4:$K$749,$L266,'[1]SIIF 30 de Noviembre de 2025'!$L$4:$L$749,$M266,'[1]SIIF 30 de Noviembre de 2025'!$M$4:$M$749,$N266,'[1]SIIF 30 de Noviembre de 2025'!$N$4:$N$749,$O266)/1000000</f>
        <v>139.405597</v>
      </c>
      <c r="AI266" s="175">
        <f t="shared" si="695"/>
        <v>0.61540014374975949</v>
      </c>
      <c r="AJ266" s="215"/>
      <c r="AK266" s="243">
        <f>INDEX(CC266:CN266,MATCH($W$1,$CC$86:$CN$86,0))</f>
        <v>167.54575</v>
      </c>
      <c r="AL266" s="174">
        <f>+AH266-AK266</f>
        <v>-28.140152999999998</v>
      </c>
      <c r="AM266" s="168">
        <f t="shared" si="696"/>
        <v>0.92951356719241507</v>
      </c>
      <c r="AN266" s="407">
        <f>+SUMIFS('[1]SIIF 30 de Noviembre de 2025'!$X$4:$X$749,'[1]SIIF 30 de Noviembre de 2025'!$A$4:$A$749,$B266,'[1]SIIF 30 de Noviembre de 2025'!$B$4:$B$749,$C266,'[1]SIIF 30 de Noviembre de 2025'!$C$4:$C$749,$D266,'[1]SIIF 30 de Noviembre de 2025'!$D$4:$D$749,$E266,'[1]SIIF 30 de Noviembre de 2025'!$E$4:$E$749,$F266,'[1]SIIF 30 de Noviembre de 2025'!$F$4:$F$749,$G266,'[1]SIIF 30 de Noviembre de 2025'!$G$4:$G$749,$H266,'[1]SIIF 30 de Noviembre de 2025'!$H$4:$H$749,$I266,'[1]SIIF 30 de Noviembre de 2025'!$I$4:$I$749,$J266,'[1]SIIF 30 de Noviembre de 2025'!$J$4:$J$749,$K266,'[1]SIIF 30 de Noviembre de 2025'!$K$4:$K$749,$L266,'[1]SIIF 30 de Noviembre de 2025'!$L$4:$L$749,$M266,'[1]SIIF 30 de Noviembre de 2025'!$M$4:$M$749,$N266,'[1]SIIF 30 de Noviembre de 2025'!$N$4:$N$749,$O266)/1000000</f>
        <v>97.653734</v>
      </c>
      <c r="AO266" s="175">
        <f t="shared" si="697"/>
        <v>0.43108830086141214</v>
      </c>
      <c r="AP266" s="215"/>
      <c r="AQ266" s="243">
        <f>INDEX(CP266:DA266,MATCH($W$1,$CP$86:$DA$86,0))</f>
        <v>12.705249999999999</v>
      </c>
      <c r="AR266" s="174">
        <f>+AN266-AQ266</f>
        <v>84.948484000000008</v>
      </c>
      <c r="AS266" s="168">
        <f t="shared" si="698"/>
        <v>7.0486432807584973E-2</v>
      </c>
      <c r="AT266" s="407">
        <f>+SUMIFS('[1]SIIF 30 de Noviembre de 2025'!$Z$4:$Z$749,'[1]SIIF 30 de Noviembre de 2025'!$A$4:$A$749,$B266,'[1]SIIF 30 de Noviembre de 2025'!$B$4:$B$749,$C266,'[1]SIIF 30 de Noviembre de 2025'!$C$4:$C$749,$D266,'[1]SIIF 30 de Noviembre de 2025'!$D$4:$D$749,$E266,'[1]SIIF 30 de Noviembre de 2025'!$E$4:$E$749,$F266,'[1]SIIF 30 de Noviembre de 2025'!$F$4:$F$749,$G266,'[1]SIIF 30 de Noviembre de 2025'!$G$4:$G$749,$H266,'[1]SIIF 30 de Noviembre de 2025'!$H$4:$H$749,$I266,'[1]SIIF 30 de Noviembre de 2025'!$I$4:$I$749,$J266,'[1]SIIF 30 de Noviembre de 2025'!$J$4:$J$749,$K266,'[1]SIIF 30 de Noviembre de 2025'!$K$4:$K$749,$L266,'[1]SIIF 30 de Noviembre de 2025'!$L$4:$L$749,$M266,'[1]SIIF 30 de Noviembre de 2025'!$M$4:$M$749,$N266,'[1]SIIF 30 de Noviembre de 2025'!$N$4:$N$749,$O266)/1000000</f>
        <v>97.653734</v>
      </c>
      <c r="AU266" s="175">
        <f t="shared" si="699"/>
        <v>0.43108830086141214</v>
      </c>
      <c r="AV266" s="407">
        <f>+AD266-AH266</f>
        <v>87.122782000000001</v>
      </c>
      <c r="AW266" s="341">
        <f>+AH266-AN266</f>
        <v>41.751863</v>
      </c>
      <c r="AX266" s="342">
        <f t="shared" si="708"/>
        <v>128.87464499999999</v>
      </c>
      <c r="AY266" s="376"/>
      <c r="AZ266" s="188">
        <f>AD266*AS266</f>
        <v>15.967177365394642</v>
      </c>
      <c r="BA266" s="170">
        <f t="shared" si="700"/>
        <v>6.1159046314374308</v>
      </c>
      <c r="BC266" s="255">
        <v>7.0486432807584973E-2</v>
      </c>
      <c r="BD266" s="249">
        <v>0.14097286561516995</v>
      </c>
      <c r="BE266" s="249">
        <v>0.21145929842275493</v>
      </c>
      <c r="BF266" s="249">
        <v>0.28194573123033989</v>
      </c>
      <c r="BG266" s="249">
        <v>0.35243216403792488</v>
      </c>
      <c r="BH266" s="249">
        <v>0.42291859684550986</v>
      </c>
      <c r="BI266" s="249">
        <v>0.49340502965309485</v>
      </c>
      <c r="BJ266" s="249">
        <v>0.56389146246067978</v>
      </c>
      <c r="BK266" s="249">
        <v>0.63437789526826482</v>
      </c>
      <c r="BL266" s="249">
        <v>0.70486432807584976</v>
      </c>
      <c r="BM266" s="249">
        <v>0.92951356719241507</v>
      </c>
      <c r="BN266" s="249">
        <v>1</v>
      </c>
      <c r="BP266" s="249">
        <v>0</v>
      </c>
      <c r="BQ266" s="249">
        <v>7.0486432807584973E-2</v>
      </c>
      <c r="BR266" s="249">
        <v>7.0486432807584973E-2</v>
      </c>
      <c r="BS266" s="249">
        <v>7.0486432807584973E-2</v>
      </c>
      <c r="BT266" s="249">
        <v>7.0486432807584973E-2</v>
      </c>
      <c r="BU266" s="249">
        <v>7.0486432807584973E-2</v>
      </c>
      <c r="BV266" s="249">
        <v>7.0486432807584973E-2</v>
      </c>
      <c r="BW266" s="249">
        <v>7.0486432807584973E-2</v>
      </c>
      <c r="BX266" s="249">
        <v>7.0486432807584973E-2</v>
      </c>
      <c r="BY266" s="249">
        <v>7.0486432807584973E-2</v>
      </c>
      <c r="BZ266" s="249">
        <v>7.0486432807584973E-2</v>
      </c>
      <c r="CA266" s="249">
        <v>0.29513567192415019</v>
      </c>
      <c r="CC266" s="464">
        <f t="shared" si="709"/>
        <v>12.705249999999999</v>
      </c>
      <c r="CD266" s="464">
        <f t="shared" si="709"/>
        <v>25.410499999999999</v>
      </c>
      <c r="CE266" s="464">
        <f t="shared" si="709"/>
        <v>38.115749999999998</v>
      </c>
      <c r="CF266" s="464">
        <f t="shared" si="709"/>
        <v>50.820999999999998</v>
      </c>
      <c r="CG266" s="464">
        <f t="shared" si="709"/>
        <v>63.526249999999997</v>
      </c>
      <c r="CH266" s="464">
        <f t="shared" si="709"/>
        <v>76.231499999999997</v>
      </c>
      <c r="CI266" s="464">
        <f t="shared" si="709"/>
        <v>88.936750000000004</v>
      </c>
      <c r="CJ266" s="464">
        <f t="shared" si="709"/>
        <v>101.642</v>
      </c>
      <c r="CK266" s="464">
        <f t="shared" si="709"/>
        <v>114.34725</v>
      </c>
      <c r="CL266" s="464">
        <f t="shared" si="709"/>
        <v>127.05249999999999</v>
      </c>
      <c r="CM266" s="464">
        <f t="shared" si="709"/>
        <v>167.54575</v>
      </c>
      <c r="CN266" s="464">
        <f t="shared" si="709"/>
        <v>180.251</v>
      </c>
      <c r="CP266" s="465">
        <f t="shared" si="710"/>
        <v>0</v>
      </c>
      <c r="CQ266" s="465">
        <f t="shared" si="710"/>
        <v>12.705249999999999</v>
      </c>
      <c r="CR266" s="465">
        <f t="shared" si="710"/>
        <v>12.705249999999999</v>
      </c>
      <c r="CS266" s="465">
        <f t="shared" si="710"/>
        <v>12.705249999999999</v>
      </c>
      <c r="CT266" s="465">
        <f t="shared" si="710"/>
        <v>12.705249999999999</v>
      </c>
      <c r="CU266" s="465">
        <f t="shared" si="710"/>
        <v>12.705249999999999</v>
      </c>
      <c r="CV266" s="465">
        <f t="shared" si="710"/>
        <v>12.705249999999999</v>
      </c>
      <c r="CW266" s="465">
        <f t="shared" si="710"/>
        <v>12.705249999999999</v>
      </c>
      <c r="CX266" s="465">
        <f t="shared" si="710"/>
        <v>12.705249999999999</v>
      </c>
      <c r="CY266" s="465">
        <f t="shared" si="710"/>
        <v>12.705249999999999</v>
      </c>
      <c r="CZ266" s="465">
        <f t="shared" si="710"/>
        <v>12.705249999999999</v>
      </c>
      <c r="DA266" s="465">
        <f t="shared" si="710"/>
        <v>53.198500000000003</v>
      </c>
      <c r="DC266" s="464">
        <v>12705250</v>
      </c>
      <c r="DD266" s="465">
        <v>25410500</v>
      </c>
      <c r="DE266" s="465">
        <v>38115750</v>
      </c>
      <c r="DF266" s="465">
        <v>50821000</v>
      </c>
      <c r="DG266" s="465">
        <v>63526250</v>
      </c>
      <c r="DH266" s="465">
        <v>76231500</v>
      </c>
      <c r="DI266" s="465">
        <v>88936750</v>
      </c>
      <c r="DJ266" s="465">
        <v>101642000</v>
      </c>
      <c r="DK266" s="465">
        <v>114347250</v>
      </c>
      <c r="DL266" s="465">
        <v>127052500</v>
      </c>
      <c r="DM266" s="465">
        <v>167545750</v>
      </c>
      <c r="DN266" s="465">
        <v>180251000</v>
      </c>
      <c r="DP266" s="465">
        <v>0</v>
      </c>
      <c r="DQ266" s="465">
        <v>12705250</v>
      </c>
      <c r="DR266" s="465">
        <v>12705250</v>
      </c>
      <c r="DS266" s="465">
        <v>12705250</v>
      </c>
      <c r="DT266" s="465">
        <v>12705250</v>
      </c>
      <c r="DU266" s="465">
        <v>12705250</v>
      </c>
      <c r="DV266" s="465">
        <v>12705250</v>
      </c>
      <c r="DW266" s="465">
        <v>12705250</v>
      </c>
      <c r="DX266" s="465">
        <v>12705250</v>
      </c>
      <c r="DY266" s="465">
        <v>12705250</v>
      </c>
      <c r="DZ266" s="465">
        <v>12705250</v>
      </c>
      <c r="EA266" s="465">
        <v>53198500</v>
      </c>
      <c r="EC266" s="464">
        <v>1000000</v>
      </c>
      <c r="ED266" s="465">
        <v>1000000</v>
      </c>
      <c r="EE266" s="465">
        <v>1000000</v>
      </c>
      <c r="EF266" s="465">
        <v>1000000</v>
      </c>
      <c r="EG266" s="465">
        <v>1000000</v>
      </c>
      <c r="EH266" s="465">
        <v>1000000</v>
      </c>
      <c r="EI266" s="465">
        <v>1000000</v>
      </c>
      <c r="EJ266" s="465">
        <v>1000000</v>
      </c>
      <c r="EK266" s="465">
        <v>1000000</v>
      </c>
      <c r="EL266" s="465">
        <v>1000000</v>
      </c>
      <c r="EM266" s="465">
        <v>1000000</v>
      </c>
      <c r="EN266" s="465">
        <v>1000000</v>
      </c>
      <c r="EP266" s="465">
        <v>1000000</v>
      </c>
      <c r="EQ266" s="465">
        <v>1000000</v>
      </c>
      <c r="ER266" s="465">
        <v>1000000</v>
      </c>
      <c r="ES266" s="465">
        <v>1000000</v>
      </c>
      <c r="ET266" s="465">
        <v>1000000</v>
      </c>
      <c r="EU266" s="465">
        <v>1000000</v>
      </c>
      <c r="EV266" s="465">
        <v>1000000</v>
      </c>
      <c r="EW266" s="465">
        <v>1000000</v>
      </c>
      <c r="EX266" s="465">
        <v>1000000</v>
      </c>
      <c r="EY266" s="465">
        <v>1000000</v>
      </c>
      <c r="EZ266" s="465">
        <v>1000000</v>
      </c>
      <c r="FA266" s="465">
        <v>1000000</v>
      </c>
    </row>
    <row r="267" spans="1:157" ht="22.5" customHeight="1">
      <c r="B267" s="163" t="s">
        <v>205</v>
      </c>
      <c r="C267" s="1" t="s">
        <v>206</v>
      </c>
      <c r="D267" s="1" t="s">
        <v>171</v>
      </c>
      <c r="E267" s="1" t="s">
        <v>172</v>
      </c>
      <c r="F267" s="1">
        <v>5</v>
      </c>
      <c r="G267" s="1" t="s">
        <v>171</v>
      </c>
      <c r="H267" s="1" t="s">
        <v>171</v>
      </c>
      <c r="I267" s="1" t="s">
        <v>171</v>
      </c>
      <c r="J267" s="1" t="s">
        <v>171</v>
      </c>
      <c r="K267" s="1" t="s">
        <v>171</v>
      </c>
      <c r="L267" s="1" t="s">
        <v>171</v>
      </c>
      <c r="M267" s="1" t="s">
        <v>171</v>
      </c>
      <c r="N267" s="1" t="s">
        <v>171</v>
      </c>
      <c r="O267" s="1" t="s">
        <v>171</v>
      </c>
      <c r="T267" s="295" t="s">
        <v>177</v>
      </c>
      <c r="U267" s="398"/>
      <c r="V267" s="172" t="s">
        <v>177</v>
      </c>
      <c r="W267" s="343">
        <f>(+SUMIFS('[1]SIIF 30 de Noviembre de 2025'!$P$4:$P$749,'[1]SIIF 30 de Noviembre de 2025'!$A$4:$A$749,$B267,'[1]SIIF 30 de Noviembre de 2025'!$B$4:$B$749,$C267,'[1]SIIF 30 de Noviembre de 2025'!$C$4:$C$749,$D267,'[1]SIIF 30 de Noviembre de 2025'!$D$4:$D$749,$E267,'[1]SIIF 30 de Noviembre de 2025'!$E$4:$E$749,$F267,'[1]SIIF 30 de Noviembre de 2025'!$F$4:$F$749,$G267,'[1]SIIF 30 de Noviembre de 2025'!$G$4:$G$749,$H267,'[1]SIIF 30 de Noviembre de 2025'!$H$4:$H$749,$I267,'[1]SIIF 30 de Noviembre de 2025'!$I$4:$I$749,$J267,'[1]SIIF 30 de Noviembre de 2025'!$J$4:$J$749,$K267,'[1]SIIF 30 de Noviembre de 2025'!$K$4:$K$749,$L267,'[1]SIIF 30 de Noviembre de 2025'!$L$4:$L$749,$M267,'[1]SIIF 30 de Noviembre de 2025'!$M$4:$M$749,$N267,'[1]SIIF 30 de Noviembre de 2025'!$N$4:$N$749,$O267)/1000000)</f>
        <v>17337.322</v>
      </c>
      <c r="X267" s="294">
        <v>0</v>
      </c>
      <c r="Y267" s="343">
        <f>(+SUMIFS('[1]SIIF 30 de Noviembre de 2025'!$R$4:$R$749,'[1]SIIF 30 de Noviembre de 2025'!$A$4:$A$749,$B267,'[1]SIIF 30 de Noviembre de 2025'!$B$4:$B$749,$C267,'[1]SIIF 30 de Noviembre de 2025'!$C$4:$C$749,$D267,'[1]SIIF 30 de Noviembre de 2025'!$D$4:$D$749,$E267,'[1]SIIF 30 de Noviembre de 2025'!$E$4:$E$749,$F267,'[1]SIIF 30 de Noviembre de 2025'!$F$4:$F$749,$G267,'[1]SIIF 30 de Noviembre de 2025'!$G$4:$G$749,$H267,'[1]SIIF 30 de Noviembre de 2025'!$H$4:$H$749,$I267,'[1]SIIF 30 de Noviembre de 2025'!$I$4:$I$749,$J267,'[1]SIIF 30 de Noviembre de 2025'!$J$4:$J$749,$K267,'[1]SIIF 30 de Noviembre de 2025'!$K$4:$K$749,$L267,'[1]SIIF 30 de Noviembre de 2025'!$L$4:$L$749,$M267,'[1]SIIF 30 de Noviembre de 2025'!$M$4:$M$749,$N267,'[1]SIIF 30 de Noviembre de 2025'!$N$4:$N$749,$O267)/1000000)</f>
        <v>34.786000000000001</v>
      </c>
      <c r="Z267" s="294"/>
      <c r="AA267" s="343">
        <f>(+SUMIFS('[1]SIIF 30 de Noviembre de 2025'!$Q$4:$Q$749,'[1]SIIF 30 de Noviembre de 2025'!$A$4:$A$749,$B267,'[1]SIIF 30 de Noviembre de 2025'!$B$4:$B$749,$C267,'[1]SIIF 30 de Noviembre de 2025'!$C$4:$C$749,$D267,'[1]SIIF 30 de Noviembre de 2025'!$D$4:$D$749,$E267,'[1]SIIF 30 de Noviembre de 2025'!$E$4:$E$749,$F267,'[1]SIIF 30 de Noviembre de 2025'!$F$4:$F$749,$G267,'[1]SIIF 30 de Noviembre de 2025'!$G$4:$G$749,$H267,'[1]SIIF 30 de Noviembre de 2025'!$H$4:$H$749,$I267,'[1]SIIF 30 de Noviembre de 2025'!$I$4:$I$749,$J267,'[1]SIIF 30 de Noviembre de 2025'!$J$4:$J$749,$K267,'[1]SIIF 30 de Noviembre de 2025'!$K$4:$K$749,$L267,'[1]SIIF 30 de Noviembre de 2025'!$L$4:$L$749,$M267,'[1]SIIF 30 de Noviembre de 2025'!$M$4:$M$749,$N267,'[1]SIIF 30 de Noviembre de 2025'!$N$4:$N$749,$O267)/1000000)</f>
        <v>0</v>
      </c>
      <c r="AB267" s="294"/>
      <c r="AC267" s="294"/>
      <c r="AD267" s="407">
        <f>W267-Y267+AA267</f>
        <v>17302.536</v>
      </c>
      <c r="AE267" s="343">
        <f>(+SUMIFS('[1]SIIF 30 de Noviembre de 2025'!$T$4:$T$749,'[1]SIIF 30 de Noviembre de 2025'!$A$4:$A$749,$B267,'[1]SIIF 30 de Noviembre de 2025'!$B$4:$B$749,$C267,'[1]SIIF 30 de Noviembre de 2025'!$C$4:$C$749,$D267,'[1]SIIF 30 de Noviembre de 2025'!$D$4:$D$749,$E267,'[1]SIIF 30 de Noviembre de 2025'!$E$4:$E$749,$F267,'[1]SIIF 30 de Noviembre de 2025'!$F$4:$F$749,$G267,'[1]SIIF 30 de Noviembre de 2025'!$G$4:$G$749,$H267,'[1]SIIF 30 de Noviembre de 2025'!$H$4:$H$749,$I267,'[1]SIIF 30 de Noviembre de 2025'!$I$4:$I$749,$J267,'[1]SIIF 30 de Noviembre de 2025'!$J$4:$J$749,$K267,'[1]SIIF 30 de Noviembre de 2025'!$K$4:$K$749,$L267,'[1]SIIF 30 de Noviembre de 2025'!$L$4:$L$749,$M267,'[1]SIIF 30 de Noviembre de 2025'!$M$4:$M$749,$N267,'[1]SIIF 30 de Noviembre de 2025'!$N$4:$N$749,$O267)/1000000)</f>
        <v>0</v>
      </c>
      <c r="AF267" s="343">
        <f>(+SUMIFS('[1]SIIF 30 de Noviembre de 2025'!$U$4:$U$749,'[1]SIIF 30 de Noviembre de 2025'!$A$4:$A$749,$B267,'[1]SIIF 30 de Noviembre de 2025'!$B$4:$B$749,$C267,'[1]SIIF 30 de Noviembre de 2025'!$C$4:$C$749,$D267,'[1]SIIF 30 de Noviembre de 2025'!$D$4:$D$749,$E267,'[1]SIIF 30 de Noviembre de 2025'!$E$4:$E$749,$F267,'[1]SIIF 30 de Noviembre de 2025'!$F$4:$F$749,$G267,'[1]SIIF 30 de Noviembre de 2025'!$G$4:$G$749,$H267,'[1]SIIF 30 de Noviembre de 2025'!$H$4:$H$749,$I267,'[1]SIIF 30 de Noviembre de 2025'!$I$4:$I$749,$J267,'[1]SIIF 30 de Noviembre de 2025'!$J$4:$J$749,$K267,'[1]SIIF 30 de Noviembre de 2025'!$K$4:$K$749,$L267,'[1]SIIF 30 de Noviembre de 2025'!$L$4:$L$749,$M267,'[1]SIIF 30 de Noviembre de 2025'!$M$4:$M$749,$N267,'[1]SIIF 30 de Noviembre de 2025'!$N$4:$N$749,$O267)/1000000)</f>
        <v>17017.8574157</v>
      </c>
      <c r="AG267" s="343">
        <f t="shared" si="707"/>
        <v>284.67858429999978</v>
      </c>
      <c r="AH267" s="407">
        <f>+SUMIFS('[1]SIIF 30 de Noviembre de 2025'!$W$4:$W$749,'[1]SIIF 30 de Noviembre de 2025'!$A$4:$A$749,$B267,'[1]SIIF 30 de Noviembre de 2025'!$B$4:$B$749,$C267,'[1]SIIF 30 de Noviembre de 2025'!$C$4:$C$749,$D267,'[1]SIIF 30 de Noviembre de 2025'!$D$4:$D$749,$E267,'[1]SIIF 30 de Noviembre de 2025'!$E$4:$E$749,$F267,'[1]SIIF 30 de Noviembre de 2025'!$F$4:$F$749,$G267,'[1]SIIF 30 de Noviembre de 2025'!$G$4:$G$749,$H267,'[1]SIIF 30 de Noviembre de 2025'!$H$4:$H$749,$I267,'[1]SIIF 30 de Noviembre de 2025'!$I$4:$I$749,$J267,'[1]SIIF 30 de Noviembre de 2025'!$J$4:$J$749,$K267,'[1]SIIF 30 de Noviembre de 2025'!$K$4:$K$749,$L267,'[1]SIIF 30 de Noviembre de 2025'!$L$4:$L$749,$M267,'[1]SIIF 30 de Noviembre de 2025'!$M$4:$M$749,$N267,'[1]SIIF 30 de Noviembre de 2025'!$N$4:$N$749,$O267)/1000000</f>
        <v>15575.305374959999</v>
      </c>
      <c r="AI267" s="175">
        <f t="shared" si="695"/>
        <v>0.90017471282591166</v>
      </c>
      <c r="AJ267" s="215"/>
      <c r="AK267" s="243">
        <f>INDEX(CC267:CN267,MATCH($W$1,$CC$86:$CN$86,0))</f>
        <v>13627.5186369</v>
      </c>
      <c r="AL267" s="174">
        <f>+AH267-AK267</f>
        <v>1947.7867380599982</v>
      </c>
      <c r="AM267" s="168">
        <f t="shared" si="696"/>
        <v>0.78602212249965708</v>
      </c>
      <c r="AN267" s="407">
        <f>+SUMIFS('[1]SIIF 30 de Noviembre de 2025'!$X$4:$X$749,'[1]SIIF 30 de Noviembre de 2025'!$A$4:$A$749,$B267,'[1]SIIF 30 de Noviembre de 2025'!$B$4:$B$749,$C267,'[1]SIIF 30 de Noviembre de 2025'!$C$4:$C$749,$D267,'[1]SIIF 30 de Noviembre de 2025'!$D$4:$D$749,$E267,'[1]SIIF 30 de Noviembre de 2025'!$E$4:$E$749,$F267,'[1]SIIF 30 de Noviembre de 2025'!$F$4:$F$749,$G267,'[1]SIIF 30 de Noviembre de 2025'!$G$4:$G$749,$H267,'[1]SIIF 30 de Noviembre de 2025'!$H$4:$H$749,$I267,'[1]SIIF 30 de Noviembre de 2025'!$I$4:$I$749,$J267,'[1]SIIF 30 de Noviembre de 2025'!$J$4:$J$749,$K267,'[1]SIIF 30 de Noviembre de 2025'!$K$4:$K$749,$L267,'[1]SIIF 30 de Noviembre de 2025'!$L$4:$L$749,$M267,'[1]SIIF 30 de Noviembre de 2025'!$M$4:$M$749,$N267,'[1]SIIF 30 de Noviembre de 2025'!$N$4:$N$749,$O267)/1000000</f>
        <v>11595.267438840001</v>
      </c>
      <c r="AO267" s="175">
        <f t="shared" si="697"/>
        <v>0.67014843597724638</v>
      </c>
      <c r="AP267" s="215"/>
      <c r="AQ267" s="243">
        <f>INDEX(CP267:DA267,MATCH($W$1,$CP$86:$DA$86,0))</f>
        <v>4255.7046236699998</v>
      </c>
      <c r="AR267" s="174">
        <f>+AN267-AQ267</f>
        <v>7339.5628151700012</v>
      </c>
      <c r="AS267" s="168">
        <f t="shared" si="698"/>
        <v>0.24546493533834118</v>
      </c>
      <c r="AT267" s="407">
        <f>+SUMIFS('[1]SIIF 30 de Noviembre de 2025'!$Z$4:$Z$749,'[1]SIIF 30 de Noviembre de 2025'!$A$4:$A$749,$B267,'[1]SIIF 30 de Noviembre de 2025'!$B$4:$B$749,$C267,'[1]SIIF 30 de Noviembre de 2025'!$C$4:$C$749,$D267,'[1]SIIF 30 de Noviembre de 2025'!$D$4:$D$749,$E267,'[1]SIIF 30 de Noviembre de 2025'!$E$4:$E$749,$F267,'[1]SIIF 30 de Noviembre de 2025'!$F$4:$F$749,$G267,'[1]SIIF 30 de Noviembre de 2025'!$G$4:$G$749,$H267,'[1]SIIF 30 de Noviembre de 2025'!$H$4:$H$749,$I267,'[1]SIIF 30 de Noviembre de 2025'!$I$4:$I$749,$J267,'[1]SIIF 30 de Noviembre de 2025'!$J$4:$J$749,$K267,'[1]SIIF 30 de Noviembre de 2025'!$K$4:$K$749,$L267,'[1]SIIF 30 de Noviembre de 2025'!$L$4:$L$749,$M267,'[1]SIIF 30 de Noviembre de 2025'!$M$4:$M$749,$N267,'[1]SIIF 30 de Noviembre de 2025'!$N$4:$N$749,$O267)/1000000</f>
        <v>11590.595358840001</v>
      </c>
      <c r="AU267" s="175">
        <f t="shared" si="699"/>
        <v>0.66987841313204033</v>
      </c>
      <c r="AV267" s="407">
        <f>+AD267-AH267</f>
        <v>1727.2306250400015</v>
      </c>
      <c r="AW267" s="341">
        <f>+AH267-AN267</f>
        <v>3980.0379361199975</v>
      </c>
      <c r="AX267" s="342">
        <f t="shared" si="708"/>
        <v>5707.2685611599991</v>
      </c>
      <c r="AY267" s="376"/>
      <c r="AZ267" s="188">
        <f>AD267*AS267</f>
        <v>4247.1658804293202</v>
      </c>
      <c r="BA267" s="170">
        <f t="shared" si="700"/>
        <v>2.7301188051708274</v>
      </c>
      <c r="BC267" s="255">
        <v>0</v>
      </c>
      <c r="BD267" s="249">
        <v>1.4247301260252304E-2</v>
      </c>
      <c r="BE267" s="249">
        <v>2.8494602520504609E-2</v>
      </c>
      <c r="BF267" s="249">
        <v>7.1581421210265339E-2</v>
      </c>
      <c r="BG267" s="249">
        <v>0.11466823990002609</v>
      </c>
      <c r="BH267" s="249">
        <v>0.16063901033273767</v>
      </c>
      <c r="BI267" s="249">
        <v>0.20660978076544925</v>
      </c>
      <c r="BJ267" s="249">
        <v>0.2779593265361282</v>
      </c>
      <c r="BK267" s="249">
        <v>0.34930887230680718</v>
      </c>
      <c r="BL267" s="249">
        <v>0.59477380764514842</v>
      </c>
      <c r="BM267" s="249">
        <v>0.78602212249965708</v>
      </c>
      <c r="BN267" s="249">
        <v>1</v>
      </c>
      <c r="BP267" s="249">
        <v>0</v>
      </c>
      <c r="BQ267" s="249">
        <v>0</v>
      </c>
      <c r="BR267" s="249">
        <v>1.4247301260252304E-2</v>
      </c>
      <c r="BS267" s="249">
        <v>1.4247301260252304E-2</v>
      </c>
      <c r="BT267" s="249">
        <v>4.3086818689760741E-2</v>
      </c>
      <c r="BU267" s="249">
        <v>4.3086818689760741E-2</v>
      </c>
      <c r="BV267" s="249">
        <v>4.5970770432711583E-2</v>
      </c>
      <c r="BW267" s="249">
        <v>4.5970770432711583E-2</v>
      </c>
      <c r="BX267" s="249">
        <v>7.1349545770678993E-2</v>
      </c>
      <c r="BY267" s="249">
        <v>7.1349545770678993E-2</v>
      </c>
      <c r="BZ267" s="249">
        <v>0.24546493533834118</v>
      </c>
      <c r="CA267" s="249">
        <v>0.40522619235485152</v>
      </c>
      <c r="CC267" s="464">
        <f t="shared" si="709"/>
        <v>0</v>
      </c>
      <c r="CD267" s="464">
        <f t="shared" si="709"/>
        <v>247.01004958000001</v>
      </c>
      <c r="CE267" s="464">
        <f t="shared" si="709"/>
        <v>494.02009916000003</v>
      </c>
      <c r="CF267" s="464">
        <f t="shared" si="709"/>
        <v>1241.03014874</v>
      </c>
      <c r="CG267" s="464">
        <f t="shared" si="709"/>
        <v>1988.0401983200002</v>
      </c>
      <c r="CH267" s="464">
        <f t="shared" si="709"/>
        <v>2785.0502479000002</v>
      </c>
      <c r="CI267" s="464">
        <f t="shared" si="709"/>
        <v>3582.0602974799999</v>
      </c>
      <c r="CJ267" s="464">
        <f t="shared" si="709"/>
        <v>4819.0703470599992</v>
      </c>
      <c r="CK267" s="464">
        <f t="shared" si="709"/>
        <v>6056.080396639999</v>
      </c>
      <c r="CL267" s="464">
        <f t="shared" si="709"/>
        <v>10311.785020309999</v>
      </c>
      <c r="CM267" s="464">
        <f t="shared" si="709"/>
        <v>13627.5186369</v>
      </c>
      <c r="CN267" s="464">
        <f t="shared" si="709"/>
        <v>17337.322</v>
      </c>
      <c r="CP267" s="465">
        <f t="shared" si="710"/>
        <v>0</v>
      </c>
      <c r="CQ267" s="465">
        <f t="shared" si="710"/>
        <v>0</v>
      </c>
      <c r="CR267" s="465">
        <f t="shared" si="710"/>
        <v>247.01004958000001</v>
      </c>
      <c r="CS267" s="465">
        <f t="shared" si="710"/>
        <v>247.01004958000001</v>
      </c>
      <c r="CT267" s="465">
        <f t="shared" si="710"/>
        <v>747.01004957999999</v>
      </c>
      <c r="CU267" s="465">
        <f t="shared" si="710"/>
        <v>747.01004957999999</v>
      </c>
      <c r="CV267" s="465">
        <f t="shared" si="710"/>
        <v>797.01004957999999</v>
      </c>
      <c r="CW267" s="465">
        <f t="shared" si="710"/>
        <v>797.01004957999999</v>
      </c>
      <c r="CX267" s="465">
        <f t="shared" si="710"/>
        <v>1237.01004958</v>
      </c>
      <c r="CY267" s="465">
        <f t="shared" si="710"/>
        <v>1237.01004958</v>
      </c>
      <c r="CZ267" s="465">
        <f t="shared" si="710"/>
        <v>4255.7046236699998</v>
      </c>
      <c r="DA267" s="465">
        <f t="shared" si="710"/>
        <v>7025.5369796899995</v>
      </c>
      <c r="DC267" s="464">
        <v>0</v>
      </c>
      <c r="DD267" s="465">
        <v>247010049.58000001</v>
      </c>
      <c r="DE267" s="465">
        <v>494020099.16000003</v>
      </c>
      <c r="DF267" s="465">
        <v>1241030148.74</v>
      </c>
      <c r="DG267" s="465">
        <v>1988040198.3200002</v>
      </c>
      <c r="DH267" s="465">
        <v>2785050247.9000001</v>
      </c>
      <c r="DI267" s="465">
        <v>3582060297.48</v>
      </c>
      <c r="DJ267" s="465">
        <v>4819070347.0599995</v>
      </c>
      <c r="DK267" s="465">
        <v>6056080396.6399994</v>
      </c>
      <c r="DL267" s="465">
        <v>10311785020.309999</v>
      </c>
      <c r="DM267" s="465">
        <v>13627518636.9</v>
      </c>
      <c r="DN267" s="465">
        <v>17337322000</v>
      </c>
      <c r="DP267" s="465">
        <v>0</v>
      </c>
      <c r="DQ267" s="465">
        <v>0</v>
      </c>
      <c r="DR267" s="465">
        <v>247010049.58000001</v>
      </c>
      <c r="DS267" s="465">
        <v>247010049.58000001</v>
      </c>
      <c r="DT267" s="465">
        <v>747010049.58000004</v>
      </c>
      <c r="DU267" s="465">
        <v>747010049.58000004</v>
      </c>
      <c r="DV267" s="465">
        <v>797010049.58000004</v>
      </c>
      <c r="DW267" s="465">
        <v>797010049.58000004</v>
      </c>
      <c r="DX267" s="465">
        <v>1237010049.5799999</v>
      </c>
      <c r="DY267" s="465">
        <v>1237010049.5799999</v>
      </c>
      <c r="DZ267" s="465">
        <v>4255704623.6700001</v>
      </c>
      <c r="EA267" s="465">
        <v>7025536979.6899996</v>
      </c>
      <c r="EC267" s="464">
        <v>1000000</v>
      </c>
      <c r="ED267" s="465">
        <v>1000000</v>
      </c>
      <c r="EE267" s="465">
        <v>1000000</v>
      </c>
      <c r="EF267" s="465">
        <v>1000000</v>
      </c>
      <c r="EG267" s="465">
        <v>1000000</v>
      </c>
      <c r="EH267" s="465">
        <v>1000000</v>
      </c>
      <c r="EI267" s="465">
        <v>1000000</v>
      </c>
      <c r="EJ267" s="465">
        <v>1000000</v>
      </c>
      <c r="EK267" s="465">
        <v>1000000</v>
      </c>
      <c r="EL267" s="465">
        <v>1000000</v>
      </c>
      <c r="EM267" s="465">
        <v>1000000</v>
      </c>
      <c r="EN267" s="465">
        <v>1000000</v>
      </c>
      <c r="EP267" s="465">
        <v>1000000</v>
      </c>
      <c r="EQ267" s="465">
        <v>1000000</v>
      </c>
      <c r="ER267" s="465">
        <v>1000000</v>
      </c>
      <c r="ES267" s="465">
        <v>1000000</v>
      </c>
      <c r="ET267" s="465">
        <v>1000000</v>
      </c>
      <c r="EU267" s="465">
        <v>1000000</v>
      </c>
      <c r="EV267" s="465">
        <v>1000000</v>
      </c>
      <c r="EW267" s="465">
        <v>1000000</v>
      </c>
      <c r="EX267" s="465">
        <v>1000000</v>
      </c>
      <c r="EY267" s="465">
        <v>1000000</v>
      </c>
      <c r="EZ267" s="465">
        <v>1000000</v>
      </c>
      <c r="FA267" s="465">
        <v>1000000</v>
      </c>
    </row>
    <row r="268" spans="1:157" ht="39.75" customHeight="1" thickBot="1">
      <c r="B268" s="163" t="s">
        <v>205</v>
      </c>
      <c r="C268" s="1" t="s">
        <v>206</v>
      </c>
      <c r="D268" s="1" t="s">
        <v>171</v>
      </c>
      <c r="E268" s="1" t="s">
        <v>172</v>
      </c>
      <c r="F268" s="1">
        <v>8</v>
      </c>
      <c r="G268" s="1" t="s">
        <v>171</v>
      </c>
      <c r="H268" s="1" t="s">
        <v>171</v>
      </c>
      <c r="I268" s="1" t="s">
        <v>171</v>
      </c>
      <c r="J268" s="1" t="s">
        <v>171</v>
      </c>
      <c r="K268" s="1" t="s">
        <v>171</v>
      </c>
      <c r="L268" s="1" t="s">
        <v>171</v>
      </c>
      <c r="M268" s="1" t="s">
        <v>171</v>
      </c>
      <c r="N268" s="1" t="s">
        <v>171</v>
      </c>
      <c r="O268" s="1" t="s">
        <v>171</v>
      </c>
      <c r="T268" s="172" t="s">
        <v>178</v>
      </c>
      <c r="U268" s="399"/>
      <c r="V268" s="172" t="s">
        <v>178</v>
      </c>
      <c r="W268" s="343">
        <f>(+SUMIFS('[1]SIIF 30 de Noviembre de 2025'!$P$4:$P$749,'[1]SIIF 30 de Noviembre de 2025'!$A$4:$A$749,$B268,'[1]SIIF 30 de Noviembre de 2025'!$B$4:$B$749,$C268,'[1]SIIF 30 de Noviembre de 2025'!$C$4:$C$749,$D268,'[1]SIIF 30 de Noviembre de 2025'!$D$4:$D$749,$E268,'[1]SIIF 30 de Noviembre de 2025'!$E$4:$E$749,$F268,'[1]SIIF 30 de Noviembre de 2025'!$F$4:$F$749,$G268,'[1]SIIF 30 de Noviembre de 2025'!$G$4:$G$749,$H268,'[1]SIIF 30 de Noviembre de 2025'!$H$4:$H$749,$I268,'[1]SIIF 30 de Noviembre de 2025'!$I$4:$I$749,$J268,'[1]SIIF 30 de Noviembre de 2025'!$J$4:$J$749,$K268,'[1]SIIF 30 de Noviembre de 2025'!$K$4:$K$749,$L268,'[1]SIIF 30 de Noviembre de 2025'!$L$4:$L$749,$M268,'[1]SIIF 30 de Noviembre de 2025'!$M$4:$M$749,$N268,'[1]SIIF 30 de Noviembre de 2025'!$N$4:$N$749,$O268)/1000000)</f>
        <v>1090.3130000000001</v>
      </c>
      <c r="X268" s="294">
        <v>0</v>
      </c>
      <c r="Y268" s="343">
        <f>(+SUMIFS('[1]SIIF 30 de Noviembre de 2025'!$R$4:$R$749,'[1]SIIF 30 de Noviembre de 2025'!$A$4:$A$749,$B268,'[1]SIIF 30 de Noviembre de 2025'!$B$4:$B$749,$C268,'[1]SIIF 30 de Noviembre de 2025'!$C$4:$C$749,$D268,'[1]SIIF 30 de Noviembre de 2025'!$D$4:$D$749,$E268,'[1]SIIF 30 de Noviembre de 2025'!$E$4:$E$749,$F268,'[1]SIIF 30 de Noviembre de 2025'!$F$4:$F$749,$G268,'[1]SIIF 30 de Noviembre de 2025'!$G$4:$G$749,$H268,'[1]SIIF 30 de Noviembre de 2025'!$H$4:$H$749,$I268,'[1]SIIF 30 de Noviembre de 2025'!$I$4:$I$749,$J268,'[1]SIIF 30 de Noviembre de 2025'!$J$4:$J$749,$K268,'[1]SIIF 30 de Noviembre de 2025'!$K$4:$K$749,$L268,'[1]SIIF 30 de Noviembre de 2025'!$L$4:$L$749,$M268,'[1]SIIF 30 de Noviembre de 2025'!$M$4:$M$749,$N268,'[1]SIIF 30 de Noviembre de 2025'!$N$4:$N$749,$O268)/1000000)</f>
        <v>0</v>
      </c>
      <c r="Z268" s="294"/>
      <c r="AA268" s="343">
        <f>(+SUMIFS('[1]SIIF 30 de Noviembre de 2025'!$Q$4:$Q$749,'[1]SIIF 30 de Noviembre de 2025'!$A$4:$A$749,$B268,'[1]SIIF 30 de Noviembre de 2025'!$B$4:$B$749,$C268,'[1]SIIF 30 de Noviembre de 2025'!$C$4:$C$749,$D268,'[1]SIIF 30 de Noviembre de 2025'!$D$4:$D$749,$E268,'[1]SIIF 30 de Noviembre de 2025'!$E$4:$E$749,$F268,'[1]SIIF 30 de Noviembre de 2025'!$F$4:$F$749,$G268,'[1]SIIF 30 de Noviembre de 2025'!$G$4:$G$749,$H268,'[1]SIIF 30 de Noviembre de 2025'!$H$4:$H$749,$I268,'[1]SIIF 30 de Noviembre de 2025'!$I$4:$I$749,$J268,'[1]SIIF 30 de Noviembre de 2025'!$J$4:$J$749,$K268,'[1]SIIF 30 de Noviembre de 2025'!$K$4:$K$749,$L268,'[1]SIIF 30 de Noviembre de 2025'!$L$4:$L$749,$M268,'[1]SIIF 30 de Noviembre de 2025'!$M$4:$M$749,$N268,'[1]SIIF 30 de Noviembre de 2025'!$N$4:$N$749,$O268)/1000000)</f>
        <v>99.245999999999995</v>
      </c>
      <c r="AB268" s="294"/>
      <c r="AC268" s="294"/>
      <c r="AD268" s="407">
        <f>W268-Y268+AA268</f>
        <v>1189.5590000000002</v>
      </c>
      <c r="AE268" s="343">
        <f>(+SUMIFS('[1]SIIF 30 de Noviembre de 2025'!$T$4:$T$749,'[1]SIIF 30 de Noviembre de 2025'!$A$4:$A$749,$B268,'[1]SIIF 30 de Noviembre de 2025'!$B$4:$B$749,$C268,'[1]SIIF 30 de Noviembre de 2025'!$C$4:$C$749,$D268,'[1]SIIF 30 de Noviembre de 2025'!$D$4:$D$749,$E268,'[1]SIIF 30 de Noviembre de 2025'!$E$4:$E$749,$F268,'[1]SIIF 30 de Noviembre de 2025'!$F$4:$F$749,$G268,'[1]SIIF 30 de Noviembre de 2025'!$G$4:$G$749,$H268,'[1]SIIF 30 de Noviembre de 2025'!$H$4:$H$749,$I268,'[1]SIIF 30 de Noviembre de 2025'!$I$4:$I$749,$J268,'[1]SIIF 30 de Noviembre de 2025'!$J$4:$J$749,$K268,'[1]SIIF 30 de Noviembre de 2025'!$K$4:$K$749,$L268,'[1]SIIF 30 de Noviembre de 2025'!$L$4:$L$749,$M268,'[1]SIIF 30 de Noviembre de 2025'!$M$4:$M$749,$N268,'[1]SIIF 30 de Noviembre de 2025'!$N$4:$N$749,$O268)/1000000)</f>
        <v>0</v>
      </c>
      <c r="AF268" s="343">
        <f>(+SUMIFS('[1]SIIF 30 de Noviembre de 2025'!$U$4:$U$749,'[1]SIIF 30 de Noviembre de 2025'!$A$4:$A$749,$B268,'[1]SIIF 30 de Noviembre de 2025'!$B$4:$B$749,$C268,'[1]SIIF 30 de Noviembre de 2025'!$C$4:$C$749,$D268,'[1]SIIF 30 de Noviembre de 2025'!$D$4:$D$749,$E268,'[1]SIIF 30 de Noviembre de 2025'!$E$4:$E$749,$F268,'[1]SIIF 30 de Noviembre de 2025'!$F$4:$F$749,$G268,'[1]SIIF 30 de Noviembre de 2025'!$G$4:$G$749,$H268,'[1]SIIF 30 de Noviembre de 2025'!$H$4:$H$749,$I268,'[1]SIIF 30 de Noviembre de 2025'!$I$4:$I$749,$J268,'[1]SIIF 30 de Noviembre de 2025'!$J$4:$J$749,$K268,'[1]SIIF 30 de Noviembre de 2025'!$K$4:$K$749,$L268,'[1]SIIF 30 de Noviembre de 2025'!$L$4:$L$749,$M268,'[1]SIIF 30 de Noviembre de 2025'!$M$4:$M$749,$N268,'[1]SIIF 30 de Noviembre de 2025'!$N$4:$N$749,$O268)/1000000)</f>
        <v>979.04962899999998</v>
      </c>
      <c r="AG268" s="343">
        <f t="shared" si="707"/>
        <v>210.50937100000021</v>
      </c>
      <c r="AH268" s="407">
        <f>+SUMIFS('[1]SIIF 30 de Noviembre de 2025'!$W$4:$W$749,'[1]SIIF 30 de Noviembre de 2025'!$A$4:$A$749,$B268,'[1]SIIF 30 de Noviembre de 2025'!$B$4:$B$749,$C268,'[1]SIIF 30 de Noviembre de 2025'!$C$4:$C$749,$D268,'[1]SIIF 30 de Noviembre de 2025'!$D$4:$D$749,$E268,'[1]SIIF 30 de Noviembre de 2025'!$E$4:$E$749,$F268,'[1]SIIF 30 de Noviembre de 2025'!$F$4:$F$749,$G268,'[1]SIIF 30 de Noviembre de 2025'!$G$4:$G$749,$H268,'[1]SIIF 30 de Noviembre de 2025'!$H$4:$H$749,$I268,'[1]SIIF 30 de Noviembre de 2025'!$I$4:$I$749,$J268,'[1]SIIF 30 de Noviembre de 2025'!$J$4:$J$749,$K268,'[1]SIIF 30 de Noviembre de 2025'!$K$4:$K$749,$L268,'[1]SIIF 30 de Noviembre de 2025'!$L$4:$L$749,$M268,'[1]SIIF 30 de Noviembre de 2025'!$M$4:$M$749,$N268,'[1]SIIF 30 de Noviembre de 2025'!$N$4:$N$749,$O268)/1000000</f>
        <v>931.40972099999999</v>
      </c>
      <c r="AI268" s="175">
        <f t="shared" si="695"/>
        <v>0.78298741046051501</v>
      </c>
      <c r="AJ268" s="215"/>
      <c r="AK268" s="243">
        <f>INDEX(CC268:CN268,MATCH($W$1,$CC$86:$CN$86,0))</f>
        <v>1077.2917170000001</v>
      </c>
      <c r="AL268" s="174">
        <f>+AH268-AK268</f>
        <v>-145.88199600000007</v>
      </c>
      <c r="AM268" s="168">
        <f t="shared" si="696"/>
        <v>0.98805729822537203</v>
      </c>
      <c r="AN268" s="407">
        <f>+SUMIFS('[1]SIIF 30 de Noviembre de 2025'!$X$4:$X$749,'[1]SIIF 30 de Noviembre de 2025'!$A$4:$A$749,$B268,'[1]SIIF 30 de Noviembre de 2025'!$B$4:$B$749,$C268,'[1]SIIF 30 de Noviembre de 2025'!$C$4:$C$749,$D268,'[1]SIIF 30 de Noviembre de 2025'!$D$4:$D$749,$E268,'[1]SIIF 30 de Noviembre de 2025'!$E$4:$E$749,$F268,'[1]SIIF 30 de Noviembre de 2025'!$F$4:$F$749,$G268,'[1]SIIF 30 de Noviembre de 2025'!$G$4:$G$749,$H268,'[1]SIIF 30 de Noviembre de 2025'!$H$4:$H$749,$I268,'[1]SIIF 30 de Noviembre de 2025'!$I$4:$I$749,$J268,'[1]SIIF 30 de Noviembre de 2025'!$J$4:$J$749,$K268,'[1]SIIF 30 de Noviembre de 2025'!$K$4:$K$749,$L268,'[1]SIIF 30 de Noviembre de 2025'!$L$4:$L$749,$M268,'[1]SIIF 30 de Noviembre de 2025'!$M$4:$M$749,$N268,'[1]SIIF 30 de Noviembre de 2025'!$N$4:$N$749,$O268)/1000000</f>
        <v>931.40972099999999</v>
      </c>
      <c r="AO268" s="175">
        <f t="shared" si="697"/>
        <v>0.78298741046051501</v>
      </c>
      <c r="AP268" s="215"/>
      <c r="AQ268" s="243">
        <f>INDEX(CP268:DA268,MATCH($W$1,$CP$86:$DA$86,0))</f>
        <v>239.22405800000001</v>
      </c>
      <c r="AR268" s="174">
        <f>+AN268-AQ268</f>
        <v>692.18566299999998</v>
      </c>
      <c r="AS268" s="168">
        <f t="shared" si="698"/>
        <v>0.21940860835374795</v>
      </c>
      <c r="AT268" s="407">
        <f>+SUMIFS('[1]SIIF 30 de Noviembre de 2025'!$Z$4:$Z$749,'[1]SIIF 30 de Noviembre de 2025'!$A$4:$A$749,$B268,'[1]SIIF 30 de Noviembre de 2025'!$B$4:$B$749,$C268,'[1]SIIF 30 de Noviembre de 2025'!$C$4:$C$749,$D268,'[1]SIIF 30 de Noviembre de 2025'!$D$4:$D$749,$E268,'[1]SIIF 30 de Noviembre de 2025'!$E$4:$E$749,$F268,'[1]SIIF 30 de Noviembre de 2025'!$F$4:$F$749,$G268,'[1]SIIF 30 de Noviembre de 2025'!$G$4:$G$749,$H268,'[1]SIIF 30 de Noviembre de 2025'!$H$4:$H$749,$I268,'[1]SIIF 30 de Noviembre de 2025'!$I$4:$I$749,$J268,'[1]SIIF 30 de Noviembre de 2025'!$J$4:$J$749,$K268,'[1]SIIF 30 de Noviembre de 2025'!$K$4:$K$749,$L268,'[1]SIIF 30 de Noviembre de 2025'!$L$4:$L$749,$M268,'[1]SIIF 30 de Noviembre de 2025'!$M$4:$M$749,$N268,'[1]SIIF 30 de Noviembre de 2025'!$N$4:$N$749,$O268)/1000000</f>
        <v>931.40972099999999</v>
      </c>
      <c r="AU268" s="175">
        <f t="shared" si="699"/>
        <v>0.78298741046051501</v>
      </c>
      <c r="AV268" s="407">
        <f>+AD268-AH268</f>
        <v>258.14927900000021</v>
      </c>
      <c r="AW268" s="341">
        <f>+AH268-AN268</f>
        <v>0</v>
      </c>
      <c r="AX268" s="342">
        <f t="shared" si="708"/>
        <v>258.14927900000021</v>
      </c>
      <c r="AY268" s="376"/>
      <c r="AZ268" s="188">
        <f>AD268*AS268</f>
        <v>260.99948474467612</v>
      </c>
      <c r="BA268" s="170">
        <f t="shared" si="700"/>
        <v>3.5686266657237105</v>
      </c>
      <c r="BC268" s="255">
        <v>1.0996842191187302E-3</v>
      </c>
      <c r="BD268" s="249">
        <v>2.0639944676436948E-2</v>
      </c>
      <c r="BE268" s="249">
        <v>2.3381359297742942E-2</v>
      </c>
      <c r="BF268" s="249">
        <v>0.23316245701922292</v>
      </c>
      <c r="BG268" s="249">
        <v>0.23685589184023303</v>
      </c>
      <c r="BH268" s="249">
        <v>0.25166338932031446</v>
      </c>
      <c r="BI268" s="249">
        <v>0.27092280748739123</v>
      </c>
      <c r="BJ268" s="249">
        <v>0.27092280748739123</v>
      </c>
      <c r="BK268" s="249">
        <v>0.27092280748739123</v>
      </c>
      <c r="BL268" s="249">
        <v>0.49033141584113921</v>
      </c>
      <c r="BM268" s="249">
        <v>0.98805729822537203</v>
      </c>
      <c r="BN268" s="249">
        <v>1</v>
      </c>
      <c r="BP268" s="249">
        <v>0</v>
      </c>
      <c r="BQ268" s="249">
        <v>1.0996842191187302E-3</v>
      </c>
      <c r="BR268" s="249">
        <v>1.9540260457318218E-2</v>
      </c>
      <c r="BS268" s="249">
        <v>2.7414146213059921E-3</v>
      </c>
      <c r="BT268" s="249">
        <v>0.20978118943826221</v>
      </c>
      <c r="BU268" s="249">
        <v>3.6934348210101134E-3</v>
      </c>
      <c r="BV268" s="249">
        <v>1.4807497480081408E-2</v>
      </c>
      <c r="BW268" s="249">
        <v>1.9259418167076794E-2</v>
      </c>
      <c r="BX268" s="249">
        <v>0</v>
      </c>
      <c r="BY268" s="249">
        <v>0</v>
      </c>
      <c r="BZ268" s="249">
        <v>0.21940860835374795</v>
      </c>
      <c r="CA268" s="249">
        <v>0.50966849244207857</v>
      </c>
      <c r="CC268" s="464">
        <f t="shared" si="709"/>
        <v>1.1990000000000001</v>
      </c>
      <c r="CD268" s="464">
        <f t="shared" si="709"/>
        <v>22.504000000000001</v>
      </c>
      <c r="CE268" s="464">
        <f t="shared" si="709"/>
        <v>25.492999999999999</v>
      </c>
      <c r="CF268" s="464">
        <f t="shared" si="709"/>
        <v>254.22005799999999</v>
      </c>
      <c r="CG268" s="464">
        <f t="shared" si="709"/>
        <v>258.24705799999998</v>
      </c>
      <c r="CH268" s="464">
        <f t="shared" si="709"/>
        <v>274.391865</v>
      </c>
      <c r="CI268" s="464">
        <f t="shared" si="709"/>
        <v>295.39065900000003</v>
      </c>
      <c r="CJ268" s="464">
        <f t="shared" si="709"/>
        <v>295.39065900000003</v>
      </c>
      <c r="CK268" s="464">
        <f t="shared" si="709"/>
        <v>295.39065900000003</v>
      </c>
      <c r="CL268" s="464">
        <f t="shared" si="709"/>
        <v>534.61471700000004</v>
      </c>
      <c r="CM268" s="464">
        <f t="shared" si="709"/>
        <v>1077.2917170000001</v>
      </c>
      <c r="CN268" s="464">
        <f t="shared" si="709"/>
        <v>1090.3130000000001</v>
      </c>
      <c r="CP268" s="465">
        <f t="shared" si="710"/>
        <v>0</v>
      </c>
      <c r="CQ268" s="465">
        <f t="shared" si="710"/>
        <v>1.1990000000000001</v>
      </c>
      <c r="CR268" s="465">
        <f t="shared" si="710"/>
        <v>21.305</v>
      </c>
      <c r="CS268" s="465">
        <f t="shared" si="710"/>
        <v>2.9889999999999999</v>
      </c>
      <c r="CT268" s="465">
        <f t="shared" si="710"/>
        <v>228.727158</v>
      </c>
      <c r="CU268" s="465">
        <f t="shared" si="710"/>
        <v>4.0270000000000001</v>
      </c>
      <c r="CV268" s="465">
        <f t="shared" si="710"/>
        <v>16.144807</v>
      </c>
      <c r="CW268" s="465">
        <f t="shared" si="710"/>
        <v>20.998794</v>
      </c>
      <c r="CX268" s="465">
        <f t="shared" si="710"/>
        <v>0</v>
      </c>
      <c r="CY268" s="465">
        <f t="shared" si="710"/>
        <v>0</v>
      </c>
      <c r="CZ268" s="465">
        <f t="shared" si="710"/>
        <v>239.22405800000001</v>
      </c>
      <c r="DA268" s="465">
        <f t="shared" si="710"/>
        <v>555.69818299999997</v>
      </c>
      <c r="DC268" s="464">
        <v>1199000</v>
      </c>
      <c r="DD268" s="465">
        <v>22504000</v>
      </c>
      <c r="DE268" s="465">
        <v>25493000</v>
      </c>
      <c r="DF268" s="465">
        <v>254220058</v>
      </c>
      <c r="DG268" s="465">
        <v>258247058</v>
      </c>
      <c r="DH268" s="465">
        <v>274391865</v>
      </c>
      <c r="DI268" s="465">
        <v>295390659</v>
      </c>
      <c r="DJ268" s="465">
        <v>295390659</v>
      </c>
      <c r="DK268" s="465">
        <v>295390659</v>
      </c>
      <c r="DL268" s="465">
        <v>534614717</v>
      </c>
      <c r="DM268" s="465">
        <v>1077291717</v>
      </c>
      <c r="DN268" s="465">
        <v>1090313000</v>
      </c>
      <c r="DP268" s="465">
        <v>0</v>
      </c>
      <c r="DQ268" s="465">
        <v>1199000</v>
      </c>
      <c r="DR268" s="465">
        <v>21305000</v>
      </c>
      <c r="DS268" s="465">
        <v>2989000</v>
      </c>
      <c r="DT268" s="465">
        <v>228727158</v>
      </c>
      <c r="DU268" s="465">
        <v>4027000</v>
      </c>
      <c r="DV268" s="465">
        <v>16144807</v>
      </c>
      <c r="DW268" s="465">
        <v>20998794</v>
      </c>
      <c r="DX268" s="465">
        <v>0</v>
      </c>
      <c r="DY268" s="465">
        <v>0</v>
      </c>
      <c r="DZ268" s="465">
        <v>239224058</v>
      </c>
      <c r="EA268" s="465">
        <v>555698183</v>
      </c>
      <c r="EC268" s="464">
        <v>1000000</v>
      </c>
      <c r="ED268" s="465">
        <v>1000000</v>
      </c>
      <c r="EE268" s="465">
        <v>1000000</v>
      </c>
      <c r="EF268" s="465">
        <v>1000000</v>
      </c>
      <c r="EG268" s="465">
        <v>1000000</v>
      </c>
      <c r="EH268" s="465">
        <v>1000000</v>
      </c>
      <c r="EI268" s="465">
        <v>1000000</v>
      </c>
      <c r="EJ268" s="465">
        <v>1000000</v>
      </c>
      <c r="EK268" s="465">
        <v>1000000</v>
      </c>
      <c r="EL268" s="465">
        <v>1000000</v>
      </c>
      <c r="EM268" s="465">
        <v>1000000</v>
      </c>
      <c r="EN268" s="465">
        <v>1000000</v>
      </c>
      <c r="EP268" s="465">
        <v>1000000</v>
      </c>
      <c r="EQ268" s="465">
        <v>1000000</v>
      </c>
      <c r="ER268" s="465">
        <v>1000000</v>
      </c>
      <c r="ES268" s="465">
        <v>1000000</v>
      </c>
      <c r="ET268" s="465">
        <v>1000000</v>
      </c>
      <c r="EU268" s="465">
        <v>1000000</v>
      </c>
      <c r="EV268" s="465">
        <v>1000000</v>
      </c>
      <c r="EW268" s="465">
        <v>1000000</v>
      </c>
      <c r="EX268" s="465">
        <v>1000000</v>
      </c>
      <c r="EY268" s="465">
        <v>1000000</v>
      </c>
      <c r="EZ268" s="465">
        <v>1000000</v>
      </c>
      <c r="FA268" s="465">
        <v>1000000</v>
      </c>
    </row>
    <row r="269" spans="1:157" ht="27.75" customHeight="1" thickBot="1">
      <c r="A269" s="179"/>
      <c r="B269" s="163" t="s">
        <v>205</v>
      </c>
      <c r="C269" s="1" t="s">
        <v>206</v>
      </c>
      <c r="D269" s="179" t="s">
        <v>171</v>
      </c>
      <c r="E269" s="179" t="s">
        <v>179</v>
      </c>
      <c r="F269" s="179" t="s">
        <v>171</v>
      </c>
      <c r="G269" s="179" t="s">
        <v>171</v>
      </c>
      <c r="H269" s="179" t="s">
        <v>171</v>
      </c>
      <c r="I269" s="179" t="s">
        <v>171</v>
      </c>
      <c r="J269" s="179" t="s">
        <v>171</v>
      </c>
      <c r="K269" s="179" t="s">
        <v>171</v>
      </c>
      <c r="L269" s="179" t="s">
        <v>171</v>
      </c>
      <c r="M269" s="179" t="s">
        <v>171</v>
      </c>
      <c r="N269" s="179" t="s">
        <v>171</v>
      </c>
      <c r="O269" s="179" t="s">
        <v>171</v>
      </c>
      <c r="P269" s="179"/>
      <c r="Q269" s="179"/>
      <c r="R269" s="179"/>
      <c r="S269" s="179"/>
      <c r="T269" s="180" t="s">
        <v>180</v>
      </c>
      <c r="U269" s="180"/>
      <c r="V269" s="180" t="s">
        <v>180</v>
      </c>
      <c r="W269" s="344">
        <f>SUM(W270:W271)</f>
        <v>0</v>
      </c>
      <c r="X269" s="344">
        <f t="shared" ref="X269:AC269" si="711">SUM(X270:X271)</f>
        <v>0</v>
      </c>
      <c r="Y269" s="344">
        <f t="shared" si="711"/>
        <v>0</v>
      </c>
      <c r="Z269" s="344">
        <f t="shared" si="711"/>
        <v>0</v>
      </c>
      <c r="AA269" s="344">
        <f t="shared" si="711"/>
        <v>0</v>
      </c>
      <c r="AB269" s="344">
        <f t="shared" si="711"/>
        <v>0</v>
      </c>
      <c r="AC269" s="344">
        <f t="shared" si="711"/>
        <v>0</v>
      </c>
      <c r="AD269" s="344">
        <f>SUM(AD270:AD271)</f>
        <v>0</v>
      </c>
      <c r="AE269" s="344">
        <f>SUM(AE270:AE271)</f>
        <v>0</v>
      </c>
      <c r="AF269" s="344">
        <f>SUM(AF270:AF271)</f>
        <v>0</v>
      </c>
      <c r="AG269" s="344">
        <f>SUM(AG270:AG271)</f>
        <v>0</v>
      </c>
      <c r="AH269" s="408">
        <f>SUM(AH270:AH271)</f>
        <v>0</v>
      </c>
      <c r="AI269" s="181">
        <f>IFERROR(AH269/AD269,0)</f>
        <v>0</v>
      </c>
      <c r="AJ269" s="182" t="e">
        <f>+AH269/AG269</f>
        <v>#DIV/0!</v>
      </c>
      <c r="AK269" s="183">
        <f>SUM(AK270:AK271)</f>
        <v>0</v>
      </c>
      <c r="AL269" s="183">
        <f>SUM(AL270:AL271)</f>
        <v>0</v>
      </c>
      <c r="AM269" s="168">
        <f t="shared" si="696"/>
        <v>0</v>
      </c>
      <c r="AN269" s="408">
        <f>SUM(AN270:AN271)</f>
        <v>0</v>
      </c>
      <c r="AO269" s="181">
        <f>IFERROR(AN269/AD269,0)</f>
        <v>0</v>
      </c>
      <c r="AP269" s="184" t="e">
        <f>+AN269/AG269</f>
        <v>#DIV/0!</v>
      </c>
      <c r="AQ269" s="183">
        <f>SUM(AQ270:AQ271)</f>
        <v>0</v>
      </c>
      <c r="AR269" s="183">
        <f>SUM(AR270:AR271)</f>
        <v>0</v>
      </c>
      <c r="AS269" s="168">
        <f t="shared" si="698"/>
        <v>0</v>
      </c>
      <c r="AT269" s="408">
        <f>SUM(AT270:AT271)</f>
        <v>0</v>
      </c>
      <c r="AU269" s="181">
        <f>IFERROR(AT269/AD269,0)</f>
        <v>0</v>
      </c>
      <c r="AV269" s="408">
        <f>SUM(AV270:AV271)</f>
        <v>0</v>
      </c>
      <c r="AW269" s="344">
        <f>SUM(AW270:AW271)</f>
        <v>0</v>
      </c>
      <c r="AX269" s="344">
        <f t="shared" si="708"/>
        <v>0</v>
      </c>
      <c r="AY269" s="344">
        <f>+AG269-AH269</f>
        <v>0</v>
      </c>
      <c r="AZ269" s="185">
        <f>AZ355</f>
        <v>0</v>
      </c>
      <c r="BA269" s="170">
        <f>IF(AND(AZ269=0,AN269&gt;AZ269),1,IFERROR(AN269/AZ269,1))</f>
        <v>1</v>
      </c>
      <c r="BC269" s="523">
        <v>0</v>
      </c>
      <c r="BD269" s="523">
        <v>0</v>
      </c>
      <c r="BE269" s="523">
        <v>0</v>
      </c>
      <c r="BF269" s="523">
        <v>0</v>
      </c>
      <c r="BG269" s="523">
        <v>0</v>
      </c>
      <c r="BH269" s="523">
        <v>0</v>
      </c>
      <c r="BI269" s="523">
        <v>0</v>
      </c>
      <c r="BJ269" s="523">
        <v>0</v>
      </c>
      <c r="BK269" s="523">
        <v>0</v>
      </c>
      <c r="BL269" s="523">
        <v>0</v>
      </c>
      <c r="BM269" s="523">
        <v>0</v>
      </c>
      <c r="BN269" s="523">
        <v>0</v>
      </c>
      <c r="BP269" s="523">
        <v>0</v>
      </c>
      <c r="BQ269" s="523">
        <v>0</v>
      </c>
      <c r="BR269" s="523">
        <v>0</v>
      </c>
      <c r="BS269" s="523">
        <v>0</v>
      </c>
      <c r="BT269" s="523">
        <v>0</v>
      </c>
      <c r="BU269" s="523">
        <v>0</v>
      </c>
      <c r="BV269" s="523">
        <v>0</v>
      </c>
      <c r="BW269" s="523">
        <v>0</v>
      </c>
      <c r="BX269" s="523">
        <v>0</v>
      </c>
      <c r="BY269" s="523">
        <v>0</v>
      </c>
      <c r="BZ269" s="523">
        <v>0</v>
      </c>
      <c r="CA269" s="523">
        <v>0</v>
      </c>
      <c r="CC269" s="183">
        <f t="shared" ref="CC269:CN269" si="712">SUM(CC270:CC271)</f>
        <v>0</v>
      </c>
      <c r="CD269" s="183">
        <f t="shared" si="712"/>
        <v>0</v>
      </c>
      <c r="CE269" s="183">
        <f t="shared" si="712"/>
        <v>0</v>
      </c>
      <c r="CF269" s="183">
        <f t="shared" si="712"/>
        <v>0</v>
      </c>
      <c r="CG269" s="183">
        <f t="shared" si="712"/>
        <v>0</v>
      </c>
      <c r="CH269" s="183">
        <f t="shared" si="712"/>
        <v>0</v>
      </c>
      <c r="CI269" s="183">
        <f t="shared" si="712"/>
        <v>0</v>
      </c>
      <c r="CJ269" s="183">
        <f t="shared" si="712"/>
        <v>0</v>
      </c>
      <c r="CK269" s="183">
        <f t="shared" si="712"/>
        <v>0</v>
      </c>
      <c r="CL269" s="183">
        <f t="shared" si="712"/>
        <v>0</v>
      </c>
      <c r="CM269" s="183">
        <f t="shared" si="712"/>
        <v>0</v>
      </c>
      <c r="CN269" s="183">
        <f t="shared" si="712"/>
        <v>0</v>
      </c>
      <c r="CP269" s="183">
        <f t="shared" ref="CP269:DA269" si="713">SUM(CP270:CP271)</f>
        <v>0</v>
      </c>
      <c r="CQ269" s="183">
        <f t="shared" si="713"/>
        <v>0</v>
      </c>
      <c r="CR269" s="183">
        <f t="shared" si="713"/>
        <v>0</v>
      </c>
      <c r="CS269" s="183">
        <f t="shared" si="713"/>
        <v>0</v>
      </c>
      <c r="CT269" s="183">
        <f t="shared" si="713"/>
        <v>0</v>
      </c>
      <c r="CU269" s="183">
        <f t="shared" si="713"/>
        <v>0</v>
      </c>
      <c r="CV269" s="183">
        <f t="shared" si="713"/>
        <v>0</v>
      </c>
      <c r="CW269" s="183">
        <f t="shared" si="713"/>
        <v>0</v>
      </c>
      <c r="CX269" s="183">
        <f t="shared" si="713"/>
        <v>0</v>
      </c>
      <c r="CY269" s="183">
        <f t="shared" si="713"/>
        <v>0</v>
      </c>
      <c r="CZ269" s="183">
        <f t="shared" si="713"/>
        <v>0</v>
      </c>
      <c r="DA269" s="183">
        <f t="shared" si="713"/>
        <v>0</v>
      </c>
      <c r="DC269" s="183">
        <f t="shared" ref="DC269:DN269" si="714">SUM(DC270:DC271)</f>
        <v>0</v>
      </c>
      <c r="DD269" s="183">
        <f t="shared" si="714"/>
        <v>0</v>
      </c>
      <c r="DE269" s="183">
        <f t="shared" si="714"/>
        <v>0</v>
      </c>
      <c r="DF269" s="183">
        <f t="shared" si="714"/>
        <v>0</v>
      </c>
      <c r="DG269" s="183">
        <f t="shared" si="714"/>
        <v>0</v>
      </c>
      <c r="DH269" s="183">
        <f t="shared" si="714"/>
        <v>0</v>
      </c>
      <c r="DI269" s="183">
        <f t="shared" si="714"/>
        <v>0</v>
      </c>
      <c r="DJ269" s="183">
        <f t="shared" si="714"/>
        <v>0</v>
      </c>
      <c r="DK269" s="183">
        <f t="shared" si="714"/>
        <v>0</v>
      </c>
      <c r="DL269" s="183">
        <f t="shared" si="714"/>
        <v>0</v>
      </c>
      <c r="DM269" s="183">
        <f t="shared" si="714"/>
        <v>0</v>
      </c>
      <c r="DN269" s="183">
        <f t="shared" si="714"/>
        <v>0</v>
      </c>
      <c r="DP269" s="183">
        <f t="shared" ref="DP269:EA269" si="715">SUM(DP270:DP271)</f>
        <v>0</v>
      </c>
      <c r="DQ269" s="183">
        <f t="shared" si="715"/>
        <v>0</v>
      </c>
      <c r="DR269" s="183">
        <f t="shared" si="715"/>
        <v>0</v>
      </c>
      <c r="DS269" s="183">
        <f t="shared" si="715"/>
        <v>0</v>
      </c>
      <c r="DT269" s="183">
        <f t="shared" si="715"/>
        <v>0</v>
      </c>
      <c r="DU269" s="183">
        <f t="shared" si="715"/>
        <v>0</v>
      </c>
      <c r="DV269" s="183">
        <f t="shared" si="715"/>
        <v>0</v>
      </c>
      <c r="DW269" s="183">
        <f t="shared" si="715"/>
        <v>0</v>
      </c>
      <c r="DX269" s="183">
        <f t="shared" si="715"/>
        <v>0</v>
      </c>
      <c r="DY269" s="183">
        <f t="shared" si="715"/>
        <v>0</v>
      </c>
      <c r="DZ269" s="183">
        <f t="shared" si="715"/>
        <v>0</v>
      </c>
      <c r="EA269" s="183">
        <f t="shared" si="715"/>
        <v>0</v>
      </c>
      <c r="EC269" s="484">
        <v>1000000</v>
      </c>
      <c r="ED269" s="484">
        <v>1000000</v>
      </c>
      <c r="EE269" s="484">
        <v>1000000</v>
      </c>
      <c r="EF269" s="484">
        <v>1000000</v>
      </c>
      <c r="EG269" s="484">
        <v>1000000</v>
      </c>
      <c r="EH269" s="484">
        <v>1000000</v>
      </c>
      <c r="EI269" s="484">
        <v>1000000</v>
      </c>
      <c r="EJ269" s="484">
        <v>1000000</v>
      </c>
      <c r="EK269" s="484">
        <v>1000000</v>
      </c>
      <c r="EL269" s="484">
        <v>1000000</v>
      </c>
      <c r="EM269" s="484">
        <v>1000000</v>
      </c>
      <c r="EN269" s="484">
        <v>1000000</v>
      </c>
      <c r="EP269" s="484">
        <v>1000000</v>
      </c>
      <c r="EQ269" s="484">
        <v>1000000</v>
      </c>
      <c r="ER269" s="484">
        <v>1000000</v>
      </c>
      <c r="ES269" s="484">
        <v>1000000</v>
      </c>
      <c r="ET269" s="484">
        <v>1000000</v>
      </c>
      <c r="EU269" s="484">
        <v>1000000</v>
      </c>
      <c r="EV269" s="484">
        <v>1000000</v>
      </c>
      <c r="EW269" s="484">
        <v>1000000</v>
      </c>
      <c r="EX269" s="484">
        <v>1000000</v>
      </c>
      <c r="EY269" s="484">
        <v>1000000</v>
      </c>
      <c r="EZ269" s="484">
        <v>1000000</v>
      </c>
      <c r="FA269" s="484">
        <v>1000000</v>
      </c>
    </row>
    <row r="270" spans="1:157" ht="21.75" hidden="1" customHeight="1" thickBot="1">
      <c r="A270" s="179"/>
      <c r="B270" s="163" t="s">
        <v>205</v>
      </c>
      <c r="C270" s="1" t="s">
        <v>206</v>
      </c>
      <c r="D270" s="179" t="s">
        <v>217</v>
      </c>
      <c r="E270" s="179" t="s">
        <v>179</v>
      </c>
      <c r="F270" s="179" t="s">
        <v>171</v>
      </c>
      <c r="G270" s="179" t="s">
        <v>171</v>
      </c>
      <c r="H270" s="179" t="s">
        <v>171</v>
      </c>
      <c r="I270" s="179" t="s">
        <v>171</v>
      </c>
      <c r="J270" s="179" t="s">
        <v>171</v>
      </c>
      <c r="K270" s="179" t="s">
        <v>171</v>
      </c>
      <c r="L270" s="179" t="s">
        <v>171</v>
      </c>
      <c r="M270" s="179" t="s">
        <v>171</v>
      </c>
      <c r="N270" s="179" t="s">
        <v>171</v>
      </c>
      <c r="O270" s="179" t="s">
        <v>171</v>
      </c>
      <c r="P270" s="179"/>
      <c r="Q270" s="179"/>
      <c r="R270" s="179"/>
      <c r="S270" s="179"/>
      <c r="T270" s="186" t="s">
        <v>181</v>
      </c>
      <c r="U270" s="387"/>
      <c r="V270" s="186" t="s">
        <v>181</v>
      </c>
      <c r="W270" s="345">
        <f>(+SUMIFS('[1]SIIF 30 de Noviembre de 2025'!$P$4:$P$749,'[1]SIIF 30 de Noviembre de 2025'!$A$4:$A$749,$B270,'[1]SIIF 30 de Noviembre de 2025'!$B$4:$B$749,$C270,'[1]SIIF 30 de Noviembre de 2025'!$C$4:$C$749,$D270,'[1]SIIF 30 de Noviembre de 2025'!$D$4:$D$749,$E270,'[1]SIIF 30 de Noviembre de 2025'!$E$4:$E$749,$F270,'[1]SIIF 30 de Noviembre de 2025'!$F$4:$F$749,$G270,'[1]SIIF 30 de Noviembre de 2025'!$G$4:$G$749,$H270,'[1]SIIF 30 de Noviembre de 2025'!$H$4:$H$749,$I270,'[1]SIIF 30 de Noviembre de 2025'!$I$4:$I$749,$J270,'[1]SIIF 30 de Noviembre de 2025'!$J$4:$J$749,$K270,'[1]SIIF 30 de Noviembre de 2025'!$K$4:$K$749,$L270,'[1]SIIF 30 de Noviembre de 2025'!$L$4:$L$749,$M270,'[1]SIIF 30 de Noviembre de 2025'!$M$4:$M$749,$N270,'[1]SIIF 30 de Noviembre de 2025'!$N$4:$N$749,$O270)/1000000)</f>
        <v>0</v>
      </c>
      <c r="X270" s="345">
        <v>0</v>
      </c>
      <c r="Y270" s="343">
        <f>(+SUMIFS('[1]SIIF 30 de Noviembre de 2025'!$R$4:$R$749,'[1]SIIF 30 de Noviembre de 2025'!$A$4:$A$749,$B270,'[1]SIIF 30 de Noviembre de 2025'!$B$4:$B$749,$C270,'[1]SIIF 30 de Noviembre de 2025'!$C$4:$C$749,$D270,'[1]SIIF 30 de Noviembre de 2025'!$D$4:$D$749,$E270,'[1]SIIF 30 de Noviembre de 2025'!$E$4:$E$749,$F270,'[1]SIIF 30 de Noviembre de 2025'!$F$4:$F$749,$G270,'[1]SIIF 30 de Noviembre de 2025'!$G$4:$G$749,$H270,'[1]SIIF 30 de Noviembre de 2025'!$H$4:$H$749,$I270,'[1]SIIF 30 de Noviembre de 2025'!$I$4:$I$749,$J270,'[1]SIIF 30 de Noviembre de 2025'!$J$4:$J$749,$K270,'[1]SIIF 30 de Noviembre de 2025'!$K$4:$K$749,$L270,'[1]SIIF 30 de Noviembre de 2025'!$L$4:$L$749,$M270,'[1]SIIF 30 de Noviembre de 2025'!$M$4:$M$749,$N270,'[1]SIIF 30 de Noviembre de 2025'!$N$4:$N$749,$O270)/1000000)</f>
        <v>0</v>
      </c>
      <c r="Z270" s="341"/>
      <c r="AA270" s="343">
        <f>(+SUMIFS('[1]SIIF 30 de Noviembre de 2025'!$Q$4:$Q$749,'[1]SIIF 30 de Noviembre de 2025'!$A$4:$A$749,$B270,'[1]SIIF 30 de Noviembre de 2025'!$B$4:$B$749,$C270,'[1]SIIF 30 de Noviembre de 2025'!$C$4:$C$749,$D270,'[1]SIIF 30 de Noviembre de 2025'!$D$4:$D$749,$E270,'[1]SIIF 30 de Noviembre de 2025'!$E$4:$E$749,$F270,'[1]SIIF 30 de Noviembre de 2025'!$F$4:$F$749,$G270,'[1]SIIF 30 de Noviembre de 2025'!$G$4:$G$749,$H270,'[1]SIIF 30 de Noviembre de 2025'!$H$4:$H$749,$I270,'[1]SIIF 30 de Noviembre de 2025'!$I$4:$I$749,$J270,'[1]SIIF 30 de Noviembre de 2025'!$J$4:$J$749,$K270,'[1]SIIF 30 de Noviembre de 2025'!$K$4:$K$749,$L270,'[1]SIIF 30 de Noviembre de 2025'!$L$4:$L$749,$M270,'[1]SIIF 30 de Noviembre de 2025'!$M$4:$M$749,$N270,'[1]SIIF 30 de Noviembre de 2025'!$N$4:$N$749,$O270)/1000000)</f>
        <v>0</v>
      </c>
      <c r="AB270" s="343"/>
      <c r="AC270" s="341"/>
      <c r="AD270" s="407">
        <f>W270-Y270+AA270</f>
        <v>0</v>
      </c>
      <c r="AE270" s="345">
        <f>(+SUMIFS('[1]SIIF 30 de Noviembre de 2025'!$T$4:$T$749,'[1]SIIF 30 de Noviembre de 2025'!$A$4:$A$749,$B270,'[1]SIIF 30 de Noviembre de 2025'!$B$4:$B$749,$C270,'[1]SIIF 30 de Noviembre de 2025'!$C$4:$C$749,$D270,'[1]SIIF 30 de Noviembre de 2025'!$D$4:$D$749,$E270,'[1]SIIF 30 de Noviembre de 2025'!$E$4:$E$749,$F270,'[1]SIIF 30 de Noviembre de 2025'!$F$4:$F$749,$G270,'[1]SIIF 30 de Noviembre de 2025'!$G$4:$G$749,$H270,'[1]SIIF 30 de Noviembre de 2025'!$H$4:$H$749,$I270,'[1]SIIF 30 de Noviembre de 2025'!$I$4:$I$749,$J270,'[1]SIIF 30 de Noviembre de 2025'!$J$4:$J$749,$K270,'[1]SIIF 30 de Noviembre de 2025'!$K$4:$K$749,$L270,'[1]SIIF 30 de Noviembre de 2025'!$L$4:$L$749,$M270,'[1]SIIF 30 de Noviembre de 2025'!$M$4:$M$749,$N270,'[1]SIIF 30 de Noviembre de 2025'!$N$4:$N$749,$O270)/1000000)</f>
        <v>0</v>
      </c>
      <c r="AF270" s="345"/>
      <c r="AG270" s="343">
        <f>AD270-AE270</f>
        <v>0</v>
      </c>
      <c r="AH270" s="409">
        <f>+SUMIFS('[1]SIIF 30 de Noviembre de 2025'!$W$4:$W$749,'[1]SIIF 30 de Noviembre de 2025'!$A$4:$A$749,$B270,'[1]SIIF 30 de Noviembre de 2025'!$B$4:$B$749,$C270,'[1]SIIF 30 de Noviembre de 2025'!$C$4:$C$749,$D270,'[1]SIIF 30 de Noviembre de 2025'!$D$4:$D$749,$E270,'[1]SIIF 30 de Noviembre de 2025'!$E$4:$E$749,$F270,'[1]SIIF 30 de Noviembre de 2025'!$F$4:$F$749,$G270,'[1]SIIF 30 de Noviembre de 2025'!$G$4:$G$749,$H270,'[1]SIIF 30 de Noviembre de 2025'!$H$4:$H$749,$I270,'[1]SIIF 30 de Noviembre de 2025'!$I$4:$I$749,$J270,'[1]SIIF 30 de Noviembre de 2025'!$J$4:$J$749,$K270,'[1]SIIF 30 de Noviembre de 2025'!$K$4:$K$749,$L270,'[1]SIIF 30 de Noviembre de 2025'!$L$4:$L$749,$M270,'[1]SIIF 30 de Noviembre de 2025'!$M$4:$M$749,$N270,'[1]SIIF 30 de Noviembre de 2025'!$N$4:$N$749,$O270)/1000000</f>
        <v>0</v>
      </c>
      <c r="AI270" s="296" t="e">
        <f>+AH270/AD270</f>
        <v>#DIV/0!</v>
      </c>
      <c r="AJ270" s="182" t="e">
        <f>+AH270/AG270</f>
        <v>#DIV/0!</v>
      </c>
      <c r="AK270" s="187">
        <f>+SUMIFS('[1]Cierre Mes Anterior'!$W$4:$W$773,'[1]Cierre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L270" s="174">
        <f>+AH270-AK270</f>
        <v>0</v>
      </c>
      <c r="AM270" s="168">
        <f t="shared" si="696"/>
        <v>0</v>
      </c>
      <c r="AN270" s="409">
        <f>+SUMIFS('[1]SIIF 30 de Noviembre de 2025'!$X$4:$X$749,'[1]SIIF 30 de Noviembre de 2025'!$A$4:$A$749,$B270,'[1]SIIF 30 de Noviembre de 2025'!$B$4:$B$749,$C270,'[1]SIIF 30 de Noviembre de 2025'!$C$4:$C$749,$D270,'[1]SIIF 30 de Noviembre de 2025'!$D$4:$D$749,$E270,'[1]SIIF 30 de Noviembre de 2025'!$E$4:$E$749,$F270,'[1]SIIF 30 de Noviembre de 2025'!$F$4:$F$749,$G270,'[1]SIIF 30 de Noviembre de 2025'!$G$4:$G$749,$H270,'[1]SIIF 30 de Noviembre de 2025'!$H$4:$H$749,$I270,'[1]SIIF 30 de Noviembre de 2025'!$I$4:$I$749,$J270,'[1]SIIF 30 de Noviembre de 2025'!$J$4:$J$749,$K270,'[1]SIIF 30 de Noviembre de 2025'!$K$4:$K$749,$L270,'[1]SIIF 30 de Noviembre de 2025'!$L$4:$L$749,$M270,'[1]SIIF 30 de Noviembre de 2025'!$M$4:$M$749,$N270,'[1]SIIF 30 de Noviembre de 2025'!$N$4:$N$749,$O270)/1000000</f>
        <v>0</v>
      </c>
      <c r="AO270" s="175" t="e">
        <f>+AN270/AD270</f>
        <v>#DIV/0!</v>
      </c>
      <c r="AP270" s="184" t="e">
        <f>+AN270/AG270</f>
        <v>#DIV/0!</v>
      </c>
      <c r="AQ270" s="187">
        <f>+SUMIFS('[1]Cierre Mes Anterior'!$X$4:$X$773,'[1]Cierre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R270" s="174">
        <f>+AN270-AQ270</f>
        <v>0</v>
      </c>
      <c r="AS270" s="168">
        <f t="shared" si="698"/>
        <v>0</v>
      </c>
      <c r="AT270" s="409">
        <f>+SUMIFS('[1]SIIF 30 de Noviembre de 2025'!$Z$4:$Z$749,'[1]SIIF 30 de Noviembre de 2025'!$A$4:$A$749,$B270,'[1]SIIF 30 de Noviembre de 2025'!$B$4:$B$749,$C270,'[1]SIIF 30 de Noviembre de 2025'!$C$4:$C$749,$D270,'[1]SIIF 30 de Noviembre de 2025'!$D$4:$D$749,$E270,'[1]SIIF 30 de Noviembre de 2025'!$E$4:$E$749,$F270,'[1]SIIF 30 de Noviembre de 2025'!$F$4:$F$749,$G270,'[1]SIIF 30 de Noviembre de 2025'!$G$4:$G$749,$H270,'[1]SIIF 30 de Noviembre de 2025'!$H$4:$H$749,$I270,'[1]SIIF 30 de Noviembre de 2025'!$I$4:$I$749,$J270,'[1]SIIF 30 de Noviembre de 2025'!$J$4:$J$749,$K270,'[1]SIIF 30 de Noviembre de 2025'!$K$4:$K$749,$L270,'[1]SIIF 30 de Noviembre de 2025'!$L$4:$L$749,$M270,'[1]SIIF 30 de Noviembre de 2025'!$M$4:$M$749,$N270,'[1]SIIF 30 de Noviembre de 2025'!$N$4:$N$749,$O270)/1000000</f>
        <v>0</v>
      </c>
      <c r="AU270" s="175" t="e">
        <f>+AT270/AD270</f>
        <v>#DIV/0!</v>
      </c>
      <c r="AV270" s="407">
        <f>+AD270-AH270</f>
        <v>0</v>
      </c>
      <c r="AW270" s="341">
        <f>+AH270-AN270</f>
        <v>0</v>
      </c>
      <c r="AX270" s="342">
        <f t="shared" si="708"/>
        <v>0</v>
      </c>
      <c r="AY270" s="343">
        <f>+AG270-AH270</f>
        <v>0</v>
      </c>
      <c r="AZ270" s="188">
        <f>AD270*AS270</f>
        <v>0</v>
      </c>
      <c r="BA270" s="170">
        <f>IF(AND(AZ270=0,AN270&gt;AZ270),1,IFERROR(AN270/AZ270,1))</f>
        <v>1</v>
      </c>
      <c r="BC270" s="313"/>
      <c r="BD270" s="313"/>
      <c r="BE270" s="313"/>
      <c r="BF270" s="313"/>
      <c r="BG270" s="313"/>
      <c r="BH270" s="313"/>
      <c r="BI270" s="313"/>
      <c r="BJ270" s="313"/>
      <c r="BK270" s="313"/>
      <c r="BL270" s="313"/>
      <c r="BM270" s="313"/>
      <c r="BN270" s="313"/>
      <c r="BP270" s="313"/>
      <c r="BQ270" s="313"/>
      <c r="BR270" s="313"/>
      <c r="BS270" s="313"/>
      <c r="BT270" s="313"/>
      <c r="BU270" s="313"/>
      <c r="BV270" s="313"/>
      <c r="BW270" s="313"/>
      <c r="BX270" s="313"/>
      <c r="BY270" s="313"/>
      <c r="BZ270" s="313"/>
      <c r="CA270" s="313"/>
      <c r="CC270" s="464">
        <f t="shared" si="709"/>
        <v>0</v>
      </c>
      <c r="CD270" s="464">
        <f t="shared" si="709"/>
        <v>0</v>
      </c>
      <c r="CE270" s="464">
        <f t="shared" si="709"/>
        <v>0</v>
      </c>
      <c r="CF270" s="464">
        <f t="shared" si="709"/>
        <v>0</v>
      </c>
      <c r="CG270" s="464">
        <f t="shared" si="709"/>
        <v>0</v>
      </c>
      <c r="CH270" s="464">
        <f t="shared" si="709"/>
        <v>0</v>
      </c>
      <c r="CI270" s="464">
        <f t="shared" si="709"/>
        <v>0</v>
      </c>
      <c r="CJ270" s="464">
        <f t="shared" si="709"/>
        <v>0</v>
      </c>
      <c r="CK270" s="464">
        <f t="shared" si="709"/>
        <v>0</v>
      </c>
      <c r="CL270" s="464">
        <f t="shared" si="709"/>
        <v>0</v>
      </c>
      <c r="CM270" s="464">
        <f t="shared" si="709"/>
        <v>0</v>
      </c>
      <c r="CN270" s="464">
        <f t="shared" si="709"/>
        <v>0</v>
      </c>
      <c r="CP270" s="465">
        <f t="shared" si="710"/>
        <v>0</v>
      </c>
      <c r="CQ270" s="465">
        <f t="shared" si="710"/>
        <v>0</v>
      </c>
      <c r="CR270" s="465">
        <f t="shared" si="710"/>
        <v>0</v>
      </c>
      <c r="CS270" s="465">
        <f t="shared" si="710"/>
        <v>0</v>
      </c>
      <c r="CT270" s="465">
        <f t="shared" si="710"/>
        <v>0</v>
      </c>
      <c r="CU270" s="465">
        <f t="shared" si="710"/>
        <v>0</v>
      </c>
      <c r="CV270" s="465">
        <f t="shared" si="710"/>
        <v>0</v>
      </c>
      <c r="CW270" s="465">
        <f t="shared" si="710"/>
        <v>0</v>
      </c>
      <c r="CX270" s="465">
        <f t="shared" si="710"/>
        <v>0</v>
      </c>
      <c r="CY270" s="465">
        <f t="shared" si="710"/>
        <v>0</v>
      </c>
      <c r="CZ270" s="465">
        <f t="shared" si="710"/>
        <v>0</v>
      </c>
      <c r="DA270" s="465">
        <f t="shared" si="710"/>
        <v>0</v>
      </c>
      <c r="DC270" s="488"/>
      <c r="DD270" s="488"/>
      <c r="DE270" s="488"/>
      <c r="DF270" s="488"/>
      <c r="DG270" s="488"/>
      <c r="DH270" s="488"/>
      <c r="DI270" s="488"/>
      <c r="DJ270" s="488"/>
      <c r="DK270" s="488"/>
      <c r="DL270" s="488"/>
      <c r="DM270" s="488"/>
      <c r="DN270" s="488"/>
      <c r="DP270" s="488"/>
      <c r="DQ270" s="488"/>
      <c r="DR270" s="488"/>
      <c r="DS270" s="488"/>
      <c r="DT270" s="488"/>
      <c r="DU270" s="488"/>
      <c r="DV270" s="488"/>
      <c r="DW270" s="488"/>
      <c r="DX270" s="488"/>
      <c r="DY270" s="488"/>
      <c r="DZ270" s="488"/>
      <c r="EA270" s="488"/>
      <c r="EC270" s="488">
        <v>1000000</v>
      </c>
      <c r="ED270" s="488">
        <v>1000000</v>
      </c>
      <c r="EE270" s="488">
        <v>1000000</v>
      </c>
      <c r="EF270" s="488">
        <v>1000000</v>
      </c>
      <c r="EG270" s="488">
        <v>1000000</v>
      </c>
      <c r="EH270" s="488">
        <v>1000000</v>
      </c>
      <c r="EI270" s="488">
        <v>1000000</v>
      </c>
      <c r="EJ270" s="488">
        <v>1000000</v>
      </c>
      <c r="EK270" s="488">
        <v>1000000</v>
      </c>
      <c r="EL270" s="488">
        <v>1000000</v>
      </c>
      <c r="EM270" s="488">
        <v>1000000</v>
      </c>
      <c r="EN270" s="488">
        <v>1000000</v>
      </c>
      <c r="EP270" s="488">
        <v>1000000</v>
      </c>
      <c r="EQ270" s="488">
        <v>1000000</v>
      </c>
      <c r="ER270" s="488">
        <v>1000000</v>
      </c>
      <c r="ES270" s="488">
        <v>1000000</v>
      </c>
      <c r="ET270" s="488">
        <v>1000000</v>
      </c>
      <c r="EU270" s="488">
        <v>1000000</v>
      </c>
      <c r="EV270" s="488">
        <v>1000000</v>
      </c>
      <c r="EW270" s="488">
        <v>1000000</v>
      </c>
      <c r="EX270" s="488">
        <v>1000000</v>
      </c>
      <c r="EY270" s="488">
        <v>1000000</v>
      </c>
      <c r="EZ270" s="488">
        <v>1000000</v>
      </c>
      <c r="FA270" s="488">
        <v>1000000</v>
      </c>
    </row>
    <row r="271" spans="1:157" ht="21.75" customHeight="1" thickBot="1">
      <c r="A271" s="179"/>
      <c r="B271" s="163" t="s">
        <v>205</v>
      </c>
      <c r="C271" s="1" t="s">
        <v>206</v>
      </c>
      <c r="D271" s="179" t="s">
        <v>218</v>
      </c>
      <c r="E271" s="179" t="s">
        <v>179</v>
      </c>
      <c r="F271" s="179" t="s">
        <v>171</v>
      </c>
      <c r="G271" s="179" t="s">
        <v>171</v>
      </c>
      <c r="H271" s="179" t="s">
        <v>171</v>
      </c>
      <c r="I271" s="179" t="s">
        <v>171</v>
      </c>
      <c r="J271" s="179" t="s">
        <v>171</v>
      </c>
      <c r="K271" s="179" t="s">
        <v>171</v>
      </c>
      <c r="L271" s="179" t="s">
        <v>171</v>
      </c>
      <c r="M271" s="179" t="s">
        <v>171</v>
      </c>
      <c r="N271" s="179" t="s">
        <v>171</v>
      </c>
      <c r="O271" s="179" t="s">
        <v>171</v>
      </c>
      <c r="P271" s="179"/>
      <c r="Q271" s="179"/>
      <c r="R271" s="179"/>
      <c r="S271" s="179"/>
      <c r="T271" s="186" t="s">
        <v>182</v>
      </c>
      <c r="U271" s="387"/>
      <c r="V271" s="186" t="s">
        <v>182</v>
      </c>
      <c r="W271" s="345">
        <f>(+SUMIFS('[1]SIIF 30 de Noviembre de 2025'!$P$4:$P$749,'[1]SIIF 30 de Noviembre de 2025'!$A$4:$A$749,$B271,'[1]SIIF 30 de Noviembre de 2025'!$B$4:$B$749,$C271,'[1]SIIF 30 de Noviembre de 2025'!$C$4:$C$749,$D271,'[1]SIIF 30 de Noviembre de 2025'!$D$4:$D$749,$E271,'[1]SIIF 30 de Noviembre de 2025'!$E$4:$E$749,$F271,'[1]SIIF 30 de Noviembre de 2025'!$F$4:$F$749,$G271,'[1]SIIF 30 de Noviembre de 2025'!$G$4:$G$749,$H271,'[1]SIIF 30 de Noviembre de 2025'!$H$4:$H$749,$I271,'[1]SIIF 30 de Noviembre de 2025'!$I$4:$I$749,$J271,'[1]SIIF 30 de Noviembre de 2025'!$J$4:$J$749,$K271,'[1]SIIF 30 de Noviembre de 2025'!$K$4:$K$749,$L271,'[1]SIIF 30 de Noviembre de 2025'!$L$4:$L$749,$M271,'[1]SIIF 30 de Noviembre de 2025'!$M$4:$M$749,$N271,'[1]SIIF 30 de Noviembre de 2025'!$N$4:$N$749,$O271)/1000000)</f>
        <v>0</v>
      </c>
      <c r="X271" s="345">
        <v>0</v>
      </c>
      <c r="Y271" s="343">
        <f>(+SUMIFS('[1]SIIF 30 de Noviembre de 2025'!$R$4:$R$749,'[1]SIIF 30 de Noviembre de 2025'!$A$4:$A$749,$B271,'[1]SIIF 30 de Noviembre de 2025'!$B$4:$B$749,$C271,'[1]SIIF 30 de Noviembre de 2025'!$C$4:$C$749,$D271,'[1]SIIF 30 de Noviembre de 2025'!$D$4:$D$749,$E271,'[1]SIIF 30 de Noviembre de 2025'!$E$4:$E$749,$F271,'[1]SIIF 30 de Noviembre de 2025'!$F$4:$F$749,$G271,'[1]SIIF 30 de Noviembre de 2025'!$G$4:$G$749,$H271,'[1]SIIF 30 de Noviembre de 2025'!$H$4:$H$749,$I271,'[1]SIIF 30 de Noviembre de 2025'!$I$4:$I$749,$J271,'[1]SIIF 30 de Noviembre de 2025'!$J$4:$J$749,$K271,'[1]SIIF 30 de Noviembre de 2025'!$K$4:$K$749,$L271,'[1]SIIF 30 de Noviembre de 2025'!$L$4:$L$749,$M271,'[1]SIIF 30 de Noviembre de 2025'!$M$4:$M$749,$N271,'[1]SIIF 30 de Noviembre de 2025'!$N$4:$N$749,$O271)/1000000)</f>
        <v>0</v>
      </c>
      <c r="Z271" s="341"/>
      <c r="AA271" s="343">
        <f>(+SUMIFS('[1]SIIF 30 de Noviembre de 2025'!$Q$4:$Q$749,'[1]SIIF 30 de Noviembre de 2025'!$A$4:$A$749,$B271,'[1]SIIF 30 de Noviembre de 2025'!$B$4:$B$749,$C271,'[1]SIIF 30 de Noviembre de 2025'!$C$4:$C$749,$D271,'[1]SIIF 30 de Noviembre de 2025'!$D$4:$D$749,$E271,'[1]SIIF 30 de Noviembre de 2025'!$E$4:$E$749,$F271,'[1]SIIF 30 de Noviembre de 2025'!$F$4:$F$749,$G271,'[1]SIIF 30 de Noviembre de 2025'!$G$4:$G$749,$H271,'[1]SIIF 30 de Noviembre de 2025'!$H$4:$H$749,$I271,'[1]SIIF 30 de Noviembre de 2025'!$I$4:$I$749,$J271,'[1]SIIF 30 de Noviembre de 2025'!$J$4:$J$749,$K271,'[1]SIIF 30 de Noviembre de 2025'!$K$4:$K$749,$L271,'[1]SIIF 30 de Noviembre de 2025'!$L$4:$L$749,$M271,'[1]SIIF 30 de Noviembre de 2025'!$M$4:$M$749,$N271,'[1]SIIF 30 de Noviembre de 2025'!$N$4:$N$749,$O271)/1000000)</f>
        <v>0</v>
      </c>
      <c r="AB271" s="345"/>
      <c r="AC271" s="341"/>
      <c r="AD271" s="407">
        <f>W271-Y271+AA271</f>
        <v>0</v>
      </c>
      <c r="AE271" s="345">
        <f>(+SUMIFS('[1]SIIF 30 de Noviembre de 2025'!$T$4:$T$749,'[1]SIIF 30 de Noviembre de 2025'!$A$4:$A$749,$B271,'[1]SIIF 30 de Noviembre de 2025'!$B$4:$B$749,$C271,'[1]SIIF 30 de Noviembre de 2025'!$C$4:$C$749,$D271,'[1]SIIF 30 de Noviembre de 2025'!$D$4:$D$749,$E271,'[1]SIIF 30 de Noviembre de 2025'!$E$4:$E$749,$F271,'[1]SIIF 30 de Noviembre de 2025'!$F$4:$F$749,$G271,'[1]SIIF 30 de Noviembre de 2025'!$G$4:$G$749,$H271,'[1]SIIF 30 de Noviembre de 2025'!$H$4:$H$749,$I271,'[1]SIIF 30 de Noviembre de 2025'!$I$4:$I$749,$J271,'[1]SIIF 30 de Noviembre de 2025'!$J$4:$J$749,$K271,'[1]SIIF 30 de Noviembre de 2025'!$K$4:$K$749,$L271,'[1]SIIF 30 de Noviembre de 2025'!$L$4:$L$749,$M271,'[1]SIIF 30 de Noviembre de 2025'!$M$4:$M$749,$N271,'[1]SIIF 30 de Noviembre de 2025'!$N$4:$N$749,$O271)/1000000)</f>
        <v>0</v>
      </c>
      <c r="AF271" s="345">
        <f>(+SUMIFS('[1]SIIF 30 de Noviembre de 2025'!$U$4:$U$749,'[1]SIIF 30 de Noviembre de 2025'!$A$4:$A$749,$B271,'[1]SIIF 30 de Noviembre de 2025'!$B$4:$B$749,$C271,'[1]SIIF 30 de Noviembre de 2025'!$C$4:$C$749,$D271,'[1]SIIF 30 de Noviembre de 2025'!$D$4:$D$749,$E271,'[1]SIIF 30 de Noviembre de 2025'!$E$4:$E$749,$F271,'[1]SIIF 30 de Noviembre de 2025'!$F$4:$F$749,$G271,'[1]SIIF 30 de Noviembre de 2025'!$G$4:$G$749,$H271,'[1]SIIF 30 de Noviembre de 2025'!$H$4:$H$749,$I271,'[1]SIIF 30 de Noviembre de 2025'!$I$4:$I$749,$J271,'[1]SIIF 30 de Noviembre de 2025'!$J$4:$J$749,$K271,'[1]SIIF 30 de Noviembre de 2025'!$K$4:$K$749,$L271,'[1]SIIF 30 de Noviembre de 2025'!$L$4:$L$749,$M271,'[1]SIIF 30 de Noviembre de 2025'!$M$4:$M$749,$N271,'[1]SIIF 30 de Noviembre de 2025'!$N$4:$N$749,$O271)/1000000)</f>
        <v>0</v>
      </c>
      <c r="AG271" s="343">
        <f>AD271-AE271</f>
        <v>0</v>
      </c>
      <c r="AH271" s="409">
        <f>+SUMIFS('[1]SIIF 30 de Noviembre de 2025'!$W$4:$W$749,'[1]SIIF 30 de Noviembre de 2025'!$A$4:$A$749,$B271,'[1]SIIF 30 de Noviembre de 2025'!$B$4:$B$749,$C271,'[1]SIIF 30 de Noviembre de 2025'!$C$4:$C$749,$D271,'[1]SIIF 30 de Noviembre de 2025'!$D$4:$D$749,$E271,'[1]SIIF 30 de Noviembre de 2025'!$E$4:$E$749,$F271,'[1]SIIF 30 de Noviembre de 2025'!$F$4:$F$749,$G271,'[1]SIIF 30 de Noviembre de 2025'!$G$4:$G$749,$H271,'[1]SIIF 30 de Noviembre de 2025'!$H$4:$H$749,$I271,'[1]SIIF 30 de Noviembre de 2025'!$I$4:$I$749,$J271,'[1]SIIF 30 de Noviembre de 2025'!$J$4:$J$749,$K271,'[1]SIIF 30 de Noviembre de 2025'!$K$4:$K$749,$L271,'[1]SIIF 30 de Noviembre de 2025'!$L$4:$L$749,$M271,'[1]SIIF 30 de Noviembre de 2025'!$M$4:$M$749,$N271,'[1]SIIF 30 de Noviembre de 2025'!$N$4:$N$749,$O271)/1000000</f>
        <v>0</v>
      </c>
      <c r="AI271" s="173">
        <f>IFERROR(AH271/AD271,0)</f>
        <v>0</v>
      </c>
      <c r="AJ271" s="182" t="e">
        <f>+AH271/AG271</f>
        <v>#DIV/0!</v>
      </c>
      <c r="AK271" s="243">
        <f>INDEX(CC271:CN271,MATCH($W$1,$CC$86:$CN$86,0))</f>
        <v>0</v>
      </c>
      <c r="AL271" s="174">
        <f>+AH271-AK271</f>
        <v>0</v>
      </c>
      <c r="AM271" s="168">
        <f t="shared" si="696"/>
        <v>0</v>
      </c>
      <c r="AN271" s="407">
        <f>+SUMIFS('[1]SIIF 30 de Noviembre de 2025'!$X$4:$X$749,'[1]SIIF 30 de Noviembre de 2025'!$A$4:$A$749,$B271,'[1]SIIF 30 de Noviembre de 2025'!$B$4:$B$749,$C271,'[1]SIIF 30 de Noviembre de 2025'!$C$4:$C$749,$D271,'[1]SIIF 30 de Noviembre de 2025'!$D$4:$D$749,$E271,'[1]SIIF 30 de Noviembre de 2025'!$E$4:$E$749,$F271,'[1]SIIF 30 de Noviembre de 2025'!$F$4:$F$749,$G271,'[1]SIIF 30 de Noviembre de 2025'!$G$4:$G$749,$H271,'[1]SIIF 30 de Noviembre de 2025'!$H$4:$H$749,$I271,'[1]SIIF 30 de Noviembre de 2025'!$I$4:$I$749,$J271,'[1]SIIF 30 de Noviembre de 2025'!$J$4:$J$749,$K271,'[1]SIIF 30 de Noviembre de 2025'!$K$4:$K$749,$L271,'[1]SIIF 30 de Noviembre de 2025'!$L$4:$L$749,$M271,'[1]SIIF 30 de Noviembre de 2025'!$M$4:$M$749,$N271,'[1]SIIF 30 de Noviembre de 2025'!$N$4:$N$749,$O271)/1000000</f>
        <v>0</v>
      </c>
      <c r="AO271" s="175">
        <f>IFERROR(AN271/AD271,0)</f>
        <v>0</v>
      </c>
      <c r="AP271" s="184" t="e">
        <f>+AN271/AG271</f>
        <v>#DIV/0!</v>
      </c>
      <c r="AQ271" s="243">
        <f>INDEX(CP271:DA271,MATCH($W$1,$CP$86:$DA$86,0))</f>
        <v>0</v>
      </c>
      <c r="AR271" s="174">
        <f>+AN271-AQ271</f>
        <v>0</v>
      </c>
      <c r="AS271" s="168">
        <f t="shared" si="698"/>
        <v>0</v>
      </c>
      <c r="AT271" s="407">
        <f>+SUMIFS('[1]SIIF 30 de Noviembre de 2025'!$Z$4:$Z$749,'[1]SIIF 30 de Noviembre de 2025'!$A$4:$A$749,$B271,'[1]SIIF 30 de Noviembre de 2025'!$B$4:$B$749,$C271,'[1]SIIF 30 de Noviembre de 2025'!$C$4:$C$749,$D271,'[1]SIIF 30 de Noviembre de 2025'!$D$4:$D$749,$E271,'[1]SIIF 30 de Noviembre de 2025'!$E$4:$E$749,$F271,'[1]SIIF 30 de Noviembre de 2025'!$F$4:$F$749,$G271,'[1]SIIF 30 de Noviembre de 2025'!$G$4:$G$749,$H271,'[1]SIIF 30 de Noviembre de 2025'!$H$4:$H$749,$I271,'[1]SIIF 30 de Noviembre de 2025'!$I$4:$I$749,$J271,'[1]SIIF 30 de Noviembre de 2025'!$J$4:$J$749,$K271,'[1]SIIF 30 de Noviembre de 2025'!$K$4:$K$749,$L271,'[1]SIIF 30 de Noviembre de 2025'!$L$4:$L$749,$M271,'[1]SIIF 30 de Noviembre de 2025'!$M$4:$M$749,$N271,'[1]SIIF 30 de Noviembre de 2025'!$N$4:$N$749,$O271)/1000000</f>
        <v>0</v>
      </c>
      <c r="AU271" s="175">
        <f>IFERROR(AT271/AD271,0)</f>
        <v>0</v>
      </c>
      <c r="AV271" s="407">
        <f>+AD271-AH271</f>
        <v>0</v>
      </c>
      <c r="AW271" s="341">
        <f>+AH271-AN271</f>
        <v>0</v>
      </c>
      <c r="AX271" s="342">
        <f t="shared" si="708"/>
        <v>0</v>
      </c>
      <c r="AY271" s="343">
        <f>+AG271-AH271</f>
        <v>0</v>
      </c>
      <c r="AZ271" s="188">
        <f>AD271*AS271</f>
        <v>0</v>
      </c>
      <c r="BA271" s="170">
        <f>IF(AND(AZ271=0,AN271&gt;AZ271),1,IFERROR(AN271/AZ271,1))</f>
        <v>1</v>
      </c>
      <c r="BC271" s="313">
        <v>0</v>
      </c>
      <c r="BD271" s="313">
        <v>0</v>
      </c>
      <c r="BE271" s="313">
        <v>0</v>
      </c>
      <c r="BF271" s="313">
        <v>0</v>
      </c>
      <c r="BG271" s="313">
        <v>0</v>
      </c>
      <c r="BH271" s="313">
        <v>0</v>
      </c>
      <c r="BI271" s="313">
        <v>0</v>
      </c>
      <c r="BJ271" s="313">
        <v>0</v>
      </c>
      <c r="BK271" s="313">
        <v>0</v>
      </c>
      <c r="BL271" s="313">
        <v>0</v>
      </c>
      <c r="BM271" s="313">
        <v>0</v>
      </c>
      <c r="BN271" s="313">
        <v>0</v>
      </c>
      <c r="BP271" s="313">
        <v>0</v>
      </c>
      <c r="BQ271" s="313">
        <v>0</v>
      </c>
      <c r="BR271" s="313">
        <v>0</v>
      </c>
      <c r="BS271" s="313">
        <v>0</v>
      </c>
      <c r="BT271" s="313">
        <v>0</v>
      </c>
      <c r="BU271" s="313">
        <v>0</v>
      </c>
      <c r="BV271" s="313">
        <v>0</v>
      </c>
      <c r="BW271" s="313">
        <v>0</v>
      </c>
      <c r="BX271" s="313">
        <v>0</v>
      </c>
      <c r="BY271" s="313">
        <v>0</v>
      </c>
      <c r="BZ271" s="313">
        <v>0</v>
      </c>
      <c r="CA271" s="313">
        <v>0</v>
      </c>
      <c r="CC271" s="464">
        <f t="shared" si="709"/>
        <v>0</v>
      </c>
      <c r="CD271" s="464">
        <f t="shared" si="709"/>
        <v>0</v>
      </c>
      <c r="CE271" s="464">
        <f t="shared" si="709"/>
        <v>0</v>
      </c>
      <c r="CF271" s="464">
        <f t="shared" si="709"/>
        <v>0</v>
      </c>
      <c r="CG271" s="464">
        <f t="shared" si="709"/>
        <v>0</v>
      </c>
      <c r="CH271" s="464">
        <f t="shared" si="709"/>
        <v>0</v>
      </c>
      <c r="CI271" s="464">
        <f t="shared" si="709"/>
        <v>0</v>
      </c>
      <c r="CJ271" s="464">
        <f t="shared" si="709"/>
        <v>0</v>
      </c>
      <c r="CK271" s="464">
        <f t="shared" si="709"/>
        <v>0</v>
      </c>
      <c r="CL271" s="464">
        <f t="shared" si="709"/>
        <v>0</v>
      </c>
      <c r="CM271" s="464">
        <f t="shared" si="709"/>
        <v>0</v>
      </c>
      <c r="CN271" s="464">
        <f t="shared" si="709"/>
        <v>0</v>
      </c>
      <c r="CP271" s="465">
        <f t="shared" si="710"/>
        <v>0</v>
      </c>
      <c r="CQ271" s="465">
        <f t="shared" si="710"/>
        <v>0</v>
      </c>
      <c r="CR271" s="465">
        <f t="shared" si="710"/>
        <v>0</v>
      </c>
      <c r="CS271" s="465">
        <f t="shared" si="710"/>
        <v>0</v>
      </c>
      <c r="CT271" s="465">
        <f t="shared" si="710"/>
        <v>0</v>
      </c>
      <c r="CU271" s="465">
        <f t="shared" si="710"/>
        <v>0</v>
      </c>
      <c r="CV271" s="465">
        <f t="shared" si="710"/>
        <v>0</v>
      </c>
      <c r="CW271" s="465">
        <f t="shared" si="710"/>
        <v>0</v>
      </c>
      <c r="CX271" s="465">
        <f t="shared" si="710"/>
        <v>0</v>
      </c>
      <c r="CY271" s="465">
        <f t="shared" si="710"/>
        <v>0</v>
      </c>
      <c r="CZ271" s="465">
        <f t="shared" si="710"/>
        <v>0</v>
      </c>
      <c r="DA271" s="465">
        <f t="shared" si="710"/>
        <v>0</v>
      </c>
      <c r="DC271" s="488">
        <v>0</v>
      </c>
      <c r="DD271" s="488">
        <v>0</v>
      </c>
      <c r="DE271" s="488">
        <v>0</v>
      </c>
      <c r="DF271" s="488">
        <v>0</v>
      </c>
      <c r="DG271" s="488">
        <v>0</v>
      </c>
      <c r="DH271" s="488">
        <v>0</v>
      </c>
      <c r="DI271" s="488">
        <v>0</v>
      </c>
      <c r="DJ271" s="488">
        <v>0</v>
      </c>
      <c r="DK271" s="488">
        <v>0</v>
      </c>
      <c r="DL271" s="488">
        <v>0</v>
      </c>
      <c r="DM271" s="488">
        <v>0</v>
      </c>
      <c r="DN271" s="488">
        <v>0</v>
      </c>
      <c r="DP271" s="488">
        <v>0</v>
      </c>
      <c r="DQ271" s="488">
        <v>0</v>
      </c>
      <c r="DR271" s="488">
        <v>0</v>
      </c>
      <c r="DS271" s="488">
        <v>0</v>
      </c>
      <c r="DT271" s="488">
        <v>0</v>
      </c>
      <c r="DU271" s="488">
        <v>0</v>
      </c>
      <c r="DV271" s="488">
        <v>0</v>
      </c>
      <c r="DW271" s="488">
        <v>0</v>
      </c>
      <c r="DX271" s="488">
        <v>0</v>
      </c>
      <c r="DY271" s="488">
        <v>0</v>
      </c>
      <c r="DZ271" s="488">
        <v>0</v>
      </c>
      <c r="EA271" s="488">
        <v>0</v>
      </c>
      <c r="EC271" s="488">
        <v>1000000</v>
      </c>
      <c r="ED271" s="488">
        <v>1000000</v>
      </c>
      <c r="EE271" s="488">
        <v>1000000</v>
      </c>
      <c r="EF271" s="488">
        <v>1000000</v>
      </c>
      <c r="EG271" s="488">
        <v>1000000</v>
      </c>
      <c r="EH271" s="488">
        <v>1000000</v>
      </c>
      <c r="EI271" s="488">
        <v>1000000</v>
      </c>
      <c r="EJ271" s="488">
        <v>1000000</v>
      </c>
      <c r="EK271" s="488">
        <v>1000000</v>
      </c>
      <c r="EL271" s="488">
        <v>1000000</v>
      </c>
      <c r="EM271" s="488">
        <v>1000000</v>
      </c>
      <c r="EN271" s="488">
        <v>1000000</v>
      </c>
      <c r="EP271" s="488">
        <v>1000000</v>
      </c>
      <c r="EQ271" s="488">
        <v>1000000</v>
      </c>
      <c r="ER271" s="488">
        <v>1000000</v>
      </c>
      <c r="ES271" s="488">
        <v>1000000</v>
      </c>
      <c r="ET271" s="488">
        <v>1000000</v>
      </c>
      <c r="EU271" s="488">
        <v>1000000</v>
      </c>
      <c r="EV271" s="488">
        <v>1000000</v>
      </c>
      <c r="EW271" s="488">
        <v>1000000</v>
      </c>
      <c r="EX271" s="488">
        <v>1000000</v>
      </c>
      <c r="EY271" s="488">
        <v>1000000</v>
      </c>
      <c r="EZ271" s="488">
        <v>1000000</v>
      </c>
      <c r="FA271" s="488">
        <v>1000000</v>
      </c>
    </row>
    <row r="272" spans="1:157" ht="22.5" customHeight="1" thickBot="1">
      <c r="B272" s="163" t="s">
        <v>205</v>
      </c>
      <c r="C272" s="1" t="s">
        <v>206</v>
      </c>
      <c r="D272" s="1" t="s">
        <v>171</v>
      </c>
      <c r="E272" s="1" t="s">
        <v>183</v>
      </c>
      <c r="F272" s="1" t="s">
        <v>171</v>
      </c>
      <c r="G272" s="1" t="s">
        <v>171</v>
      </c>
      <c r="H272" s="1" t="s">
        <v>171</v>
      </c>
      <c r="I272" s="1" t="s">
        <v>171</v>
      </c>
      <c r="J272" s="1" t="s">
        <v>171</v>
      </c>
      <c r="K272" s="1" t="s">
        <v>171</v>
      </c>
      <c r="L272" s="1" t="s">
        <v>171</v>
      </c>
      <c r="M272" s="1" t="s">
        <v>171</v>
      </c>
      <c r="N272" s="1" t="s">
        <v>171</v>
      </c>
      <c r="O272" s="1" t="s">
        <v>171</v>
      </c>
      <c r="T272" s="154" t="s">
        <v>184</v>
      </c>
      <c r="U272" s="394"/>
      <c r="V272" s="154" t="s">
        <v>184</v>
      </c>
      <c r="W272" s="344">
        <f>W288</f>
        <v>99999.999999999985</v>
      </c>
      <c r="X272" s="344">
        <f t="shared" ref="X272:AC272" si="716">X288</f>
        <v>0</v>
      </c>
      <c r="Y272" s="344">
        <f t="shared" si="716"/>
        <v>0</v>
      </c>
      <c r="Z272" s="344">
        <f t="shared" si="716"/>
        <v>0</v>
      </c>
      <c r="AA272" s="344">
        <f t="shared" si="716"/>
        <v>0</v>
      </c>
      <c r="AB272" s="344">
        <f t="shared" si="716"/>
        <v>0</v>
      </c>
      <c r="AC272" s="344">
        <f t="shared" si="716"/>
        <v>0</v>
      </c>
      <c r="AD272" s="344">
        <f>AD288</f>
        <v>99999.999999999985</v>
      </c>
      <c r="AE272" s="344">
        <f t="shared" ref="AE272:AG272" si="717">AE288</f>
        <v>0</v>
      </c>
      <c r="AF272" s="344">
        <f t="shared" si="717"/>
        <v>97991.622386949995</v>
      </c>
      <c r="AG272" s="344">
        <f t="shared" si="717"/>
        <v>2008.3776130499996</v>
      </c>
      <c r="AH272" s="408">
        <f>AH288</f>
        <v>95677.25395992001</v>
      </c>
      <c r="AI272" s="165">
        <f>+AH272/AD272</f>
        <v>0.95677253959920028</v>
      </c>
      <c r="AJ272" s="223"/>
      <c r="AK272" s="408">
        <f>AK288</f>
        <v>99842.219782929998</v>
      </c>
      <c r="AL272" s="408">
        <f>AL288</f>
        <v>-4164.9658230099967</v>
      </c>
      <c r="AM272" s="168">
        <f t="shared" si="696"/>
        <v>0.99842219782930008</v>
      </c>
      <c r="AN272" s="408">
        <f>AN288</f>
        <v>58192.943227250005</v>
      </c>
      <c r="AO272" s="181">
        <f>+AN272/AD272</f>
        <v>0.58192943227250016</v>
      </c>
      <c r="AP272" s="215"/>
      <c r="AQ272" s="344">
        <f>AQ288</f>
        <v>83371.271555101121</v>
      </c>
      <c r="AR272" s="344">
        <f>AR288</f>
        <v>-25178.328327851115</v>
      </c>
      <c r="AS272" s="168">
        <f t="shared" si="698"/>
        <v>0.83371271555101134</v>
      </c>
      <c r="AT272" s="408">
        <f>AT288</f>
        <v>58063.007980250011</v>
      </c>
      <c r="AU272" s="181">
        <f>+AT272/AD272</f>
        <v>0.58063007980250014</v>
      </c>
      <c r="AV272" s="408">
        <f>AV288</f>
        <v>4322.746040080001</v>
      </c>
      <c r="AW272" s="344">
        <f>AW288</f>
        <v>37484.310732670005</v>
      </c>
      <c r="AX272" s="346">
        <f>AX288</f>
        <v>41807.056772749987</v>
      </c>
      <c r="AY272" s="371"/>
      <c r="AZ272" s="185">
        <f>AZ288</f>
        <v>78984.123861107393</v>
      </c>
      <c r="BA272" s="170">
        <f t="shared" si="700"/>
        <v>0.7367675981261953</v>
      </c>
      <c r="BC272" s="478">
        <f>CC272/$AD$272</f>
        <v>0</v>
      </c>
      <c r="BD272" s="478">
        <f t="shared" ref="BD272:BN272" si="718">CD272/$AD$272</f>
        <v>2.3642917420000003E-2</v>
      </c>
      <c r="BE272" s="478">
        <f t="shared" si="718"/>
        <v>0.17784197407360003</v>
      </c>
      <c r="BF272" s="478">
        <f t="shared" si="718"/>
        <v>0.33256418306790009</v>
      </c>
      <c r="BG272" s="478">
        <f t="shared" si="718"/>
        <v>0.48395344163250004</v>
      </c>
      <c r="BH272" s="478">
        <f t="shared" si="718"/>
        <v>0.58954287624780011</v>
      </c>
      <c r="BI272" s="478">
        <f t="shared" si="718"/>
        <v>0.71573428630915004</v>
      </c>
      <c r="BJ272" s="478">
        <f t="shared" si="718"/>
        <v>0.84795621072675009</v>
      </c>
      <c r="BK272" s="478">
        <f t="shared" si="718"/>
        <v>0.93064276061435025</v>
      </c>
      <c r="BL272" s="478">
        <f t="shared" si="718"/>
        <v>0.9567421197457</v>
      </c>
      <c r="BM272" s="478">
        <f t="shared" si="718"/>
        <v>0.99842219782930008</v>
      </c>
      <c r="BN272" s="478">
        <f t="shared" si="718"/>
        <v>0.99999999999690004</v>
      </c>
      <c r="BP272" s="478">
        <f>CP272/$AD$272</f>
        <v>0</v>
      </c>
      <c r="BQ272" s="478">
        <f t="shared" ref="BQ272:CA272" si="719">CQ272/$AD$272</f>
        <v>0</v>
      </c>
      <c r="BR272" s="478">
        <f t="shared" si="719"/>
        <v>4.2039740895000004E-3</v>
      </c>
      <c r="BS272" s="478">
        <f t="shared" si="719"/>
        <v>3.4643078458855558E-2</v>
      </c>
      <c r="BT272" s="478">
        <f t="shared" si="719"/>
        <v>9.7860621378688922E-2</v>
      </c>
      <c r="BU272" s="478">
        <f t="shared" si="719"/>
        <v>0.16721093837084447</v>
      </c>
      <c r="BV272" s="478">
        <f t="shared" si="719"/>
        <v>0.28489729485627785</v>
      </c>
      <c r="BW272" s="478">
        <f t="shared" si="719"/>
        <v>0.3873712737672112</v>
      </c>
      <c r="BX272" s="478">
        <f t="shared" si="719"/>
        <v>0.51174113779514452</v>
      </c>
      <c r="BY272" s="478">
        <f t="shared" si="719"/>
        <v>0.63494879341707788</v>
      </c>
      <c r="BZ272" s="478">
        <f t="shared" si="719"/>
        <v>0.83371271555101134</v>
      </c>
      <c r="CA272" s="478">
        <f t="shared" si="719"/>
        <v>0.99999999999794453</v>
      </c>
      <c r="CC272" s="344">
        <f>CC288</f>
        <v>0</v>
      </c>
      <c r="CD272" s="344">
        <f t="shared" ref="CD272:CN272" si="720">CD288</f>
        <v>2364.2917419999999</v>
      </c>
      <c r="CE272" s="344">
        <f t="shared" si="720"/>
        <v>17784.197407359999</v>
      </c>
      <c r="CF272" s="344">
        <f t="shared" si="720"/>
        <v>33256.418306790001</v>
      </c>
      <c r="CG272" s="344">
        <f t="shared" si="720"/>
        <v>48395.344163249996</v>
      </c>
      <c r="CH272" s="344">
        <f t="shared" si="720"/>
        <v>58954.287624780001</v>
      </c>
      <c r="CI272" s="344">
        <f t="shared" si="720"/>
        <v>71573.42863091499</v>
      </c>
      <c r="CJ272" s="344">
        <f t="shared" si="720"/>
        <v>84795.621072675</v>
      </c>
      <c r="CK272" s="344">
        <f t="shared" si="720"/>
        <v>93064.276061435012</v>
      </c>
      <c r="CL272" s="344">
        <f t="shared" si="720"/>
        <v>95674.211974569989</v>
      </c>
      <c r="CM272" s="344">
        <f t="shared" si="720"/>
        <v>99842.219782929998</v>
      </c>
      <c r="CN272" s="344">
        <f t="shared" si="720"/>
        <v>99999.999999689986</v>
      </c>
      <c r="CP272" s="344">
        <f t="shared" ref="CP272:CZ272" si="721">CP288</f>
        <v>0</v>
      </c>
      <c r="CQ272" s="344">
        <f t="shared" si="721"/>
        <v>0</v>
      </c>
      <c r="CR272" s="344">
        <f t="shared" si="721"/>
        <v>420.39740895</v>
      </c>
      <c r="CS272" s="344">
        <f t="shared" si="721"/>
        <v>3464.3078458855553</v>
      </c>
      <c r="CT272" s="344">
        <f t="shared" si="721"/>
        <v>9786.0621378688902</v>
      </c>
      <c r="CU272" s="344">
        <f t="shared" si="721"/>
        <v>16721.093837084445</v>
      </c>
      <c r="CV272" s="344">
        <f t="shared" si="721"/>
        <v>28489.72948562778</v>
      </c>
      <c r="CW272" s="344">
        <f t="shared" si="721"/>
        <v>38737.127376721117</v>
      </c>
      <c r="CX272" s="344">
        <f t="shared" si="721"/>
        <v>51174.113779514446</v>
      </c>
      <c r="CY272" s="344">
        <f t="shared" si="721"/>
        <v>63494.879341707776</v>
      </c>
      <c r="CZ272" s="344">
        <f t="shared" si="721"/>
        <v>83371.271555101121</v>
      </c>
      <c r="DA272" s="344">
        <f>DA288</f>
        <v>99999.99999979444</v>
      </c>
      <c r="DC272" s="344">
        <f t="shared" ref="DC272:DN272" si="722">DC288</f>
        <v>0</v>
      </c>
      <c r="DD272" s="344">
        <f t="shared" si="722"/>
        <v>2364291742</v>
      </c>
      <c r="DE272" s="344">
        <f t="shared" si="722"/>
        <v>17784197407.360001</v>
      </c>
      <c r="DF272" s="344">
        <f t="shared" si="722"/>
        <v>33256418306.790001</v>
      </c>
      <c r="DG272" s="344">
        <f t="shared" si="722"/>
        <v>48395344163.25</v>
      </c>
      <c r="DH272" s="344">
        <f t="shared" si="722"/>
        <v>58954287624.779991</v>
      </c>
      <c r="DI272" s="344">
        <f t="shared" si="722"/>
        <v>71573428630.914993</v>
      </c>
      <c r="DJ272" s="344">
        <f t="shared" si="722"/>
        <v>84795621072.674988</v>
      </c>
      <c r="DK272" s="344">
        <f t="shared" si="722"/>
        <v>93064276061.434998</v>
      </c>
      <c r="DL272" s="344">
        <f t="shared" si="722"/>
        <v>95674211974.569992</v>
      </c>
      <c r="DM272" s="344">
        <f t="shared" si="722"/>
        <v>99842219782.929993</v>
      </c>
      <c r="DN272" s="344">
        <f t="shared" si="722"/>
        <v>99999999999.690002</v>
      </c>
      <c r="DP272" s="344">
        <f t="shared" ref="DP272:EA272" si="723">DP288</f>
        <v>0</v>
      </c>
      <c r="DQ272" s="344">
        <f t="shared" si="723"/>
        <v>0</v>
      </c>
      <c r="DR272" s="344">
        <f t="shared" si="723"/>
        <v>420397408.94999999</v>
      </c>
      <c r="DS272" s="344">
        <f t="shared" si="723"/>
        <v>3464307845.8855553</v>
      </c>
      <c r="DT272" s="344">
        <f t="shared" si="723"/>
        <v>9786062137.8688889</v>
      </c>
      <c r="DU272" s="344">
        <f t="shared" si="723"/>
        <v>16721093837.084446</v>
      </c>
      <c r="DV272" s="344">
        <f t="shared" si="723"/>
        <v>28489729485.627781</v>
      </c>
      <c r="DW272" s="344">
        <f t="shared" si="723"/>
        <v>38737127376.721107</v>
      </c>
      <c r="DX272" s="344">
        <f t="shared" si="723"/>
        <v>51174113779.51445</v>
      </c>
      <c r="DY272" s="344">
        <f t="shared" si="723"/>
        <v>63494879341.707779</v>
      </c>
      <c r="DZ272" s="344">
        <f t="shared" si="723"/>
        <v>83371271555.10112</v>
      </c>
      <c r="EA272" s="344">
        <f t="shared" si="723"/>
        <v>99999999999.794449</v>
      </c>
      <c r="EC272" s="465">
        <v>1000000</v>
      </c>
      <c r="ED272" s="465">
        <v>1000000</v>
      </c>
      <c r="EE272" s="465">
        <v>1000000</v>
      </c>
      <c r="EF272" s="465">
        <v>1000000</v>
      </c>
      <c r="EG272" s="465">
        <v>1000000</v>
      </c>
      <c r="EH272" s="465">
        <v>1000000</v>
      </c>
      <c r="EI272" s="465">
        <v>1000000</v>
      </c>
      <c r="EJ272" s="465">
        <v>1000000</v>
      </c>
      <c r="EK272" s="465">
        <v>1000000</v>
      </c>
      <c r="EL272" s="465">
        <v>1000000</v>
      </c>
      <c r="EM272" s="465">
        <v>1000000</v>
      </c>
      <c r="EN272" s="465">
        <v>1000000</v>
      </c>
      <c r="EP272" s="484">
        <v>1000000</v>
      </c>
      <c r="EQ272" s="484">
        <v>1000000</v>
      </c>
      <c r="ER272" s="484">
        <v>1000000</v>
      </c>
      <c r="ES272" s="484">
        <v>1000000</v>
      </c>
      <c r="ET272" s="484">
        <v>1000000</v>
      </c>
      <c r="EU272" s="484">
        <v>1000000</v>
      </c>
      <c r="EV272" s="484">
        <v>1000000</v>
      </c>
      <c r="EW272" s="484">
        <v>1000000</v>
      </c>
      <c r="EX272" s="484">
        <v>1000000</v>
      </c>
      <c r="EY272" s="484">
        <v>1000000</v>
      </c>
      <c r="EZ272" s="484">
        <v>1000000</v>
      </c>
      <c r="FA272" s="484">
        <v>1000000</v>
      </c>
    </row>
    <row r="273" spans="1:157" ht="24.75" customHeight="1" thickBot="1">
      <c r="B273" s="190" t="s">
        <v>205</v>
      </c>
      <c r="C273" s="191" t="s">
        <v>206</v>
      </c>
      <c r="D273" s="191" t="s">
        <v>171</v>
      </c>
      <c r="E273" s="191" t="s">
        <v>171</v>
      </c>
      <c r="F273" s="191" t="s">
        <v>171</v>
      </c>
      <c r="G273" s="191" t="s">
        <v>171</v>
      </c>
      <c r="H273" s="191" t="s">
        <v>171</v>
      </c>
      <c r="I273" s="191" t="s">
        <v>171</v>
      </c>
      <c r="J273" s="191" t="s">
        <v>171</v>
      </c>
      <c r="K273" s="191" t="s">
        <v>171</v>
      </c>
      <c r="L273" s="191" t="s">
        <v>171</v>
      </c>
      <c r="M273" s="191" t="s">
        <v>171</v>
      </c>
      <c r="N273" s="191" t="s">
        <v>171</v>
      </c>
      <c r="O273" s="191" t="s">
        <v>171</v>
      </c>
      <c r="P273" s="191"/>
      <c r="Q273" s="191"/>
      <c r="R273" s="191"/>
      <c r="S273" s="191"/>
      <c r="T273" s="154" t="s">
        <v>219</v>
      </c>
      <c r="U273" s="394"/>
      <c r="V273" s="154" t="s">
        <v>219</v>
      </c>
      <c r="W273" s="344">
        <f>+W272+W263+W269</f>
        <v>177090.63878399998</v>
      </c>
      <c r="X273" s="344">
        <f t="shared" ref="X273:AC273" si="724">+X272+X263+X269</f>
        <v>0</v>
      </c>
      <c r="Y273" s="344">
        <f t="shared" si="724"/>
        <v>145.52337900000001</v>
      </c>
      <c r="Z273" s="344">
        <f t="shared" si="724"/>
        <v>0</v>
      </c>
      <c r="AA273" s="344">
        <f t="shared" si="724"/>
        <v>145.52337900000001</v>
      </c>
      <c r="AB273" s="344">
        <f t="shared" si="724"/>
        <v>0</v>
      </c>
      <c r="AC273" s="344">
        <f t="shared" si="724"/>
        <v>0</v>
      </c>
      <c r="AD273" s="344">
        <f>+AD272+AD263+AD269</f>
        <v>177090.63878399998</v>
      </c>
      <c r="AE273" s="344">
        <f>+AE272+AE263+AE269</f>
        <v>0</v>
      </c>
      <c r="AF273" s="344">
        <f>+AF272+AF263+AF269</f>
        <v>174331.18022514001</v>
      </c>
      <c r="AG273" s="344">
        <f>+AG272+AG263+AG269</f>
        <v>2759.4585588600007</v>
      </c>
      <c r="AH273" s="408">
        <f>+AH272+AH263+AH269</f>
        <v>161008.46606941</v>
      </c>
      <c r="AI273" s="165">
        <f>+AH273/AD273</f>
        <v>0.90918677110761548</v>
      </c>
      <c r="AJ273" s="256"/>
      <c r="AK273" s="344">
        <f>+AK272+AK263+AK269</f>
        <v>165762.10031513</v>
      </c>
      <c r="AL273" s="344">
        <f>+AL272+AL263+AL269</f>
        <v>-4753.6342457199989</v>
      </c>
      <c r="AM273" s="168">
        <f t="shared" si="696"/>
        <v>0.93602971593158257</v>
      </c>
      <c r="AN273" s="408">
        <f>+AN272+AN263+AN269</f>
        <v>116410.49786960002</v>
      </c>
      <c r="AO273" s="181">
        <f>+AN273/AD273</f>
        <v>0.6573498106333423</v>
      </c>
      <c r="AP273" s="257"/>
      <c r="AQ273" s="344">
        <f>+AQ272+AQ263+AQ269</f>
        <v>92680.582636931125</v>
      </c>
      <c r="AR273" s="344">
        <f>+AR272+AR263+AR269</f>
        <v>23729.915232668885</v>
      </c>
      <c r="AS273" s="168">
        <f t="shared" si="698"/>
        <v>0.52335111146092239</v>
      </c>
      <c r="AT273" s="408">
        <f>+AT272+AT263+AT269</f>
        <v>116215.41724232001</v>
      </c>
      <c r="AU273" s="181">
        <f>+AT273/AD273</f>
        <v>0.65624822430094476</v>
      </c>
      <c r="AV273" s="408">
        <f>+AV272+AV263+AV269</f>
        <v>16082.172714590011</v>
      </c>
      <c r="AW273" s="344">
        <f>+AW272+AW263+AW269</f>
        <v>44597.968199809999</v>
      </c>
      <c r="AX273" s="346">
        <f>+AX272+AX263</f>
        <v>60680.140914399992</v>
      </c>
      <c r="AY273" s="371"/>
      <c r="AZ273" s="185">
        <f>+AZ272+AZ263</f>
        <v>88039.445804184361</v>
      </c>
      <c r="BA273" s="170">
        <f t="shared" si="700"/>
        <v>1.3222538693453161</v>
      </c>
      <c r="BC273" s="514">
        <f>CC273/$AD$273</f>
        <v>1.648479264751377E-2</v>
      </c>
      <c r="BD273" s="514">
        <f t="shared" ref="BD273:BN273" si="725">CD273/$AD$273</f>
        <v>5.3073967880617218E-2</v>
      </c>
      <c r="BE273" s="514">
        <f t="shared" si="725"/>
        <v>0.18565158009792229</v>
      </c>
      <c r="BF273" s="514">
        <f t="shared" si="725"/>
        <v>0.30106746315111876</v>
      </c>
      <c r="BG273" s="514">
        <f t="shared" si="725"/>
        <v>0.41659946631456607</v>
      </c>
      <c r="BH273" s="514">
        <f t="shared" si="725"/>
        <v>0.51625821923377768</v>
      </c>
      <c r="BI273" s="514">
        <f t="shared" si="725"/>
        <v>0.61780721293947871</v>
      </c>
      <c r="BJ273" s="514">
        <f t="shared" si="725"/>
        <v>0.72256688628854893</v>
      </c>
      <c r="BK273" s="514">
        <f t="shared" si="725"/>
        <v>0.79896149127340776</v>
      </c>
      <c r="BL273" s="514">
        <f t="shared" si="725"/>
        <v>0.86626740352720599</v>
      </c>
      <c r="BM273" s="514">
        <f t="shared" si="725"/>
        <v>0.93602971593158257</v>
      </c>
      <c r="BN273" s="514">
        <f t="shared" si="725"/>
        <v>0.99999999999824962</v>
      </c>
      <c r="BP273" s="514">
        <f>CP273/$AD$273</f>
        <v>0</v>
      </c>
      <c r="BQ273" s="514">
        <f t="shared" ref="BQ273:CA273" si="726">CQ273/$AD$273</f>
        <v>1.648479264751377E-2</v>
      </c>
      <c r="BR273" s="514">
        <f t="shared" si="726"/>
        <v>2.5612342429304047E-2</v>
      </c>
      <c r="BS273" s="514">
        <f t="shared" si="726"/>
        <v>6.5066433187357262E-2</v>
      </c>
      <c r="BT273" s="514">
        <f t="shared" si="726"/>
        <v>8.3307135235664451E-2</v>
      </c>
      <c r="BU273" s="514">
        <f t="shared" si="726"/>
        <v>0.12446623024336793</v>
      </c>
      <c r="BV273" s="514">
        <f t="shared" si="726"/>
        <v>0.20091077926696346</v>
      </c>
      <c r="BW273" s="514">
        <f t="shared" si="726"/>
        <v>0.24903271475344438</v>
      </c>
      <c r="BX273" s="514">
        <f t="shared" si="726"/>
        <v>0.31906756448522977</v>
      </c>
      <c r="BY273" s="514">
        <f t="shared" si="726"/>
        <v>0.38824747723243141</v>
      </c>
      <c r="BZ273" s="514">
        <f t="shared" si="726"/>
        <v>0.52335111146092239</v>
      </c>
      <c r="CA273" s="514">
        <f t="shared" si="726"/>
        <v>0.67398821094973804</v>
      </c>
      <c r="CC273" s="530">
        <f>+CC272+CC263+CC269</f>
        <v>2919.3024601699999</v>
      </c>
      <c r="CD273" s="530">
        <f t="shared" ref="CD273:CN273" si="727">+CD272+CD263+CD269</f>
        <v>9398.9028747800003</v>
      </c>
      <c r="CE273" s="530">
        <f t="shared" si="727"/>
        <v>32877.156910799997</v>
      </c>
      <c r="CF273" s="530">
        <f t="shared" si="727"/>
        <v>53316.229366510001</v>
      </c>
      <c r="CG273" s="530">
        <f t="shared" si="727"/>
        <v>73775.865606719992</v>
      </c>
      <c r="CH273" s="530">
        <f t="shared" si="727"/>
        <v>91424.497821600002</v>
      </c>
      <c r="CI273" s="530">
        <f t="shared" si="727"/>
        <v>109407.87398481499</v>
      </c>
      <c r="CJ273" s="530">
        <f t="shared" si="727"/>
        <v>127959.831457005</v>
      </c>
      <c r="CK273" s="530">
        <f t="shared" si="727"/>
        <v>141488.60085342501</v>
      </c>
      <c r="CL273" s="530">
        <f t="shared" si="727"/>
        <v>153407.84784839</v>
      </c>
      <c r="CM273" s="530">
        <f t="shared" si="727"/>
        <v>165762.10031513</v>
      </c>
      <c r="CN273" s="530">
        <f t="shared" si="727"/>
        <v>177090.63878369</v>
      </c>
      <c r="CP273" s="530">
        <f t="shared" ref="CP273:DA273" si="728">+CP272+CP263+CP269</f>
        <v>0</v>
      </c>
      <c r="CQ273" s="530">
        <f t="shared" si="728"/>
        <v>2919.3024601699999</v>
      </c>
      <c r="CR273" s="530">
        <f t="shared" si="728"/>
        <v>4535.7060815599998</v>
      </c>
      <c r="CS273" s="530">
        <f t="shared" si="728"/>
        <v>11522.656216545554</v>
      </c>
      <c r="CT273" s="530">
        <f t="shared" si="728"/>
        <v>14752.91379414889</v>
      </c>
      <c r="CU273" s="530">
        <f t="shared" si="728"/>
        <v>22041.804220834445</v>
      </c>
      <c r="CV273" s="530">
        <f t="shared" si="728"/>
        <v>35579.418238977778</v>
      </c>
      <c r="CW273" s="530">
        <f t="shared" si="728"/>
        <v>44101.362533801119</v>
      </c>
      <c r="CX273" s="530">
        <f t="shared" si="728"/>
        <v>56503.878809944443</v>
      </c>
      <c r="CY273" s="530">
        <f t="shared" si="728"/>
        <v>68754.993749367772</v>
      </c>
      <c r="CZ273" s="530">
        <f t="shared" si="728"/>
        <v>92680.582636931125</v>
      </c>
      <c r="DA273" s="530">
        <f t="shared" si="728"/>
        <v>119357.00280997444</v>
      </c>
      <c r="DC273" s="530">
        <f t="shared" ref="DC273:DN273" si="729">+DC272+DC263+DC269</f>
        <v>2919302460.1700001</v>
      </c>
      <c r="DD273" s="530">
        <f t="shared" si="729"/>
        <v>9398902874.7799988</v>
      </c>
      <c r="DE273" s="530">
        <f t="shared" si="729"/>
        <v>32877156910.799999</v>
      </c>
      <c r="DF273" s="530">
        <f t="shared" si="729"/>
        <v>53316229366.510002</v>
      </c>
      <c r="DG273" s="530">
        <f t="shared" si="729"/>
        <v>73775865606.720001</v>
      </c>
      <c r="DH273" s="530">
        <f t="shared" si="729"/>
        <v>91424497821.599991</v>
      </c>
      <c r="DI273" s="530">
        <f t="shared" si="729"/>
        <v>109407873984.815</v>
      </c>
      <c r="DJ273" s="530">
        <f t="shared" si="729"/>
        <v>127959831457.00499</v>
      </c>
      <c r="DK273" s="530">
        <f t="shared" si="729"/>
        <v>141488600853.42499</v>
      </c>
      <c r="DL273" s="530">
        <f t="shared" si="729"/>
        <v>153407847848.38998</v>
      </c>
      <c r="DM273" s="530">
        <f t="shared" si="729"/>
        <v>165762100315.13</v>
      </c>
      <c r="DN273" s="530">
        <f t="shared" si="729"/>
        <v>177090638783.69</v>
      </c>
      <c r="DP273" s="530">
        <f t="shared" ref="DP273:EA273" si="730">+DP272+DP263+DP269</f>
        <v>0</v>
      </c>
      <c r="DQ273" s="530">
        <f t="shared" si="730"/>
        <v>2919302460.1700001</v>
      </c>
      <c r="DR273" s="530">
        <f t="shared" si="730"/>
        <v>4535706081.5599995</v>
      </c>
      <c r="DS273" s="530">
        <f t="shared" si="730"/>
        <v>11522656216.545555</v>
      </c>
      <c r="DT273" s="530">
        <f t="shared" si="730"/>
        <v>14752913794.148888</v>
      </c>
      <c r="DU273" s="530">
        <f t="shared" si="730"/>
        <v>22041804220.834446</v>
      </c>
      <c r="DV273" s="530">
        <f t="shared" si="730"/>
        <v>35579418238.977783</v>
      </c>
      <c r="DW273" s="530">
        <f t="shared" si="730"/>
        <v>44101362533.801109</v>
      </c>
      <c r="DX273" s="530">
        <f t="shared" si="730"/>
        <v>56503878809.94445</v>
      </c>
      <c r="DY273" s="530">
        <f t="shared" si="730"/>
        <v>68754993749.367783</v>
      </c>
      <c r="DZ273" s="530">
        <f t="shared" si="730"/>
        <v>92680582636.931122</v>
      </c>
      <c r="EA273" s="530">
        <f t="shared" si="730"/>
        <v>119357002809.97446</v>
      </c>
      <c r="EC273" s="492">
        <v>1000000</v>
      </c>
      <c r="ED273" s="491">
        <v>1000000</v>
      </c>
      <c r="EE273" s="491">
        <v>1000000</v>
      </c>
      <c r="EF273" s="491">
        <v>1000000</v>
      </c>
      <c r="EG273" s="491">
        <v>1000000</v>
      </c>
      <c r="EH273" s="491">
        <v>1000000</v>
      </c>
      <c r="EI273" s="491">
        <v>1000000</v>
      </c>
      <c r="EJ273" s="491">
        <v>1000000</v>
      </c>
      <c r="EK273" s="491">
        <v>1000000</v>
      </c>
      <c r="EL273" s="491">
        <v>1000000</v>
      </c>
      <c r="EM273" s="491">
        <v>1000000</v>
      </c>
      <c r="EN273" s="491">
        <v>1000000</v>
      </c>
      <c r="EP273" s="491">
        <v>1000000</v>
      </c>
      <c r="EQ273" s="491">
        <v>1000000</v>
      </c>
      <c r="ER273" s="491">
        <v>1000000</v>
      </c>
      <c r="ES273" s="491">
        <v>1000000</v>
      </c>
      <c r="ET273" s="491">
        <v>1000000</v>
      </c>
      <c r="EU273" s="491">
        <v>1000000</v>
      </c>
      <c r="EV273" s="491">
        <v>1000000</v>
      </c>
      <c r="EW273" s="491">
        <v>1000000</v>
      </c>
      <c r="EX273" s="491">
        <v>1000000</v>
      </c>
      <c r="EY273" s="491">
        <v>1000000</v>
      </c>
      <c r="EZ273" s="491">
        <v>1000000</v>
      </c>
      <c r="FA273" s="491">
        <v>1000000</v>
      </c>
    </row>
    <row r="274" spans="1:157" ht="10.5" customHeight="1">
      <c r="T274" s="139"/>
      <c r="U274" s="384"/>
      <c r="V274" s="140"/>
      <c r="W274" s="195"/>
      <c r="X274" s="195"/>
      <c r="Y274" s="195"/>
      <c r="Z274" s="195"/>
      <c r="AA274" s="195"/>
      <c r="AB274" s="195"/>
      <c r="AC274" s="195"/>
      <c r="AD274" s="410"/>
      <c r="AE274" s="208"/>
      <c r="AF274" s="208"/>
      <c r="AG274" s="208"/>
      <c r="AH274" s="410"/>
      <c r="AI274" s="209"/>
      <c r="AJ274" s="196"/>
      <c r="AK274" s="196"/>
      <c r="AL274" s="196"/>
      <c r="AM274" s="197"/>
      <c r="AN274" s="410"/>
      <c r="AO274" s="209"/>
      <c r="AP274" s="196"/>
      <c r="AQ274" s="196"/>
      <c r="AR274" s="196"/>
      <c r="AS274" s="197"/>
      <c r="AT274" s="410"/>
      <c r="AU274" s="209"/>
      <c r="AV274" s="410"/>
      <c r="AW274" s="347"/>
      <c r="AX274" s="337"/>
      <c r="AY274" s="337"/>
      <c r="AZ274" s="142"/>
      <c r="BA274" s="142"/>
      <c r="BC274" s="310"/>
      <c r="BD274" s="310"/>
      <c r="BE274" s="310"/>
      <c r="BF274" s="310"/>
      <c r="BG274" s="310"/>
      <c r="BH274" s="310"/>
      <c r="BI274" s="310"/>
      <c r="BJ274" s="310"/>
      <c r="BK274" s="310"/>
      <c r="BL274" s="310"/>
      <c r="BM274" s="310"/>
      <c r="BN274" s="310"/>
      <c r="BO274" s="518"/>
      <c r="BP274" s="310"/>
      <c r="BQ274" s="310"/>
      <c r="BR274" s="310"/>
      <c r="BS274" s="310"/>
      <c r="BT274" s="310"/>
      <c r="BU274" s="310"/>
      <c r="BV274" s="310"/>
      <c r="BW274" s="310"/>
      <c r="BX274" s="310"/>
      <c r="BY274" s="310"/>
      <c r="BZ274" s="310"/>
      <c r="CA274" s="310"/>
      <c r="CC274" s="485"/>
      <c r="CD274" s="485"/>
      <c r="CE274" s="485"/>
      <c r="CF274" s="485"/>
      <c r="CG274" s="485"/>
      <c r="CH274" s="485"/>
      <c r="CI274" s="485"/>
      <c r="CJ274" s="485"/>
      <c r="CK274" s="485"/>
      <c r="CL274" s="485"/>
      <c r="CM274" s="485"/>
      <c r="CN274" s="485"/>
      <c r="CO274" s="519"/>
      <c r="CP274" s="485"/>
      <c r="CQ274" s="485"/>
      <c r="CR274" s="485"/>
      <c r="CS274" s="485"/>
      <c r="CT274" s="485"/>
      <c r="CU274" s="485"/>
      <c r="CV274" s="485"/>
      <c r="CW274" s="485"/>
      <c r="CX274" s="485"/>
      <c r="CY274" s="485"/>
      <c r="CZ274" s="485"/>
      <c r="DA274" s="485"/>
      <c r="DC274" s="485"/>
      <c r="DD274" s="485"/>
      <c r="DE274" s="485"/>
      <c r="DF274" s="485"/>
      <c r="DG274" s="485"/>
      <c r="DH274" s="485"/>
      <c r="DI274" s="485"/>
      <c r="DJ274" s="485"/>
      <c r="DK274" s="485"/>
      <c r="DL274" s="485"/>
      <c r="DM274" s="485"/>
      <c r="DN274" s="485"/>
      <c r="DO274" s="519"/>
      <c r="DP274" s="485"/>
      <c r="DQ274" s="485"/>
      <c r="DR274" s="485"/>
      <c r="DS274" s="485"/>
      <c r="DT274" s="485"/>
      <c r="DU274" s="485"/>
      <c r="DV274" s="485"/>
      <c r="DW274" s="485"/>
      <c r="DX274" s="485"/>
      <c r="DY274" s="485"/>
      <c r="DZ274" s="485"/>
      <c r="EA274" s="485"/>
      <c r="EC274" s="485"/>
      <c r="ED274" s="485"/>
      <c r="EE274" s="485"/>
      <c r="EF274" s="485"/>
      <c r="EG274" s="485"/>
      <c r="EH274" s="485"/>
      <c r="EI274" s="485"/>
      <c r="EJ274" s="485"/>
      <c r="EK274" s="485"/>
      <c r="EL274" s="485"/>
      <c r="EM274" s="485"/>
      <c r="EN274" s="485"/>
      <c r="EO274" s="519"/>
      <c r="EP274" s="485"/>
      <c r="EQ274" s="485"/>
      <c r="ER274" s="485"/>
      <c r="ES274" s="485"/>
      <c r="ET274" s="485"/>
      <c r="EU274" s="485"/>
      <c r="EV274" s="485"/>
      <c r="EW274" s="485"/>
      <c r="EX274" s="485"/>
      <c r="EY274" s="485"/>
      <c r="EZ274" s="485"/>
      <c r="FA274" s="485"/>
    </row>
    <row r="275" spans="1:157" ht="12.75" customHeight="1" thickBot="1">
      <c r="T275" s="139"/>
      <c r="U275" s="384"/>
      <c r="V275" s="140"/>
      <c r="W275" s="195"/>
      <c r="X275" s="195"/>
      <c r="Y275" s="195"/>
      <c r="Z275" s="195"/>
      <c r="AA275" s="195"/>
      <c r="AB275" s="195"/>
      <c r="AC275" s="195"/>
      <c r="AD275" s="410"/>
      <c r="AE275" s="195"/>
      <c r="AF275" s="195"/>
      <c r="AG275" s="195"/>
      <c r="AH275" s="410"/>
      <c r="AI275" s="209"/>
      <c r="AJ275" s="196"/>
      <c r="AK275" s="196"/>
      <c r="AL275" s="196"/>
      <c r="AM275" s="197"/>
      <c r="AN275" s="410"/>
      <c r="AO275" s="209"/>
      <c r="AP275" s="196"/>
      <c r="AQ275" s="196"/>
      <c r="AR275" s="196"/>
      <c r="AS275" s="197"/>
      <c r="AT275" s="410"/>
      <c r="AU275" s="209"/>
      <c r="AV275" s="410"/>
      <c r="AW275" s="347"/>
      <c r="AX275" s="337"/>
      <c r="AY275" s="337"/>
      <c r="AZ275" s="142"/>
      <c r="BA275" s="142"/>
      <c r="BC275" s="310"/>
      <c r="BD275" s="310"/>
      <c r="BE275" s="310"/>
      <c r="BF275" s="310"/>
      <c r="BG275" s="310"/>
      <c r="BH275" s="310"/>
      <c r="BI275" s="310"/>
      <c r="BJ275" s="310"/>
      <c r="BK275" s="310"/>
      <c r="BL275" s="310"/>
      <c r="BM275" s="310"/>
      <c r="BN275" s="310"/>
      <c r="BO275" s="518"/>
      <c r="BP275" s="310"/>
      <c r="BQ275" s="310"/>
      <c r="BR275" s="310"/>
      <c r="BS275" s="310"/>
      <c r="BT275" s="310"/>
      <c r="BU275" s="310"/>
      <c r="BV275" s="310"/>
      <c r="BW275" s="310"/>
      <c r="BX275" s="310"/>
      <c r="BY275" s="310"/>
      <c r="BZ275" s="310"/>
      <c r="CA275" s="310"/>
      <c r="CC275" s="485"/>
      <c r="CD275" s="485"/>
      <c r="CE275" s="485"/>
      <c r="CF275" s="485"/>
      <c r="CG275" s="485"/>
      <c r="CH275" s="485"/>
      <c r="CI275" s="485"/>
      <c r="CJ275" s="485"/>
      <c r="CK275" s="485"/>
      <c r="CL275" s="485"/>
      <c r="CM275" s="485"/>
      <c r="CN275" s="485"/>
      <c r="CO275" s="519"/>
      <c r="CP275" s="485"/>
      <c r="CQ275" s="485"/>
      <c r="CR275" s="485"/>
      <c r="CS275" s="485"/>
      <c r="CT275" s="485"/>
      <c r="CU275" s="485"/>
      <c r="CV275" s="485"/>
      <c r="CW275" s="485"/>
      <c r="CX275" s="485"/>
      <c r="CY275" s="485"/>
      <c r="CZ275" s="485"/>
      <c r="DA275" s="485"/>
      <c r="DC275" s="485"/>
      <c r="DD275" s="485"/>
      <c r="DE275" s="485"/>
      <c r="DF275" s="485"/>
      <c r="DG275" s="485"/>
      <c r="DH275" s="485"/>
      <c r="DI275" s="485"/>
      <c r="DJ275" s="485"/>
      <c r="DK275" s="485"/>
      <c r="DL275" s="485"/>
      <c r="DM275" s="485"/>
      <c r="DN275" s="485"/>
      <c r="DO275" s="519"/>
      <c r="DP275" s="485"/>
      <c r="DQ275" s="485"/>
      <c r="DR275" s="485"/>
      <c r="DS275" s="485"/>
      <c r="DT275" s="485"/>
      <c r="DU275" s="485"/>
      <c r="DV275" s="485"/>
      <c r="DW275" s="485"/>
      <c r="DX275" s="485"/>
      <c r="DY275" s="485"/>
      <c r="DZ275" s="485"/>
      <c r="EA275" s="485"/>
      <c r="EC275" s="485"/>
      <c r="ED275" s="485"/>
      <c r="EE275" s="485"/>
      <c r="EF275" s="485"/>
      <c r="EG275" s="485"/>
      <c r="EH275" s="485"/>
      <c r="EI275" s="485"/>
      <c r="EJ275" s="485"/>
      <c r="EK275" s="485"/>
      <c r="EL275" s="485"/>
      <c r="EM275" s="485"/>
      <c r="EN275" s="485"/>
      <c r="EO275" s="519"/>
      <c r="EP275" s="485"/>
      <c r="EQ275" s="485"/>
      <c r="ER275" s="485"/>
      <c r="ES275" s="485"/>
      <c r="ET275" s="485"/>
      <c r="EU275" s="485"/>
      <c r="EV275" s="485"/>
      <c r="EW275" s="485"/>
      <c r="EX275" s="485"/>
      <c r="EY275" s="485"/>
      <c r="EZ275" s="485"/>
      <c r="FA275" s="485"/>
    </row>
    <row r="276" spans="1:157" ht="51" customHeight="1" thickBot="1">
      <c r="A276" s="179"/>
      <c r="B276" s="179"/>
      <c r="C276" s="179"/>
      <c r="D276" s="179"/>
      <c r="E276" s="179"/>
      <c r="F276" s="179"/>
      <c r="G276" s="179"/>
      <c r="H276" s="179"/>
      <c r="I276" s="179"/>
      <c r="J276" s="179"/>
      <c r="K276" s="179"/>
      <c r="L276" s="179"/>
      <c r="M276" s="179"/>
      <c r="N276" s="179"/>
      <c r="O276" s="179"/>
      <c r="P276" s="179"/>
      <c r="Q276" s="179"/>
      <c r="R276" s="179"/>
      <c r="S276" s="179"/>
      <c r="T276" s="153" t="s">
        <v>129</v>
      </c>
      <c r="U276" s="393"/>
      <c r="V276" s="153" t="s">
        <v>129</v>
      </c>
      <c r="W276" s="154" t="s">
        <v>130</v>
      </c>
      <c r="X276" s="154" t="s">
        <v>131</v>
      </c>
      <c r="Y276" s="154" t="s">
        <v>132</v>
      </c>
      <c r="Z276" s="154" t="s">
        <v>133</v>
      </c>
      <c r="AA276" s="154" t="s">
        <v>134</v>
      </c>
      <c r="AB276" s="154" t="s">
        <v>135</v>
      </c>
      <c r="AC276" s="153" t="s">
        <v>136</v>
      </c>
      <c r="AD276" s="404" t="s">
        <v>137</v>
      </c>
      <c r="AE276" s="153" t="s">
        <v>138</v>
      </c>
      <c r="AF276" s="153" t="s">
        <v>139</v>
      </c>
      <c r="AG276" s="153" t="s">
        <v>140</v>
      </c>
      <c r="AH276" s="404" t="s">
        <v>7</v>
      </c>
      <c r="AI276" s="155" t="s">
        <v>141</v>
      </c>
      <c r="AJ276" s="156" t="s">
        <v>142</v>
      </c>
      <c r="AK276" s="156" t="s">
        <v>143</v>
      </c>
      <c r="AL276" s="156" t="s">
        <v>144</v>
      </c>
      <c r="AM276" s="157" t="s">
        <v>145</v>
      </c>
      <c r="AN276" s="404" t="s">
        <v>146</v>
      </c>
      <c r="AO276" s="155" t="s">
        <v>147</v>
      </c>
      <c r="AP276" s="156"/>
      <c r="AQ276" s="235" t="s">
        <v>149</v>
      </c>
      <c r="AR276" s="235" t="s">
        <v>150</v>
      </c>
      <c r="AS276" s="262" t="s">
        <v>151</v>
      </c>
      <c r="AT276" s="404" t="s">
        <v>152</v>
      </c>
      <c r="AU276" s="155" t="s">
        <v>153</v>
      </c>
      <c r="AV276" s="404" t="s">
        <v>154</v>
      </c>
      <c r="AW276" s="338" t="s">
        <v>155</v>
      </c>
      <c r="AX276" s="338" t="s">
        <v>156</v>
      </c>
      <c r="AY276" s="375"/>
      <c r="AZ276" s="158" t="s">
        <v>158</v>
      </c>
      <c r="BA276" s="159" t="s">
        <v>159</v>
      </c>
      <c r="BC276" s="314" t="s">
        <v>160</v>
      </c>
      <c r="BD276" s="314" t="s">
        <v>161</v>
      </c>
      <c r="BE276" s="314" t="s">
        <v>162</v>
      </c>
      <c r="BF276" s="314" t="s">
        <v>163</v>
      </c>
      <c r="BG276" s="314" t="s">
        <v>164</v>
      </c>
      <c r="BH276" s="314" t="s">
        <v>165</v>
      </c>
      <c r="BI276" s="314" t="s">
        <v>166</v>
      </c>
      <c r="BJ276" s="314" t="s">
        <v>167</v>
      </c>
      <c r="BK276" s="314" t="s">
        <v>111</v>
      </c>
      <c r="BL276" s="314" t="s">
        <v>168</v>
      </c>
      <c r="BM276" s="314" t="s">
        <v>169</v>
      </c>
      <c r="BN276" s="314" t="s">
        <v>170</v>
      </c>
      <c r="BP276" s="314" t="s">
        <v>160</v>
      </c>
      <c r="BQ276" s="314" t="s">
        <v>161</v>
      </c>
      <c r="BR276" s="314" t="s">
        <v>162</v>
      </c>
      <c r="BS276" s="314" t="s">
        <v>163</v>
      </c>
      <c r="BT276" s="314" t="s">
        <v>164</v>
      </c>
      <c r="BU276" s="314" t="s">
        <v>165</v>
      </c>
      <c r="BV276" s="314" t="s">
        <v>166</v>
      </c>
      <c r="BW276" s="314" t="s">
        <v>167</v>
      </c>
      <c r="BX276" s="314" t="s">
        <v>111</v>
      </c>
      <c r="BY276" s="314" t="s">
        <v>168</v>
      </c>
      <c r="BZ276" s="314" t="s">
        <v>169</v>
      </c>
      <c r="CA276" s="314" t="s">
        <v>170</v>
      </c>
      <c r="CC276" s="520" t="s">
        <v>160</v>
      </c>
      <c r="CD276" s="520" t="s">
        <v>161</v>
      </c>
      <c r="CE276" s="520" t="s">
        <v>162</v>
      </c>
      <c r="CF276" s="520" t="s">
        <v>163</v>
      </c>
      <c r="CG276" s="520" t="s">
        <v>164</v>
      </c>
      <c r="CH276" s="520" t="s">
        <v>165</v>
      </c>
      <c r="CI276" s="520" t="s">
        <v>166</v>
      </c>
      <c r="CJ276" s="520" t="s">
        <v>167</v>
      </c>
      <c r="CK276" s="520" t="s">
        <v>111</v>
      </c>
      <c r="CL276" s="520" t="s">
        <v>168</v>
      </c>
      <c r="CM276" s="520" t="s">
        <v>169</v>
      </c>
      <c r="CN276" s="520" t="s">
        <v>170</v>
      </c>
      <c r="CP276" s="520" t="s">
        <v>160</v>
      </c>
      <c r="CQ276" s="520" t="s">
        <v>161</v>
      </c>
      <c r="CR276" s="520" t="s">
        <v>162</v>
      </c>
      <c r="CS276" s="520" t="s">
        <v>163</v>
      </c>
      <c r="CT276" s="520" t="s">
        <v>164</v>
      </c>
      <c r="CU276" s="520" t="s">
        <v>165</v>
      </c>
      <c r="CV276" s="520" t="s">
        <v>166</v>
      </c>
      <c r="CW276" s="520" t="s">
        <v>167</v>
      </c>
      <c r="CX276" s="520" t="s">
        <v>111</v>
      </c>
      <c r="CY276" s="520" t="s">
        <v>168</v>
      </c>
      <c r="CZ276" s="520" t="s">
        <v>169</v>
      </c>
      <c r="DA276" s="520" t="s">
        <v>170</v>
      </c>
      <c r="DC276" s="520" t="s">
        <v>160</v>
      </c>
      <c r="DD276" s="520" t="s">
        <v>161</v>
      </c>
      <c r="DE276" s="520" t="s">
        <v>162</v>
      </c>
      <c r="DF276" s="520" t="s">
        <v>163</v>
      </c>
      <c r="DG276" s="520" t="s">
        <v>164</v>
      </c>
      <c r="DH276" s="520" t="s">
        <v>165</v>
      </c>
      <c r="DI276" s="520" t="s">
        <v>166</v>
      </c>
      <c r="DJ276" s="520" t="s">
        <v>167</v>
      </c>
      <c r="DK276" s="520" t="s">
        <v>111</v>
      </c>
      <c r="DL276" s="520" t="s">
        <v>168</v>
      </c>
      <c r="DM276" s="520" t="s">
        <v>169</v>
      </c>
      <c r="DN276" s="520" t="s">
        <v>170</v>
      </c>
      <c r="DP276" s="520" t="s">
        <v>160</v>
      </c>
      <c r="DQ276" s="520" t="s">
        <v>161</v>
      </c>
      <c r="DR276" s="520" t="s">
        <v>162</v>
      </c>
      <c r="DS276" s="520" t="s">
        <v>163</v>
      </c>
      <c r="DT276" s="520" t="s">
        <v>164</v>
      </c>
      <c r="DU276" s="520" t="s">
        <v>165</v>
      </c>
      <c r="DV276" s="520" t="s">
        <v>166</v>
      </c>
      <c r="DW276" s="520" t="s">
        <v>167</v>
      </c>
      <c r="DX276" s="520" t="s">
        <v>111</v>
      </c>
      <c r="DY276" s="520" t="s">
        <v>168</v>
      </c>
      <c r="DZ276" s="520" t="s">
        <v>169</v>
      </c>
      <c r="EA276" s="520" t="s">
        <v>170</v>
      </c>
      <c r="EC276" s="520" t="s">
        <v>160</v>
      </c>
      <c r="ED276" s="520" t="s">
        <v>161</v>
      </c>
      <c r="EE276" s="520" t="s">
        <v>162</v>
      </c>
      <c r="EF276" s="520" t="s">
        <v>163</v>
      </c>
      <c r="EG276" s="520" t="s">
        <v>164</v>
      </c>
      <c r="EH276" s="520" t="s">
        <v>165</v>
      </c>
      <c r="EI276" s="520" t="s">
        <v>166</v>
      </c>
      <c r="EJ276" s="520" t="s">
        <v>167</v>
      </c>
      <c r="EK276" s="520" t="s">
        <v>111</v>
      </c>
      <c r="EL276" s="520" t="s">
        <v>168</v>
      </c>
      <c r="EM276" s="520" t="s">
        <v>169</v>
      </c>
      <c r="EN276" s="520" t="s">
        <v>170</v>
      </c>
      <c r="EP276" s="520" t="s">
        <v>160</v>
      </c>
      <c r="EQ276" s="520" t="s">
        <v>161</v>
      </c>
      <c r="ER276" s="520" t="s">
        <v>162</v>
      </c>
      <c r="ES276" s="520" t="s">
        <v>163</v>
      </c>
      <c r="ET276" s="520" t="s">
        <v>164</v>
      </c>
      <c r="EU276" s="520" t="s">
        <v>165</v>
      </c>
      <c r="EV276" s="520" t="s">
        <v>166</v>
      </c>
      <c r="EW276" s="520" t="s">
        <v>167</v>
      </c>
      <c r="EX276" s="520" t="s">
        <v>111</v>
      </c>
      <c r="EY276" s="520" t="s">
        <v>168</v>
      </c>
      <c r="EZ276" s="520" t="s">
        <v>169</v>
      </c>
      <c r="FA276" s="520" t="s">
        <v>170</v>
      </c>
    </row>
    <row r="277" spans="1:157" ht="75" customHeight="1">
      <c r="A277" s="179"/>
      <c r="B277" s="179" t="s">
        <v>205</v>
      </c>
      <c r="C277" s="179" t="s">
        <v>206</v>
      </c>
      <c r="D277" s="549" t="s">
        <v>383</v>
      </c>
      <c r="E277" s="179" t="s">
        <v>183</v>
      </c>
      <c r="F277" s="179" t="s">
        <v>171</v>
      </c>
      <c r="G277" s="179" t="s">
        <v>171</v>
      </c>
      <c r="H277" s="179" t="s">
        <v>171</v>
      </c>
      <c r="I277" s="179" t="s">
        <v>171</v>
      </c>
      <c r="J277" s="179" t="s">
        <v>171</v>
      </c>
      <c r="K277" s="179" t="s">
        <v>171</v>
      </c>
      <c r="L277" s="179" t="s">
        <v>171</v>
      </c>
      <c r="M277" s="179" t="s">
        <v>171</v>
      </c>
      <c r="N277" s="179" t="s">
        <v>171</v>
      </c>
      <c r="O277" s="179" t="s">
        <v>171</v>
      </c>
      <c r="P277" s="179"/>
      <c r="Q277" s="179"/>
      <c r="R277" s="179"/>
      <c r="S277" s="179"/>
      <c r="T277" s="449" t="s">
        <v>88</v>
      </c>
      <c r="U277" s="548">
        <v>202400000000053</v>
      </c>
      <c r="V277" s="544" t="s">
        <v>88</v>
      </c>
      <c r="W277" s="351">
        <f>+SUMIFS('[1]SIIF 30 de Noviembre de 2025'!$P$4:$P$749,'[1]SIIF 30 de Noviembre de 2025'!$A$4:$A$749,$B277,'[1]SIIF 30 de Noviembre de 2025'!$B$4:$B$749,$C277,'[1]SIIF 30 de Noviembre de 2025'!$C$4:$C$749,$D277)/1000000</f>
        <v>9715</v>
      </c>
      <c r="X277" s="351">
        <v>0</v>
      </c>
      <c r="Y277" s="540">
        <f>+SUMIFS('[1]SIIF 30 de Noviembre de 2025'!$R$4:$R$749,'[1]SIIF 30 de Noviembre de 2025'!$A$4:$A$749,$B277,'[1]SIIF 30 de Noviembre de 2025'!$B$4:$B$749,$C277,'[1]SIIF 30 de Noviembre de 2025'!$C$4:$C$749,$D277)/1000000</f>
        <v>0</v>
      </c>
      <c r="Z277" s="351"/>
      <c r="AA277" s="351">
        <f>+SUMIFS('[1]SIIF 30 de Noviembre de 2025'!$Q$4:$Q$749,'[1]SIIF 30 de Noviembre de 2025'!$A$4:$A$749,$B277,'[1]SIIF 30 de Noviembre de 2025'!$B$4:$B$749,$C277,'[1]SIIF 30 de Noviembre de 2025'!$C$4:$C$749,$D277)/1000000</f>
        <v>0</v>
      </c>
      <c r="AB277" s="351"/>
      <c r="AC277" s="351"/>
      <c r="AD277" s="413">
        <f>+SUMIFS('[1]SIIF 30 de Noviembre de 2025'!$S$4:$S$749,'[1]SIIF 30 de Noviembre de 2025'!$A$4:$A$749,$B277,'[1]SIIF 30 de Noviembre de 2025'!$B$4:$B$749,$C277,'[1]SIIF 30 de Noviembre de 2025'!$C$4:$C$749,$D277)/1000000</f>
        <v>9715</v>
      </c>
      <c r="AE277" s="351">
        <f>+SUMIFS('[1]SIIF 30 de Noviembre de 2025'!$T$4:$T$749,'[1]SIIF 30 de Noviembre de 2025'!$A$4:$A$749,$B277,'[1]SIIF 30 de Noviembre de 2025'!$B$4:$B$749,$C277,'[1]SIIF 30 de Noviembre de 2025'!$C$4:$C$749,$D277)/1000000</f>
        <v>0</v>
      </c>
      <c r="AF277" s="351">
        <f>+SUMIFS('[1]SIIF 30 de Noviembre de 2025'!$U$4:$U$749,'[1]SIIF 30 de Noviembre de 2025'!$A$4:$A$749,$B277,'[1]SIIF 30 de Noviembre de 2025'!$B$4:$B$749,$C277,'[1]SIIF 30 de Noviembre de 2025'!$C$4:$C$749,$D277)/1000000</f>
        <v>9715</v>
      </c>
      <c r="AG277" s="351">
        <f>+SUMIFS('[1]SIIF 30 de Noviembre de 2025'!$V$4:$V$749,'[1]SIIF 30 de Noviembre de 2025'!$A$4:$A$749,$B277,'[1]SIIF 30 de Noviembre de 2025'!$B$4:$B$749,$C277,'[1]SIIF 30 de Noviembre de 2025'!$C$4:$C$749,$D277)/1000000</f>
        <v>0</v>
      </c>
      <c r="AH277" s="418">
        <f>+SUMIFS('[1]SIIF 30 de Noviembre de 2025'!$W$4:$W$749,'[1]SIIF 30 de Noviembre de 2025'!$A$4:$A$749,$B277,'[1]SIIF 30 de Noviembre de 2025'!$B$4:$B$749,$C277,'[1]SIIF 30 de Noviembre de 2025'!$C$4:$C$749,$D277,'[1]SIIF 30 de Noviembre de 2025'!$D$4:$D$749,$E277,'[1]SIIF 30 de Noviembre de 2025'!$E$4:$E$749,$F277,'[1]SIIF 30 de Noviembre de 2025'!$F$4:$F$749,$G277,'[1]SIIF 30 de Noviembre de 2025'!$G$4:$G$749,$H277,'[1]SIIF 30 de Noviembre de 2025'!$H$4:$H$749,$I277,'[1]SIIF 30 de Noviembre de 2025'!$I$4:$I$749,$J277,'[1]SIIF 30 de Noviembre de 2025'!$J$4:$J$749,$K277,'[1]SIIF 30 de Noviembre de 2025'!$K$4:$K$749,$L277,'[1]SIIF 30 de Noviembre de 2025'!$L$4:$L$749,$M277,'[1]SIIF 30 de Noviembre de 2025'!$M$4:$M$749,$N277,'[1]SIIF 30 de Noviembre de 2025'!$N$4:$N$749,$O277)/1000000</f>
        <v>9715</v>
      </c>
      <c r="AI277" s="244">
        <f t="shared" ref="AI277:AI288" si="731">+AH277/AD277</f>
        <v>1</v>
      </c>
      <c r="AJ277" s="245"/>
      <c r="AK277" s="243">
        <f t="shared" ref="AK277:AK287" si="732">INDEX(CC277:CN277,MATCH($W$1,$CC$86:$CN$86,0))</f>
        <v>9715</v>
      </c>
      <c r="AL277" s="243">
        <f>+AH277-AK277</f>
        <v>0</v>
      </c>
      <c r="AM277" s="168">
        <f t="shared" ref="AM277:AM288" si="733">INDEX(BC277:BN277,MATCH($W$1,$BC$86:$BN$86,0))</f>
        <v>1</v>
      </c>
      <c r="AN277" s="422">
        <f>+SUMIFS('[1]SIIF 30 de Noviembre de 2025'!$X$4:$X$749,'[1]SIIF 30 de Noviembre de 2025'!$A$4:$A$749,$B277,'[1]SIIF 30 de Noviembre de 2025'!$B$4:$B$749,$C277,'[1]SIIF 30 de Noviembre de 2025'!$C$4:$C$749,$D277,'[1]SIIF 30 de Noviembre de 2025'!$D$4:$D$749,$E277,'[1]SIIF 30 de Noviembre de 2025'!$E$4:$E$749,$F277,'[1]SIIF 30 de Noviembre de 2025'!$F$4:$F$749,$G277,'[1]SIIF 30 de Noviembre de 2025'!$G$4:$G$749,$H277,'[1]SIIF 30 de Noviembre de 2025'!$H$4:$H$749,$I277,'[1]SIIF 30 de Noviembre de 2025'!$I$4:$I$749,$J277,'[1]SIIF 30 de Noviembre de 2025'!$J$4:$J$749,$K277,'[1]SIIF 30 de Noviembre de 2025'!$K$4:$K$749,$L277,'[1]SIIF 30 de Noviembre de 2025'!$L$4:$L$749,$M277,'[1]SIIF 30 de Noviembre de 2025'!$M$4:$M$749,$N277,'[1]SIIF 30 de Noviembre de 2025'!$N$4:$N$749,$O277)/1000000</f>
        <v>7567.9448704300003</v>
      </c>
      <c r="AO277" s="244">
        <f t="shared" ref="AO277:AO288" si="734">+AN277/AD277</f>
        <v>0.77899586931857956</v>
      </c>
      <c r="AP277" s="245"/>
      <c r="AQ277" s="243">
        <f t="shared" ref="AQ277:AQ287" si="735">INDEX(CP277:DA277,MATCH($W$1,$CP$86:$DA$86,0))</f>
        <v>9317</v>
      </c>
      <c r="AR277" s="243">
        <f t="shared" ref="AR277:AR287" si="736">+AN277-AQ277</f>
        <v>-1749.0551295699997</v>
      </c>
      <c r="AS277" s="168">
        <f t="shared" ref="AS277:AS288" si="737">INDEX(BP277:CA277,MATCH($W$1,$BP$86:$CA$86,0))</f>
        <v>0.95903242408646427</v>
      </c>
      <c r="AT277" s="422">
        <f>+SUMIFS('[1]SIIF 30 de Noviembre de 2025'!$Z$4:$Z$749,'[1]SIIF 30 de Noviembre de 2025'!$A$4:$A$749,$B277,'[1]SIIF 30 de Noviembre de 2025'!$B$4:$B$749,$C277,'[1]SIIF 30 de Noviembre de 2025'!$C$4:$C$749,$D277,'[1]SIIF 30 de Noviembre de 2025'!$D$4:$D$749,$E277,'[1]SIIF 30 de Noviembre de 2025'!$E$4:$E$749,$F277,'[1]SIIF 30 de Noviembre de 2025'!$F$4:$F$749,$G277,'[1]SIIF 30 de Noviembre de 2025'!$G$4:$G$749,$H277,'[1]SIIF 30 de Noviembre de 2025'!$H$4:$H$749,$I277,'[1]SIIF 30 de Noviembre de 2025'!$I$4:$I$749,$J277,'[1]SIIF 30 de Noviembre de 2025'!$J$4:$J$749,$K277,'[1]SIIF 30 de Noviembre de 2025'!$K$4:$K$749,$L277,'[1]SIIF 30 de Noviembre de 2025'!$L$4:$L$749,$M277,'[1]SIIF 30 de Noviembre de 2025'!$M$4:$M$749,$N277,'[1]SIIF 30 de Noviembre de 2025'!$N$4:$N$749,$O277)/1000000</f>
        <v>7567.9448704300003</v>
      </c>
      <c r="AU277" s="244">
        <f>+AT277/AD277</f>
        <v>0.77899586931857956</v>
      </c>
      <c r="AV277" s="413">
        <f>+AD277-AH277</f>
        <v>0</v>
      </c>
      <c r="AW277" s="352">
        <f t="shared" ref="AW277:AW287" si="738">+AH277-AN277</f>
        <v>2147.0551295699997</v>
      </c>
      <c r="AX277" s="369">
        <f t="shared" ref="AX277:AX287" si="739">+AD277-AN277</f>
        <v>2147.0551295699997</v>
      </c>
      <c r="AY277" s="373"/>
      <c r="AZ277" s="188">
        <f t="shared" ref="AZ277:AZ287" si="740">AD277*AS277</f>
        <v>9317</v>
      </c>
      <c r="BA277" s="170">
        <f t="shared" ref="BA277:BA288" si="741">IF(AND(AZ277=0,AN277&gt;AZ277),1,IFERROR(AN277/AZ277,1))</f>
        <v>0.81227271336589035</v>
      </c>
      <c r="BC277" s="248">
        <v>0</v>
      </c>
      <c r="BD277" s="249">
        <v>0</v>
      </c>
      <c r="BE277" s="249">
        <v>6.3818836850231597E-2</v>
      </c>
      <c r="BF277" s="249">
        <v>6.3818836850231597E-2</v>
      </c>
      <c r="BG277" s="249">
        <v>6.3818836850231597E-2</v>
      </c>
      <c r="BH277" s="249">
        <v>6.3818836850231597E-2</v>
      </c>
      <c r="BI277" s="249">
        <v>0.65249613998970668</v>
      </c>
      <c r="BJ277" s="249">
        <v>1</v>
      </c>
      <c r="BK277" s="249">
        <v>1</v>
      </c>
      <c r="BL277" s="249">
        <v>1</v>
      </c>
      <c r="BM277" s="249">
        <v>1</v>
      </c>
      <c r="BN277" s="249">
        <v>1</v>
      </c>
      <c r="BP277" s="249">
        <v>0</v>
      </c>
      <c r="BQ277" s="249">
        <v>0</v>
      </c>
      <c r="BR277" s="249">
        <v>0</v>
      </c>
      <c r="BS277" s="249">
        <v>4.1173443129181682E-3</v>
      </c>
      <c r="BT277" s="249">
        <v>9.2640247040658777E-3</v>
      </c>
      <c r="BU277" s="302">
        <v>1.4410705095213588E-2</v>
      </c>
      <c r="BV277" s="249">
        <v>1.9557385486361299E-2</v>
      </c>
      <c r="BW277" s="249">
        <v>2.4704065877509007E-2</v>
      </c>
      <c r="BX277" s="302">
        <v>2.9850746268656716E-2</v>
      </c>
      <c r="BY277" s="249">
        <v>0.29027277406073082</v>
      </c>
      <c r="BZ277" s="302">
        <v>0.95903242408646427</v>
      </c>
      <c r="CA277" s="249">
        <v>1</v>
      </c>
      <c r="CC277" s="464">
        <f t="shared" ref="CC277:CN287" si="742">DC277/EC277</f>
        <v>0</v>
      </c>
      <c r="CD277" s="464">
        <f t="shared" si="742"/>
        <v>0</v>
      </c>
      <c r="CE277" s="464">
        <f t="shared" si="742"/>
        <v>620</v>
      </c>
      <c r="CF277" s="464">
        <f t="shared" si="742"/>
        <v>620</v>
      </c>
      <c r="CG277" s="464">
        <f t="shared" si="742"/>
        <v>620</v>
      </c>
      <c r="CH277" s="464">
        <f t="shared" si="742"/>
        <v>620</v>
      </c>
      <c r="CI277" s="464">
        <f t="shared" si="742"/>
        <v>6339</v>
      </c>
      <c r="CJ277" s="464">
        <f t="shared" si="742"/>
        <v>9715</v>
      </c>
      <c r="CK277" s="464">
        <f t="shared" si="742"/>
        <v>9715</v>
      </c>
      <c r="CL277" s="464">
        <f t="shared" si="742"/>
        <v>9715</v>
      </c>
      <c r="CM277" s="464">
        <f t="shared" si="742"/>
        <v>9715</v>
      </c>
      <c r="CN277" s="464">
        <f t="shared" si="742"/>
        <v>9715</v>
      </c>
      <c r="CP277" s="465">
        <f t="shared" ref="CP277:DA287" si="743">DP277/EP277</f>
        <v>0</v>
      </c>
      <c r="CQ277" s="465">
        <f t="shared" si="743"/>
        <v>0</v>
      </c>
      <c r="CR277" s="465">
        <f t="shared" si="743"/>
        <v>0</v>
      </c>
      <c r="CS277" s="465">
        <f t="shared" si="743"/>
        <v>40</v>
      </c>
      <c r="CT277" s="465">
        <f t="shared" si="743"/>
        <v>90</v>
      </c>
      <c r="CU277" s="465">
        <f t="shared" si="743"/>
        <v>140</v>
      </c>
      <c r="CV277" s="465">
        <f t="shared" si="743"/>
        <v>190</v>
      </c>
      <c r="CW277" s="465">
        <f t="shared" si="743"/>
        <v>240</v>
      </c>
      <c r="CX277" s="465">
        <f t="shared" si="743"/>
        <v>290</v>
      </c>
      <c r="CY277" s="465">
        <f t="shared" si="743"/>
        <v>2820</v>
      </c>
      <c r="CZ277" s="465">
        <f t="shared" si="743"/>
        <v>9317</v>
      </c>
      <c r="DA277" s="465">
        <f t="shared" si="743"/>
        <v>9715</v>
      </c>
      <c r="DC277" s="464">
        <v>0</v>
      </c>
      <c r="DD277" s="465">
        <v>0</v>
      </c>
      <c r="DE277" s="465">
        <v>620000000</v>
      </c>
      <c r="DF277" s="465">
        <v>620000000</v>
      </c>
      <c r="DG277" s="465">
        <v>620000000</v>
      </c>
      <c r="DH277" s="465">
        <v>620000000</v>
      </c>
      <c r="DI277" s="465">
        <v>6339000000</v>
      </c>
      <c r="DJ277" s="465">
        <v>9715000000</v>
      </c>
      <c r="DK277" s="465">
        <v>9715000000</v>
      </c>
      <c r="DL277" s="465">
        <v>9715000000</v>
      </c>
      <c r="DM277" s="465">
        <v>9715000000</v>
      </c>
      <c r="DN277" s="465">
        <v>9715000000</v>
      </c>
      <c r="DP277" s="465">
        <v>0</v>
      </c>
      <c r="DQ277" s="465">
        <v>0</v>
      </c>
      <c r="DR277" s="465">
        <v>0</v>
      </c>
      <c r="DS277" s="465">
        <v>40000000</v>
      </c>
      <c r="DT277" s="465">
        <v>90000000</v>
      </c>
      <c r="DU277" s="481">
        <v>140000000</v>
      </c>
      <c r="DV277" s="465">
        <v>190000000</v>
      </c>
      <c r="DW277" s="465">
        <v>240000000</v>
      </c>
      <c r="DX277" s="481">
        <v>290000000</v>
      </c>
      <c r="DY277" s="465">
        <v>2820000000</v>
      </c>
      <c r="DZ277" s="481">
        <v>9317000000</v>
      </c>
      <c r="EA277" s="465">
        <v>9715000000</v>
      </c>
      <c r="EC277" s="464">
        <v>1000000</v>
      </c>
      <c r="ED277" s="465">
        <v>1000000</v>
      </c>
      <c r="EE277" s="465">
        <v>1000000</v>
      </c>
      <c r="EF277" s="465">
        <v>1000000</v>
      </c>
      <c r="EG277" s="465">
        <v>1000000</v>
      </c>
      <c r="EH277" s="465">
        <v>1000000</v>
      </c>
      <c r="EI277" s="465">
        <v>1000000</v>
      </c>
      <c r="EJ277" s="465">
        <v>1000000</v>
      </c>
      <c r="EK277" s="465">
        <v>1000000</v>
      </c>
      <c r="EL277" s="465">
        <v>1000000</v>
      </c>
      <c r="EM277" s="465">
        <v>1000000</v>
      </c>
      <c r="EN277" s="465">
        <v>1000000</v>
      </c>
      <c r="EP277" s="465">
        <v>1000000</v>
      </c>
      <c r="EQ277" s="465">
        <v>1000000</v>
      </c>
      <c r="ER277" s="465">
        <v>1000000</v>
      </c>
      <c r="ES277" s="465">
        <v>1000000</v>
      </c>
      <c r="ET277" s="465">
        <v>1000000</v>
      </c>
      <c r="EU277" s="481">
        <v>1000000</v>
      </c>
      <c r="EV277" s="465">
        <v>1000000</v>
      </c>
      <c r="EW277" s="465">
        <v>1000000</v>
      </c>
      <c r="EX277" s="481">
        <v>1000000</v>
      </c>
      <c r="EY277" s="465">
        <v>1000000</v>
      </c>
      <c r="EZ277" s="481">
        <v>1000000</v>
      </c>
      <c r="FA277" s="465">
        <v>1000000</v>
      </c>
    </row>
    <row r="278" spans="1:157" ht="99.75" customHeight="1">
      <c r="A278" s="179"/>
      <c r="B278" s="179" t="s">
        <v>205</v>
      </c>
      <c r="C278" s="179" t="s">
        <v>206</v>
      </c>
      <c r="D278" s="547" t="s">
        <v>384</v>
      </c>
      <c r="E278" s="179" t="s">
        <v>183</v>
      </c>
      <c r="F278" s="179" t="s">
        <v>171</v>
      </c>
      <c r="G278" s="179" t="s">
        <v>171</v>
      </c>
      <c r="H278" s="179" t="s">
        <v>171</v>
      </c>
      <c r="I278" s="179" t="s">
        <v>171</v>
      </c>
      <c r="J278" s="179" t="s">
        <v>171</v>
      </c>
      <c r="K278" s="179" t="s">
        <v>171</v>
      </c>
      <c r="L278" s="179" t="s">
        <v>171</v>
      </c>
      <c r="M278" s="179" t="s">
        <v>171</v>
      </c>
      <c r="N278" s="179" t="s">
        <v>171</v>
      </c>
      <c r="O278" s="179" t="s">
        <v>171</v>
      </c>
      <c r="P278" s="179"/>
      <c r="Q278" s="179"/>
      <c r="R278" s="179"/>
      <c r="S278" s="179"/>
      <c r="T278" s="449" t="s">
        <v>89</v>
      </c>
      <c r="U278" s="284">
        <v>202300000000251</v>
      </c>
      <c r="V278" s="282" t="s">
        <v>89</v>
      </c>
      <c r="W278" s="351">
        <f>+SUMIFS('[1]SIIF 30 de Noviembre de 2025'!$P$4:$P$749,'[1]SIIF 30 de Noviembre de 2025'!$A$4:$A$749,$B278,'[1]SIIF 30 de Noviembre de 2025'!$B$4:$B$749,$C278,'[1]SIIF 30 de Noviembre de 2025'!$C$4:$C$749,$D278)/1000000</f>
        <v>29589.094000000001</v>
      </c>
      <c r="X278" s="351">
        <v>0</v>
      </c>
      <c r="Y278" s="540">
        <f>+SUMIFS('[1]SIIF 30 de Noviembre de 2025'!$R$4:$R$749,'[1]SIIF 30 de Noviembre de 2025'!$A$4:$A$749,$B278,'[1]SIIF 30 de Noviembre de 2025'!$B$4:$B$749,$C278,'[1]SIIF 30 de Noviembre de 2025'!$C$4:$C$749,$D278)/1000000</f>
        <v>0</v>
      </c>
      <c r="Z278" s="351"/>
      <c r="AA278" s="351">
        <f>+SUMIFS('[1]SIIF 30 de Noviembre de 2025'!$Q$4:$Q$749,'[1]SIIF 30 de Noviembre de 2025'!$A$4:$A$749,$B278,'[1]SIIF 30 de Noviembre de 2025'!$B$4:$B$749,$C278,'[1]SIIF 30 de Noviembre de 2025'!$C$4:$C$749,$D278)/1000000</f>
        <v>0</v>
      </c>
      <c r="AB278" s="351"/>
      <c r="AC278" s="351"/>
      <c r="AD278" s="413">
        <f>+SUMIFS('[1]SIIF 30 de Noviembre de 2025'!$S$4:$S$749,'[1]SIIF 30 de Noviembre de 2025'!$A$4:$A$749,$B278,'[1]SIIF 30 de Noviembre de 2025'!$B$4:$B$749,$C278,'[1]SIIF 30 de Noviembre de 2025'!$C$4:$C$749,$D278)/1000000</f>
        <v>29589.094000000001</v>
      </c>
      <c r="AE278" s="351">
        <f>+SUMIFS('[1]SIIF 30 de Noviembre de 2025'!$T$4:$T$749,'[1]SIIF 30 de Noviembre de 2025'!$A$4:$A$749,$B278,'[1]SIIF 30 de Noviembre de 2025'!$B$4:$B$749,$C278,'[1]SIIF 30 de Noviembre de 2025'!$C$4:$C$749,$D278)/1000000</f>
        <v>0</v>
      </c>
      <c r="AF278" s="351">
        <f>+SUMIFS('[1]SIIF 30 de Noviembre de 2025'!$U$4:$U$749,'[1]SIIF 30 de Noviembre de 2025'!$A$4:$A$749,$B278,'[1]SIIF 30 de Noviembre de 2025'!$B$4:$B$749,$C278,'[1]SIIF 30 de Noviembre de 2025'!$C$4:$C$749,$D278)/1000000</f>
        <v>28927.871422080003</v>
      </c>
      <c r="AG278" s="351">
        <f>+SUMIFS('[1]SIIF 30 de Noviembre de 2025'!$V$4:$V$749,'[1]SIIF 30 de Noviembre de 2025'!$A$4:$A$749,$B278,'[1]SIIF 30 de Noviembre de 2025'!$B$4:$B$749,$C278,'[1]SIIF 30 de Noviembre de 2025'!$C$4:$C$749,$D278)/1000000</f>
        <v>661.22257791999994</v>
      </c>
      <c r="AH278" s="418">
        <f>+SUMIFS('[1]SIIF 30 de Noviembre de 2025'!$W$4:$W$749,'[1]SIIF 30 de Noviembre de 2025'!$A$4:$A$749,$B278,'[1]SIIF 30 de Noviembre de 2025'!$B$4:$B$749,$C278,'[1]SIIF 30 de Noviembre de 2025'!$C$4:$C$749,$D278,'[1]SIIF 30 de Noviembre de 2025'!$D$4:$D$749,$E278,'[1]SIIF 30 de Noviembre de 2025'!$E$4:$E$749,$F278,'[1]SIIF 30 de Noviembre de 2025'!$F$4:$F$749,$G278,'[1]SIIF 30 de Noviembre de 2025'!$G$4:$G$749,$H278,'[1]SIIF 30 de Noviembre de 2025'!$H$4:$H$749,$I278,'[1]SIIF 30 de Noviembre de 2025'!$I$4:$I$749,$J278,'[1]SIIF 30 de Noviembre de 2025'!$J$4:$J$749,$K278,'[1]SIIF 30 de Noviembre de 2025'!$K$4:$K$749,$L278,'[1]SIIF 30 de Noviembre de 2025'!$L$4:$L$749,$M278,'[1]SIIF 30 de Noviembre de 2025'!$M$4:$M$749,$N278,'[1]SIIF 30 de Noviembre de 2025'!$N$4:$N$749,$O278)/1000000</f>
        <v>28400.165271860002</v>
      </c>
      <c r="AI278" s="244">
        <f t="shared" si="731"/>
        <v>0.95981868427130623</v>
      </c>
      <c r="AJ278" s="245"/>
      <c r="AK278" s="243">
        <f t="shared" si="732"/>
        <v>29589.094000000001</v>
      </c>
      <c r="AL278" s="243">
        <f t="shared" ref="AL278:AL287" si="744">+AH278-AK278</f>
        <v>-1188.9287281399993</v>
      </c>
      <c r="AM278" s="168">
        <f t="shared" si="733"/>
        <v>1</v>
      </c>
      <c r="AN278" s="422">
        <f>+SUMIFS('[1]SIIF 30 de Noviembre de 2025'!$X$4:$X$749,'[1]SIIF 30 de Noviembre de 2025'!$A$4:$A$749,$B278,'[1]SIIF 30 de Noviembre de 2025'!$B$4:$B$749,$C278,'[1]SIIF 30 de Noviembre de 2025'!$C$4:$C$749,$D278,'[1]SIIF 30 de Noviembre de 2025'!$D$4:$D$749,$E278,'[1]SIIF 30 de Noviembre de 2025'!$E$4:$E$749,$F278,'[1]SIIF 30 de Noviembre de 2025'!$F$4:$F$749,$G278,'[1]SIIF 30 de Noviembre de 2025'!$G$4:$G$749,$H278,'[1]SIIF 30 de Noviembre de 2025'!$H$4:$H$749,$I278,'[1]SIIF 30 de Noviembre de 2025'!$I$4:$I$749,$J278,'[1]SIIF 30 de Noviembre de 2025'!$J$4:$J$749,$K278,'[1]SIIF 30 de Noviembre de 2025'!$K$4:$K$749,$L278,'[1]SIIF 30 de Noviembre de 2025'!$L$4:$L$749,$M278,'[1]SIIF 30 de Noviembre de 2025'!$M$4:$M$749,$N278,'[1]SIIF 30 de Noviembre de 2025'!$N$4:$N$749,$O278)/1000000</f>
        <v>13996.091962250001</v>
      </c>
      <c r="AO278" s="244">
        <f t="shared" si="734"/>
        <v>0.47301522521270845</v>
      </c>
      <c r="AP278" s="245"/>
      <c r="AQ278" s="243">
        <f t="shared" si="735"/>
        <v>28189.137999999999</v>
      </c>
      <c r="AR278" s="243">
        <f t="shared" si="736"/>
        <v>-14193.046037749999</v>
      </c>
      <c r="AS278" s="168">
        <f>INDEX(BP278:CA278,MATCH($W$1,$BP$86:$CA$86,0))</f>
        <v>0.95268675681654869</v>
      </c>
      <c r="AT278" s="422">
        <f>+SUMIFS('[1]SIIF 30 de Noviembre de 2025'!$Z$4:$Z$749,'[1]SIIF 30 de Noviembre de 2025'!$A$4:$A$749,$B278,'[1]SIIF 30 de Noviembre de 2025'!$B$4:$B$749,$C278,'[1]SIIF 30 de Noviembre de 2025'!$C$4:$C$749,$D278,'[1]SIIF 30 de Noviembre de 2025'!$D$4:$D$749,$E278,'[1]SIIF 30 de Noviembre de 2025'!$E$4:$E$749,$F278,'[1]SIIF 30 de Noviembre de 2025'!$F$4:$F$749,$G278,'[1]SIIF 30 de Noviembre de 2025'!$G$4:$G$749,$H278,'[1]SIIF 30 de Noviembre de 2025'!$H$4:$H$749,$I278,'[1]SIIF 30 de Noviembre de 2025'!$I$4:$I$749,$J278,'[1]SIIF 30 de Noviembre de 2025'!$J$4:$J$749,$K278,'[1]SIIF 30 de Noviembre de 2025'!$K$4:$K$749,$L278,'[1]SIIF 30 de Noviembre de 2025'!$L$4:$L$749,$M278,'[1]SIIF 30 de Noviembre de 2025'!$M$4:$M$749,$N278,'[1]SIIF 30 de Noviembre de 2025'!$N$4:$N$749,$O278)/1000000</f>
        <v>13990.932280249999</v>
      </c>
      <c r="AU278" s="244">
        <f t="shared" ref="AU278:AU288" si="745">+AT278/AD278</f>
        <v>0.47284084738282284</v>
      </c>
      <c r="AV278" s="413">
        <f t="shared" ref="AV278:AV287" si="746">+AD278-AH278</f>
        <v>1188.9287281399993</v>
      </c>
      <c r="AW278" s="352">
        <f t="shared" si="738"/>
        <v>14404.073309610001</v>
      </c>
      <c r="AX278" s="369">
        <f t="shared" si="739"/>
        <v>15593.00203775</v>
      </c>
      <c r="AY278" s="373"/>
      <c r="AZ278" s="188">
        <f t="shared" si="740"/>
        <v>28189.137999999999</v>
      </c>
      <c r="BA278" s="170">
        <f t="shared" si="741"/>
        <v>0.49650656086929656</v>
      </c>
      <c r="BC278" s="248">
        <v>0</v>
      </c>
      <c r="BD278" s="249">
        <v>9.352743277641418E-5</v>
      </c>
      <c r="BE278" s="249">
        <v>0.22557487150502142</v>
      </c>
      <c r="BF278" s="249">
        <v>0.2509220484074301</v>
      </c>
      <c r="BG278" s="249">
        <v>0.5008785217959022</v>
      </c>
      <c r="BH278" s="249">
        <v>0.62299497493907718</v>
      </c>
      <c r="BI278" s="249">
        <v>0.68004563613877467</v>
      </c>
      <c r="BJ278" s="249">
        <v>0.88363677674618901</v>
      </c>
      <c r="BK278" s="249">
        <v>0.92040969709988418</v>
      </c>
      <c r="BL278" s="249">
        <v>0.9461826186026514</v>
      </c>
      <c r="BM278" s="249">
        <v>1</v>
      </c>
      <c r="BN278" s="249">
        <v>1</v>
      </c>
      <c r="BP278" s="249">
        <v>0</v>
      </c>
      <c r="BQ278" s="249">
        <v>0</v>
      </c>
      <c r="BR278" s="249">
        <v>0</v>
      </c>
      <c r="BS278" s="249">
        <v>5.1864588452758979E-2</v>
      </c>
      <c r="BT278" s="249">
        <v>0.14859691202441008</v>
      </c>
      <c r="BU278" s="302">
        <v>0.24364497649032443</v>
      </c>
      <c r="BV278" s="249">
        <v>0.48796779026083054</v>
      </c>
      <c r="BW278" s="249">
        <v>0.65196891854816508</v>
      </c>
      <c r="BX278" s="302">
        <v>0.82262446386496324</v>
      </c>
      <c r="BY278" s="249">
        <v>0.87715603103630002</v>
      </c>
      <c r="BZ278" s="302">
        <v>0.95268675681654869</v>
      </c>
      <c r="CA278" s="249">
        <v>1</v>
      </c>
      <c r="CC278" s="464">
        <f t="shared" si="742"/>
        <v>0</v>
      </c>
      <c r="CD278" s="464">
        <f t="shared" si="742"/>
        <v>2.7673920000000001</v>
      </c>
      <c r="CE278" s="464">
        <f t="shared" si="742"/>
        <v>6674.5560770000002</v>
      </c>
      <c r="CF278" s="464">
        <f t="shared" si="742"/>
        <v>7424.5560770000002</v>
      </c>
      <c r="CG278" s="464">
        <f t="shared" si="742"/>
        <v>14820.541664</v>
      </c>
      <c r="CH278" s="464">
        <f t="shared" si="742"/>
        <v>18433.856875000001</v>
      </c>
      <c r="CI278" s="464">
        <f t="shared" si="742"/>
        <v>20121.934251999999</v>
      </c>
      <c r="CJ278" s="464">
        <f t="shared" si="742"/>
        <v>26146.011649</v>
      </c>
      <c r="CK278" s="464">
        <f t="shared" si="742"/>
        <v>27234.089046000001</v>
      </c>
      <c r="CL278" s="464">
        <f t="shared" si="742"/>
        <v>27996.686442999999</v>
      </c>
      <c r="CM278" s="464">
        <f t="shared" si="742"/>
        <v>29589.094000000001</v>
      </c>
      <c r="CN278" s="464">
        <f t="shared" si="742"/>
        <v>29589.094000000001</v>
      </c>
      <c r="CP278" s="465">
        <f t="shared" si="743"/>
        <v>0</v>
      </c>
      <c r="CQ278" s="465">
        <f t="shared" si="743"/>
        <v>0</v>
      </c>
      <c r="CR278" s="465">
        <f t="shared" si="743"/>
        <v>0</v>
      </c>
      <c r="CS278" s="465">
        <f t="shared" si="743"/>
        <v>1534.6261830000001</v>
      </c>
      <c r="CT278" s="465">
        <f t="shared" si="743"/>
        <v>4396.8479980000002</v>
      </c>
      <c r="CU278" s="465">
        <f t="shared" si="743"/>
        <v>7209.2341120000001</v>
      </c>
      <c r="CV278" s="465">
        <f t="shared" si="743"/>
        <v>14438.524815000001</v>
      </c>
      <c r="CW278" s="465">
        <f t="shared" si="743"/>
        <v>19291.169615999999</v>
      </c>
      <c r="CX278" s="465">
        <f t="shared" si="743"/>
        <v>24340.712587999999</v>
      </c>
      <c r="CY278" s="465">
        <f t="shared" si="743"/>
        <v>25954.252254999999</v>
      </c>
      <c r="CZ278" s="465">
        <f t="shared" si="743"/>
        <v>28189.137999999999</v>
      </c>
      <c r="DA278" s="465">
        <f t="shared" si="743"/>
        <v>29589.094000000001</v>
      </c>
      <c r="DC278" s="464">
        <v>0</v>
      </c>
      <c r="DD278" s="465">
        <v>2767392</v>
      </c>
      <c r="DE278" s="465">
        <v>6674556077</v>
      </c>
      <c r="DF278" s="465">
        <v>7424556077</v>
      </c>
      <c r="DG278" s="465">
        <v>14820541664</v>
      </c>
      <c r="DH278" s="465">
        <v>18433856875</v>
      </c>
      <c r="DI278" s="465">
        <v>20121934252</v>
      </c>
      <c r="DJ278" s="465">
        <v>26146011649</v>
      </c>
      <c r="DK278" s="465">
        <v>27234089046</v>
      </c>
      <c r="DL278" s="465">
        <v>27996686443</v>
      </c>
      <c r="DM278" s="465">
        <v>29589094000</v>
      </c>
      <c r="DN278" s="465">
        <v>29589094000</v>
      </c>
      <c r="DP278" s="465">
        <v>0</v>
      </c>
      <c r="DQ278" s="465">
        <v>0</v>
      </c>
      <c r="DR278" s="465">
        <v>0</v>
      </c>
      <c r="DS278" s="465">
        <v>1534626183</v>
      </c>
      <c r="DT278" s="465">
        <v>4396847998</v>
      </c>
      <c r="DU278" s="481">
        <v>7209234112</v>
      </c>
      <c r="DV278" s="465">
        <v>14438524815</v>
      </c>
      <c r="DW278" s="465">
        <v>19291169616</v>
      </c>
      <c r="DX278" s="481">
        <v>24340712588</v>
      </c>
      <c r="DY278" s="465">
        <v>25954252255</v>
      </c>
      <c r="DZ278" s="481">
        <v>28189138000</v>
      </c>
      <c r="EA278" s="465">
        <v>29589094000</v>
      </c>
      <c r="EC278" s="464">
        <v>1000000</v>
      </c>
      <c r="ED278" s="465">
        <v>1000000</v>
      </c>
      <c r="EE278" s="465">
        <v>1000000</v>
      </c>
      <c r="EF278" s="465">
        <v>1000000</v>
      </c>
      <c r="EG278" s="465">
        <v>1000000</v>
      </c>
      <c r="EH278" s="465">
        <v>1000000</v>
      </c>
      <c r="EI278" s="465">
        <v>1000000</v>
      </c>
      <c r="EJ278" s="465">
        <v>1000000</v>
      </c>
      <c r="EK278" s="465">
        <v>1000000</v>
      </c>
      <c r="EL278" s="465">
        <v>1000000</v>
      </c>
      <c r="EM278" s="465">
        <v>1000000</v>
      </c>
      <c r="EN278" s="465">
        <v>1000000</v>
      </c>
      <c r="EP278" s="465">
        <v>1000000</v>
      </c>
      <c r="EQ278" s="465">
        <v>1000000</v>
      </c>
      <c r="ER278" s="465">
        <v>1000000</v>
      </c>
      <c r="ES278" s="465">
        <v>1000000</v>
      </c>
      <c r="ET278" s="465">
        <v>1000000</v>
      </c>
      <c r="EU278" s="481">
        <v>1000000</v>
      </c>
      <c r="EV278" s="465">
        <v>1000000</v>
      </c>
      <c r="EW278" s="465">
        <v>1000000</v>
      </c>
      <c r="EX278" s="481">
        <v>1000000</v>
      </c>
      <c r="EY278" s="465">
        <v>1000000</v>
      </c>
      <c r="EZ278" s="481">
        <v>1000000</v>
      </c>
      <c r="FA278" s="465">
        <v>1000000</v>
      </c>
    </row>
    <row r="279" spans="1:157" ht="82.5" customHeight="1">
      <c r="A279" s="179"/>
      <c r="B279" s="179" t="s">
        <v>205</v>
      </c>
      <c r="C279" s="179" t="s">
        <v>206</v>
      </c>
      <c r="D279" s="547" t="s">
        <v>385</v>
      </c>
      <c r="E279" s="179" t="s">
        <v>183</v>
      </c>
      <c r="F279" s="179" t="s">
        <v>171</v>
      </c>
      <c r="G279" s="179" t="s">
        <v>171</v>
      </c>
      <c r="H279" s="179" t="s">
        <v>171</v>
      </c>
      <c r="I279" s="179" t="s">
        <v>171</v>
      </c>
      <c r="J279" s="179" t="s">
        <v>171</v>
      </c>
      <c r="K279" s="179" t="s">
        <v>171</v>
      </c>
      <c r="L279" s="179" t="s">
        <v>171</v>
      </c>
      <c r="M279" s="179" t="s">
        <v>171</v>
      </c>
      <c r="N279" s="179" t="s">
        <v>171</v>
      </c>
      <c r="O279" s="179" t="s">
        <v>171</v>
      </c>
      <c r="P279" s="179"/>
      <c r="Q279" s="179"/>
      <c r="R279" s="179"/>
      <c r="S279" s="179"/>
      <c r="T279" s="449" t="s">
        <v>90</v>
      </c>
      <c r="U279" s="284">
        <v>202300000000273</v>
      </c>
      <c r="V279" s="282" t="s">
        <v>90</v>
      </c>
      <c r="W279" s="351">
        <f>+SUMIFS('[1]SIIF 30 de Noviembre de 2025'!$P$4:$P$749,'[1]SIIF 30 de Noviembre de 2025'!$A$4:$A$749,$B279,'[1]SIIF 30 de Noviembre de 2025'!$B$4:$B$749,$C279,'[1]SIIF 30 de Noviembre de 2025'!$C$4:$C$749,$D279)/1000000</f>
        <v>3596.2490560000001</v>
      </c>
      <c r="X279" s="351">
        <v>0</v>
      </c>
      <c r="Y279" s="540">
        <f>+SUMIFS('[1]SIIF 30 de Noviembre de 2025'!$R$4:$R$749,'[1]SIIF 30 de Noviembre de 2025'!$A$4:$A$749,$B279,'[1]SIIF 30 de Noviembre de 2025'!$B$4:$B$749,$C279,'[1]SIIF 30 de Noviembre de 2025'!$C$4:$C$749,$D279)/1000000</f>
        <v>0</v>
      </c>
      <c r="Z279" s="351"/>
      <c r="AA279" s="351">
        <f>+SUMIFS('[1]SIIF 30 de Noviembre de 2025'!$Q$4:$Q$749,'[1]SIIF 30 de Noviembre de 2025'!$A$4:$A$749,$B279,'[1]SIIF 30 de Noviembre de 2025'!$B$4:$B$749,$C279,'[1]SIIF 30 de Noviembre de 2025'!$C$4:$C$749,$D279)/1000000</f>
        <v>0</v>
      </c>
      <c r="AB279" s="351"/>
      <c r="AC279" s="351"/>
      <c r="AD279" s="413">
        <f>+SUMIFS('[1]SIIF 30 de Noviembre de 2025'!$S$4:$S$749,'[1]SIIF 30 de Noviembre de 2025'!$A$4:$A$749,$B279,'[1]SIIF 30 de Noviembre de 2025'!$B$4:$B$749,$C279,'[1]SIIF 30 de Noviembre de 2025'!$C$4:$C$749,$D279)/1000000</f>
        <v>3596.2490560000001</v>
      </c>
      <c r="AE279" s="351">
        <f>+SUMIFS('[1]SIIF 30 de Noviembre de 2025'!$T$4:$T$749,'[1]SIIF 30 de Noviembre de 2025'!$A$4:$A$749,$B279,'[1]SIIF 30 de Noviembre de 2025'!$B$4:$B$749,$C279,'[1]SIIF 30 de Noviembre de 2025'!$C$4:$C$749,$D279)/1000000</f>
        <v>0</v>
      </c>
      <c r="AF279" s="351">
        <f>+SUMIFS('[1]SIIF 30 de Noviembre de 2025'!$U$4:$U$749,'[1]SIIF 30 de Noviembre de 2025'!$A$4:$A$749,$B279,'[1]SIIF 30 de Noviembre de 2025'!$B$4:$B$749,$C279,'[1]SIIF 30 de Noviembre de 2025'!$C$4:$C$749,$D279)/1000000</f>
        <v>3587.6306559999998</v>
      </c>
      <c r="AG279" s="351">
        <f>+SUMIFS('[1]SIIF 30 de Noviembre de 2025'!$V$4:$V$749,'[1]SIIF 30 de Noviembre de 2025'!$A$4:$A$749,$B279,'[1]SIIF 30 de Noviembre de 2025'!$B$4:$B$749,$C279,'[1]SIIF 30 de Noviembre de 2025'!$C$4:$C$749,$D279)/1000000</f>
        <v>8.6183999999999994</v>
      </c>
      <c r="AH279" s="418">
        <f>+SUMIFS('[1]SIIF 30 de Noviembre de 2025'!$W$4:$W$749,'[1]SIIF 30 de Noviembre de 2025'!$A$4:$A$749,$B279,'[1]SIIF 30 de Noviembre de 2025'!$B$4:$B$749,$C279,'[1]SIIF 30 de Noviembre de 2025'!$C$4:$C$749,$D279,'[1]SIIF 30 de Noviembre de 2025'!$D$4:$D$749,$E279,'[1]SIIF 30 de Noviembre de 2025'!$E$4:$E$749,$F279,'[1]SIIF 30 de Noviembre de 2025'!$F$4:$F$749,$G279,'[1]SIIF 30 de Noviembre de 2025'!$G$4:$G$749,$H279,'[1]SIIF 30 de Noviembre de 2025'!$H$4:$H$749,$I279,'[1]SIIF 30 de Noviembre de 2025'!$I$4:$I$749,$J279,'[1]SIIF 30 de Noviembre de 2025'!$J$4:$J$749,$K279,'[1]SIIF 30 de Noviembre de 2025'!$K$4:$K$749,$L279,'[1]SIIF 30 de Noviembre de 2025'!$L$4:$L$749,$M279,'[1]SIIF 30 de Noviembre de 2025'!$M$4:$M$749,$N279,'[1]SIIF 30 de Noviembre de 2025'!$N$4:$N$749,$O279)/1000000</f>
        <v>3410.2322945599999</v>
      </c>
      <c r="AI279" s="244">
        <f t="shared" si="731"/>
        <v>0.94827478338029758</v>
      </c>
      <c r="AJ279" s="245"/>
      <c r="AK279" s="243">
        <f t="shared" si="732"/>
        <v>3596.2490560000001</v>
      </c>
      <c r="AL279" s="243">
        <f t="shared" si="744"/>
        <v>-186.01676144000021</v>
      </c>
      <c r="AM279" s="168">
        <f t="shared" si="733"/>
        <v>1</v>
      </c>
      <c r="AN279" s="422">
        <f>+SUMIFS('[1]SIIF 30 de Noviembre de 2025'!$X$4:$X$749,'[1]SIIF 30 de Noviembre de 2025'!$A$4:$A$749,$B279,'[1]SIIF 30 de Noviembre de 2025'!$B$4:$B$749,$C279,'[1]SIIF 30 de Noviembre de 2025'!$C$4:$C$749,$D279,'[1]SIIF 30 de Noviembre de 2025'!$D$4:$D$749,$E279,'[1]SIIF 30 de Noviembre de 2025'!$E$4:$E$749,$F279,'[1]SIIF 30 de Noviembre de 2025'!$F$4:$F$749,$G279,'[1]SIIF 30 de Noviembre de 2025'!$G$4:$G$749,$H279,'[1]SIIF 30 de Noviembre de 2025'!$H$4:$H$749,$I279,'[1]SIIF 30 de Noviembre de 2025'!$I$4:$I$749,$J279,'[1]SIIF 30 de Noviembre de 2025'!$J$4:$J$749,$K279,'[1]SIIF 30 de Noviembre de 2025'!$K$4:$K$749,$L279,'[1]SIIF 30 de Noviembre de 2025'!$L$4:$L$749,$M279,'[1]SIIF 30 de Noviembre de 2025'!$M$4:$M$749,$N279,'[1]SIIF 30 de Noviembre de 2025'!$N$4:$N$749,$O279)/1000000</f>
        <v>2858.2231447300001</v>
      </c>
      <c r="AO279" s="244">
        <f t="shared" si="734"/>
        <v>0.79477897671222908</v>
      </c>
      <c r="AP279" s="245"/>
      <c r="AQ279" s="243">
        <f t="shared" si="735"/>
        <v>3026.7948529999999</v>
      </c>
      <c r="AR279" s="243">
        <f t="shared" si="736"/>
        <v>-168.57170826999982</v>
      </c>
      <c r="AS279" s="168">
        <f t="shared" si="737"/>
        <v>0.84165329093380792</v>
      </c>
      <c r="AT279" s="422">
        <f>+SUMIFS('[1]SIIF 30 de Noviembre de 2025'!$Z$4:$Z$749,'[1]SIIF 30 de Noviembre de 2025'!$A$4:$A$749,$B279,'[1]SIIF 30 de Noviembre de 2025'!$B$4:$B$749,$C279,'[1]SIIF 30 de Noviembre de 2025'!$C$4:$C$749,$D279,'[1]SIIF 30 de Noviembre de 2025'!$D$4:$D$749,$E279,'[1]SIIF 30 de Noviembre de 2025'!$E$4:$E$749,$F279,'[1]SIIF 30 de Noviembre de 2025'!$F$4:$F$749,$G279,'[1]SIIF 30 de Noviembre de 2025'!$G$4:$G$749,$H279,'[1]SIIF 30 de Noviembre de 2025'!$H$4:$H$749,$I279,'[1]SIIF 30 de Noviembre de 2025'!$I$4:$I$749,$J279,'[1]SIIF 30 de Noviembre de 2025'!$J$4:$J$749,$K279,'[1]SIIF 30 de Noviembre de 2025'!$K$4:$K$749,$L279,'[1]SIIF 30 de Noviembre de 2025'!$L$4:$L$749,$M279,'[1]SIIF 30 de Noviembre de 2025'!$M$4:$M$749,$N279,'[1]SIIF 30 de Noviembre de 2025'!$N$4:$N$749,$O279)/1000000</f>
        <v>2858.2231447300001</v>
      </c>
      <c r="AU279" s="244">
        <f t="shared" si="745"/>
        <v>0.79477897671222908</v>
      </c>
      <c r="AV279" s="413">
        <f t="shared" si="746"/>
        <v>186.01676144000021</v>
      </c>
      <c r="AW279" s="352">
        <f t="shared" si="738"/>
        <v>552.00914982999984</v>
      </c>
      <c r="AX279" s="369">
        <f t="shared" si="739"/>
        <v>738.02591127000005</v>
      </c>
      <c r="AY279" s="373"/>
      <c r="AZ279" s="188">
        <f t="shared" si="740"/>
        <v>3026.7948530000003</v>
      </c>
      <c r="BA279" s="170">
        <f t="shared" si="741"/>
        <v>0.94430686040617495</v>
      </c>
      <c r="BC279" s="248">
        <v>0</v>
      </c>
      <c r="BD279" s="249">
        <v>0.16545016508445071</v>
      </c>
      <c r="BE279" s="249">
        <v>0.39214815743840409</v>
      </c>
      <c r="BF279" s="249">
        <v>0.61878860372233346</v>
      </c>
      <c r="BG279" s="249">
        <v>0.82915461570301208</v>
      </c>
      <c r="BH279" s="249">
        <v>0.99822036797220082</v>
      </c>
      <c r="BI279" s="249">
        <v>1</v>
      </c>
      <c r="BJ279" s="249">
        <v>1</v>
      </c>
      <c r="BK279" s="249">
        <v>1</v>
      </c>
      <c r="BL279" s="249">
        <v>1</v>
      </c>
      <c r="BM279" s="249">
        <v>1</v>
      </c>
      <c r="BN279" s="249">
        <v>1</v>
      </c>
      <c r="BP279" s="249">
        <v>0</v>
      </c>
      <c r="BQ279" s="249">
        <v>0</v>
      </c>
      <c r="BR279" s="249">
        <v>3.3368003197607236E-2</v>
      </c>
      <c r="BS279" s="249">
        <v>8.5145384324572207E-2</v>
      </c>
      <c r="BT279" s="249">
        <v>0.14155326621516393</v>
      </c>
      <c r="BU279" s="302">
        <v>0.20506666460422146</v>
      </c>
      <c r="BV279" s="249">
        <v>0.2727510755584332</v>
      </c>
      <c r="BW279" s="249">
        <v>0.377297750481495</v>
      </c>
      <c r="BX279" s="302">
        <v>0.52095232055029284</v>
      </c>
      <c r="BY279" s="249">
        <v>0.67048294749694892</v>
      </c>
      <c r="BZ279" s="302">
        <v>0.84165329093380792</v>
      </c>
      <c r="CA279" s="249">
        <v>1</v>
      </c>
      <c r="CC279" s="464">
        <f t="shared" si="742"/>
        <v>0</v>
      </c>
      <c r="CD279" s="464">
        <f t="shared" si="742"/>
        <v>595</v>
      </c>
      <c r="CE279" s="464">
        <f t="shared" si="742"/>
        <v>1410.2624410000001</v>
      </c>
      <c r="CF279" s="464">
        <f t="shared" si="742"/>
        <v>2225.3179319999999</v>
      </c>
      <c r="CG279" s="464">
        <f t="shared" si="742"/>
        <v>2981.8465040000001</v>
      </c>
      <c r="CH279" s="464">
        <f t="shared" si="742"/>
        <v>3589.849056</v>
      </c>
      <c r="CI279" s="464">
        <f t="shared" si="742"/>
        <v>3596.2490560000001</v>
      </c>
      <c r="CJ279" s="464">
        <f t="shared" si="742"/>
        <v>3596.2490560000001</v>
      </c>
      <c r="CK279" s="464">
        <f t="shared" si="742"/>
        <v>3596.2490560000001</v>
      </c>
      <c r="CL279" s="464">
        <f t="shared" si="742"/>
        <v>3596.2490560000001</v>
      </c>
      <c r="CM279" s="464">
        <f t="shared" si="742"/>
        <v>3596.2490560000001</v>
      </c>
      <c r="CN279" s="464">
        <f t="shared" si="742"/>
        <v>3596.2490560000001</v>
      </c>
      <c r="CP279" s="465">
        <f t="shared" si="743"/>
        <v>0</v>
      </c>
      <c r="CQ279" s="465">
        <f t="shared" si="743"/>
        <v>0</v>
      </c>
      <c r="CR279" s="465">
        <f t="shared" si="743"/>
        <v>119.99965</v>
      </c>
      <c r="CS279" s="465">
        <f t="shared" si="743"/>
        <v>306.20400799999999</v>
      </c>
      <c r="CT279" s="465">
        <f t="shared" si="743"/>
        <v>509.06079999999997</v>
      </c>
      <c r="CU279" s="465">
        <f t="shared" si="743"/>
        <v>737.47079900000006</v>
      </c>
      <c r="CV279" s="465">
        <f t="shared" si="743"/>
        <v>980.88079800000003</v>
      </c>
      <c r="CW279" s="465">
        <f t="shared" si="743"/>
        <v>1356.856679</v>
      </c>
      <c r="CX279" s="465">
        <f t="shared" si="743"/>
        <v>1873.474291</v>
      </c>
      <c r="CY279" s="465">
        <f t="shared" si="743"/>
        <v>2411.2236670000002</v>
      </c>
      <c r="CZ279" s="465">
        <f t="shared" si="743"/>
        <v>3026.7948529999999</v>
      </c>
      <c r="DA279" s="465">
        <f t="shared" si="743"/>
        <v>3596.2490560000001</v>
      </c>
      <c r="DC279" s="464">
        <v>0</v>
      </c>
      <c r="DD279" s="465">
        <v>595000000</v>
      </c>
      <c r="DE279" s="465">
        <v>1410262441</v>
      </c>
      <c r="DF279" s="465">
        <v>2225317932</v>
      </c>
      <c r="DG279" s="465">
        <v>2981846504</v>
      </c>
      <c r="DH279" s="465">
        <v>3589849056</v>
      </c>
      <c r="DI279" s="465">
        <v>3596249056</v>
      </c>
      <c r="DJ279" s="465">
        <v>3596249056</v>
      </c>
      <c r="DK279" s="465">
        <v>3596249056</v>
      </c>
      <c r="DL279" s="465">
        <v>3596249056</v>
      </c>
      <c r="DM279" s="465">
        <v>3596249056</v>
      </c>
      <c r="DN279" s="465">
        <v>3596249056</v>
      </c>
      <c r="DP279" s="465">
        <v>0</v>
      </c>
      <c r="DQ279" s="465">
        <v>0</v>
      </c>
      <c r="DR279" s="465">
        <v>119999650</v>
      </c>
      <c r="DS279" s="465">
        <v>306204008</v>
      </c>
      <c r="DT279" s="465">
        <v>509060800</v>
      </c>
      <c r="DU279" s="481">
        <v>737470799</v>
      </c>
      <c r="DV279" s="465">
        <v>980880798</v>
      </c>
      <c r="DW279" s="465">
        <v>1356856679</v>
      </c>
      <c r="DX279" s="481">
        <v>1873474291</v>
      </c>
      <c r="DY279" s="465">
        <v>2411223667</v>
      </c>
      <c r="DZ279" s="481">
        <v>3026794853</v>
      </c>
      <c r="EA279" s="465">
        <v>3596249056</v>
      </c>
      <c r="EC279" s="464">
        <v>1000000</v>
      </c>
      <c r="ED279" s="465">
        <v>1000000</v>
      </c>
      <c r="EE279" s="465">
        <v>1000000</v>
      </c>
      <c r="EF279" s="465">
        <v>1000000</v>
      </c>
      <c r="EG279" s="465">
        <v>1000000</v>
      </c>
      <c r="EH279" s="465">
        <v>1000000</v>
      </c>
      <c r="EI279" s="465">
        <v>1000000</v>
      </c>
      <c r="EJ279" s="465">
        <v>1000000</v>
      </c>
      <c r="EK279" s="465">
        <v>1000000</v>
      </c>
      <c r="EL279" s="465">
        <v>1000000</v>
      </c>
      <c r="EM279" s="465">
        <v>1000000</v>
      </c>
      <c r="EN279" s="465">
        <v>1000000</v>
      </c>
      <c r="EP279" s="465">
        <v>1000000</v>
      </c>
      <c r="EQ279" s="465">
        <v>1000000</v>
      </c>
      <c r="ER279" s="465">
        <v>1000000</v>
      </c>
      <c r="ES279" s="465">
        <v>1000000</v>
      </c>
      <c r="ET279" s="465">
        <v>1000000</v>
      </c>
      <c r="EU279" s="481">
        <v>1000000</v>
      </c>
      <c r="EV279" s="465">
        <v>1000000</v>
      </c>
      <c r="EW279" s="465">
        <v>1000000</v>
      </c>
      <c r="EX279" s="481">
        <v>1000000</v>
      </c>
      <c r="EY279" s="465">
        <v>1000000</v>
      </c>
      <c r="EZ279" s="481">
        <v>1000000</v>
      </c>
      <c r="FA279" s="465">
        <v>1000000</v>
      </c>
    </row>
    <row r="280" spans="1:157" ht="123" customHeight="1">
      <c r="A280" s="179"/>
      <c r="B280" s="179" t="s">
        <v>205</v>
      </c>
      <c r="C280" s="179" t="s">
        <v>206</v>
      </c>
      <c r="D280" s="547" t="s">
        <v>386</v>
      </c>
      <c r="E280" s="179" t="s">
        <v>183</v>
      </c>
      <c r="F280" s="179" t="s">
        <v>171</v>
      </c>
      <c r="G280" s="179" t="s">
        <v>171</v>
      </c>
      <c r="H280" s="179" t="s">
        <v>171</v>
      </c>
      <c r="I280" s="179" t="s">
        <v>171</v>
      </c>
      <c r="J280" s="179" t="s">
        <v>171</v>
      </c>
      <c r="K280" s="179" t="s">
        <v>171</v>
      </c>
      <c r="L280" s="179" t="s">
        <v>171</v>
      </c>
      <c r="M280" s="179" t="s">
        <v>171</v>
      </c>
      <c r="N280" s="179" t="s">
        <v>171</v>
      </c>
      <c r="O280" s="179" t="s">
        <v>171</v>
      </c>
      <c r="P280" s="179"/>
      <c r="Q280" s="179"/>
      <c r="R280" s="179"/>
      <c r="S280" s="179"/>
      <c r="T280" s="449" t="s">
        <v>91</v>
      </c>
      <c r="U280" s="284">
        <v>202300000000274</v>
      </c>
      <c r="V280" s="282" t="s">
        <v>91</v>
      </c>
      <c r="W280" s="351">
        <f>+SUMIFS('[1]SIIF 30 de Noviembre de 2025'!$P$4:$P$749,'[1]SIIF 30 de Noviembre de 2025'!$A$4:$A$749,$B280,'[1]SIIF 30 de Noviembre de 2025'!$B$4:$B$749,$C280,'[1]SIIF 30 de Noviembre de 2025'!$C$4:$C$749,$D280)/1000000</f>
        <v>9270</v>
      </c>
      <c r="X280" s="351">
        <v>0</v>
      </c>
      <c r="Y280" s="540">
        <f>+SUMIFS('[1]SIIF 30 de Noviembre de 2025'!$R$4:$R$749,'[1]SIIF 30 de Noviembre de 2025'!$A$4:$A$749,$B280,'[1]SIIF 30 de Noviembre de 2025'!$B$4:$B$749,$C280,'[1]SIIF 30 de Noviembre de 2025'!$C$4:$C$749,$D280)/1000000</f>
        <v>0</v>
      </c>
      <c r="Z280" s="351"/>
      <c r="AA280" s="351">
        <f>+SUMIFS('[1]SIIF 30 de Noviembre de 2025'!$Q$4:$Q$749,'[1]SIIF 30 de Noviembre de 2025'!$A$4:$A$749,$B280,'[1]SIIF 30 de Noviembre de 2025'!$B$4:$B$749,$C280,'[1]SIIF 30 de Noviembre de 2025'!$C$4:$C$749,$D280)/1000000</f>
        <v>0</v>
      </c>
      <c r="AB280" s="351"/>
      <c r="AC280" s="351"/>
      <c r="AD280" s="413">
        <f>+SUMIFS('[1]SIIF 30 de Noviembre de 2025'!$S$4:$S$749,'[1]SIIF 30 de Noviembre de 2025'!$A$4:$A$749,$B280,'[1]SIIF 30 de Noviembre de 2025'!$B$4:$B$749,$C280,'[1]SIIF 30 de Noviembre de 2025'!$C$4:$C$749,$D280)/1000000</f>
        <v>9270</v>
      </c>
      <c r="AE280" s="351">
        <f>+SUMIFS('[1]SIIF 30 de Noviembre de 2025'!$T$4:$T$749,'[1]SIIF 30 de Noviembre de 2025'!$A$4:$A$749,$B280,'[1]SIIF 30 de Noviembre de 2025'!$B$4:$B$749,$C280,'[1]SIIF 30 de Noviembre de 2025'!$C$4:$C$749,$D280)/1000000</f>
        <v>0</v>
      </c>
      <c r="AF280" s="351">
        <f>+SUMIFS('[1]SIIF 30 de Noviembre de 2025'!$U$4:$U$749,'[1]SIIF 30 de Noviembre de 2025'!$A$4:$A$749,$B280,'[1]SIIF 30 de Noviembre de 2025'!$B$4:$B$749,$C280,'[1]SIIF 30 de Noviembre de 2025'!$C$4:$C$749,$D280)/1000000</f>
        <v>9212.3204253399999</v>
      </c>
      <c r="AG280" s="351">
        <f>+SUMIFS('[1]SIIF 30 de Noviembre de 2025'!$V$4:$V$749,'[1]SIIF 30 de Noviembre de 2025'!$A$4:$A$749,$B280,'[1]SIIF 30 de Noviembre de 2025'!$B$4:$B$749,$C280,'[1]SIIF 30 de Noviembre de 2025'!$C$4:$C$749,$D280)/1000000</f>
        <v>57.679574659999993</v>
      </c>
      <c r="AH280" s="418">
        <f>+SUMIFS('[1]SIIF 30 de Noviembre de 2025'!$W$4:$W$749,'[1]SIIF 30 de Noviembre de 2025'!$A$4:$A$749,$B280,'[1]SIIF 30 de Noviembre de 2025'!$B$4:$B$749,$C280,'[1]SIIF 30 de Noviembre de 2025'!$C$4:$C$749,$D280,'[1]SIIF 30 de Noviembre de 2025'!$D$4:$D$749,$E280,'[1]SIIF 30 de Noviembre de 2025'!$E$4:$E$749,$F280,'[1]SIIF 30 de Noviembre de 2025'!$F$4:$F$749,$G280,'[1]SIIF 30 de Noviembre de 2025'!$G$4:$G$749,$H280,'[1]SIIF 30 de Noviembre de 2025'!$H$4:$H$749,$I280,'[1]SIIF 30 de Noviembre de 2025'!$I$4:$I$749,$J280,'[1]SIIF 30 de Noviembre de 2025'!$J$4:$J$749,$K280,'[1]SIIF 30 de Noviembre de 2025'!$K$4:$K$749,$L280,'[1]SIIF 30 de Noviembre de 2025'!$L$4:$L$749,$M280,'[1]SIIF 30 de Noviembre de 2025'!$M$4:$M$749,$N280,'[1]SIIF 30 de Noviembre de 2025'!$N$4:$N$749,$O280)/1000000</f>
        <v>9130.5474374300011</v>
      </c>
      <c r="AI280" s="244">
        <f t="shared" si="731"/>
        <v>0.98495657361704436</v>
      </c>
      <c r="AJ280" s="245"/>
      <c r="AK280" s="243">
        <f t="shared" si="732"/>
        <v>9178.1409719999992</v>
      </c>
      <c r="AL280" s="243">
        <f t="shared" si="744"/>
        <v>-47.593534569998155</v>
      </c>
      <c r="AM280" s="168">
        <f t="shared" si="733"/>
        <v>0.9900907197411003</v>
      </c>
      <c r="AN280" s="422">
        <f>+SUMIFS('[1]SIIF 30 de Noviembre de 2025'!$X$4:$X$749,'[1]SIIF 30 de Noviembre de 2025'!$A$4:$A$749,$B280,'[1]SIIF 30 de Noviembre de 2025'!$B$4:$B$749,$C280,'[1]SIIF 30 de Noviembre de 2025'!$C$4:$C$749,$D280,'[1]SIIF 30 de Noviembre de 2025'!$D$4:$D$749,$E280,'[1]SIIF 30 de Noviembre de 2025'!$E$4:$E$749,$F280,'[1]SIIF 30 de Noviembre de 2025'!$F$4:$F$749,$G280,'[1]SIIF 30 de Noviembre de 2025'!$G$4:$G$749,$H280,'[1]SIIF 30 de Noviembre de 2025'!$H$4:$H$749,$I280,'[1]SIIF 30 de Noviembre de 2025'!$I$4:$I$749,$J280,'[1]SIIF 30 de Noviembre de 2025'!$J$4:$J$749,$K280,'[1]SIIF 30 de Noviembre de 2025'!$K$4:$K$749,$L280,'[1]SIIF 30 de Noviembre de 2025'!$L$4:$L$749,$M280,'[1]SIIF 30 de Noviembre de 2025'!$M$4:$M$749,$N280,'[1]SIIF 30 de Noviembre de 2025'!$N$4:$N$749,$O280)/1000000</f>
        <v>6905.42082785</v>
      </c>
      <c r="AO280" s="244">
        <f t="shared" si="734"/>
        <v>0.74492134065264293</v>
      </c>
      <c r="AP280" s="245"/>
      <c r="AQ280" s="243">
        <f t="shared" si="735"/>
        <v>6371.1883099999995</v>
      </c>
      <c r="AR280" s="243">
        <f t="shared" si="736"/>
        <v>534.23251785000048</v>
      </c>
      <c r="AS280" s="168">
        <f t="shared" si="737"/>
        <v>0.68729107982740023</v>
      </c>
      <c r="AT280" s="422">
        <f>+SUMIFS('[1]SIIF 30 de Noviembre de 2025'!$Z$4:$Z$749,'[1]SIIF 30 de Noviembre de 2025'!$A$4:$A$749,$B280,'[1]SIIF 30 de Noviembre de 2025'!$B$4:$B$749,$C280,'[1]SIIF 30 de Noviembre de 2025'!$C$4:$C$749,$D280,'[1]SIIF 30 de Noviembre de 2025'!$D$4:$D$749,$E280,'[1]SIIF 30 de Noviembre de 2025'!$E$4:$E$749,$F280,'[1]SIIF 30 de Noviembre de 2025'!$F$4:$F$749,$G280,'[1]SIIF 30 de Noviembre de 2025'!$G$4:$G$749,$H280,'[1]SIIF 30 de Noviembre de 2025'!$H$4:$H$749,$I280,'[1]SIIF 30 de Noviembre de 2025'!$I$4:$I$749,$J280,'[1]SIIF 30 de Noviembre de 2025'!$J$4:$J$749,$K280,'[1]SIIF 30 de Noviembre de 2025'!$K$4:$K$749,$L280,'[1]SIIF 30 de Noviembre de 2025'!$L$4:$L$749,$M280,'[1]SIIF 30 de Noviembre de 2025'!$M$4:$M$749,$N280,'[1]SIIF 30 de Noviembre de 2025'!$N$4:$N$749,$O280)/1000000</f>
        <v>6886.7758778500001</v>
      </c>
      <c r="AU280" s="244">
        <f t="shared" si="745"/>
        <v>0.74291001918554478</v>
      </c>
      <c r="AV280" s="413">
        <f t="shared" si="746"/>
        <v>139.45256256999892</v>
      </c>
      <c r="AW280" s="352">
        <f t="shared" si="738"/>
        <v>2225.1266095800011</v>
      </c>
      <c r="AX280" s="369">
        <f t="shared" si="739"/>
        <v>2364.57917215</v>
      </c>
      <c r="AY280" s="373"/>
      <c r="AZ280" s="188">
        <f t="shared" si="740"/>
        <v>6371.1883100000005</v>
      </c>
      <c r="BA280" s="170">
        <f t="shared" si="741"/>
        <v>1.0838513149911904</v>
      </c>
      <c r="BC280" s="248">
        <v>0</v>
      </c>
      <c r="BD280" s="249">
        <v>0</v>
      </c>
      <c r="BE280" s="249">
        <v>0</v>
      </c>
      <c r="BF280" s="249">
        <v>0.24480058864617044</v>
      </c>
      <c r="BG280" s="249">
        <v>0.48960117729234087</v>
      </c>
      <c r="BH280" s="249">
        <v>0.73440176593851136</v>
      </c>
      <c r="BI280" s="249">
        <v>0.85680206026159655</v>
      </c>
      <c r="BJ280" s="249">
        <v>0.85680206026159655</v>
      </c>
      <c r="BK280" s="249">
        <v>0.85680206026159655</v>
      </c>
      <c r="BL280" s="249">
        <v>0.97920235458468174</v>
      </c>
      <c r="BM280" s="249">
        <v>0.9900907197411003</v>
      </c>
      <c r="BN280" s="249">
        <v>1</v>
      </c>
      <c r="BP280" s="249">
        <v>0</v>
      </c>
      <c r="BQ280" s="249">
        <v>0</v>
      </c>
      <c r="BR280" s="249">
        <v>0</v>
      </c>
      <c r="BS280" s="249">
        <v>0</v>
      </c>
      <c r="BT280" s="249">
        <v>9.8184354908306362E-2</v>
      </c>
      <c r="BU280" s="302">
        <v>0.19636880906148868</v>
      </c>
      <c r="BV280" s="249">
        <v>0.29455326321467096</v>
      </c>
      <c r="BW280" s="249">
        <v>0.39273771736785329</v>
      </c>
      <c r="BX280" s="302">
        <v>0.49092217152103562</v>
      </c>
      <c r="BY280" s="249">
        <v>0.5891066256742179</v>
      </c>
      <c r="BZ280" s="302">
        <v>0.68729107982740023</v>
      </c>
      <c r="CA280" s="249">
        <v>1</v>
      </c>
      <c r="CC280" s="464">
        <f t="shared" si="742"/>
        <v>0</v>
      </c>
      <c r="CD280" s="464">
        <f t="shared" si="742"/>
        <v>0</v>
      </c>
      <c r="CE280" s="464">
        <f t="shared" si="742"/>
        <v>0</v>
      </c>
      <c r="CF280" s="464">
        <f t="shared" si="742"/>
        <v>2269.3014567499999</v>
      </c>
      <c r="CG280" s="464">
        <f t="shared" si="742"/>
        <v>4538.6029134999999</v>
      </c>
      <c r="CH280" s="464">
        <f t="shared" si="742"/>
        <v>6807.9043702500003</v>
      </c>
      <c r="CI280" s="464">
        <f t="shared" si="742"/>
        <v>7942.555098625</v>
      </c>
      <c r="CJ280" s="464">
        <f t="shared" si="742"/>
        <v>7942.555098625</v>
      </c>
      <c r="CK280" s="464">
        <f t="shared" si="742"/>
        <v>7942.555098625</v>
      </c>
      <c r="CL280" s="464">
        <f t="shared" si="742"/>
        <v>9077.2058269999998</v>
      </c>
      <c r="CM280" s="464">
        <f t="shared" si="742"/>
        <v>9178.1409719999992</v>
      </c>
      <c r="CN280" s="464">
        <f t="shared" si="742"/>
        <v>9270</v>
      </c>
      <c r="CP280" s="465">
        <f t="shared" si="743"/>
        <v>0</v>
      </c>
      <c r="CQ280" s="465">
        <f t="shared" si="743"/>
        <v>0</v>
      </c>
      <c r="CR280" s="465">
        <f t="shared" si="743"/>
        <v>0</v>
      </c>
      <c r="CS280" s="465">
        <f t="shared" si="743"/>
        <v>0</v>
      </c>
      <c r="CT280" s="465">
        <f t="shared" si="743"/>
        <v>910.16896999999994</v>
      </c>
      <c r="CU280" s="465">
        <f t="shared" si="743"/>
        <v>1820.3388600000001</v>
      </c>
      <c r="CV280" s="465">
        <f t="shared" si="743"/>
        <v>2730.50875</v>
      </c>
      <c r="CW280" s="465">
        <f t="shared" si="743"/>
        <v>3640.6786400000001</v>
      </c>
      <c r="CX280" s="465">
        <f t="shared" si="743"/>
        <v>4550.8485300000002</v>
      </c>
      <c r="CY280" s="465">
        <f t="shared" si="743"/>
        <v>5461.0184200000003</v>
      </c>
      <c r="CZ280" s="465">
        <f t="shared" si="743"/>
        <v>6371.1883099999995</v>
      </c>
      <c r="DA280" s="465">
        <f t="shared" si="743"/>
        <v>9270</v>
      </c>
      <c r="DC280" s="464">
        <v>0</v>
      </c>
      <c r="DD280" s="465">
        <v>0</v>
      </c>
      <c r="DE280" s="465">
        <v>0</v>
      </c>
      <c r="DF280" s="465">
        <v>2269301456.75</v>
      </c>
      <c r="DG280" s="465">
        <v>4538602913.5</v>
      </c>
      <c r="DH280" s="465">
        <v>6807904370.25</v>
      </c>
      <c r="DI280" s="465">
        <v>7942555098.625</v>
      </c>
      <c r="DJ280" s="465">
        <v>7942555098.625</v>
      </c>
      <c r="DK280" s="465">
        <v>7942555098.625</v>
      </c>
      <c r="DL280" s="465">
        <v>9077205827</v>
      </c>
      <c r="DM280" s="465">
        <v>9178140972</v>
      </c>
      <c r="DN280" s="465">
        <v>9270000000</v>
      </c>
      <c r="DP280" s="465">
        <v>0</v>
      </c>
      <c r="DQ280" s="465">
        <v>0</v>
      </c>
      <c r="DR280" s="465">
        <v>0</v>
      </c>
      <c r="DS280" s="465">
        <v>0</v>
      </c>
      <c r="DT280" s="465">
        <v>910168970</v>
      </c>
      <c r="DU280" s="481">
        <v>1820338860</v>
      </c>
      <c r="DV280" s="465">
        <v>2730508750</v>
      </c>
      <c r="DW280" s="465">
        <v>3640678640</v>
      </c>
      <c r="DX280" s="481">
        <v>4550848530</v>
      </c>
      <c r="DY280" s="465">
        <v>5461018420</v>
      </c>
      <c r="DZ280" s="481">
        <v>6371188310</v>
      </c>
      <c r="EA280" s="465">
        <v>9270000000</v>
      </c>
      <c r="EC280" s="464">
        <v>1000000</v>
      </c>
      <c r="ED280" s="465">
        <v>1000000</v>
      </c>
      <c r="EE280" s="465">
        <v>1000000</v>
      </c>
      <c r="EF280" s="465">
        <v>1000000</v>
      </c>
      <c r="EG280" s="465">
        <v>1000000</v>
      </c>
      <c r="EH280" s="465">
        <v>1000000</v>
      </c>
      <c r="EI280" s="465">
        <v>1000000</v>
      </c>
      <c r="EJ280" s="465">
        <v>1000000</v>
      </c>
      <c r="EK280" s="465">
        <v>1000000</v>
      </c>
      <c r="EL280" s="465">
        <v>1000000</v>
      </c>
      <c r="EM280" s="465">
        <v>1000000</v>
      </c>
      <c r="EN280" s="465">
        <v>1000000</v>
      </c>
      <c r="EP280" s="465">
        <v>1000000</v>
      </c>
      <c r="EQ280" s="465">
        <v>1000000</v>
      </c>
      <c r="ER280" s="465">
        <v>1000000</v>
      </c>
      <c r="ES280" s="465">
        <v>1000000</v>
      </c>
      <c r="ET280" s="465">
        <v>1000000</v>
      </c>
      <c r="EU280" s="481">
        <v>1000000</v>
      </c>
      <c r="EV280" s="465">
        <v>1000000</v>
      </c>
      <c r="EW280" s="465">
        <v>1000000</v>
      </c>
      <c r="EX280" s="481">
        <v>1000000</v>
      </c>
      <c r="EY280" s="465">
        <v>1000000</v>
      </c>
      <c r="EZ280" s="481">
        <v>1000000</v>
      </c>
      <c r="FA280" s="465">
        <v>1000000</v>
      </c>
    </row>
    <row r="281" spans="1:157" ht="72" customHeight="1">
      <c r="A281" s="179"/>
      <c r="B281" s="179" t="s">
        <v>205</v>
      </c>
      <c r="C281" s="179" t="s">
        <v>206</v>
      </c>
      <c r="D281" s="547" t="s">
        <v>387</v>
      </c>
      <c r="E281" s="179" t="s">
        <v>183</v>
      </c>
      <c r="F281" s="179" t="s">
        <v>171</v>
      </c>
      <c r="G281" s="179" t="s">
        <v>171</v>
      </c>
      <c r="H281" s="179" t="s">
        <v>171</v>
      </c>
      <c r="I281" s="179" t="s">
        <v>171</v>
      </c>
      <c r="J281" s="179" t="s">
        <v>171</v>
      </c>
      <c r="K281" s="179" t="s">
        <v>171</v>
      </c>
      <c r="L281" s="179" t="s">
        <v>171</v>
      </c>
      <c r="M281" s="179" t="s">
        <v>171</v>
      </c>
      <c r="N281" s="179" t="s">
        <v>171</v>
      </c>
      <c r="O281" s="179" t="s">
        <v>171</v>
      </c>
      <c r="P281" s="179"/>
      <c r="Q281" s="179"/>
      <c r="R281" s="179"/>
      <c r="S281" s="179"/>
      <c r="T281" s="458" t="s">
        <v>92</v>
      </c>
      <c r="U281" s="284" t="s">
        <v>388</v>
      </c>
      <c r="V281" s="328" t="s">
        <v>92</v>
      </c>
      <c r="W281" s="351">
        <f>+SUMIFS('[1]SIIF 30 de Noviembre de 2025'!$P$4:$P$749,'[1]SIIF 30 de Noviembre de 2025'!$A$4:$A$749,$B281,'[1]SIIF 30 de Noviembre de 2025'!$B$4:$B$749,$C281,'[1]SIIF 30 de Noviembre de 2025'!$C$4:$C$749,$D281)/1000000</f>
        <v>6675.4342180000003</v>
      </c>
      <c r="X281" s="351">
        <v>0</v>
      </c>
      <c r="Y281" s="540">
        <f>+SUMIFS('[1]SIIF 30 de Noviembre de 2025'!$R$4:$R$749,'[1]SIIF 30 de Noviembre de 2025'!$A$4:$A$749,$B281,'[1]SIIF 30 de Noviembre de 2025'!$B$4:$B$749,$C281,'[1]SIIF 30 de Noviembre de 2025'!$C$4:$C$749,$D281)/1000000</f>
        <v>0</v>
      </c>
      <c r="Z281" s="351"/>
      <c r="AA281" s="351">
        <f>+SUMIFS('[1]SIIF 30 de Noviembre de 2025'!$Q$4:$Q$749,'[1]SIIF 30 de Noviembre de 2025'!$A$4:$A$749,$B281,'[1]SIIF 30 de Noviembre de 2025'!$B$4:$B$749,$C281,'[1]SIIF 30 de Noviembre de 2025'!$C$4:$C$749,$D281)/1000000</f>
        <v>0</v>
      </c>
      <c r="AB281" s="351"/>
      <c r="AC281" s="351"/>
      <c r="AD281" s="413">
        <f>+SUMIFS('[1]SIIF 30 de Noviembre de 2025'!$S$4:$S$749,'[1]SIIF 30 de Noviembre de 2025'!$A$4:$A$749,$B281,'[1]SIIF 30 de Noviembre de 2025'!$B$4:$B$749,$C281,'[1]SIIF 30 de Noviembre de 2025'!$C$4:$C$749,$D281)/1000000</f>
        <v>6675.4342180000003</v>
      </c>
      <c r="AE281" s="351">
        <f>+SUMIFS('[1]SIIF 30 de Noviembre de 2025'!$T$4:$T$749,'[1]SIIF 30 de Noviembre de 2025'!$A$4:$A$749,$B281,'[1]SIIF 30 de Noviembre de 2025'!$B$4:$B$749,$C281,'[1]SIIF 30 de Noviembre de 2025'!$C$4:$C$749,$D281)/1000000</f>
        <v>0</v>
      </c>
      <c r="AF281" s="351">
        <f>+SUMIFS('[1]SIIF 30 de Noviembre de 2025'!$U$4:$U$749,'[1]SIIF 30 de Noviembre de 2025'!$A$4:$A$749,$B281,'[1]SIIF 30 de Noviembre de 2025'!$B$4:$B$749,$C281,'[1]SIIF 30 de Noviembre de 2025'!$C$4:$C$749,$D281)/1000000</f>
        <v>6447.2031969999998</v>
      </c>
      <c r="AG281" s="351">
        <f>+SUMIFS('[1]SIIF 30 de Noviembre de 2025'!$V$4:$V$749,'[1]SIIF 30 de Noviembre de 2025'!$A$4:$A$749,$B281,'[1]SIIF 30 de Noviembre de 2025'!$B$4:$B$749,$C281,'[1]SIIF 30 de Noviembre de 2025'!$C$4:$C$749,$D281)/1000000</f>
        <v>228.231021</v>
      </c>
      <c r="AH281" s="418">
        <f>+SUMIFS('[1]SIIF 30 de Noviembre de 2025'!$W$4:$W$749,'[1]SIIF 30 de Noviembre de 2025'!$A$4:$A$749,$B281,'[1]SIIF 30 de Noviembre de 2025'!$B$4:$B$749,$C281,'[1]SIIF 30 de Noviembre de 2025'!$C$4:$C$749,$D281,'[1]SIIF 30 de Noviembre de 2025'!$D$4:$D$749,$E281,'[1]SIIF 30 de Noviembre de 2025'!$E$4:$E$749,$F281,'[1]SIIF 30 de Noviembre de 2025'!$F$4:$F$749,$G281,'[1]SIIF 30 de Noviembre de 2025'!$G$4:$G$749,$H281,'[1]SIIF 30 de Noviembre de 2025'!$H$4:$H$749,$I281,'[1]SIIF 30 de Noviembre de 2025'!$I$4:$I$749,$J281,'[1]SIIF 30 de Noviembre de 2025'!$J$4:$J$749,$K281,'[1]SIIF 30 de Noviembre de 2025'!$K$4:$K$749,$L281,'[1]SIIF 30 de Noviembre de 2025'!$L$4:$L$749,$M281,'[1]SIIF 30 de Noviembre de 2025'!$M$4:$M$749,$N281,'[1]SIIF 30 de Noviembre de 2025'!$N$4:$N$749,$O281)/1000000</f>
        <v>6403.7036136400002</v>
      </c>
      <c r="AI281" s="244">
        <f t="shared" si="731"/>
        <v>0.95929394321236949</v>
      </c>
      <c r="AJ281" s="245"/>
      <c r="AK281" s="243">
        <f t="shared" si="732"/>
        <v>6675.4342180000003</v>
      </c>
      <c r="AL281" s="243">
        <f t="shared" si="744"/>
        <v>-271.73060436000014</v>
      </c>
      <c r="AM281" s="168">
        <f t="shared" si="733"/>
        <v>1</v>
      </c>
      <c r="AN281" s="422">
        <f>+SUMIFS('[1]SIIF 30 de Noviembre de 2025'!$X$4:$X$749,'[1]SIIF 30 de Noviembre de 2025'!$A$4:$A$749,$B281,'[1]SIIF 30 de Noviembre de 2025'!$B$4:$B$749,$C281,'[1]SIIF 30 de Noviembre de 2025'!$C$4:$C$749,$D281,'[1]SIIF 30 de Noviembre de 2025'!$D$4:$D$749,$E281,'[1]SIIF 30 de Noviembre de 2025'!$E$4:$E$749,$F281,'[1]SIIF 30 de Noviembre de 2025'!$F$4:$F$749,$G281,'[1]SIIF 30 de Noviembre de 2025'!$G$4:$G$749,$H281,'[1]SIIF 30 de Noviembre de 2025'!$H$4:$H$749,$I281,'[1]SIIF 30 de Noviembre de 2025'!$I$4:$I$749,$J281,'[1]SIIF 30 de Noviembre de 2025'!$J$4:$J$749,$K281,'[1]SIIF 30 de Noviembre de 2025'!$K$4:$K$749,$L281,'[1]SIIF 30 de Noviembre de 2025'!$L$4:$L$749,$M281,'[1]SIIF 30 de Noviembre de 2025'!$M$4:$M$749,$N281,'[1]SIIF 30 de Noviembre de 2025'!$N$4:$N$749,$O281)/1000000</f>
        <v>4875.2086049999998</v>
      </c>
      <c r="AO281" s="244">
        <f t="shared" si="734"/>
        <v>0.73032082195555525</v>
      </c>
      <c r="AP281" s="245"/>
      <c r="AQ281" s="243">
        <f t="shared" si="735"/>
        <v>4277.3047100000003</v>
      </c>
      <c r="AR281" s="243">
        <f t="shared" si="736"/>
        <v>597.90389499999947</v>
      </c>
      <c r="AS281" s="168">
        <f t="shared" si="737"/>
        <v>0.64075303123599747</v>
      </c>
      <c r="AT281" s="422">
        <f>+SUMIFS('[1]SIIF 30 de Noviembre de 2025'!$Z$4:$Z$749,'[1]SIIF 30 de Noviembre de 2025'!$A$4:$A$749,$B281,'[1]SIIF 30 de Noviembre de 2025'!$B$4:$B$749,$C281,'[1]SIIF 30 de Noviembre de 2025'!$C$4:$C$749,$D281,'[1]SIIF 30 de Noviembre de 2025'!$D$4:$D$749,$E281,'[1]SIIF 30 de Noviembre de 2025'!$E$4:$E$749,$F281,'[1]SIIF 30 de Noviembre de 2025'!$F$4:$F$749,$G281,'[1]SIIF 30 de Noviembre de 2025'!$G$4:$G$749,$H281,'[1]SIIF 30 de Noviembre de 2025'!$H$4:$H$749,$I281,'[1]SIIF 30 de Noviembre de 2025'!$I$4:$I$749,$J281,'[1]SIIF 30 de Noviembre de 2025'!$J$4:$J$749,$K281,'[1]SIIF 30 de Noviembre de 2025'!$K$4:$K$749,$L281,'[1]SIIF 30 de Noviembre de 2025'!$L$4:$L$749,$M281,'[1]SIIF 30 de Noviembre de 2025'!$M$4:$M$749,$N281,'[1]SIIF 30 de Noviembre de 2025'!$N$4:$N$749,$O281)/1000000</f>
        <v>4875.2086049999998</v>
      </c>
      <c r="AU281" s="244">
        <f t="shared" si="745"/>
        <v>0.73032082195555525</v>
      </c>
      <c r="AV281" s="413">
        <f t="shared" si="746"/>
        <v>271.73060436000014</v>
      </c>
      <c r="AW281" s="352">
        <f t="shared" si="738"/>
        <v>1528.4950086400004</v>
      </c>
      <c r="AX281" s="369">
        <f t="shared" si="739"/>
        <v>1800.2256130000005</v>
      </c>
      <c r="AY281" s="373"/>
      <c r="AZ281" s="188">
        <f t="shared" si="740"/>
        <v>4277.3047100000003</v>
      </c>
      <c r="BA281" s="170">
        <f t="shared" si="741"/>
        <v>1.1397852001523641</v>
      </c>
      <c r="BC281" s="248">
        <v>0</v>
      </c>
      <c r="BD281" s="249">
        <v>0</v>
      </c>
      <c r="BE281" s="249">
        <v>5.2261157642644301E-2</v>
      </c>
      <c r="BF281" s="249">
        <v>0.25585825044827071</v>
      </c>
      <c r="BG281" s="249">
        <v>0.25585825044827071</v>
      </c>
      <c r="BH281" s="249">
        <v>0.25810529528612608</v>
      </c>
      <c r="BI281" s="249">
        <v>0.7306295696613514</v>
      </c>
      <c r="BJ281" s="249">
        <v>0.9253734556088169</v>
      </c>
      <c r="BK281" s="249">
        <v>0.9253734556088169</v>
      </c>
      <c r="BL281" s="249">
        <v>1</v>
      </c>
      <c r="BM281" s="249">
        <v>1</v>
      </c>
      <c r="BN281" s="249">
        <v>1</v>
      </c>
      <c r="BP281" s="249">
        <v>0</v>
      </c>
      <c r="BQ281" s="249">
        <v>0</v>
      </c>
      <c r="BR281" s="249">
        <v>0</v>
      </c>
      <c r="BS281" s="249">
        <v>2.8462567946168022E-3</v>
      </c>
      <c r="BT281" s="249">
        <v>7.9395584270889746E-3</v>
      </c>
      <c r="BU281" s="302">
        <v>3.4005278546211271E-2</v>
      </c>
      <c r="BV281" s="249">
        <v>6.0070998665333566E-2</v>
      </c>
      <c r="BW281" s="249">
        <v>8.6136718784455862E-2</v>
      </c>
      <c r="BX281" s="302">
        <v>0.11220243890357816</v>
      </c>
      <c r="BY281" s="249">
        <v>0.13826815902270045</v>
      </c>
      <c r="BZ281" s="302">
        <v>0.64075303123599747</v>
      </c>
      <c r="CA281" s="249">
        <v>1</v>
      </c>
      <c r="CC281" s="464">
        <f t="shared" si="742"/>
        <v>0</v>
      </c>
      <c r="CD281" s="464">
        <f t="shared" si="742"/>
        <v>0</v>
      </c>
      <c r="CE281" s="464">
        <f t="shared" si="742"/>
        <v>348.86592000000002</v>
      </c>
      <c r="CF281" s="464">
        <f t="shared" si="742"/>
        <v>1707.9649199999999</v>
      </c>
      <c r="CG281" s="464">
        <f t="shared" si="742"/>
        <v>1707.9649199999999</v>
      </c>
      <c r="CH281" s="464">
        <f t="shared" si="742"/>
        <v>1722.9649199999999</v>
      </c>
      <c r="CI281" s="464">
        <f t="shared" si="742"/>
        <v>4877.2696299999998</v>
      </c>
      <c r="CJ281" s="464">
        <f t="shared" si="742"/>
        <v>6177.2696299999998</v>
      </c>
      <c r="CK281" s="464">
        <f t="shared" si="742"/>
        <v>6177.2696299999998</v>
      </c>
      <c r="CL281" s="464">
        <f t="shared" si="742"/>
        <v>6675.4342180000003</v>
      </c>
      <c r="CM281" s="464">
        <f t="shared" si="742"/>
        <v>6675.4342180000003</v>
      </c>
      <c r="CN281" s="464">
        <f t="shared" si="742"/>
        <v>6675.4342180000003</v>
      </c>
      <c r="CP281" s="465">
        <f t="shared" si="743"/>
        <v>0</v>
      </c>
      <c r="CQ281" s="465">
        <f t="shared" si="743"/>
        <v>0</v>
      </c>
      <c r="CR281" s="465">
        <f t="shared" si="743"/>
        <v>0</v>
      </c>
      <c r="CS281" s="465">
        <f t="shared" si="743"/>
        <v>19</v>
      </c>
      <c r="CT281" s="465">
        <f t="shared" si="743"/>
        <v>53</v>
      </c>
      <c r="CU281" s="465">
        <f t="shared" si="743"/>
        <v>227</v>
      </c>
      <c r="CV281" s="465">
        <f t="shared" si="743"/>
        <v>401</v>
      </c>
      <c r="CW281" s="465">
        <f t="shared" si="743"/>
        <v>575</v>
      </c>
      <c r="CX281" s="465">
        <f t="shared" si="743"/>
        <v>749</v>
      </c>
      <c r="CY281" s="465">
        <f t="shared" si="743"/>
        <v>923</v>
      </c>
      <c r="CZ281" s="465">
        <f t="shared" si="743"/>
        <v>4277.3047100000003</v>
      </c>
      <c r="DA281" s="465">
        <f t="shared" si="743"/>
        <v>6675.4342180000003</v>
      </c>
      <c r="DC281" s="464">
        <v>0</v>
      </c>
      <c r="DD281" s="465">
        <v>0</v>
      </c>
      <c r="DE281" s="465">
        <v>348865920</v>
      </c>
      <c r="DF281" s="465">
        <v>1707964920</v>
      </c>
      <c r="DG281" s="465">
        <v>1707964920</v>
      </c>
      <c r="DH281" s="465">
        <v>1722964920</v>
      </c>
      <c r="DI281" s="465">
        <v>4877269630</v>
      </c>
      <c r="DJ281" s="465">
        <v>6177269630</v>
      </c>
      <c r="DK281" s="465">
        <v>6177269630</v>
      </c>
      <c r="DL281" s="465">
        <v>6675434218</v>
      </c>
      <c r="DM281" s="465">
        <v>6675434218</v>
      </c>
      <c r="DN281" s="465">
        <v>6675434218</v>
      </c>
      <c r="DP281" s="465">
        <v>0</v>
      </c>
      <c r="DQ281" s="465">
        <v>0</v>
      </c>
      <c r="DR281" s="465">
        <v>0</v>
      </c>
      <c r="DS281" s="465">
        <v>19000000</v>
      </c>
      <c r="DT281" s="465">
        <v>53000000</v>
      </c>
      <c r="DU281" s="481">
        <v>227000000</v>
      </c>
      <c r="DV281" s="465">
        <v>401000000</v>
      </c>
      <c r="DW281" s="465">
        <v>575000000</v>
      </c>
      <c r="DX281" s="481">
        <v>749000000</v>
      </c>
      <c r="DY281" s="465">
        <v>923000000</v>
      </c>
      <c r="DZ281" s="481">
        <v>4277304710</v>
      </c>
      <c r="EA281" s="465">
        <v>6675434218</v>
      </c>
      <c r="EC281" s="464">
        <v>1000000</v>
      </c>
      <c r="ED281" s="465">
        <v>1000000</v>
      </c>
      <c r="EE281" s="465">
        <v>1000000</v>
      </c>
      <c r="EF281" s="465">
        <v>1000000</v>
      </c>
      <c r="EG281" s="465">
        <v>1000000</v>
      </c>
      <c r="EH281" s="465">
        <v>1000000</v>
      </c>
      <c r="EI281" s="465">
        <v>1000000</v>
      </c>
      <c r="EJ281" s="465">
        <v>1000000</v>
      </c>
      <c r="EK281" s="465">
        <v>1000000</v>
      </c>
      <c r="EL281" s="465">
        <v>1000000</v>
      </c>
      <c r="EM281" s="465">
        <v>1000000</v>
      </c>
      <c r="EN281" s="465">
        <v>1000000</v>
      </c>
      <c r="EP281" s="465">
        <v>1000000</v>
      </c>
      <c r="EQ281" s="465">
        <v>1000000</v>
      </c>
      <c r="ER281" s="465">
        <v>1000000</v>
      </c>
      <c r="ES281" s="465">
        <v>1000000</v>
      </c>
      <c r="ET281" s="465">
        <v>1000000</v>
      </c>
      <c r="EU281" s="481">
        <v>1000000</v>
      </c>
      <c r="EV281" s="465">
        <v>1000000</v>
      </c>
      <c r="EW281" s="465">
        <v>1000000</v>
      </c>
      <c r="EX281" s="481">
        <v>1000000</v>
      </c>
      <c r="EY281" s="465">
        <v>1000000</v>
      </c>
      <c r="EZ281" s="481">
        <v>1000000</v>
      </c>
      <c r="FA281" s="465">
        <v>1000000</v>
      </c>
    </row>
    <row r="282" spans="1:157" ht="87" customHeight="1">
      <c r="A282" s="179"/>
      <c r="B282" s="179" t="s">
        <v>205</v>
      </c>
      <c r="C282" s="179" t="s">
        <v>206</v>
      </c>
      <c r="D282" s="547" t="s">
        <v>389</v>
      </c>
      <c r="E282" s="179" t="s">
        <v>183</v>
      </c>
      <c r="F282" s="179" t="s">
        <v>171</v>
      </c>
      <c r="G282" s="179" t="s">
        <v>171</v>
      </c>
      <c r="H282" s="179" t="s">
        <v>171</v>
      </c>
      <c r="I282" s="179" t="s">
        <v>171</v>
      </c>
      <c r="J282" s="179" t="s">
        <v>171</v>
      </c>
      <c r="K282" s="179" t="s">
        <v>171</v>
      </c>
      <c r="L282" s="179" t="s">
        <v>171</v>
      </c>
      <c r="M282" s="179" t="s">
        <v>171</v>
      </c>
      <c r="N282" s="179" t="s">
        <v>171</v>
      </c>
      <c r="O282" s="179" t="s">
        <v>171</v>
      </c>
      <c r="P282" s="179"/>
      <c r="Q282" s="179"/>
      <c r="R282" s="179"/>
      <c r="S282" s="179"/>
      <c r="T282" s="449" t="s">
        <v>93</v>
      </c>
      <c r="U282" s="284">
        <v>202300000000333</v>
      </c>
      <c r="V282" s="282" t="s">
        <v>93</v>
      </c>
      <c r="W282" s="351">
        <f>+SUMIFS('[1]SIIF 30 de Noviembre de 2025'!$P$4:$P$749,'[1]SIIF 30 de Noviembre de 2025'!$A$4:$A$749,$B282,'[1]SIIF 30 de Noviembre de 2025'!$B$4:$B$749,$C282,'[1]SIIF 30 de Noviembre de 2025'!$C$4:$C$749,$D282)/1000000</f>
        <v>5562</v>
      </c>
      <c r="X282" s="351">
        <v>0</v>
      </c>
      <c r="Y282" s="540">
        <f>+SUMIFS('[1]SIIF 30 de Noviembre de 2025'!$R$4:$R$749,'[1]SIIF 30 de Noviembre de 2025'!$A$4:$A$749,$B282,'[1]SIIF 30 de Noviembre de 2025'!$B$4:$B$749,$C282,'[1]SIIF 30 de Noviembre de 2025'!$C$4:$C$749,$D282)/1000000</f>
        <v>0</v>
      </c>
      <c r="Z282" s="351"/>
      <c r="AA282" s="351">
        <f>+SUMIFS('[1]SIIF 30 de Noviembre de 2025'!$Q$4:$Q$749,'[1]SIIF 30 de Noviembre de 2025'!$A$4:$A$749,$B282,'[1]SIIF 30 de Noviembre de 2025'!$B$4:$B$749,$C282,'[1]SIIF 30 de Noviembre de 2025'!$C$4:$C$749,$D282)/1000000</f>
        <v>0</v>
      </c>
      <c r="AB282" s="351"/>
      <c r="AC282" s="351"/>
      <c r="AD282" s="413">
        <f>+SUMIFS('[1]SIIF 30 de Noviembre de 2025'!$S$4:$S$749,'[1]SIIF 30 de Noviembre de 2025'!$A$4:$A$749,$B282,'[1]SIIF 30 de Noviembre de 2025'!$B$4:$B$749,$C282,'[1]SIIF 30 de Noviembre de 2025'!$C$4:$C$749,$D282)/1000000</f>
        <v>5562</v>
      </c>
      <c r="AE282" s="351">
        <f>+SUMIFS('[1]SIIF 30 de Noviembre de 2025'!$T$4:$T$749,'[1]SIIF 30 de Noviembre de 2025'!$A$4:$A$749,$B282,'[1]SIIF 30 de Noviembre de 2025'!$B$4:$B$749,$C282,'[1]SIIF 30 de Noviembre de 2025'!$C$4:$C$749,$D282)/1000000</f>
        <v>0</v>
      </c>
      <c r="AF282" s="351">
        <f>+SUMIFS('[1]SIIF 30 de Noviembre de 2025'!$U$4:$U$749,'[1]SIIF 30 de Noviembre de 2025'!$A$4:$A$749,$B282,'[1]SIIF 30 de Noviembre de 2025'!$B$4:$B$749,$C282,'[1]SIIF 30 de Noviembre de 2025'!$C$4:$C$749,$D282)/1000000</f>
        <v>5416.3894294300007</v>
      </c>
      <c r="AG282" s="351">
        <f>+SUMIFS('[1]SIIF 30 de Noviembre de 2025'!$V$4:$V$749,'[1]SIIF 30 de Noviembre de 2025'!$A$4:$A$749,$B282,'[1]SIIF 30 de Noviembre de 2025'!$B$4:$B$749,$C282,'[1]SIIF 30 de Noviembre de 2025'!$C$4:$C$749,$D282)/1000000</f>
        <v>145.61057056999999</v>
      </c>
      <c r="AH282" s="418">
        <f>+SUMIFS('[1]SIIF 30 de Noviembre de 2025'!$W$4:$W$749,'[1]SIIF 30 de Noviembre de 2025'!$A$4:$A$749,$B282,'[1]SIIF 30 de Noviembre de 2025'!$B$4:$B$749,$C282,'[1]SIIF 30 de Noviembre de 2025'!$C$4:$C$749,$D282,'[1]SIIF 30 de Noviembre de 2025'!$D$4:$D$749,$E282,'[1]SIIF 30 de Noviembre de 2025'!$E$4:$E$749,$F282,'[1]SIIF 30 de Noviembre de 2025'!$F$4:$F$749,$G282,'[1]SIIF 30 de Noviembre de 2025'!$G$4:$G$749,$H282,'[1]SIIF 30 de Noviembre de 2025'!$H$4:$H$749,$I282,'[1]SIIF 30 de Noviembre de 2025'!$I$4:$I$749,$J282,'[1]SIIF 30 de Noviembre de 2025'!$J$4:$J$749,$K282,'[1]SIIF 30 de Noviembre de 2025'!$K$4:$K$749,$L282,'[1]SIIF 30 de Noviembre de 2025'!$L$4:$L$749,$M282,'[1]SIIF 30 de Noviembre de 2025'!$M$4:$M$749,$N282,'[1]SIIF 30 de Noviembre de 2025'!$N$4:$N$749,$O282)/1000000</f>
        <v>5368.2590246899999</v>
      </c>
      <c r="AI282" s="244">
        <f t="shared" si="731"/>
        <v>0.96516703068860121</v>
      </c>
      <c r="AJ282" s="245"/>
      <c r="AK282" s="243">
        <f t="shared" si="732"/>
        <v>5519.0744036399983</v>
      </c>
      <c r="AL282" s="243">
        <f t="shared" si="744"/>
        <v>-150.81537894999838</v>
      </c>
      <c r="AM282" s="168">
        <f t="shared" si="733"/>
        <v>0.99228234513484359</v>
      </c>
      <c r="AN282" s="422">
        <f>+SUMIFS('[1]SIIF 30 de Noviembre de 2025'!$X$4:$X$749,'[1]SIIF 30 de Noviembre de 2025'!$A$4:$A$749,$B282,'[1]SIIF 30 de Noviembre de 2025'!$B$4:$B$749,$C282,'[1]SIIF 30 de Noviembre de 2025'!$C$4:$C$749,$D282,'[1]SIIF 30 de Noviembre de 2025'!$D$4:$D$749,$E282,'[1]SIIF 30 de Noviembre de 2025'!$E$4:$E$749,$F282,'[1]SIIF 30 de Noviembre de 2025'!$F$4:$F$749,$G282,'[1]SIIF 30 de Noviembre de 2025'!$G$4:$G$749,$H282,'[1]SIIF 30 de Noviembre de 2025'!$H$4:$H$749,$I282,'[1]SIIF 30 de Noviembre de 2025'!$I$4:$I$749,$J282,'[1]SIIF 30 de Noviembre de 2025'!$J$4:$J$749,$K282,'[1]SIIF 30 de Noviembre de 2025'!$K$4:$K$749,$L282,'[1]SIIF 30 de Noviembre de 2025'!$L$4:$L$749,$M282,'[1]SIIF 30 de Noviembre de 2025'!$M$4:$M$749,$N282,'[1]SIIF 30 de Noviembre de 2025'!$N$4:$N$749,$O282)/1000000</f>
        <v>2034.7007042400001</v>
      </c>
      <c r="AO282" s="244">
        <f t="shared" si="734"/>
        <v>0.36582177350593315</v>
      </c>
      <c r="AP282" s="245"/>
      <c r="AQ282" s="243">
        <f t="shared" si="735"/>
        <v>5250.045333</v>
      </c>
      <c r="AR282" s="243">
        <f t="shared" si="736"/>
        <v>-3215.34462876</v>
      </c>
      <c r="AS282" s="168">
        <f t="shared" si="737"/>
        <v>0.94391322060409921</v>
      </c>
      <c r="AT282" s="422">
        <f>+SUMIFS('[1]SIIF 30 de Noviembre de 2025'!$Z$4:$Z$749,'[1]SIIF 30 de Noviembre de 2025'!$A$4:$A$749,$B282,'[1]SIIF 30 de Noviembre de 2025'!$B$4:$B$749,$C282,'[1]SIIF 30 de Noviembre de 2025'!$C$4:$C$749,$D282,'[1]SIIF 30 de Noviembre de 2025'!$D$4:$D$749,$E282,'[1]SIIF 30 de Noviembre de 2025'!$E$4:$E$749,$F282,'[1]SIIF 30 de Noviembre de 2025'!$F$4:$F$749,$G282,'[1]SIIF 30 de Noviembre de 2025'!$G$4:$G$749,$H282,'[1]SIIF 30 de Noviembre de 2025'!$H$4:$H$749,$I282,'[1]SIIF 30 de Noviembre de 2025'!$I$4:$I$749,$J282,'[1]SIIF 30 de Noviembre de 2025'!$J$4:$J$749,$K282,'[1]SIIF 30 de Noviembre de 2025'!$K$4:$K$749,$L282,'[1]SIIF 30 de Noviembre de 2025'!$L$4:$L$749,$M282,'[1]SIIF 30 de Noviembre de 2025'!$M$4:$M$749,$N282,'[1]SIIF 30 de Noviembre de 2025'!$N$4:$N$749,$O282)/1000000</f>
        <v>2024.6543082400001</v>
      </c>
      <c r="AU282" s="244">
        <f t="shared" si="745"/>
        <v>0.36401551748291983</v>
      </c>
      <c r="AV282" s="413">
        <f t="shared" si="746"/>
        <v>193.74097531000007</v>
      </c>
      <c r="AW282" s="352">
        <f t="shared" si="738"/>
        <v>3333.5583204499999</v>
      </c>
      <c r="AX282" s="369">
        <f t="shared" si="739"/>
        <v>3527.2992957599999</v>
      </c>
      <c r="AY282" s="373"/>
      <c r="AZ282" s="188">
        <f t="shared" si="740"/>
        <v>5250.045333</v>
      </c>
      <c r="BA282" s="170">
        <f t="shared" si="741"/>
        <v>0.38755869238891388</v>
      </c>
      <c r="BC282" s="248">
        <v>0</v>
      </c>
      <c r="BD282" s="249">
        <v>0</v>
      </c>
      <c r="BE282" s="249">
        <v>0.14333644663070841</v>
      </c>
      <c r="BF282" s="249">
        <v>0.38173391436893211</v>
      </c>
      <c r="BG282" s="249">
        <v>0.48309718347357072</v>
      </c>
      <c r="BH282" s="249">
        <v>0.95369407080906188</v>
      </c>
      <c r="BI282" s="249">
        <v>0.96141172567421818</v>
      </c>
      <c r="BJ282" s="249">
        <v>0.96912938053937459</v>
      </c>
      <c r="BK282" s="249">
        <v>0.97684703540453088</v>
      </c>
      <c r="BL282" s="249">
        <v>0.98456469026968729</v>
      </c>
      <c r="BM282" s="249">
        <v>0.99228234513484359</v>
      </c>
      <c r="BN282" s="249">
        <v>1</v>
      </c>
      <c r="BP282" s="249">
        <v>0</v>
      </c>
      <c r="BQ282" s="249">
        <v>0</v>
      </c>
      <c r="BR282" s="249">
        <v>0</v>
      </c>
      <c r="BS282" s="249">
        <v>4.780319147788565E-2</v>
      </c>
      <c r="BT282" s="249">
        <v>9.7262187342682493E-2</v>
      </c>
      <c r="BU282" s="302">
        <v>0.14952214239482201</v>
      </c>
      <c r="BV282" s="249">
        <v>0.20178209744696152</v>
      </c>
      <c r="BW282" s="249">
        <v>0.41135956400575335</v>
      </c>
      <c r="BX282" s="302">
        <v>0.69564000341603738</v>
      </c>
      <c r="BY282" s="249">
        <v>0.83860715731751168</v>
      </c>
      <c r="BZ282" s="302">
        <v>0.94391322060409921</v>
      </c>
      <c r="CA282" s="249">
        <v>1</v>
      </c>
      <c r="CC282" s="464">
        <f t="shared" si="742"/>
        <v>0</v>
      </c>
      <c r="CD282" s="464">
        <f t="shared" si="742"/>
        <v>0</v>
      </c>
      <c r="CE282" s="464">
        <f t="shared" si="742"/>
        <v>797.23731615999998</v>
      </c>
      <c r="CF282" s="464">
        <f t="shared" si="742"/>
        <v>2123.2040317199999</v>
      </c>
      <c r="CG282" s="464">
        <f t="shared" si="742"/>
        <v>2686.9865344799996</v>
      </c>
      <c r="CH282" s="464">
        <f t="shared" si="742"/>
        <v>5304.4464218399999</v>
      </c>
      <c r="CI282" s="464">
        <f t="shared" si="742"/>
        <v>5347.3720181999997</v>
      </c>
      <c r="CJ282" s="464">
        <f t="shared" si="742"/>
        <v>5390.2976145599996</v>
      </c>
      <c r="CK282" s="464">
        <f t="shared" si="742"/>
        <v>5433.2232109199995</v>
      </c>
      <c r="CL282" s="464">
        <f t="shared" si="742"/>
        <v>5476.1488072799984</v>
      </c>
      <c r="CM282" s="464">
        <f t="shared" si="742"/>
        <v>5519.0744036399983</v>
      </c>
      <c r="CN282" s="464">
        <f t="shared" si="742"/>
        <v>5561.9999999999982</v>
      </c>
      <c r="CP282" s="465">
        <f t="shared" si="743"/>
        <v>0</v>
      </c>
      <c r="CQ282" s="465">
        <f t="shared" si="743"/>
        <v>0</v>
      </c>
      <c r="CR282" s="465">
        <f t="shared" si="743"/>
        <v>0</v>
      </c>
      <c r="CS282" s="465">
        <f t="shared" si="743"/>
        <v>265.881351</v>
      </c>
      <c r="CT282" s="465">
        <f t="shared" si="743"/>
        <v>540.97228600000005</v>
      </c>
      <c r="CU282" s="465">
        <f t="shared" si="743"/>
        <v>831.642156</v>
      </c>
      <c r="CV282" s="465">
        <f t="shared" si="743"/>
        <v>1122.3120260000001</v>
      </c>
      <c r="CW282" s="465">
        <f t="shared" si="743"/>
        <v>2287.9818949999999</v>
      </c>
      <c r="CX282" s="465">
        <f t="shared" si="743"/>
        <v>3869.1496990000001</v>
      </c>
      <c r="CY282" s="465">
        <f t="shared" si="743"/>
        <v>4664.3330089999999</v>
      </c>
      <c r="CZ282" s="465">
        <f t="shared" si="743"/>
        <v>5250.045333</v>
      </c>
      <c r="DA282" s="465">
        <f t="shared" si="743"/>
        <v>5562</v>
      </c>
      <c r="DC282" s="464">
        <v>0</v>
      </c>
      <c r="DD282" s="465">
        <v>0</v>
      </c>
      <c r="DE282" s="465">
        <v>797237316.15999997</v>
      </c>
      <c r="DF282" s="465">
        <v>2123204031.7199998</v>
      </c>
      <c r="DG282" s="465">
        <v>2686986534.4799995</v>
      </c>
      <c r="DH282" s="465">
        <v>5304446421.8400002</v>
      </c>
      <c r="DI282" s="465">
        <v>5347372018.1999998</v>
      </c>
      <c r="DJ282" s="465">
        <v>5390297614.5599995</v>
      </c>
      <c r="DK282" s="465">
        <v>5433223210.9199991</v>
      </c>
      <c r="DL282" s="465">
        <v>5476148807.2799988</v>
      </c>
      <c r="DM282" s="465">
        <v>5519074403.6399984</v>
      </c>
      <c r="DN282" s="465">
        <v>5561999999.9999981</v>
      </c>
      <c r="DP282" s="465">
        <v>0</v>
      </c>
      <c r="DQ282" s="465">
        <v>0</v>
      </c>
      <c r="DR282" s="465">
        <v>0</v>
      </c>
      <c r="DS282" s="465">
        <v>265881351</v>
      </c>
      <c r="DT282" s="465">
        <v>540972286</v>
      </c>
      <c r="DU282" s="481">
        <v>831642156</v>
      </c>
      <c r="DV282" s="465">
        <v>1122312026</v>
      </c>
      <c r="DW282" s="465">
        <v>2287981895</v>
      </c>
      <c r="DX282" s="481">
        <v>3869149699</v>
      </c>
      <c r="DY282" s="465">
        <v>4664333009</v>
      </c>
      <c r="DZ282" s="481">
        <v>5250045333</v>
      </c>
      <c r="EA282" s="465">
        <v>5562000000</v>
      </c>
      <c r="EC282" s="464">
        <v>1000000</v>
      </c>
      <c r="ED282" s="465">
        <v>1000000</v>
      </c>
      <c r="EE282" s="465">
        <v>1000000</v>
      </c>
      <c r="EF282" s="465">
        <v>1000000</v>
      </c>
      <c r="EG282" s="465">
        <v>1000000</v>
      </c>
      <c r="EH282" s="465">
        <v>1000000</v>
      </c>
      <c r="EI282" s="465">
        <v>1000000</v>
      </c>
      <c r="EJ282" s="465">
        <v>1000000</v>
      </c>
      <c r="EK282" s="465">
        <v>1000000</v>
      </c>
      <c r="EL282" s="465">
        <v>1000000</v>
      </c>
      <c r="EM282" s="465">
        <v>1000000</v>
      </c>
      <c r="EN282" s="465">
        <v>1000000</v>
      </c>
      <c r="EP282" s="465">
        <v>1000000</v>
      </c>
      <c r="EQ282" s="465">
        <v>1000000</v>
      </c>
      <c r="ER282" s="465">
        <v>1000000</v>
      </c>
      <c r="ES282" s="465">
        <v>1000000</v>
      </c>
      <c r="ET282" s="465">
        <v>1000000</v>
      </c>
      <c r="EU282" s="481">
        <v>1000000</v>
      </c>
      <c r="EV282" s="465">
        <v>1000000</v>
      </c>
      <c r="EW282" s="465">
        <v>1000000</v>
      </c>
      <c r="EX282" s="481">
        <v>1000000</v>
      </c>
      <c r="EY282" s="465">
        <v>1000000</v>
      </c>
      <c r="EZ282" s="481">
        <v>1000000</v>
      </c>
      <c r="FA282" s="465">
        <v>1000000</v>
      </c>
    </row>
    <row r="283" spans="1:157" ht="87" customHeight="1">
      <c r="A283" s="179"/>
      <c r="B283" s="179" t="s">
        <v>205</v>
      </c>
      <c r="C283" s="179" t="s">
        <v>206</v>
      </c>
      <c r="D283" s="547" t="s">
        <v>390</v>
      </c>
      <c r="E283" s="179" t="s">
        <v>183</v>
      </c>
      <c r="F283" s="179" t="s">
        <v>171</v>
      </c>
      <c r="G283" s="179" t="s">
        <v>171</v>
      </c>
      <c r="H283" s="179" t="s">
        <v>171</v>
      </c>
      <c r="I283" s="179" t="s">
        <v>171</v>
      </c>
      <c r="J283" s="179" t="s">
        <v>171</v>
      </c>
      <c r="K283" s="179" t="s">
        <v>171</v>
      </c>
      <c r="L283" s="179" t="s">
        <v>171</v>
      </c>
      <c r="M283" s="179" t="s">
        <v>171</v>
      </c>
      <c r="N283" s="179" t="s">
        <v>171</v>
      </c>
      <c r="O283" s="179" t="s">
        <v>171</v>
      </c>
      <c r="P283" s="179"/>
      <c r="Q283" s="179"/>
      <c r="R283" s="179"/>
      <c r="S283" s="179"/>
      <c r="T283" s="449" t="s">
        <v>94</v>
      </c>
      <c r="U283" s="284">
        <v>202300000000334</v>
      </c>
      <c r="V283" s="282" t="s">
        <v>94</v>
      </c>
      <c r="W283" s="351">
        <f>+SUMIFS('[1]SIIF 30 de Noviembre de 2025'!$P$4:$P$749,'[1]SIIF 30 de Noviembre de 2025'!$A$4:$A$749,$B283,'[1]SIIF 30 de Noviembre de 2025'!$B$4:$B$749,$C283,'[1]SIIF 30 de Noviembre de 2025'!$C$4:$C$749,$D283)/1000000</f>
        <v>4120</v>
      </c>
      <c r="X283" s="351">
        <v>0</v>
      </c>
      <c r="Y283" s="540">
        <f>+SUMIFS('[1]SIIF 30 de Noviembre de 2025'!$R$4:$R$749,'[1]SIIF 30 de Noviembre de 2025'!$A$4:$A$749,$B283,'[1]SIIF 30 de Noviembre de 2025'!$B$4:$B$749,$C283,'[1]SIIF 30 de Noviembre de 2025'!$C$4:$C$749,$D283)/1000000</f>
        <v>0</v>
      </c>
      <c r="Z283" s="351"/>
      <c r="AA283" s="351">
        <f>+SUMIFS('[1]SIIF 30 de Noviembre de 2025'!$Q$4:$Q$749,'[1]SIIF 30 de Noviembre de 2025'!$A$4:$A$749,$B283,'[1]SIIF 30 de Noviembre de 2025'!$B$4:$B$749,$C283,'[1]SIIF 30 de Noviembre de 2025'!$C$4:$C$749,$D283)/1000000</f>
        <v>0</v>
      </c>
      <c r="AB283" s="351"/>
      <c r="AC283" s="351"/>
      <c r="AD283" s="413">
        <f>+SUMIFS('[1]SIIF 30 de Noviembre de 2025'!$S$4:$S$749,'[1]SIIF 30 de Noviembre de 2025'!$A$4:$A$749,$B283,'[1]SIIF 30 de Noviembre de 2025'!$B$4:$B$749,$C283,'[1]SIIF 30 de Noviembre de 2025'!$C$4:$C$749,$D283)/1000000</f>
        <v>4120</v>
      </c>
      <c r="AE283" s="351">
        <f>+SUMIFS('[1]SIIF 30 de Noviembre de 2025'!$T$4:$T$749,'[1]SIIF 30 de Noviembre de 2025'!$A$4:$A$749,$B283,'[1]SIIF 30 de Noviembre de 2025'!$B$4:$B$749,$C283,'[1]SIIF 30 de Noviembre de 2025'!$C$4:$C$749,$D283)/1000000</f>
        <v>0</v>
      </c>
      <c r="AF283" s="351">
        <f>+SUMIFS('[1]SIIF 30 de Noviembre de 2025'!$U$4:$U$749,'[1]SIIF 30 de Noviembre de 2025'!$A$4:$A$749,$B283,'[1]SIIF 30 de Noviembre de 2025'!$B$4:$B$749,$C283,'[1]SIIF 30 de Noviembre de 2025'!$C$4:$C$749,$D283)/1000000</f>
        <v>4115.3518596499998</v>
      </c>
      <c r="AG283" s="351">
        <f>+SUMIFS('[1]SIIF 30 de Noviembre de 2025'!$V$4:$V$749,'[1]SIIF 30 de Noviembre de 2025'!$A$4:$A$749,$B283,'[1]SIIF 30 de Noviembre de 2025'!$B$4:$B$749,$C283,'[1]SIIF 30 de Noviembre de 2025'!$C$4:$C$749,$D283)/1000000</f>
        <v>4.6481403499999994</v>
      </c>
      <c r="AH283" s="418">
        <f>+SUMIFS('[1]SIIF 30 de Noviembre de 2025'!$W$4:$W$749,'[1]SIIF 30 de Noviembre de 2025'!$A$4:$A$749,$B283,'[1]SIIF 30 de Noviembre de 2025'!$B$4:$B$749,$C283,'[1]SIIF 30 de Noviembre de 2025'!$C$4:$C$749,$D283,'[1]SIIF 30 de Noviembre de 2025'!$D$4:$D$749,$E283,'[1]SIIF 30 de Noviembre de 2025'!$E$4:$E$749,$F283,'[1]SIIF 30 de Noviembre de 2025'!$F$4:$F$749,$G283,'[1]SIIF 30 de Noviembre de 2025'!$G$4:$G$749,$H283,'[1]SIIF 30 de Noviembre de 2025'!$H$4:$H$749,$I283,'[1]SIIF 30 de Noviembre de 2025'!$I$4:$I$749,$J283,'[1]SIIF 30 de Noviembre de 2025'!$J$4:$J$749,$K283,'[1]SIIF 30 de Noviembre de 2025'!$K$4:$K$749,$L283,'[1]SIIF 30 de Noviembre de 2025'!$L$4:$L$749,$M283,'[1]SIIF 30 de Noviembre de 2025'!$M$4:$M$749,$N283,'[1]SIIF 30 de Noviembre de 2025'!$N$4:$N$749,$O283)/1000000</f>
        <v>4100.8119072199997</v>
      </c>
      <c r="AI283" s="244">
        <f t="shared" si="731"/>
        <v>0.99534269592718438</v>
      </c>
      <c r="AJ283" s="245"/>
      <c r="AK283" s="243">
        <f t="shared" si="732"/>
        <v>4120</v>
      </c>
      <c r="AL283" s="243">
        <f t="shared" si="744"/>
        <v>-19.188092780000261</v>
      </c>
      <c r="AM283" s="168">
        <f t="shared" si="733"/>
        <v>1</v>
      </c>
      <c r="AN283" s="422">
        <f>+SUMIFS('[1]SIIF 30 de Noviembre de 2025'!$X$4:$X$749,'[1]SIIF 30 de Noviembre de 2025'!$A$4:$A$749,$B283,'[1]SIIF 30 de Noviembre de 2025'!$B$4:$B$749,$C283,'[1]SIIF 30 de Noviembre de 2025'!$C$4:$C$749,$D283,'[1]SIIF 30 de Noviembre de 2025'!$D$4:$D$749,$E283,'[1]SIIF 30 de Noviembre de 2025'!$E$4:$E$749,$F283,'[1]SIIF 30 de Noviembre de 2025'!$F$4:$F$749,$G283,'[1]SIIF 30 de Noviembre de 2025'!$G$4:$G$749,$H283,'[1]SIIF 30 de Noviembre de 2025'!$H$4:$H$749,$I283,'[1]SIIF 30 de Noviembre de 2025'!$I$4:$I$749,$J283,'[1]SIIF 30 de Noviembre de 2025'!$J$4:$J$749,$K283,'[1]SIIF 30 de Noviembre de 2025'!$K$4:$K$749,$L283,'[1]SIIF 30 de Noviembre de 2025'!$L$4:$L$749,$M283,'[1]SIIF 30 de Noviembre de 2025'!$M$4:$M$749,$N283,'[1]SIIF 30 de Noviembre de 2025'!$N$4:$N$749,$O283)/1000000</f>
        <v>2748.3658965700001</v>
      </c>
      <c r="AO283" s="244">
        <f t="shared" si="734"/>
        <v>0.6670791011092233</v>
      </c>
      <c r="AP283" s="245"/>
      <c r="AQ283" s="243">
        <f t="shared" si="735"/>
        <v>3536.831615711113</v>
      </c>
      <c r="AR283" s="243">
        <f t="shared" si="736"/>
        <v>-788.46571914111291</v>
      </c>
      <c r="AS283" s="168">
        <f t="shared" si="737"/>
        <v>0.85845427556543097</v>
      </c>
      <c r="AT283" s="422">
        <f>+SUMIFS('[1]SIIF 30 de Noviembre de 2025'!$Z$4:$Z$749,'[1]SIIF 30 de Noviembre de 2025'!$A$4:$A$749,$B283,'[1]SIIF 30 de Noviembre de 2025'!$B$4:$B$749,$C283,'[1]SIIF 30 de Noviembre de 2025'!$C$4:$C$749,$D283,'[1]SIIF 30 de Noviembre de 2025'!$D$4:$D$749,$E283,'[1]SIIF 30 de Noviembre de 2025'!$E$4:$E$749,$F283,'[1]SIIF 30 de Noviembre de 2025'!$F$4:$F$749,$G283,'[1]SIIF 30 de Noviembre de 2025'!$G$4:$G$749,$H283,'[1]SIIF 30 de Noviembre de 2025'!$H$4:$H$749,$I283,'[1]SIIF 30 de Noviembre de 2025'!$I$4:$I$749,$J283,'[1]SIIF 30 de Noviembre de 2025'!$J$4:$J$749,$K283,'[1]SIIF 30 de Noviembre de 2025'!$K$4:$K$749,$L283,'[1]SIIF 30 de Noviembre de 2025'!$L$4:$L$749,$M283,'[1]SIIF 30 de Noviembre de 2025'!$M$4:$M$749,$N283,'[1]SIIF 30 de Noviembre de 2025'!$N$4:$N$749,$O283)/1000000</f>
        <v>2736.0841365700003</v>
      </c>
      <c r="AU283" s="244">
        <f t="shared" si="745"/>
        <v>0.66409809140048548</v>
      </c>
      <c r="AV283" s="413">
        <f t="shared" si="746"/>
        <v>19.188092780000261</v>
      </c>
      <c r="AW283" s="352">
        <f t="shared" si="738"/>
        <v>1352.4460106499996</v>
      </c>
      <c r="AX283" s="369">
        <f t="shared" si="739"/>
        <v>1371.6341034299999</v>
      </c>
      <c r="AY283" s="373"/>
      <c r="AZ283" s="188">
        <f t="shared" si="740"/>
        <v>3536.8316153295755</v>
      </c>
      <c r="BA283" s="170">
        <f t="shared" si="741"/>
        <v>0.77707004332856733</v>
      </c>
      <c r="BC283" s="248">
        <v>0</v>
      </c>
      <c r="BD283" s="249">
        <v>2.4271844660194174E-2</v>
      </c>
      <c r="BE283" s="249">
        <v>0.23904536844660193</v>
      </c>
      <c r="BF283" s="249">
        <v>0.54951607669902913</v>
      </c>
      <c r="BG283" s="249">
        <v>0.75158893009708738</v>
      </c>
      <c r="BH283" s="249">
        <v>0.87798902645631072</v>
      </c>
      <c r="BI283" s="249">
        <v>1</v>
      </c>
      <c r="BJ283" s="249">
        <v>1</v>
      </c>
      <c r="BK283" s="249">
        <v>1</v>
      </c>
      <c r="BL283" s="249">
        <v>1</v>
      </c>
      <c r="BM283" s="249">
        <v>1</v>
      </c>
      <c r="BN283" s="249">
        <v>1</v>
      </c>
      <c r="BP283" s="249">
        <v>0</v>
      </c>
      <c r="BQ283" s="249">
        <v>0</v>
      </c>
      <c r="BR283" s="249">
        <v>0</v>
      </c>
      <c r="BS283" s="249">
        <v>3.4033184839910108E-2</v>
      </c>
      <c r="BT283" s="249">
        <v>0.10080780505924404</v>
      </c>
      <c r="BU283" s="302">
        <v>0.20032386076587655</v>
      </c>
      <c r="BV283" s="249">
        <v>0.31212275282501367</v>
      </c>
      <c r="BW283" s="249">
        <v>0.42392164488415085</v>
      </c>
      <c r="BX283" s="302">
        <v>0.63485649144715672</v>
      </c>
      <c r="BY283" s="249">
        <v>0.7466553835062939</v>
      </c>
      <c r="BZ283" s="302">
        <v>0.85845427556543097</v>
      </c>
      <c r="CA283" s="249">
        <v>1</v>
      </c>
      <c r="CC283" s="464">
        <f t="shared" si="742"/>
        <v>0</v>
      </c>
      <c r="CD283" s="464">
        <f t="shared" si="742"/>
        <v>100</v>
      </c>
      <c r="CE283" s="464">
        <f t="shared" si="742"/>
        <v>984.86691800000006</v>
      </c>
      <c r="CF283" s="464">
        <f t="shared" si="742"/>
        <v>2264.0062360000002</v>
      </c>
      <c r="CG283" s="464">
        <f t="shared" si="742"/>
        <v>3096.5463920000002</v>
      </c>
      <c r="CH283" s="464">
        <f t="shared" si="742"/>
        <v>3617.314789</v>
      </c>
      <c r="CI283" s="464">
        <f t="shared" si="742"/>
        <v>4120</v>
      </c>
      <c r="CJ283" s="464">
        <f t="shared" si="742"/>
        <v>4120</v>
      </c>
      <c r="CK283" s="464">
        <f t="shared" si="742"/>
        <v>4120</v>
      </c>
      <c r="CL283" s="464">
        <f t="shared" si="742"/>
        <v>4120</v>
      </c>
      <c r="CM283" s="464">
        <f t="shared" si="742"/>
        <v>4120</v>
      </c>
      <c r="CN283" s="464">
        <f t="shared" si="742"/>
        <v>4120</v>
      </c>
      <c r="CP283" s="465">
        <f t="shared" si="743"/>
        <v>0</v>
      </c>
      <c r="CQ283" s="465">
        <f t="shared" si="743"/>
        <v>0</v>
      </c>
      <c r="CR283" s="465">
        <f t="shared" si="743"/>
        <v>0</v>
      </c>
      <c r="CS283" s="465">
        <f t="shared" si="743"/>
        <v>140.21672155555558</v>
      </c>
      <c r="CT283" s="465">
        <f t="shared" si="743"/>
        <v>415.32815688888917</v>
      </c>
      <c r="CU283" s="465">
        <f t="shared" si="743"/>
        <v>825.33430644444479</v>
      </c>
      <c r="CV283" s="465">
        <f t="shared" si="743"/>
        <v>1285.9457417777785</v>
      </c>
      <c r="CW283" s="465">
        <f t="shared" si="743"/>
        <v>1746.5571771111122</v>
      </c>
      <c r="CX283" s="465">
        <f t="shared" si="743"/>
        <v>2615.6087450444461</v>
      </c>
      <c r="CY283" s="465">
        <f t="shared" si="743"/>
        <v>3076.2201803777793</v>
      </c>
      <c r="CZ283" s="465">
        <f t="shared" si="743"/>
        <v>3536.831615711113</v>
      </c>
      <c r="DA283" s="465">
        <f t="shared" si="743"/>
        <v>4120.0000004444473</v>
      </c>
      <c r="DC283" s="464">
        <v>0</v>
      </c>
      <c r="DD283" s="465">
        <v>100000000</v>
      </c>
      <c r="DE283" s="465">
        <v>984866918</v>
      </c>
      <c r="DF283" s="465">
        <v>2264006236</v>
      </c>
      <c r="DG283" s="465">
        <v>3096546392</v>
      </c>
      <c r="DH283" s="465">
        <v>3617314789</v>
      </c>
      <c r="DI283" s="465">
        <v>4120000000</v>
      </c>
      <c r="DJ283" s="465">
        <v>4120000000</v>
      </c>
      <c r="DK283" s="465">
        <v>4120000000</v>
      </c>
      <c r="DL283" s="465">
        <v>4120000000</v>
      </c>
      <c r="DM283" s="465">
        <v>4120000000</v>
      </c>
      <c r="DN283" s="465">
        <v>4120000000</v>
      </c>
      <c r="DP283" s="465">
        <v>0</v>
      </c>
      <c r="DQ283" s="465">
        <v>0</v>
      </c>
      <c r="DR283" s="465">
        <v>0</v>
      </c>
      <c r="DS283" s="465">
        <v>140216721.55555558</v>
      </c>
      <c r="DT283" s="465">
        <v>415328156.88888919</v>
      </c>
      <c r="DU283" s="481">
        <v>825334306.44444478</v>
      </c>
      <c r="DV283" s="465">
        <v>1285945741.7777784</v>
      </c>
      <c r="DW283" s="465">
        <v>1746557177.1111121</v>
      </c>
      <c r="DX283" s="481">
        <v>2615608745.044446</v>
      </c>
      <c r="DY283" s="465">
        <v>3076220180.3777795</v>
      </c>
      <c r="DZ283" s="481">
        <v>3536831615.711113</v>
      </c>
      <c r="EA283" s="465">
        <v>4120000000.444447</v>
      </c>
      <c r="EC283" s="464">
        <v>1000000</v>
      </c>
      <c r="ED283" s="465">
        <v>1000000</v>
      </c>
      <c r="EE283" s="465">
        <v>1000000</v>
      </c>
      <c r="EF283" s="465">
        <v>1000000</v>
      </c>
      <c r="EG283" s="465">
        <v>1000000</v>
      </c>
      <c r="EH283" s="465">
        <v>1000000</v>
      </c>
      <c r="EI283" s="465">
        <v>1000000</v>
      </c>
      <c r="EJ283" s="465">
        <v>1000000</v>
      </c>
      <c r="EK283" s="465">
        <v>1000000</v>
      </c>
      <c r="EL283" s="465">
        <v>1000000</v>
      </c>
      <c r="EM283" s="465">
        <v>1000000</v>
      </c>
      <c r="EN283" s="465">
        <v>1000000</v>
      </c>
      <c r="EP283" s="465">
        <v>1000000</v>
      </c>
      <c r="EQ283" s="465">
        <v>1000000</v>
      </c>
      <c r="ER283" s="465">
        <v>1000000</v>
      </c>
      <c r="ES283" s="465">
        <v>1000000</v>
      </c>
      <c r="ET283" s="465">
        <v>1000000</v>
      </c>
      <c r="EU283" s="481">
        <v>1000000</v>
      </c>
      <c r="EV283" s="465">
        <v>1000000</v>
      </c>
      <c r="EW283" s="465">
        <v>1000000</v>
      </c>
      <c r="EX283" s="481">
        <v>1000000</v>
      </c>
      <c r="EY283" s="465">
        <v>1000000</v>
      </c>
      <c r="EZ283" s="481">
        <v>1000000</v>
      </c>
      <c r="FA283" s="465">
        <v>1000000</v>
      </c>
    </row>
    <row r="284" spans="1:157" ht="72.75" customHeight="1">
      <c r="A284" s="179"/>
      <c r="B284" s="179" t="s">
        <v>205</v>
      </c>
      <c r="C284" s="179" t="s">
        <v>206</v>
      </c>
      <c r="D284" s="547" t="s">
        <v>391</v>
      </c>
      <c r="E284" s="179" t="s">
        <v>183</v>
      </c>
      <c r="F284" s="179" t="s">
        <v>171</v>
      </c>
      <c r="G284" s="179" t="s">
        <v>171</v>
      </c>
      <c r="H284" s="179" t="s">
        <v>171</v>
      </c>
      <c r="I284" s="179" t="s">
        <v>171</v>
      </c>
      <c r="J284" s="179" t="s">
        <v>171</v>
      </c>
      <c r="K284" s="179" t="s">
        <v>171</v>
      </c>
      <c r="L284" s="179" t="s">
        <v>171</v>
      </c>
      <c r="M284" s="179" t="s">
        <v>171</v>
      </c>
      <c r="N284" s="179" t="s">
        <v>171</v>
      </c>
      <c r="O284" s="179" t="s">
        <v>171</v>
      </c>
      <c r="P284" s="179"/>
      <c r="Q284" s="179"/>
      <c r="R284" s="179"/>
      <c r="S284" s="179"/>
      <c r="T284" s="449" t="s">
        <v>95</v>
      </c>
      <c r="U284" s="284">
        <v>202300000000049</v>
      </c>
      <c r="V284" s="282" t="s">
        <v>95</v>
      </c>
      <c r="W284" s="351">
        <f>+SUMIFS('[1]SIIF 30 de Noviembre de 2025'!$P$4:$P$749,'[1]SIIF 30 de Noviembre de 2025'!$A$4:$A$749,$B284,'[1]SIIF 30 de Noviembre de 2025'!$B$4:$B$749,$C284,'[1]SIIF 30 de Noviembre de 2025'!$C$4:$C$749,$D284)/1000000</f>
        <v>22486.822725999999</v>
      </c>
      <c r="X284" s="351">
        <v>0</v>
      </c>
      <c r="Y284" s="540">
        <f>+SUMIFS('[1]SIIF 30 de Noviembre de 2025'!$R$4:$R$749,'[1]SIIF 30 de Noviembre de 2025'!$A$4:$A$749,$B284,'[1]SIIF 30 de Noviembre de 2025'!$B$4:$B$749,$C284,'[1]SIIF 30 de Noviembre de 2025'!$C$4:$C$749,$D284)/1000000</f>
        <v>0</v>
      </c>
      <c r="Z284" s="351"/>
      <c r="AA284" s="351">
        <f>+SUMIFS('[1]SIIF 30 de Noviembre de 2025'!$Q$4:$Q$749,'[1]SIIF 30 de Noviembre de 2025'!$A$4:$A$749,$B284,'[1]SIIF 30 de Noviembre de 2025'!$B$4:$B$749,$C284,'[1]SIIF 30 de Noviembre de 2025'!$C$4:$C$749,$D284)/1000000</f>
        <v>0</v>
      </c>
      <c r="AB284" s="351"/>
      <c r="AC284" s="351"/>
      <c r="AD284" s="413">
        <f>+SUMIFS('[1]SIIF 30 de Noviembre de 2025'!$S$4:$S$749,'[1]SIIF 30 de Noviembre de 2025'!$A$4:$A$749,$B284,'[1]SIIF 30 de Noviembre de 2025'!$B$4:$B$749,$C284,'[1]SIIF 30 de Noviembre de 2025'!$C$4:$C$749,$D284)/1000000</f>
        <v>22486.822725999999</v>
      </c>
      <c r="AE284" s="351">
        <f>+SUMIFS('[1]SIIF 30 de Noviembre de 2025'!$T$4:$T$749,'[1]SIIF 30 de Noviembre de 2025'!$A$4:$A$749,$B284,'[1]SIIF 30 de Noviembre de 2025'!$B$4:$B$749,$C284,'[1]SIIF 30 de Noviembre de 2025'!$C$4:$C$749,$D284)/1000000</f>
        <v>0</v>
      </c>
      <c r="AF284" s="351">
        <f>+SUMIFS('[1]SIIF 30 de Noviembre de 2025'!$U$4:$U$749,'[1]SIIF 30 de Noviembre de 2025'!$A$4:$A$749,$B284,'[1]SIIF 30 de Noviembre de 2025'!$B$4:$B$749,$C284,'[1]SIIF 30 de Noviembre de 2025'!$C$4:$C$749,$D284)/1000000</f>
        <v>21770.509646549999</v>
      </c>
      <c r="AG284" s="351">
        <f>+SUMIFS('[1]SIIF 30 de Noviembre de 2025'!$V$4:$V$749,'[1]SIIF 30 de Noviembre de 2025'!$A$4:$A$749,$B284,'[1]SIIF 30 de Noviembre de 2025'!$B$4:$B$749,$C284,'[1]SIIF 30 de Noviembre de 2025'!$C$4:$C$749,$D284)/1000000</f>
        <v>716.31307945000003</v>
      </c>
      <c r="AH284" s="418">
        <f>+SUMIFS('[1]SIIF 30 de Noviembre de 2025'!$W$4:$W$749,'[1]SIIF 30 de Noviembre de 2025'!$A$4:$A$749,$B284,'[1]SIIF 30 de Noviembre de 2025'!$B$4:$B$749,$C284,'[1]SIIF 30 de Noviembre de 2025'!$C$4:$C$749,$D284,'[1]SIIF 30 de Noviembre de 2025'!$D$4:$D$749,$E284,'[1]SIIF 30 de Noviembre de 2025'!$E$4:$E$749,$F284,'[1]SIIF 30 de Noviembre de 2025'!$F$4:$F$749,$G284,'[1]SIIF 30 de Noviembre de 2025'!$G$4:$G$749,$H284,'[1]SIIF 30 de Noviembre de 2025'!$H$4:$H$749,$I284,'[1]SIIF 30 de Noviembre de 2025'!$I$4:$I$749,$J284,'[1]SIIF 30 de Noviembre de 2025'!$J$4:$J$749,$K284,'[1]SIIF 30 de Noviembre de 2025'!$K$4:$K$749,$L284,'[1]SIIF 30 de Noviembre de 2025'!$L$4:$L$749,$M284,'[1]SIIF 30 de Noviembre de 2025'!$M$4:$M$749,$N284,'[1]SIIF 30 de Noviembre de 2025'!$N$4:$N$749,$O284)/1000000</f>
        <v>20522.647499619998</v>
      </c>
      <c r="AI284" s="244">
        <f t="shared" si="731"/>
        <v>0.91265216743542177</v>
      </c>
      <c r="AJ284" s="245"/>
      <c r="AK284" s="243">
        <f t="shared" si="732"/>
        <v>22486.822725689999</v>
      </c>
      <c r="AL284" s="243">
        <f t="shared" si="744"/>
        <v>-1964.1752260700014</v>
      </c>
      <c r="AM284" s="168">
        <f t="shared" si="733"/>
        <v>1</v>
      </c>
      <c r="AN284" s="422">
        <f>+SUMIFS('[1]SIIF 30 de Noviembre de 2025'!$X$4:$X$749,'[1]SIIF 30 de Noviembre de 2025'!$A$4:$A$749,$B284,'[1]SIIF 30 de Noviembre de 2025'!$B$4:$B$749,$C284,'[1]SIIF 30 de Noviembre de 2025'!$C$4:$C$749,$D284,'[1]SIIF 30 de Noviembre de 2025'!$D$4:$D$749,$E284,'[1]SIIF 30 de Noviembre de 2025'!$E$4:$E$749,$F284,'[1]SIIF 30 de Noviembre de 2025'!$F$4:$F$749,$G284,'[1]SIIF 30 de Noviembre de 2025'!$G$4:$G$749,$H284,'[1]SIIF 30 de Noviembre de 2025'!$H$4:$H$749,$I284,'[1]SIIF 30 de Noviembre de 2025'!$I$4:$I$749,$J284,'[1]SIIF 30 de Noviembre de 2025'!$J$4:$J$749,$K284,'[1]SIIF 30 de Noviembre de 2025'!$K$4:$K$749,$L284,'[1]SIIF 30 de Noviembre de 2025'!$L$4:$L$749,$M284,'[1]SIIF 30 de Noviembre de 2025'!$M$4:$M$749,$N284,'[1]SIIF 30 de Noviembre de 2025'!$N$4:$N$749,$O284)/1000000</f>
        <v>12965.79555357</v>
      </c>
      <c r="AO284" s="244">
        <f t="shared" si="734"/>
        <v>0.57659526699512442</v>
      </c>
      <c r="AP284" s="245"/>
      <c r="AQ284" s="243">
        <f t="shared" si="735"/>
        <v>15847.7343827</v>
      </c>
      <c r="AR284" s="243">
        <f t="shared" si="736"/>
        <v>-2881.9388291300002</v>
      </c>
      <c r="AS284" s="168">
        <f t="shared" si="737"/>
        <v>0.70475649566349063</v>
      </c>
      <c r="AT284" s="422">
        <f>+SUMIFS('[1]SIIF 30 de Noviembre de 2025'!$Z$4:$Z$749,'[1]SIIF 30 de Noviembre de 2025'!$A$4:$A$749,$B284,'[1]SIIF 30 de Noviembre de 2025'!$B$4:$B$749,$C284,'[1]SIIF 30 de Noviembre de 2025'!$C$4:$C$749,$D284,'[1]SIIF 30 de Noviembre de 2025'!$D$4:$D$749,$E284,'[1]SIIF 30 de Noviembre de 2025'!$E$4:$E$749,$F284,'[1]SIIF 30 de Noviembre de 2025'!$F$4:$F$749,$G284,'[1]SIIF 30 de Noviembre de 2025'!$G$4:$G$749,$H284,'[1]SIIF 30 de Noviembre de 2025'!$H$4:$H$749,$I284,'[1]SIIF 30 de Noviembre de 2025'!$I$4:$I$749,$J284,'[1]SIIF 30 de Noviembre de 2025'!$J$4:$J$749,$K284,'[1]SIIF 30 de Noviembre de 2025'!$K$4:$K$749,$L284,'[1]SIIF 30 de Noviembre de 2025'!$L$4:$L$749,$M284,'[1]SIIF 30 de Noviembre de 2025'!$M$4:$M$749,$N284,'[1]SIIF 30 de Noviembre de 2025'!$N$4:$N$749,$O284)/1000000</f>
        <v>12897.44507057</v>
      </c>
      <c r="AU284" s="244">
        <f t="shared" si="745"/>
        <v>0.57355568760087894</v>
      </c>
      <c r="AV284" s="413">
        <f t="shared" si="746"/>
        <v>1964.1752263800008</v>
      </c>
      <c r="AW284" s="352">
        <f t="shared" si="738"/>
        <v>7556.8519460499974</v>
      </c>
      <c r="AX284" s="369">
        <f t="shared" si="739"/>
        <v>9521.0271724299982</v>
      </c>
      <c r="AY284" s="373"/>
      <c r="AZ284" s="188">
        <f t="shared" si="740"/>
        <v>15847.7343829819</v>
      </c>
      <c r="BA284" s="170">
        <f t="shared" si="741"/>
        <v>0.81814821224498357</v>
      </c>
      <c r="BC284" s="248">
        <v>0</v>
      </c>
      <c r="BD284" s="249">
        <v>2.2206252038867252E-2</v>
      </c>
      <c r="BE284" s="249">
        <v>0.18252710206635281</v>
      </c>
      <c r="BF284" s="249">
        <v>0.44150664136190726</v>
      </c>
      <c r="BG284" s="249">
        <v>0.54611936790163751</v>
      </c>
      <c r="BH284" s="249">
        <v>0.5579967195968093</v>
      </c>
      <c r="BI284" s="249">
        <v>0.56828985748576366</v>
      </c>
      <c r="BJ284" s="249">
        <v>0.67061703905647152</v>
      </c>
      <c r="BK284" s="249">
        <v>0.88627226568214401</v>
      </c>
      <c r="BL284" s="249">
        <v>0.89288132507719198</v>
      </c>
      <c r="BM284" s="249">
        <v>1</v>
      </c>
      <c r="BN284" s="249">
        <v>1</v>
      </c>
      <c r="BP284" s="249">
        <v>0</v>
      </c>
      <c r="BQ284" s="249">
        <v>0</v>
      </c>
      <c r="BR284" s="249">
        <v>3.5530207390767864E-3</v>
      </c>
      <c r="BS284" s="249">
        <v>2.6128518294899435E-2</v>
      </c>
      <c r="BT284" s="249">
        <v>7.5517784821007405E-2</v>
      </c>
      <c r="BU284" s="302">
        <v>0.14181456238677717</v>
      </c>
      <c r="BV284" s="249">
        <v>0.20845153959272517</v>
      </c>
      <c r="BW284" s="249">
        <v>0.27723175769082159</v>
      </c>
      <c r="BX284" s="302">
        <v>0.37114365668026195</v>
      </c>
      <c r="BY284" s="249">
        <v>0.53674792583566078</v>
      </c>
      <c r="BZ284" s="302">
        <v>0.70475649566349063</v>
      </c>
      <c r="CA284" s="249">
        <v>1</v>
      </c>
      <c r="CC284" s="464">
        <f t="shared" si="742"/>
        <v>0</v>
      </c>
      <c r="CD284" s="464">
        <f t="shared" si="742"/>
        <v>499.34805299999999</v>
      </c>
      <c r="CE284" s="464">
        <f t="shared" si="742"/>
        <v>4104.4545868000005</v>
      </c>
      <c r="CF284" s="464">
        <f t="shared" si="742"/>
        <v>9928.0815765200005</v>
      </c>
      <c r="CG284" s="464">
        <f t="shared" si="742"/>
        <v>12280.48941307</v>
      </c>
      <c r="CH284" s="464">
        <f t="shared" si="742"/>
        <v>12547.57331509</v>
      </c>
      <c r="CI284" s="464">
        <f t="shared" si="742"/>
        <v>12779.03328209</v>
      </c>
      <c r="CJ284" s="464">
        <f t="shared" si="742"/>
        <v>15080.046474090001</v>
      </c>
      <c r="CK284" s="464">
        <f t="shared" si="742"/>
        <v>19929.447325090001</v>
      </c>
      <c r="CL284" s="464">
        <f t="shared" si="742"/>
        <v>20078.064072090001</v>
      </c>
      <c r="CM284" s="464">
        <f t="shared" si="742"/>
        <v>22486.822725689999</v>
      </c>
      <c r="CN284" s="464">
        <f t="shared" si="742"/>
        <v>22486.822725689999</v>
      </c>
      <c r="CP284" s="465">
        <f t="shared" si="743"/>
        <v>0</v>
      </c>
      <c r="CQ284" s="465">
        <f t="shared" si="743"/>
        <v>0</v>
      </c>
      <c r="CR284" s="465">
        <f t="shared" si="743"/>
        <v>79.896147499999998</v>
      </c>
      <c r="CS284" s="465">
        <f t="shared" si="743"/>
        <v>587.54735898000001</v>
      </c>
      <c r="CT284" s="465">
        <f t="shared" si="743"/>
        <v>1698.1550399</v>
      </c>
      <c r="CU284" s="465">
        <f t="shared" si="743"/>
        <v>3188.9589243</v>
      </c>
      <c r="CV284" s="465">
        <f t="shared" si="743"/>
        <v>4687.4128177000011</v>
      </c>
      <c r="CW284" s="465">
        <f t="shared" si="743"/>
        <v>6234.0613891000003</v>
      </c>
      <c r="CX284" s="465">
        <f t="shared" si="743"/>
        <v>8345.8416135000007</v>
      </c>
      <c r="CY284" s="465">
        <f t="shared" si="743"/>
        <v>12069.7554566</v>
      </c>
      <c r="CZ284" s="465">
        <f t="shared" si="743"/>
        <v>15847.7343827</v>
      </c>
      <c r="DA284" s="465">
        <f t="shared" si="743"/>
        <v>22486.822725600003</v>
      </c>
      <c r="DC284" s="464">
        <v>0</v>
      </c>
      <c r="DD284" s="465">
        <v>499348053</v>
      </c>
      <c r="DE284" s="465">
        <v>4104454586.8000002</v>
      </c>
      <c r="DF284" s="465">
        <v>9928081576.5200005</v>
      </c>
      <c r="DG284" s="465">
        <v>12280489413.07</v>
      </c>
      <c r="DH284" s="465">
        <v>12547573315.09</v>
      </c>
      <c r="DI284" s="465">
        <v>12779033282.09</v>
      </c>
      <c r="DJ284" s="465">
        <v>15080046474.09</v>
      </c>
      <c r="DK284" s="465">
        <v>19929447325.09</v>
      </c>
      <c r="DL284" s="465">
        <v>20078064072.09</v>
      </c>
      <c r="DM284" s="465">
        <v>22486822725.689999</v>
      </c>
      <c r="DN284" s="465">
        <v>22486822725.689999</v>
      </c>
      <c r="DP284" s="465">
        <v>0</v>
      </c>
      <c r="DQ284" s="465">
        <v>0</v>
      </c>
      <c r="DR284" s="465">
        <v>79896147.5</v>
      </c>
      <c r="DS284" s="465">
        <v>587547358.98000002</v>
      </c>
      <c r="DT284" s="465">
        <v>1698155039.9000001</v>
      </c>
      <c r="DU284" s="481">
        <v>3188958924.3000002</v>
      </c>
      <c r="DV284" s="465">
        <v>4687412817.7000008</v>
      </c>
      <c r="DW284" s="465">
        <v>6234061389.1000004</v>
      </c>
      <c r="DX284" s="481">
        <v>8345841613.5</v>
      </c>
      <c r="DY284" s="465">
        <v>12069755456.6</v>
      </c>
      <c r="DZ284" s="481">
        <v>15847734382.700001</v>
      </c>
      <c r="EA284" s="465">
        <v>22486822725.600002</v>
      </c>
      <c r="EC284" s="464">
        <v>1000000</v>
      </c>
      <c r="ED284" s="465">
        <v>1000000</v>
      </c>
      <c r="EE284" s="465">
        <v>1000000</v>
      </c>
      <c r="EF284" s="465">
        <v>1000000</v>
      </c>
      <c r="EG284" s="465">
        <v>1000000</v>
      </c>
      <c r="EH284" s="465">
        <v>1000000</v>
      </c>
      <c r="EI284" s="465">
        <v>1000000</v>
      </c>
      <c r="EJ284" s="465">
        <v>1000000</v>
      </c>
      <c r="EK284" s="465">
        <v>1000000</v>
      </c>
      <c r="EL284" s="465">
        <v>1000000</v>
      </c>
      <c r="EM284" s="465">
        <v>1000000</v>
      </c>
      <c r="EN284" s="465">
        <v>1000000</v>
      </c>
      <c r="EP284" s="465">
        <v>1000000</v>
      </c>
      <c r="EQ284" s="465">
        <v>1000000</v>
      </c>
      <c r="ER284" s="465">
        <v>1000000</v>
      </c>
      <c r="ES284" s="465">
        <v>1000000</v>
      </c>
      <c r="ET284" s="465">
        <v>1000000</v>
      </c>
      <c r="EU284" s="481">
        <v>1000000</v>
      </c>
      <c r="EV284" s="465">
        <v>1000000</v>
      </c>
      <c r="EW284" s="465">
        <v>1000000</v>
      </c>
      <c r="EX284" s="481">
        <v>1000000</v>
      </c>
      <c r="EY284" s="465">
        <v>1000000</v>
      </c>
      <c r="EZ284" s="481">
        <v>1000000</v>
      </c>
      <c r="FA284" s="465">
        <v>1000000</v>
      </c>
    </row>
    <row r="285" spans="1:157" ht="72.75" customHeight="1">
      <c r="A285" s="179"/>
      <c r="B285" s="179" t="s">
        <v>205</v>
      </c>
      <c r="C285" s="179" t="s">
        <v>206</v>
      </c>
      <c r="D285" s="547" t="s">
        <v>392</v>
      </c>
      <c r="E285" s="179" t="s">
        <v>183</v>
      </c>
      <c r="F285" s="179" t="s">
        <v>171</v>
      </c>
      <c r="G285" s="179" t="s">
        <v>171</v>
      </c>
      <c r="H285" s="179" t="s">
        <v>171</v>
      </c>
      <c r="I285" s="179" t="s">
        <v>171</v>
      </c>
      <c r="J285" s="179" t="s">
        <v>171</v>
      </c>
      <c r="K285" s="179" t="s">
        <v>171</v>
      </c>
      <c r="L285" s="179" t="s">
        <v>171</v>
      </c>
      <c r="M285" s="179" t="s">
        <v>171</v>
      </c>
      <c r="N285" s="179" t="s">
        <v>171</v>
      </c>
      <c r="O285" s="179" t="s">
        <v>171</v>
      </c>
      <c r="P285" s="179"/>
      <c r="Q285" s="179"/>
      <c r="R285" s="179"/>
      <c r="S285" s="179"/>
      <c r="T285" s="449" t="s">
        <v>393</v>
      </c>
      <c r="U285" s="284">
        <v>202300000000300</v>
      </c>
      <c r="V285" s="282" t="s">
        <v>96</v>
      </c>
      <c r="W285" s="351">
        <f>+SUMIFS('[1]SIIF 30 de Noviembre de 2025'!$P$4:$P$749,'[1]SIIF 30 de Noviembre de 2025'!$A$4:$A$749,$B285,'[1]SIIF 30 de Noviembre de 2025'!$B$4:$B$749,$C285,'[1]SIIF 30 de Noviembre de 2025'!$C$4:$C$749,$D285)/1000000</f>
        <v>8000</v>
      </c>
      <c r="X285" s="351">
        <v>0</v>
      </c>
      <c r="Y285" s="540">
        <f>+SUMIFS('[1]SIIF 30 de Noviembre de 2025'!$R$4:$R$749,'[1]SIIF 30 de Noviembre de 2025'!$A$4:$A$749,$B285,'[1]SIIF 30 de Noviembre de 2025'!$B$4:$B$749,$C285,'[1]SIIF 30 de Noviembre de 2025'!$C$4:$C$749,$D285)/1000000</f>
        <v>0</v>
      </c>
      <c r="Z285" s="351"/>
      <c r="AA285" s="351">
        <f>+SUMIFS('[1]SIIF 30 de Noviembre de 2025'!$Q$4:$Q$749,'[1]SIIF 30 de Noviembre de 2025'!$A$4:$A$749,$B285,'[1]SIIF 30 de Noviembre de 2025'!$B$4:$B$749,$C285,'[1]SIIF 30 de Noviembre de 2025'!$C$4:$C$749,$D285)/1000000</f>
        <v>0</v>
      </c>
      <c r="AB285" s="351"/>
      <c r="AC285" s="351"/>
      <c r="AD285" s="413">
        <f>+SUMIFS('[1]SIIF 30 de Noviembre de 2025'!$S$4:$S$749,'[1]SIIF 30 de Noviembre de 2025'!$A$4:$A$749,$B285,'[1]SIIF 30 de Noviembre de 2025'!$B$4:$B$749,$C285,'[1]SIIF 30 de Noviembre de 2025'!$C$4:$C$749,$D285)/1000000</f>
        <v>8000</v>
      </c>
      <c r="AE285" s="351">
        <f>+SUMIFS('[1]SIIF 30 de Noviembre de 2025'!$T$4:$T$749,'[1]SIIF 30 de Noviembre de 2025'!$A$4:$A$749,$B285,'[1]SIIF 30 de Noviembre de 2025'!$B$4:$B$749,$C285,'[1]SIIF 30 de Noviembre de 2025'!$C$4:$C$749,$D285)/1000000</f>
        <v>0</v>
      </c>
      <c r="AF285" s="351">
        <f>+SUMIFS('[1]SIIF 30 de Noviembre de 2025'!$U$4:$U$749,'[1]SIIF 30 de Noviembre de 2025'!$A$4:$A$749,$B285,'[1]SIIF 30 de Noviembre de 2025'!$B$4:$B$749,$C285,'[1]SIIF 30 de Noviembre de 2025'!$C$4:$C$749,$D285)/1000000</f>
        <v>7823.9457508999994</v>
      </c>
      <c r="AG285" s="351">
        <f>+SUMIFS('[1]SIIF 30 de Noviembre de 2025'!$V$4:$V$749,'[1]SIIF 30 de Noviembre de 2025'!$A$4:$A$749,$B285,'[1]SIIF 30 de Noviembre de 2025'!$B$4:$B$749,$C285,'[1]SIIF 30 de Noviembre de 2025'!$C$4:$C$749,$D285)/1000000</f>
        <v>176.05424909999999</v>
      </c>
      <c r="AH285" s="418">
        <f>+SUMIFS('[1]SIIF 30 de Noviembre de 2025'!$W$4:$W$749,'[1]SIIF 30 de Noviembre de 2025'!$A$4:$A$749,$B285,'[1]SIIF 30 de Noviembre de 2025'!$B$4:$B$749,$C285,'[1]SIIF 30 de Noviembre de 2025'!$C$4:$C$749,$D285,'[1]SIIF 30 de Noviembre de 2025'!$D$4:$D$749,$E285,'[1]SIIF 30 de Noviembre de 2025'!$E$4:$E$749,$F285,'[1]SIIF 30 de Noviembre de 2025'!$F$4:$F$749,$G285,'[1]SIIF 30 de Noviembre de 2025'!$G$4:$G$749,$H285,'[1]SIIF 30 de Noviembre de 2025'!$H$4:$H$749,$I285,'[1]SIIF 30 de Noviembre de 2025'!$I$4:$I$749,$J285,'[1]SIIF 30 de Noviembre de 2025'!$J$4:$J$749,$K285,'[1]SIIF 30 de Noviembre de 2025'!$K$4:$K$749,$L285,'[1]SIIF 30 de Noviembre de 2025'!$L$4:$L$749,$M285,'[1]SIIF 30 de Noviembre de 2025'!$M$4:$M$749,$N285,'[1]SIIF 30 de Noviembre de 2025'!$N$4:$N$749,$O285)/1000000</f>
        <v>7655.3333858999995</v>
      </c>
      <c r="AI285" s="244">
        <f t="shared" si="731"/>
        <v>0.95691667323749996</v>
      </c>
      <c r="AJ285" s="245"/>
      <c r="AK285" s="243">
        <f t="shared" si="732"/>
        <v>7977.0191435999986</v>
      </c>
      <c r="AL285" s="243">
        <f t="shared" si="744"/>
        <v>-321.68575769999916</v>
      </c>
      <c r="AM285" s="168">
        <f t="shared" si="733"/>
        <v>0.99712739295000008</v>
      </c>
      <c r="AN285" s="422">
        <f>+SUMIFS('[1]SIIF 30 de Noviembre de 2025'!$X$4:$X$749,'[1]SIIF 30 de Noviembre de 2025'!$A$4:$A$749,$B285,'[1]SIIF 30 de Noviembre de 2025'!$B$4:$B$749,$C285,'[1]SIIF 30 de Noviembre de 2025'!$C$4:$C$749,$D285,'[1]SIIF 30 de Noviembre de 2025'!$D$4:$D$749,$E285,'[1]SIIF 30 de Noviembre de 2025'!$E$4:$E$749,$F285,'[1]SIIF 30 de Noviembre de 2025'!$F$4:$F$749,$G285,'[1]SIIF 30 de Noviembre de 2025'!$G$4:$G$749,$H285,'[1]SIIF 30 de Noviembre de 2025'!$H$4:$H$749,$I285,'[1]SIIF 30 de Noviembre de 2025'!$I$4:$I$749,$J285,'[1]SIIF 30 de Noviembre de 2025'!$J$4:$J$749,$K285,'[1]SIIF 30 de Noviembre de 2025'!$K$4:$K$749,$L285,'[1]SIIF 30 de Noviembre de 2025'!$L$4:$L$749,$M285,'[1]SIIF 30 de Noviembre de 2025'!$M$4:$M$749,$N285,'[1]SIIF 30 de Noviembre de 2025'!$N$4:$N$749,$O285)/1000000</f>
        <v>3516.8250426100003</v>
      </c>
      <c r="AO285" s="244">
        <f t="shared" si="734"/>
        <v>0.43960313032625004</v>
      </c>
      <c r="AP285" s="245"/>
      <c r="AQ285" s="243">
        <f t="shared" si="735"/>
        <v>6809.8446658899993</v>
      </c>
      <c r="AR285" s="243">
        <f t="shared" si="736"/>
        <v>-3293.019623279999</v>
      </c>
      <c r="AS285" s="168">
        <f t="shared" si="737"/>
        <v>0.30283712149948905</v>
      </c>
      <c r="AT285" s="422">
        <f>+SUMIFS('[1]SIIF 30 de Noviembre de 2025'!$Z$4:$Z$749,'[1]SIIF 30 de Noviembre de 2025'!$A$4:$A$749,$B285,'[1]SIIF 30 de Noviembre de 2025'!$B$4:$B$749,$C285,'[1]SIIF 30 de Noviembre de 2025'!$C$4:$C$749,$D285,'[1]SIIF 30 de Noviembre de 2025'!$D$4:$D$749,$E285,'[1]SIIF 30 de Noviembre de 2025'!$E$4:$E$749,$F285,'[1]SIIF 30 de Noviembre de 2025'!$F$4:$F$749,$G285,'[1]SIIF 30 de Noviembre de 2025'!$G$4:$G$749,$H285,'[1]SIIF 30 de Noviembre de 2025'!$H$4:$H$749,$I285,'[1]SIIF 30 de Noviembre de 2025'!$I$4:$I$749,$J285,'[1]SIIF 30 de Noviembre de 2025'!$J$4:$J$749,$K285,'[1]SIIF 30 de Noviembre de 2025'!$K$4:$K$749,$L285,'[1]SIIF 30 de Noviembre de 2025'!$L$4:$L$749,$M285,'[1]SIIF 30 de Noviembre de 2025'!$M$4:$M$749,$N285,'[1]SIIF 30 de Noviembre de 2025'!$N$4:$N$749,$O285)/1000000</f>
        <v>3501.37306661</v>
      </c>
      <c r="AU285" s="244">
        <f t="shared" si="745"/>
        <v>0.43767163332624998</v>
      </c>
      <c r="AV285" s="413">
        <f t="shared" si="746"/>
        <v>344.66661410000052</v>
      </c>
      <c r="AW285" s="352">
        <f t="shared" si="738"/>
        <v>4138.5083432899992</v>
      </c>
      <c r="AX285" s="369">
        <f t="shared" si="739"/>
        <v>4483.1749573899997</v>
      </c>
      <c r="AY285" s="373"/>
      <c r="AZ285" s="188">
        <f t="shared" si="740"/>
        <v>2422.6969719959125</v>
      </c>
      <c r="BA285" s="170">
        <f t="shared" si="741"/>
        <v>1.4516157337302908</v>
      </c>
      <c r="BC285" s="248">
        <v>0</v>
      </c>
      <c r="BD285" s="249">
        <v>0.14589703712500005</v>
      </c>
      <c r="BE285" s="249">
        <v>0.3554942685500001</v>
      </c>
      <c r="BF285" s="249">
        <v>0.48237510160000013</v>
      </c>
      <c r="BG285" s="249">
        <v>0.59967256977500016</v>
      </c>
      <c r="BH285" s="249">
        <v>0.66999907670000014</v>
      </c>
      <c r="BI285" s="249">
        <v>0.68745375375000006</v>
      </c>
      <c r="BJ285" s="249">
        <v>0.70535078579999999</v>
      </c>
      <c r="BK285" s="249">
        <v>0.99138217885000013</v>
      </c>
      <c r="BL285" s="249">
        <v>0.99425478590000005</v>
      </c>
      <c r="BM285" s="249">
        <v>0.99712739295000008</v>
      </c>
      <c r="BN285" s="249">
        <v>1</v>
      </c>
      <c r="BP285" s="249">
        <v>0</v>
      </c>
      <c r="BQ285" s="249">
        <v>0</v>
      </c>
      <c r="BR285" s="249">
        <v>9.8058144603493103E-3</v>
      </c>
      <c r="BS285" s="249">
        <v>2.5385188041712047E-2</v>
      </c>
      <c r="BT285" s="249">
        <v>4.8585359257366963E-2</v>
      </c>
      <c r="BU285" s="302">
        <v>6.8867782942806974E-2</v>
      </c>
      <c r="BV285" s="249">
        <v>0.10486803701553522</v>
      </c>
      <c r="BW285" s="249">
        <v>0.13184734504687082</v>
      </c>
      <c r="BX285" s="302">
        <v>0.17863731706288963</v>
      </c>
      <c r="BY285" s="249">
        <v>0.24347971530441775</v>
      </c>
      <c r="BZ285" s="302">
        <v>0.30283712149948905</v>
      </c>
      <c r="CA285" s="249">
        <v>0.35576391104121802</v>
      </c>
      <c r="CC285" s="464">
        <f t="shared" si="742"/>
        <v>0</v>
      </c>
      <c r="CD285" s="464">
        <f t="shared" si="742"/>
        <v>1167.176297</v>
      </c>
      <c r="CE285" s="464">
        <f t="shared" si="742"/>
        <v>2843.9541484000001</v>
      </c>
      <c r="CF285" s="464">
        <f t="shared" si="742"/>
        <v>3859.0008128000004</v>
      </c>
      <c r="CG285" s="464">
        <f t="shared" si="742"/>
        <v>4797.3805581999995</v>
      </c>
      <c r="CH285" s="464">
        <f t="shared" si="742"/>
        <v>5359.9926135999995</v>
      </c>
      <c r="CI285" s="464">
        <f t="shared" si="742"/>
        <v>5499.6300299999994</v>
      </c>
      <c r="CJ285" s="464">
        <f t="shared" si="742"/>
        <v>5642.8062863999985</v>
      </c>
      <c r="CK285" s="464">
        <f t="shared" si="742"/>
        <v>7931.0574307999996</v>
      </c>
      <c r="CL285" s="464">
        <f t="shared" si="742"/>
        <v>7954.0382871999991</v>
      </c>
      <c r="CM285" s="464">
        <f t="shared" si="742"/>
        <v>7977.0191435999986</v>
      </c>
      <c r="CN285" s="464">
        <f t="shared" si="742"/>
        <v>7999.9999999999982</v>
      </c>
      <c r="CP285" s="465">
        <f t="shared" si="743"/>
        <v>0</v>
      </c>
      <c r="CQ285" s="465">
        <f t="shared" si="743"/>
        <v>0</v>
      </c>
      <c r="CR285" s="465">
        <f t="shared" si="743"/>
        <v>220.50161144999998</v>
      </c>
      <c r="CS285" s="465">
        <f t="shared" si="743"/>
        <v>570.83222334999994</v>
      </c>
      <c r="CT285" s="465">
        <f t="shared" si="743"/>
        <v>1092.5303606799998</v>
      </c>
      <c r="CU285" s="465">
        <f t="shared" si="743"/>
        <v>1548.6176265399999</v>
      </c>
      <c r="CV285" s="465">
        <f t="shared" si="743"/>
        <v>2358.1489579499998</v>
      </c>
      <c r="CW285" s="465">
        <f t="shared" si="743"/>
        <v>2964.82787491</v>
      </c>
      <c r="CX285" s="465">
        <f t="shared" si="743"/>
        <v>4016.98568097</v>
      </c>
      <c r="CY285" s="465">
        <f t="shared" si="743"/>
        <v>5475.0851953299998</v>
      </c>
      <c r="CZ285" s="465">
        <f t="shared" si="743"/>
        <v>6809.8446658899993</v>
      </c>
      <c r="DA285" s="465">
        <f t="shared" si="743"/>
        <v>7999.999999749999</v>
      </c>
      <c r="DC285" s="464">
        <v>0</v>
      </c>
      <c r="DD285" s="465">
        <v>1167176297</v>
      </c>
      <c r="DE285" s="465">
        <v>2843954148.4000001</v>
      </c>
      <c r="DF285" s="465">
        <v>3859000812.8000002</v>
      </c>
      <c r="DG285" s="465">
        <v>4797380558.1999998</v>
      </c>
      <c r="DH285" s="465">
        <v>5359992613.5999994</v>
      </c>
      <c r="DI285" s="465">
        <v>5499630029.999999</v>
      </c>
      <c r="DJ285" s="465">
        <v>5642806286.3999987</v>
      </c>
      <c r="DK285" s="465">
        <v>7931057430.7999992</v>
      </c>
      <c r="DL285" s="465">
        <v>7954038287.1999989</v>
      </c>
      <c r="DM285" s="465">
        <v>7977019143.5999985</v>
      </c>
      <c r="DN285" s="465">
        <v>7999999999.9999981</v>
      </c>
      <c r="DP285" s="465">
        <v>0</v>
      </c>
      <c r="DQ285" s="465">
        <v>0</v>
      </c>
      <c r="DR285" s="465">
        <v>220501611.44999999</v>
      </c>
      <c r="DS285" s="465">
        <v>570832223.3499999</v>
      </c>
      <c r="DT285" s="465">
        <v>1092530360.6799998</v>
      </c>
      <c r="DU285" s="481">
        <v>1548617626.54</v>
      </c>
      <c r="DV285" s="465">
        <v>2358148957.9499998</v>
      </c>
      <c r="DW285" s="465">
        <v>2964827874.9099998</v>
      </c>
      <c r="DX285" s="481">
        <v>4016985680.9699998</v>
      </c>
      <c r="DY285" s="465">
        <v>5475085195.3299999</v>
      </c>
      <c r="DZ285" s="481">
        <v>6809844665.8899994</v>
      </c>
      <c r="EA285" s="465">
        <v>7999999999.749999</v>
      </c>
      <c r="EC285" s="464">
        <v>1000000</v>
      </c>
      <c r="ED285" s="465">
        <v>1000000</v>
      </c>
      <c r="EE285" s="465">
        <v>1000000</v>
      </c>
      <c r="EF285" s="465">
        <v>1000000</v>
      </c>
      <c r="EG285" s="465">
        <v>1000000</v>
      </c>
      <c r="EH285" s="465">
        <v>1000000</v>
      </c>
      <c r="EI285" s="465">
        <v>1000000</v>
      </c>
      <c r="EJ285" s="465">
        <v>1000000</v>
      </c>
      <c r="EK285" s="465">
        <v>1000000</v>
      </c>
      <c r="EL285" s="465">
        <v>1000000</v>
      </c>
      <c r="EM285" s="465">
        <v>1000000</v>
      </c>
      <c r="EN285" s="465">
        <v>1000000</v>
      </c>
      <c r="EP285" s="465">
        <v>1000000</v>
      </c>
      <c r="EQ285" s="465">
        <v>1000000</v>
      </c>
      <c r="ER285" s="465">
        <v>1000000</v>
      </c>
      <c r="ES285" s="465">
        <v>1000000</v>
      </c>
      <c r="ET285" s="465">
        <v>1000000</v>
      </c>
      <c r="EU285" s="481">
        <v>1000000</v>
      </c>
      <c r="EV285" s="465">
        <v>1000000</v>
      </c>
      <c r="EW285" s="465">
        <v>1000000</v>
      </c>
      <c r="EX285" s="481">
        <v>1000000</v>
      </c>
      <c r="EY285" s="465">
        <v>1000000</v>
      </c>
      <c r="EZ285" s="481">
        <v>1000000</v>
      </c>
      <c r="FA285" s="465">
        <v>1000000</v>
      </c>
    </row>
    <row r="286" spans="1:157" ht="72" customHeight="1">
      <c r="A286" s="179"/>
      <c r="B286" s="179" t="s">
        <v>205</v>
      </c>
      <c r="C286" s="179" t="s">
        <v>206</v>
      </c>
      <c r="D286" s="547" t="s">
        <v>372</v>
      </c>
      <c r="E286" s="179" t="s">
        <v>183</v>
      </c>
      <c r="F286" s="179" t="s">
        <v>171</v>
      </c>
      <c r="G286" s="179" t="s">
        <v>171</v>
      </c>
      <c r="H286" s="179" t="s">
        <v>171</v>
      </c>
      <c r="I286" s="179" t="s">
        <v>171</v>
      </c>
      <c r="J286" s="179" t="s">
        <v>171</v>
      </c>
      <c r="K286" s="179" t="s">
        <v>171</v>
      </c>
      <c r="L286" s="179" t="s">
        <v>171</v>
      </c>
      <c r="M286" s="179" t="s">
        <v>171</v>
      </c>
      <c r="N286" s="179" t="s">
        <v>171</v>
      </c>
      <c r="O286" s="179" t="s">
        <v>171</v>
      </c>
      <c r="P286" s="179"/>
      <c r="Q286" s="179"/>
      <c r="R286" s="179"/>
      <c r="S286" s="179"/>
      <c r="T286" s="458" t="s">
        <v>97</v>
      </c>
      <c r="U286" s="401" t="s">
        <v>394</v>
      </c>
      <c r="V286" s="328" t="s">
        <v>97</v>
      </c>
      <c r="W286" s="351">
        <f>+SUMIFS('[1]SIIF 30 de Noviembre de 2025'!$P$4:$P$749,'[1]SIIF 30 de Noviembre de 2025'!$A$4:$A$749,$B286,'[1]SIIF 30 de Noviembre de 2025'!$B$4:$B$749,$C286,'[1]SIIF 30 de Noviembre de 2025'!$C$4:$C$749,$D286)/1000000</f>
        <v>185.4</v>
      </c>
      <c r="X286" s="351">
        <v>0</v>
      </c>
      <c r="Y286" s="540">
        <f>+SUMIFS('[1]SIIF 30 de Noviembre de 2025'!$R$4:$R$749,'[1]SIIF 30 de Noviembre de 2025'!$A$4:$A$749,$B286,'[1]SIIF 30 de Noviembre de 2025'!$B$4:$B$749,$C286,'[1]SIIF 30 de Noviembre de 2025'!$C$4:$C$749,$D286)/1000000</f>
        <v>0</v>
      </c>
      <c r="Z286" s="351"/>
      <c r="AA286" s="351">
        <f>+SUMIFS('[1]SIIF 30 de Noviembre de 2025'!$Q$4:$Q$749,'[1]SIIF 30 de Noviembre de 2025'!$A$4:$A$749,$B286,'[1]SIIF 30 de Noviembre de 2025'!$B$4:$B$749,$C286,'[1]SIIF 30 de Noviembre de 2025'!$C$4:$C$749,$D286)/1000000</f>
        <v>0</v>
      </c>
      <c r="AB286" s="351"/>
      <c r="AC286" s="351"/>
      <c r="AD286" s="413">
        <f>+SUMIFS('[1]SIIF 30 de Noviembre de 2025'!$S$4:$S$749,'[1]SIIF 30 de Noviembre de 2025'!$A$4:$A$749,$B286,'[1]SIIF 30 de Noviembre de 2025'!$B$4:$B$749,$C286,'[1]SIIF 30 de Noviembre de 2025'!$C$4:$C$749,$D286)/1000000</f>
        <v>185.4</v>
      </c>
      <c r="AE286" s="351">
        <f>+SUMIFS('[1]SIIF 30 de Noviembre de 2025'!$T$4:$T$749,'[1]SIIF 30 de Noviembre de 2025'!$A$4:$A$749,$B286,'[1]SIIF 30 de Noviembre de 2025'!$B$4:$B$749,$C286,'[1]SIIF 30 de Noviembre de 2025'!$C$4:$C$749,$D286)/1000000</f>
        <v>0</v>
      </c>
      <c r="AF286" s="351">
        <f>+SUMIFS('[1]SIIF 30 de Noviembre de 2025'!$U$4:$U$749,'[1]SIIF 30 de Noviembre de 2025'!$A$4:$A$749,$B286,'[1]SIIF 30 de Noviembre de 2025'!$B$4:$B$749,$C286,'[1]SIIF 30 de Noviembre de 2025'!$C$4:$C$749,$D286)/1000000</f>
        <v>175.4</v>
      </c>
      <c r="AG286" s="351">
        <f>+SUMIFS('[1]SIIF 30 de Noviembre de 2025'!$V$4:$V$749,'[1]SIIF 30 de Noviembre de 2025'!$A$4:$A$749,$B286,'[1]SIIF 30 de Noviembre de 2025'!$B$4:$B$749,$C286,'[1]SIIF 30 de Noviembre de 2025'!$C$4:$C$749,$D286)/1000000</f>
        <v>10</v>
      </c>
      <c r="AH286" s="418">
        <f>+SUMIFS('[1]SIIF 30 de Noviembre de 2025'!$W$4:$W$749,'[1]SIIF 30 de Noviembre de 2025'!$A$4:$A$749,$B286,'[1]SIIF 30 de Noviembre de 2025'!$B$4:$B$749,$C286,'[1]SIIF 30 de Noviembre de 2025'!$C$4:$C$749,$D286,'[1]SIIF 30 de Noviembre de 2025'!$D$4:$D$749,$E286,'[1]SIIF 30 de Noviembre de 2025'!$E$4:$E$749,$F286,'[1]SIIF 30 de Noviembre de 2025'!$F$4:$F$749,$G286,'[1]SIIF 30 de Noviembre de 2025'!$G$4:$G$749,$H286,'[1]SIIF 30 de Noviembre de 2025'!$H$4:$H$749,$I286,'[1]SIIF 30 de Noviembre de 2025'!$I$4:$I$749,$J286,'[1]SIIF 30 de Noviembre de 2025'!$J$4:$J$749,$K286,'[1]SIIF 30 de Noviembre de 2025'!$K$4:$K$749,$L286,'[1]SIIF 30 de Noviembre de 2025'!$L$4:$L$749,$M286,'[1]SIIF 30 de Noviembre de 2025'!$M$4:$M$749,$N286,'[1]SIIF 30 de Noviembre de 2025'!$N$4:$N$749,$O286)/1000000</f>
        <v>172.14032</v>
      </c>
      <c r="AI286" s="244">
        <f t="shared" si="731"/>
        <v>0.92848069039913694</v>
      </c>
      <c r="AJ286" s="245"/>
      <c r="AK286" s="243">
        <f t="shared" si="732"/>
        <v>185.4</v>
      </c>
      <c r="AL286" s="243">
        <f t="shared" si="744"/>
        <v>-13.259680000000003</v>
      </c>
      <c r="AM286" s="168">
        <f t="shared" si="733"/>
        <v>1</v>
      </c>
      <c r="AN286" s="422">
        <f>+SUMIFS('[1]SIIF 30 de Noviembre de 2025'!$X$4:$X$749,'[1]SIIF 30 de Noviembre de 2025'!$A$4:$A$749,$B286,'[1]SIIF 30 de Noviembre de 2025'!$B$4:$B$749,$C286,'[1]SIIF 30 de Noviembre de 2025'!$C$4:$C$749,$D286,'[1]SIIF 30 de Noviembre de 2025'!$D$4:$D$749,$E286,'[1]SIIF 30 de Noviembre de 2025'!$E$4:$E$749,$F286,'[1]SIIF 30 de Noviembre de 2025'!$F$4:$F$749,$G286,'[1]SIIF 30 de Noviembre de 2025'!$G$4:$G$749,$H286,'[1]SIIF 30 de Noviembre de 2025'!$H$4:$H$749,$I286,'[1]SIIF 30 de Noviembre de 2025'!$I$4:$I$749,$J286,'[1]SIIF 30 de Noviembre de 2025'!$J$4:$J$749,$K286,'[1]SIIF 30 de Noviembre de 2025'!$K$4:$K$749,$L286,'[1]SIIF 30 de Noviembre de 2025'!$L$4:$L$749,$M286,'[1]SIIF 30 de Noviembre de 2025'!$M$4:$M$749,$N286,'[1]SIIF 30 de Noviembre de 2025'!$N$4:$N$749,$O286)/1000000</f>
        <v>75.740319999999997</v>
      </c>
      <c r="AO286" s="244">
        <f t="shared" si="734"/>
        <v>0.40852384034519956</v>
      </c>
      <c r="AP286" s="245"/>
      <c r="AQ286" s="243">
        <f t="shared" si="735"/>
        <v>185.4</v>
      </c>
      <c r="AR286" s="243">
        <f t="shared" si="736"/>
        <v>-109.65968000000001</v>
      </c>
      <c r="AS286" s="168">
        <f t="shared" si="737"/>
        <v>1</v>
      </c>
      <c r="AT286" s="422">
        <f>+SUMIFS('[1]SIIF 30 de Noviembre de 2025'!$Z$4:$Z$749,'[1]SIIF 30 de Noviembre de 2025'!$A$4:$A$749,$B286,'[1]SIIF 30 de Noviembre de 2025'!$B$4:$B$749,$C286,'[1]SIIF 30 de Noviembre de 2025'!$C$4:$C$749,$D286,'[1]SIIF 30 de Noviembre de 2025'!$D$4:$D$749,$E286,'[1]SIIF 30 de Noviembre de 2025'!$E$4:$E$749,$F286,'[1]SIIF 30 de Noviembre de 2025'!$F$4:$F$749,$G286,'[1]SIIF 30 de Noviembre de 2025'!$G$4:$G$749,$H286,'[1]SIIF 30 de Noviembre de 2025'!$H$4:$H$749,$I286,'[1]SIIF 30 de Noviembre de 2025'!$I$4:$I$749,$J286,'[1]SIIF 30 de Noviembre de 2025'!$J$4:$J$749,$K286,'[1]SIIF 30 de Noviembre de 2025'!$K$4:$K$749,$L286,'[1]SIIF 30 de Noviembre de 2025'!$L$4:$L$749,$M286,'[1]SIIF 30 de Noviembre de 2025'!$M$4:$M$749,$N286,'[1]SIIF 30 de Noviembre de 2025'!$N$4:$N$749,$O286)/1000000</f>
        <v>75.740319999999997</v>
      </c>
      <c r="AU286" s="244">
        <f t="shared" si="745"/>
        <v>0.40852384034519956</v>
      </c>
      <c r="AV286" s="413">
        <f t="shared" si="746"/>
        <v>13.259680000000003</v>
      </c>
      <c r="AW286" s="352">
        <f t="shared" si="738"/>
        <v>96.4</v>
      </c>
      <c r="AX286" s="369">
        <f t="shared" si="739"/>
        <v>109.65968000000001</v>
      </c>
      <c r="AY286" s="373"/>
      <c r="AZ286" s="188">
        <f t="shared" si="740"/>
        <v>185.4</v>
      </c>
      <c r="BA286" s="170">
        <f t="shared" si="741"/>
        <v>0.40852384034519956</v>
      </c>
      <c r="BC286" s="248">
        <v>0</v>
      </c>
      <c r="BD286" s="249">
        <v>0</v>
      </c>
      <c r="BE286" s="249">
        <v>0</v>
      </c>
      <c r="BF286" s="249">
        <v>0.18878101402373246</v>
      </c>
      <c r="BG286" s="249">
        <v>0.35059331175836028</v>
      </c>
      <c r="BH286" s="249">
        <v>0.81121898597626751</v>
      </c>
      <c r="BI286" s="249">
        <v>0.81121898597626751</v>
      </c>
      <c r="BJ286" s="249">
        <v>1</v>
      </c>
      <c r="BK286" s="249">
        <v>1</v>
      </c>
      <c r="BL286" s="249">
        <v>1</v>
      </c>
      <c r="BM286" s="249">
        <v>1</v>
      </c>
      <c r="BN286" s="249">
        <v>1</v>
      </c>
      <c r="BP286" s="249">
        <v>0</v>
      </c>
      <c r="BQ286" s="249">
        <v>0</v>
      </c>
      <c r="BR286" s="249">
        <v>0</v>
      </c>
      <c r="BS286" s="249">
        <v>0</v>
      </c>
      <c r="BT286" s="249">
        <v>0</v>
      </c>
      <c r="BU286" s="302">
        <v>0.17529665587918014</v>
      </c>
      <c r="BV286" s="249">
        <v>0.29665587918015102</v>
      </c>
      <c r="BW286" s="249">
        <v>0.43149946062567424</v>
      </c>
      <c r="BX286" s="302">
        <v>0.6607335490830637</v>
      </c>
      <c r="BY286" s="249">
        <v>0.86299892125134847</v>
      </c>
      <c r="BZ286" s="302">
        <v>1</v>
      </c>
      <c r="CA286" s="249">
        <v>1</v>
      </c>
      <c r="CC286" s="464">
        <f t="shared" si="742"/>
        <v>0</v>
      </c>
      <c r="CD286" s="464">
        <f t="shared" si="742"/>
        <v>0</v>
      </c>
      <c r="CE286" s="464">
        <f t="shared" si="742"/>
        <v>0</v>
      </c>
      <c r="CF286" s="464">
        <f t="shared" si="742"/>
        <v>35</v>
      </c>
      <c r="CG286" s="464">
        <f t="shared" si="742"/>
        <v>65</v>
      </c>
      <c r="CH286" s="464">
        <f t="shared" si="742"/>
        <v>150.4</v>
      </c>
      <c r="CI286" s="464">
        <f t="shared" si="742"/>
        <v>150.4</v>
      </c>
      <c r="CJ286" s="464">
        <f t="shared" si="742"/>
        <v>185.4</v>
      </c>
      <c r="CK286" s="464">
        <f t="shared" si="742"/>
        <v>185.4</v>
      </c>
      <c r="CL286" s="464">
        <f t="shared" si="742"/>
        <v>185.4</v>
      </c>
      <c r="CM286" s="464">
        <f t="shared" si="742"/>
        <v>185.4</v>
      </c>
      <c r="CN286" s="464">
        <f t="shared" si="742"/>
        <v>185.4</v>
      </c>
      <c r="CP286" s="465">
        <f t="shared" si="743"/>
        <v>0</v>
      </c>
      <c r="CQ286" s="465">
        <f t="shared" si="743"/>
        <v>0</v>
      </c>
      <c r="CR286" s="465">
        <f t="shared" si="743"/>
        <v>0</v>
      </c>
      <c r="CS286" s="465">
        <f t="shared" si="743"/>
        <v>0</v>
      </c>
      <c r="CT286" s="465">
        <f t="shared" si="743"/>
        <v>0</v>
      </c>
      <c r="CU286" s="465">
        <f t="shared" si="743"/>
        <v>32.5</v>
      </c>
      <c r="CV286" s="465">
        <f t="shared" si="743"/>
        <v>55</v>
      </c>
      <c r="CW286" s="465">
        <f t="shared" si="743"/>
        <v>80</v>
      </c>
      <c r="CX286" s="465">
        <f t="shared" si="743"/>
        <v>122.5</v>
      </c>
      <c r="CY286" s="465">
        <f t="shared" si="743"/>
        <v>160</v>
      </c>
      <c r="CZ286" s="465">
        <f t="shared" si="743"/>
        <v>185.4</v>
      </c>
      <c r="DA286" s="465">
        <f t="shared" si="743"/>
        <v>185.4</v>
      </c>
      <c r="DC286" s="464">
        <v>0</v>
      </c>
      <c r="DD286" s="465">
        <v>0</v>
      </c>
      <c r="DE286" s="465">
        <v>0</v>
      </c>
      <c r="DF286" s="465">
        <v>35000000</v>
      </c>
      <c r="DG286" s="465">
        <v>65000000</v>
      </c>
      <c r="DH286" s="465">
        <v>150400000</v>
      </c>
      <c r="DI286" s="465">
        <v>150400000</v>
      </c>
      <c r="DJ286" s="465">
        <v>185400000</v>
      </c>
      <c r="DK286" s="465">
        <v>185400000</v>
      </c>
      <c r="DL286" s="465">
        <v>185400000</v>
      </c>
      <c r="DM286" s="465">
        <v>185400000</v>
      </c>
      <c r="DN286" s="465">
        <v>185400000</v>
      </c>
      <c r="DP286" s="465">
        <v>0</v>
      </c>
      <c r="DQ286" s="465">
        <v>0</v>
      </c>
      <c r="DR286" s="465">
        <v>0</v>
      </c>
      <c r="DS286" s="465">
        <v>0</v>
      </c>
      <c r="DT286" s="465">
        <v>0</v>
      </c>
      <c r="DU286" s="481">
        <v>32500000</v>
      </c>
      <c r="DV286" s="465">
        <v>55000000</v>
      </c>
      <c r="DW286" s="465">
        <v>80000000</v>
      </c>
      <c r="DX286" s="481">
        <v>122500000</v>
      </c>
      <c r="DY286" s="465">
        <v>160000000</v>
      </c>
      <c r="DZ286" s="481">
        <v>185400000</v>
      </c>
      <c r="EA286" s="465">
        <v>185400000</v>
      </c>
      <c r="EC286" s="464">
        <v>1000000</v>
      </c>
      <c r="ED286" s="465">
        <v>1000000</v>
      </c>
      <c r="EE286" s="465">
        <v>1000000</v>
      </c>
      <c r="EF286" s="465">
        <v>1000000</v>
      </c>
      <c r="EG286" s="465">
        <v>1000000</v>
      </c>
      <c r="EH286" s="465">
        <v>1000000</v>
      </c>
      <c r="EI286" s="465">
        <v>1000000</v>
      </c>
      <c r="EJ286" s="465">
        <v>1000000</v>
      </c>
      <c r="EK286" s="465">
        <v>1000000</v>
      </c>
      <c r="EL286" s="465">
        <v>1000000</v>
      </c>
      <c r="EM286" s="465">
        <v>1000000</v>
      </c>
      <c r="EN286" s="465">
        <v>1000000</v>
      </c>
      <c r="EP286" s="465">
        <v>1000000</v>
      </c>
      <c r="EQ286" s="465">
        <v>1000000</v>
      </c>
      <c r="ER286" s="465">
        <v>1000000</v>
      </c>
      <c r="ES286" s="465">
        <v>1000000</v>
      </c>
      <c r="ET286" s="465">
        <v>1000000</v>
      </c>
      <c r="EU286" s="481">
        <v>1000000</v>
      </c>
      <c r="EV286" s="465">
        <v>1000000</v>
      </c>
      <c r="EW286" s="465">
        <v>1000000</v>
      </c>
      <c r="EX286" s="481">
        <v>1000000</v>
      </c>
      <c r="EY286" s="465">
        <v>1000000</v>
      </c>
      <c r="EZ286" s="481">
        <v>1000000</v>
      </c>
      <c r="FA286" s="465">
        <v>1000000</v>
      </c>
    </row>
    <row r="287" spans="1:157" ht="72" customHeight="1">
      <c r="A287" s="179"/>
      <c r="B287" s="179" t="s">
        <v>205</v>
      </c>
      <c r="C287" s="179" t="s">
        <v>206</v>
      </c>
      <c r="D287" s="547" t="s">
        <v>395</v>
      </c>
      <c r="E287" s="179" t="s">
        <v>183</v>
      </c>
      <c r="F287" s="179" t="s">
        <v>171</v>
      </c>
      <c r="G287" s="179" t="s">
        <v>171</v>
      </c>
      <c r="H287" s="179" t="s">
        <v>171</v>
      </c>
      <c r="I287" s="179" t="s">
        <v>171</v>
      </c>
      <c r="J287" s="179" t="s">
        <v>171</v>
      </c>
      <c r="K287" s="179" t="s">
        <v>171</v>
      </c>
      <c r="L287" s="179" t="s">
        <v>171</v>
      </c>
      <c r="M287" s="179" t="s">
        <v>171</v>
      </c>
      <c r="N287" s="179" t="s">
        <v>171</v>
      </c>
      <c r="O287" s="179" t="s">
        <v>171</v>
      </c>
      <c r="P287" s="179"/>
      <c r="Q287" s="179"/>
      <c r="R287" s="179"/>
      <c r="S287" s="179"/>
      <c r="T287" s="458" t="s">
        <v>98</v>
      </c>
      <c r="U287" s="401" t="s">
        <v>396</v>
      </c>
      <c r="V287" s="328" t="s">
        <v>98</v>
      </c>
      <c r="W287" s="351">
        <f>+SUMIFS('[1]SIIF 30 de Noviembre de 2025'!$P$4:$P$749,'[1]SIIF 30 de Noviembre de 2025'!$A$4:$A$749,$B287,'[1]SIIF 30 de Noviembre de 2025'!$B$4:$B$749,$C287,'[1]SIIF 30 de Noviembre de 2025'!$C$4:$C$749,$D287)/1000000</f>
        <v>800</v>
      </c>
      <c r="X287" s="351">
        <v>0</v>
      </c>
      <c r="Y287" s="540">
        <f>+SUMIFS('[1]SIIF 30 de Noviembre de 2025'!$R$4:$R$749,'[1]SIIF 30 de Noviembre de 2025'!$A$4:$A$749,$B287,'[1]SIIF 30 de Noviembre de 2025'!$B$4:$B$749,$C287,'[1]SIIF 30 de Noviembre de 2025'!$C$4:$C$749,$D287)/1000000</f>
        <v>0</v>
      </c>
      <c r="Z287" s="351"/>
      <c r="AA287" s="351">
        <f>+SUMIFS('[1]SIIF 30 de Noviembre de 2025'!$Q$4:$Q$749,'[1]SIIF 30 de Noviembre de 2025'!$A$4:$A$749,$B287,'[1]SIIF 30 de Noviembre de 2025'!$B$4:$B$749,$C287,'[1]SIIF 30 de Noviembre de 2025'!$C$4:$C$749,$D287)/1000000</f>
        <v>0</v>
      </c>
      <c r="AB287" s="351"/>
      <c r="AC287" s="351"/>
      <c r="AD287" s="413">
        <f>+SUMIFS('[1]SIIF 30 de Noviembre de 2025'!$S$4:$S$749,'[1]SIIF 30 de Noviembre de 2025'!$A$4:$A$749,$B287,'[1]SIIF 30 de Noviembre de 2025'!$B$4:$B$749,$C287,'[1]SIIF 30 de Noviembre de 2025'!$C$4:$C$749,$D287)/1000000</f>
        <v>800</v>
      </c>
      <c r="AE287" s="351">
        <f>+SUMIFS('[1]SIIF 30 de Noviembre de 2025'!$T$4:$T$749,'[1]SIIF 30 de Noviembre de 2025'!$A$4:$A$749,$B287,'[1]SIIF 30 de Noviembre de 2025'!$B$4:$B$749,$C287,'[1]SIIF 30 de Noviembre de 2025'!$C$4:$C$749,$D287)/1000000</f>
        <v>0</v>
      </c>
      <c r="AF287" s="351">
        <f>+SUMIFS('[1]SIIF 30 de Noviembre de 2025'!$U$4:$U$749,'[1]SIIF 30 de Noviembre de 2025'!$A$4:$A$749,$B287,'[1]SIIF 30 de Noviembre de 2025'!$B$4:$B$749,$C287,'[1]SIIF 30 de Noviembre de 2025'!$C$4:$C$749,$D287)/1000000</f>
        <v>800</v>
      </c>
      <c r="AG287" s="351">
        <f>+SUMIFS('[1]SIIF 30 de Noviembre de 2025'!$V$4:$V$749,'[1]SIIF 30 de Noviembre de 2025'!$A$4:$A$749,$B287,'[1]SIIF 30 de Noviembre de 2025'!$B$4:$B$749,$C287,'[1]SIIF 30 de Noviembre de 2025'!$C$4:$C$749,$D287)/1000000</f>
        <v>0</v>
      </c>
      <c r="AH287" s="418">
        <f>+SUMIFS('[1]SIIF 30 de Noviembre de 2025'!$W$4:$W$749,'[1]SIIF 30 de Noviembre de 2025'!$A$4:$A$749,$B287,'[1]SIIF 30 de Noviembre de 2025'!$B$4:$B$749,$C287,'[1]SIIF 30 de Noviembre de 2025'!$C$4:$C$749,$D287,'[1]SIIF 30 de Noviembre de 2025'!$D$4:$D$749,$E287,'[1]SIIF 30 de Noviembre de 2025'!$E$4:$E$749,$F287,'[1]SIIF 30 de Noviembre de 2025'!$F$4:$F$749,$G287,'[1]SIIF 30 de Noviembre de 2025'!$G$4:$G$749,$H287,'[1]SIIF 30 de Noviembre de 2025'!$H$4:$H$749,$I287,'[1]SIIF 30 de Noviembre de 2025'!$I$4:$I$749,$J287,'[1]SIIF 30 de Noviembre de 2025'!$J$4:$J$749,$K287,'[1]SIIF 30 de Noviembre de 2025'!$K$4:$K$749,$L287,'[1]SIIF 30 de Noviembre de 2025'!$L$4:$L$749,$M287,'[1]SIIF 30 de Noviembre de 2025'!$M$4:$M$749,$N287,'[1]SIIF 30 de Noviembre de 2025'!$N$4:$N$749,$O287)/1000000</f>
        <v>798.41320499999995</v>
      </c>
      <c r="AI287" s="244">
        <f t="shared" si="731"/>
        <v>0.99801650624999994</v>
      </c>
      <c r="AJ287" s="245"/>
      <c r="AK287" s="243">
        <f t="shared" si="732"/>
        <v>799.98526400000003</v>
      </c>
      <c r="AL287" s="243">
        <f t="shared" si="744"/>
        <v>-1.5720590000000811</v>
      </c>
      <c r="AM287" s="168">
        <f t="shared" si="733"/>
        <v>0.99998158000000004</v>
      </c>
      <c r="AN287" s="422">
        <f>+SUMIFS('[1]SIIF 30 de Noviembre de 2025'!$X$4:$X$749,'[1]SIIF 30 de Noviembre de 2025'!$A$4:$A$749,$B287,'[1]SIIF 30 de Noviembre de 2025'!$B$4:$B$749,$C287,'[1]SIIF 30 de Noviembre de 2025'!$C$4:$C$749,$D287,'[1]SIIF 30 de Noviembre de 2025'!$D$4:$D$749,$E287,'[1]SIIF 30 de Noviembre de 2025'!$E$4:$E$749,$F287,'[1]SIIF 30 de Noviembre de 2025'!$F$4:$F$749,$G287,'[1]SIIF 30 de Noviembre de 2025'!$G$4:$G$749,$H287,'[1]SIIF 30 de Noviembre de 2025'!$H$4:$H$749,$I287,'[1]SIIF 30 de Noviembre de 2025'!$I$4:$I$749,$J287,'[1]SIIF 30 de Noviembre de 2025'!$J$4:$J$749,$K287,'[1]SIIF 30 de Noviembre de 2025'!$K$4:$K$749,$L287,'[1]SIIF 30 de Noviembre de 2025'!$L$4:$L$749,$M287,'[1]SIIF 30 de Noviembre de 2025'!$M$4:$M$749,$N287,'[1]SIIF 30 de Noviembre de 2025'!$N$4:$N$749,$O287)/1000000</f>
        <v>648.62630000000001</v>
      </c>
      <c r="AO287" s="244">
        <f t="shared" si="734"/>
        <v>0.81078287500000001</v>
      </c>
      <c r="AP287" s="245"/>
      <c r="AQ287" s="243">
        <f t="shared" si="735"/>
        <v>559.98968479999996</v>
      </c>
      <c r="AR287" s="243">
        <f t="shared" si="736"/>
        <v>88.636615200000051</v>
      </c>
      <c r="AS287" s="168">
        <f t="shared" si="737"/>
        <v>0.69998710599999991</v>
      </c>
      <c r="AT287" s="422">
        <f>+SUMIFS('[1]SIIF 30 de Noviembre de 2025'!$Z$4:$Z$749,'[1]SIIF 30 de Noviembre de 2025'!$A$4:$A$749,$B287,'[1]SIIF 30 de Noviembre de 2025'!$B$4:$B$749,$C287,'[1]SIIF 30 de Noviembre de 2025'!$C$4:$C$749,$D287,'[1]SIIF 30 de Noviembre de 2025'!$D$4:$D$749,$E287,'[1]SIIF 30 de Noviembre de 2025'!$E$4:$E$749,$F287,'[1]SIIF 30 de Noviembre de 2025'!$F$4:$F$749,$G287,'[1]SIIF 30 de Noviembre de 2025'!$G$4:$G$749,$H287,'[1]SIIF 30 de Noviembre de 2025'!$H$4:$H$749,$I287,'[1]SIIF 30 de Noviembre de 2025'!$I$4:$I$749,$J287,'[1]SIIF 30 de Noviembre de 2025'!$J$4:$J$749,$K287,'[1]SIIF 30 de Noviembre de 2025'!$K$4:$K$749,$L287,'[1]SIIF 30 de Noviembre de 2025'!$L$4:$L$749,$M287,'[1]SIIF 30 de Noviembre de 2025'!$M$4:$M$749,$N287,'[1]SIIF 30 de Noviembre de 2025'!$N$4:$N$749,$O287)/1000000</f>
        <v>648.62630000000001</v>
      </c>
      <c r="AU287" s="244">
        <f t="shared" si="745"/>
        <v>0.81078287500000001</v>
      </c>
      <c r="AV287" s="413">
        <f t="shared" si="746"/>
        <v>1.5867950000000519</v>
      </c>
      <c r="AW287" s="352">
        <f t="shared" si="738"/>
        <v>149.78690499999993</v>
      </c>
      <c r="AX287" s="369">
        <f t="shared" si="739"/>
        <v>151.37369999999999</v>
      </c>
      <c r="AY287" s="373"/>
      <c r="AZ287" s="188">
        <f t="shared" si="740"/>
        <v>559.98968479999996</v>
      </c>
      <c r="BA287" s="170">
        <f t="shared" si="741"/>
        <v>1.1582825855652261</v>
      </c>
      <c r="BC287" s="248">
        <v>0</v>
      </c>
      <c r="BD287" s="249">
        <v>0</v>
      </c>
      <c r="BE287" s="249">
        <v>0</v>
      </c>
      <c r="BF287" s="249">
        <v>0.99998158000000004</v>
      </c>
      <c r="BG287" s="249">
        <v>0.99998158000000004</v>
      </c>
      <c r="BH287" s="249">
        <v>0.99998158000000004</v>
      </c>
      <c r="BI287" s="249">
        <v>0.99998158000000004</v>
      </c>
      <c r="BJ287" s="249">
        <v>0.99998158000000004</v>
      </c>
      <c r="BK287" s="249">
        <v>0.99998158000000004</v>
      </c>
      <c r="BL287" s="249">
        <v>0.99998158000000004</v>
      </c>
      <c r="BM287" s="249">
        <v>0.99998158000000004</v>
      </c>
      <c r="BN287" s="249">
        <v>1</v>
      </c>
      <c r="BP287" s="249">
        <v>0</v>
      </c>
      <c r="BQ287" s="249">
        <v>0</v>
      </c>
      <c r="BR287" s="249">
        <v>0</v>
      </c>
      <c r="BS287" s="249">
        <v>0</v>
      </c>
      <c r="BT287" s="249">
        <v>9.9998158000000004E-2</v>
      </c>
      <c r="BU287" s="302">
        <v>0.19999631600000001</v>
      </c>
      <c r="BV287" s="249">
        <v>0.29999447400000001</v>
      </c>
      <c r="BW287" s="249">
        <v>0.39999263200000001</v>
      </c>
      <c r="BX287" s="302">
        <v>0.49999079000000002</v>
      </c>
      <c r="BY287" s="249">
        <v>0.59998894800000002</v>
      </c>
      <c r="BZ287" s="302">
        <v>0.69998710599999991</v>
      </c>
      <c r="CA287" s="249">
        <v>1</v>
      </c>
      <c r="CC287" s="464">
        <f t="shared" si="742"/>
        <v>0</v>
      </c>
      <c r="CD287" s="464">
        <f t="shared" si="742"/>
        <v>0</v>
      </c>
      <c r="CE287" s="464">
        <f t="shared" si="742"/>
        <v>0</v>
      </c>
      <c r="CF287" s="464">
        <f t="shared" si="742"/>
        <v>799.98526400000003</v>
      </c>
      <c r="CG287" s="464">
        <f t="shared" si="742"/>
        <v>799.98526400000003</v>
      </c>
      <c r="CH287" s="464">
        <f t="shared" si="742"/>
        <v>799.98526400000003</v>
      </c>
      <c r="CI287" s="464">
        <f t="shared" si="742"/>
        <v>799.98526400000003</v>
      </c>
      <c r="CJ287" s="464">
        <f t="shared" si="742"/>
        <v>799.98526400000003</v>
      </c>
      <c r="CK287" s="464">
        <f t="shared" si="742"/>
        <v>799.98526400000003</v>
      </c>
      <c r="CL287" s="464">
        <f t="shared" si="742"/>
        <v>799.98526400000003</v>
      </c>
      <c r="CM287" s="464">
        <f t="shared" si="742"/>
        <v>799.98526400000003</v>
      </c>
      <c r="CN287" s="464">
        <f t="shared" si="742"/>
        <v>800</v>
      </c>
      <c r="CP287" s="465">
        <f t="shared" si="743"/>
        <v>0</v>
      </c>
      <c r="CQ287" s="465">
        <f t="shared" si="743"/>
        <v>0</v>
      </c>
      <c r="CR287" s="465">
        <f t="shared" si="743"/>
        <v>0</v>
      </c>
      <c r="CS287" s="465">
        <f t="shared" si="743"/>
        <v>0</v>
      </c>
      <c r="CT287" s="465">
        <f t="shared" si="743"/>
        <v>79.998526400000003</v>
      </c>
      <c r="CU287" s="465">
        <f t="shared" si="743"/>
        <v>159.99705280000001</v>
      </c>
      <c r="CV287" s="465">
        <f t="shared" si="743"/>
        <v>239.99557920000001</v>
      </c>
      <c r="CW287" s="465">
        <f t="shared" si="743"/>
        <v>319.99410560000001</v>
      </c>
      <c r="CX287" s="465">
        <f t="shared" si="743"/>
        <v>399.99263200000001</v>
      </c>
      <c r="CY287" s="465">
        <f t="shared" si="743"/>
        <v>479.99115839999996</v>
      </c>
      <c r="CZ287" s="465">
        <f t="shared" si="743"/>
        <v>559.98968479999996</v>
      </c>
      <c r="DA287" s="465">
        <f t="shared" si="743"/>
        <v>800</v>
      </c>
      <c r="DC287" s="464">
        <v>0</v>
      </c>
      <c r="DD287" s="465">
        <v>0</v>
      </c>
      <c r="DE287" s="465">
        <v>0</v>
      </c>
      <c r="DF287" s="465">
        <v>799985264</v>
      </c>
      <c r="DG287" s="465">
        <v>799985264</v>
      </c>
      <c r="DH287" s="465">
        <v>799985264</v>
      </c>
      <c r="DI287" s="465">
        <v>799985264</v>
      </c>
      <c r="DJ287" s="465">
        <v>799985264</v>
      </c>
      <c r="DK287" s="465">
        <v>799985264</v>
      </c>
      <c r="DL287" s="465">
        <v>799985264</v>
      </c>
      <c r="DM287" s="465">
        <v>799985264</v>
      </c>
      <c r="DN287" s="465">
        <v>800000000</v>
      </c>
      <c r="DP287" s="465">
        <v>0</v>
      </c>
      <c r="DQ287" s="465">
        <v>0</v>
      </c>
      <c r="DR287" s="465">
        <v>0</v>
      </c>
      <c r="DS287" s="465">
        <v>0</v>
      </c>
      <c r="DT287" s="465">
        <v>79998526.400000006</v>
      </c>
      <c r="DU287" s="481">
        <v>159997052.80000001</v>
      </c>
      <c r="DV287" s="465">
        <v>239995579.20000002</v>
      </c>
      <c r="DW287" s="465">
        <v>319994105.60000002</v>
      </c>
      <c r="DX287" s="481">
        <v>399992632</v>
      </c>
      <c r="DY287" s="465">
        <v>479991158.39999998</v>
      </c>
      <c r="DZ287" s="481">
        <v>559989684.79999995</v>
      </c>
      <c r="EA287" s="465">
        <v>800000000</v>
      </c>
      <c r="EC287" s="464">
        <v>1000000</v>
      </c>
      <c r="ED287" s="465">
        <v>1000000</v>
      </c>
      <c r="EE287" s="465">
        <v>1000000</v>
      </c>
      <c r="EF287" s="465">
        <v>1000000</v>
      </c>
      <c r="EG287" s="465">
        <v>1000000</v>
      </c>
      <c r="EH287" s="465">
        <v>1000000</v>
      </c>
      <c r="EI287" s="465">
        <v>1000000</v>
      </c>
      <c r="EJ287" s="465">
        <v>1000000</v>
      </c>
      <c r="EK287" s="465">
        <v>1000000</v>
      </c>
      <c r="EL287" s="465">
        <v>1000000</v>
      </c>
      <c r="EM287" s="465">
        <v>1000000</v>
      </c>
      <c r="EN287" s="465">
        <v>1000000</v>
      </c>
      <c r="EP287" s="465">
        <v>1000000</v>
      </c>
      <c r="EQ287" s="465">
        <v>1000000</v>
      </c>
      <c r="ER287" s="465">
        <v>1000000</v>
      </c>
      <c r="ES287" s="465">
        <v>1000000</v>
      </c>
      <c r="ET287" s="465">
        <v>1000000</v>
      </c>
      <c r="EU287" s="481">
        <v>1000000</v>
      </c>
      <c r="EV287" s="465">
        <v>1000000</v>
      </c>
      <c r="EW287" s="465">
        <v>1000000</v>
      </c>
      <c r="EX287" s="481">
        <v>1000000</v>
      </c>
      <c r="EY287" s="465">
        <v>1000000</v>
      </c>
      <c r="EZ287" s="481">
        <v>1000000</v>
      </c>
      <c r="FA287" s="465">
        <v>1000000</v>
      </c>
    </row>
    <row r="288" spans="1:157" ht="24.75" customHeight="1">
      <c r="A288" s="179"/>
      <c r="B288" s="179"/>
      <c r="C288" s="179"/>
      <c r="D288" s="179"/>
      <c r="E288" s="179"/>
      <c r="F288" s="179"/>
      <c r="G288" s="179"/>
      <c r="H288" s="179"/>
      <c r="I288" s="179"/>
      <c r="J288" s="179"/>
      <c r="K288" s="179"/>
      <c r="L288" s="179"/>
      <c r="M288" s="179"/>
      <c r="N288" s="179"/>
      <c r="O288" s="179"/>
      <c r="P288" s="179"/>
      <c r="Q288" s="179"/>
      <c r="R288" s="179"/>
      <c r="S288" s="179"/>
      <c r="T288" s="154" t="s">
        <v>99</v>
      </c>
      <c r="U288" s="394"/>
      <c r="V288" s="154" t="s">
        <v>99</v>
      </c>
      <c r="W288" s="344">
        <f t="shared" ref="W288:AH288" si="747">+SUM(W277:W287)</f>
        <v>99999.999999999985</v>
      </c>
      <c r="X288" s="344">
        <f t="shared" si="747"/>
        <v>0</v>
      </c>
      <c r="Y288" s="344">
        <f t="shared" si="747"/>
        <v>0</v>
      </c>
      <c r="Z288" s="344">
        <f t="shared" si="747"/>
        <v>0</v>
      </c>
      <c r="AA288" s="344">
        <f t="shared" si="747"/>
        <v>0</v>
      </c>
      <c r="AB288" s="344">
        <f t="shared" si="747"/>
        <v>0</v>
      </c>
      <c r="AC288" s="344">
        <f t="shared" si="747"/>
        <v>0</v>
      </c>
      <c r="AD288" s="344">
        <f t="shared" si="747"/>
        <v>99999.999999999985</v>
      </c>
      <c r="AE288" s="344">
        <f t="shared" si="747"/>
        <v>0</v>
      </c>
      <c r="AF288" s="344">
        <f t="shared" si="747"/>
        <v>97991.622386949995</v>
      </c>
      <c r="AG288" s="344">
        <f t="shared" si="747"/>
        <v>2008.3776130499996</v>
      </c>
      <c r="AH288" s="408">
        <f t="shared" si="747"/>
        <v>95677.25395992001</v>
      </c>
      <c r="AI288" s="165">
        <f t="shared" si="731"/>
        <v>0.95677253959920028</v>
      </c>
      <c r="AJ288" s="256"/>
      <c r="AK288" s="344">
        <f>+SUM(AK277:AK287)</f>
        <v>99842.219782929998</v>
      </c>
      <c r="AL288" s="183">
        <f>+SUM(AL277:AL287)</f>
        <v>-4164.9658230099967</v>
      </c>
      <c r="AM288" s="168">
        <f t="shared" si="733"/>
        <v>0.99842219782930008</v>
      </c>
      <c r="AN288" s="408">
        <f>+SUM(AN277:AN287)</f>
        <v>58192.943227250005</v>
      </c>
      <c r="AO288" s="181">
        <f t="shared" si="734"/>
        <v>0.58192943227250016</v>
      </c>
      <c r="AP288" s="257"/>
      <c r="AQ288" s="344">
        <f>+SUM(AQ277:AQ287)</f>
        <v>83371.271555101121</v>
      </c>
      <c r="AR288" s="183">
        <f>+SUM(AR277:AR287)</f>
        <v>-25178.328327851115</v>
      </c>
      <c r="AS288" s="168">
        <f t="shared" si="737"/>
        <v>0.83371271555101134</v>
      </c>
      <c r="AT288" s="408">
        <f>+SUM(AT277:AT287)</f>
        <v>58063.007980250011</v>
      </c>
      <c r="AU288" s="181">
        <f t="shared" si="745"/>
        <v>0.58063007980250014</v>
      </c>
      <c r="AV288" s="408">
        <f>+SUM(AV277:AV287)</f>
        <v>4322.746040080001</v>
      </c>
      <c r="AW288" s="344">
        <f>+SUM(AW277:AW287)</f>
        <v>37484.310732670005</v>
      </c>
      <c r="AX288" s="344">
        <f>+SUM(AX277:AX287)</f>
        <v>41807.056772749987</v>
      </c>
      <c r="AY288" s="344">
        <f>+SUM(AY277:AY287)</f>
        <v>0</v>
      </c>
      <c r="AZ288" s="344">
        <f>+SUM(AZ277:AZ287)</f>
        <v>78984.123861107393</v>
      </c>
      <c r="BA288" s="170">
        <f t="shared" si="741"/>
        <v>0.7367675981261953</v>
      </c>
      <c r="BC288" s="478">
        <f>CC288/$AD$288</f>
        <v>0</v>
      </c>
      <c r="BD288" s="478">
        <f t="shared" ref="BD288:BN288" si="748">CD288/$AD$288</f>
        <v>2.3642917420000003E-2</v>
      </c>
      <c r="BE288" s="478">
        <f t="shared" si="748"/>
        <v>0.17784197407360003</v>
      </c>
      <c r="BF288" s="478">
        <f t="shared" si="748"/>
        <v>0.33256418306790009</v>
      </c>
      <c r="BG288" s="478">
        <f t="shared" si="748"/>
        <v>0.48395344163250004</v>
      </c>
      <c r="BH288" s="478">
        <f>CH288/$AD$288</f>
        <v>0.58954287624780011</v>
      </c>
      <c r="BI288" s="478">
        <f t="shared" si="748"/>
        <v>0.71573428630915004</v>
      </c>
      <c r="BJ288" s="478">
        <f t="shared" si="748"/>
        <v>0.84795621072675009</v>
      </c>
      <c r="BK288" s="478">
        <f t="shared" si="748"/>
        <v>0.93064276061435025</v>
      </c>
      <c r="BL288" s="478">
        <f t="shared" si="748"/>
        <v>0.9567421197457</v>
      </c>
      <c r="BM288" s="478">
        <f t="shared" si="748"/>
        <v>0.99842219782930008</v>
      </c>
      <c r="BN288" s="478">
        <f t="shared" si="748"/>
        <v>0.99999999999690004</v>
      </c>
      <c r="BP288" s="478">
        <f>CP288/$AD$288</f>
        <v>0</v>
      </c>
      <c r="BQ288" s="478">
        <f t="shared" ref="BQ288:CA288" si="749">CQ288/$AD$288</f>
        <v>0</v>
      </c>
      <c r="BR288" s="478">
        <f t="shared" si="749"/>
        <v>4.2039740895000004E-3</v>
      </c>
      <c r="BS288" s="478">
        <f t="shared" si="749"/>
        <v>3.4643078458855558E-2</v>
      </c>
      <c r="BT288" s="478">
        <f t="shared" si="749"/>
        <v>9.7860621378688922E-2</v>
      </c>
      <c r="BU288" s="478">
        <f t="shared" si="749"/>
        <v>0.16721093837084447</v>
      </c>
      <c r="BV288" s="478">
        <f t="shared" si="749"/>
        <v>0.28489729485627785</v>
      </c>
      <c r="BW288" s="478">
        <f t="shared" si="749"/>
        <v>0.3873712737672112</v>
      </c>
      <c r="BX288" s="478">
        <f t="shared" si="749"/>
        <v>0.51174113779514452</v>
      </c>
      <c r="BY288" s="478">
        <f t="shared" si="749"/>
        <v>0.63494879341707788</v>
      </c>
      <c r="BZ288" s="478">
        <f t="shared" si="749"/>
        <v>0.83371271555101134</v>
      </c>
      <c r="CA288" s="478">
        <f t="shared" si="749"/>
        <v>0.99999999999794453</v>
      </c>
      <c r="CC288" s="183">
        <f t="shared" ref="CC288:CN288" si="750">+SUM(CC277:CC287)</f>
        <v>0</v>
      </c>
      <c r="CD288" s="183">
        <f t="shared" si="750"/>
        <v>2364.2917419999999</v>
      </c>
      <c r="CE288" s="183">
        <f t="shared" si="750"/>
        <v>17784.197407359999</v>
      </c>
      <c r="CF288" s="183">
        <f t="shared" si="750"/>
        <v>33256.418306790001</v>
      </c>
      <c r="CG288" s="183">
        <f t="shared" si="750"/>
        <v>48395.344163249996</v>
      </c>
      <c r="CH288" s="183">
        <f t="shared" si="750"/>
        <v>58954.287624780001</v>
      </c>
      <c r="CI288" s="183">
        <f t="shared" si="750"/>
        <v>71573.42863091499</v>
      </c>
      <c r="CJ288" s="183">
        <f t="shared" si="750"/>
        <v>84795.621072675</v>
      </c>
      <c r="CK288" s="183">
        <f t="shared" si="750"/>
        <v>93064.276061435012</v>
      </c>
      <c r="CL288" s="183">
        <f t="shared" si="750"/>
        <v>95674.211974569989</v>
      </c>
      <c r="CM288" s="183">
        <f t="shared" si="750"/>
        <v>99842.219782929998</v>
      </c>
      <c r="CN288" s="183">
        <f t="shared" si="750"/>
        <v>99999.999999689986</v>
      </c>
      <c r="CP288" s="183">
        <f t="shared" ref="CP288:DA288" si="751">+SUM(CP277:CP287)</f>
        <v>0</v>
      </c>
      <c r="CQ288" s="183">
        <f t="shared" si="751"/>
        <v>0</v>
      </c>
      <c r="CR288" s="183">
        <f t="shared" si="751"/>
        <v>420.39740895</v>
      </c>
      <c r="CS288" s="183">
        <f t="shared" si="751"/>
        <v>3464.3078458855553</v>
      </c>
      <c r="CT288" s="183">
        <f t="shared" si="751"/>
        <v>9786.0621378688902</v>
      </c>
      <c r="CU288" s="183">
        <f t="shared" si="751"/>
        <v>16721.093837084445</v>
      </c>
      <c r="CV288" s="183">
        <f t="shared" si="751"/>
        <v>28489.72948562778</v>
      </c>
      <c r="CW288" s="183">
        <f t="shared" si="751"/>
        <v>38737.127376721117</v>
      </c>
      <c r="CX288" s="183">
        <f t="shared" si="751"/>
        <v>51174.113779514446</v>
      </c>
      <c r="CY288" s="183">
        <f t="shared" si="751"/>
        <v>63494.879341707776</v>
      </c>
      <c r="CZ288" s="183">
        <f t="shared" si="751"/>
        <v>83371.271555101121</v>
      </c>
      <c r="DA288" s="183">
        <f t="shared" si="751"/>
        <v>99999.99999979444</v>
      </c>
      <c r="DC288" s="183">
        <f t="shared" ref="DC288:DN288" si="752">+SUM(DC277:DC287)</f>
        <v>0</v>
      </c>
      <c r="DD288" s="183">
        <f t="shared" si="752"/>
        <v>2364291742</v>
      </c>
      <c r="DE288" s="183">
        <f t="shared" si="752"/>
        <v>17784197407.360001</v>
      </c>
      <c r="DF288" s="183">
        <f t="shared" si="752"/>
        <v>33256418306.790001</v>
      </c>
      <c r="DG288" s="183">
        <f t="shared" si="752"/>
        <v>48395344163.25</v>
      </c>
      <c r="DH288" s="183">
        <f t="shared" si="752"/>
        <v>58954287624.779991</v>
      </c>
      <c r="DI288" s="183">
        <f t="shared" si="752"/>
        <v>71573428630.914993</v>
      </c>
      <c r="DJ288" s="183">
        <f t="shared" si="752"/>
        <v>84795621072.674988</v>
      </c>
      <c r="DK288" s="183">
        <f t="shared" si="752"/>
        <v>93064276061.434998</v>
      </c>
      <c r="DL288" s="183">
        <f t="shared" si="752"/>
        <v>95674211974.569992</v>
      </c>
      <c r="DM288" s="183">
        <f t="shared" si="752"/>
        <v>99842219782.929993</v>
      </c>
      <c r="DN288" s="183">
        <f t="shared" si="752"/>
        <v>99999999999.690002</v>
      </c>
      <c r="DP288" s="183">
        <f t="shared" ref="DP288:EA288" si="753">+SUM(DP277:DP287)</f>
        <v>0</v>
      </c>
      <c r="DQ288" s="183">
        <f t="shared" si="753"/>
        <v>0</v>
      </c>
      <c r="DR288" s="183">
        <f t="shared" si="753"/>
        <v>420397408.94999999</v>
      </c>
      <c r="DS288" s="183">
        <f t="shared" si="753"/>
        <v>3464307845.8855553</v>
      </c>
      <c r="DT288" s="183">
        <f t="shared" si="753"/>
        <v>9786062137.8688889</v>
      </c>
      <c r="DU288" s="183">
        <f t="shared" si="753"/>
        <v>16721093837.084446</v>
      </c>
      <c r="DV288" s="183">
        <f t="shared" si="753"/>
        <v>28489729485.627781</v>
      </c>
      <c r="DW288" s="183">
        <f t="shared" si="753"/>
        <v>38737127376.721107</v>
      </c>
      <c r="DX288" s="183">
        <f t="shared" si="753"/>
        <v>51174113779.51445</v>
      </c>
      <c r="DY288" s="183">
        <f t="shared" si="753"/>
        <v>63494879341.707779</v>
      </c>
      <c r="DZ288" s="183">
        <f t="shared" si="753"/>
        <v>83371271555.10112</v>
      </c>
      <c r="EA288" s="183">
        <f t="shared" si="753"/>
        <v>99999999999.794449</v>
      </c>
      <c r="EC288" s="491">
        <v>1000000</v>
      </c>
      <c r="ED288" s="491">
        <v>1000000</v>
      </c>
      <c r="EE288" s="491">
        <v>1000000</v>
      </c>
      <c r="EF288" s="491">
        <v>1000000</v>
      </c>
      <c r="EG288" s="491">
        <v>1000000</v>
      </c>
      <c r="EH288" s="491">
        <v>1000000</v>
      </c>
      <c r="EI288" s="491">
        <v>1000000</v>
      </c>
      <c r="EJ288" s="491">
        <v>1000000</v>
      </c>
      <c r="EK288" s="491">
        <v>1000000</v>
      </c>
      <c r="EL288" s="491">
        <v>1000000</v>
      </c>
      <c r="EM288" s="491">
        <v>1000000</v>
      </c>
      <c r="EN288" s="491">
        <v>1000000</v>
      </c>
      <c r="EP288" s="491">
        <v>1000000</v>
      </c>
      <c r="EQ288" s="491">
        <v>1000000</v>
      </c>
      <c r="ER288" s="491">
        <v>1000000</v>
      </c>
      <c r="ES288" s="491">
        <v>1000000</v>
      </c>
      <c r="ET288" s="491">
        <v>1000000</v>
      </c>
      <c r="EU288" s="491">
        <v>1000000</v>
      </c>
      <c r="EV288" s="491">
        <v>1000000</v>
      </c>
      <c r="EW288" s="491">
        <v>1000000</v>
      </c>
      <c r="EX288" s="491">
        <v>1000000</v>
      </c>
      <c r="EY288" s="491">
        <v>1000000</v>
      </c>
      <c r="EZ288" s="491">
        <v>1000000</v>
      </c>
      <c r="FA288" s="491">
        <v>1000000</v>
      </c>
    </row>
    <row r="289" spans="1:157" ht="45.75" customHeight="1" thickBot="1">
      <c r="B289" s="190"/>
      <c r="C289" s="191"/>
      <c r="D289" s="191"/>
      <c r="E289" s="191"/>
      <c r="F289" s="191"/>
      <c r="G289" s="191"/>
      <c r="H289" s="191"/>
      <c r="I289" s="191"/>
      <c r="J289" s="191"/>
      <c r="K289" s="191"/>
      <c r="L289" s="191"/>
      <c r="M289" s="191"/>
      <c r="T289" s="139"/>
      <c r="U289" s="384"/>
      <c r="V289" s="140"/>
      <c r="W289" s="139"/>
      <c r="X289" s="139"/>
      <c r="Y289" s="139"/>
      <c r="Z289" s="139"/>
      <c r="AA289" s="139"/>
      <c r="AB289" s="139"/>
      <c r="AC289" s="139"/>
      <c r="AD289" s="378"/>
      <c r="AE289" s="198"/>
      <c r="AF289" s="198"/>
      <c r="AG289" s="198"/>
      <c r="AH289" s="378"/>
      <c r="AI289" s="141"/>
      <c r="AJ289" s="142"/>
      <c r="AK289" s="142"/>
      <c r="AL289" s="142"/>
      <c r="AM289" s="136"/>
      <c r="AN289" s="378"/>
      <c r="AO289" s="141"/>
      <c r="AP289" s="142"/>
      <c r="AQ289" s="142"/>
      <c r="AR289" s="142"/>
      <c r="AS289" s="136"/>
      <c r="AT289" s="378"/>
      <c r="AU289" s="141"/>
      <c r="AV289" s="378"/>
      <c r="AW289" s="337"/>
      <c r="AX289" s="337"/>
      <c r="AY289" s="337"/>
      <c r="AZ289" s="142"/>
      <c r="BA289" s="142"/>
      <c r="BC289" s="310"/>
      <c r="BD289" s="310"/>
      <c r="BE289" s="310"/>
      <c r="BF289" s="310"/>
      <c r="BG289" s="310"/>
      <c r="BH289" s="310"/>
      <c r="BI289" s="310"/>
      <c r="BJ289" s="310"/>
      <c r="BK289" s="310"/>
      <c r="BL289" s="310"/>
      <c r="BM289" s="310"/>
      <c r="BN289" s="310"/>
      <c r="BP289" s="310"/>
      <c r="BQ289" s="310"/>
      <c r="BR289" s="310"/>
      <c r="BS289" s="310"/>
      <c r="BT289" s="310"/>
      <c r="BU289" s="310"/>
      <c r="BV289" s="310"/>
      <c r="BW289" s="310"/>
      <c r="BX289" s="310"/>
      <c r="BY289" s="310"/>
      <c r="BZ289" s="310"/>
      <c r="CA289" s="310"/>
      <c r="CC289" s="485"/>
      <c r="CD289" s="485"/>
      <c r="CE289" s="485"/>
      <c r="CF289" s="485"/>
      <c r="CG289" s="485"/>
      <c r="CH289" s="485"/>
      <c r="CI289" s="485"/>
      <c r="CJ289" s="485"/>
      <c r="CK289" s="485"/>
      <c r="CL289" s="485"/>
      <c r="CM289" s="485"/>
      <c r="CN289" s="485"/>
      <c r="CP289" s="485"/>
      <c r="CQ289" s="485"/>
      <c r="CR289" s="485"/>
      <c r="CS289" s="485"/>
      <c r="CT289" s="485"/>
      <c r="CU289" s="485"/>
      <c r="CV289" s="485"/>
      <c r="CW289" s="485"/>
      <c r="CX289" s="485"/>
      <c r="CY289" s="485"/>
      <c r="CZ289" s="485"/>
      <c r="DA289" s="485"/>
      <c r="DC289" s="485"/>
      <c r="DD289" s="485"/>
      <c r="DE289" s="485"/>
      <c r="DF289" s="485"/>
      <c r="DG289" s="485"/>
      <c r="DH289" s="485"/>
      <c r="DI289" s="485"/>
      <c r="DJ289" s="485"/>
      <c r="DK289" s="485"/>
      <c r="DL289" s="485"/>
      <c r="DM289" s="485"/>
      <c r="DN289" s="485"/>
      <c r="DP289" s="485"/>
      <c r="DQ289" s="485"/>
      <c r="DR289" s="485"/>
      <c r="DS289" s="485"/>
      <c r="DT289" s="485"/>
      <c r="DU289" s="485"/>
      <c r="DV289" s="485"/>
      <c r="DW289" s="485"/>
      <c r="DX289" s="485"/>
      <c r="DY289" s="485"/>
      <c r="DZ289" s="485"/>
      <c r="EA289" s="485"/>
      <c r="EC289" s="485"/>
      <c r="ED289" s="485"/>
      <c r="EE289" s="485"/>
      <c r="EF289" s="485"/>
      <c r="EG289" s="485"/>
      <c r="EH289" s="485"/>
      <c r="EI289" s="485"/>
      <c r="EJ289" s="485"/>
      <c r="EK289" s="485"/>
      <c r="EL289" s="485"/>
      <c r="EM289" s="485"/>
      <c r="EN289" s="485"/>
      <c r="EP289" s="485"/>
      <c r="EQ289" s="485"/>
      <c r="ER289" s="485"/>
      <c r="ES289" s="485"/>
      <c r="ET289" s="485"/>
      <c r="EU289" s="485"/>
      <c r="EV289" s="485"/>
      <c r="EW289" s="485"/>
      <c r="EX289" s="485"/>
      <c r="EY289" s="485"/>
      <c r="EZ289" s="485"/>
      <c r="FA289" s="485"/>
    </row>
    <row r="290" spans="1:157" ht="15.75" customHeight="1">
      <c r="T290" s="633" t="s">
        <v>397</v>
      </c>
      <c r="U290" s="633"/>
      <c r="V290" s="633"/>
      <c r="W290" s="633"/>
      <c r="X290" s="633"/>
      <c r="Y290" s="633"/>
      <c r="Z290" s="633"/>
      <c r="AA290" s="633"/>
      <c r="AB290" s="633"/>
      <c r="AC290" s="633"/>
      <c r="AD290" s="633"/>
      <c r="AE290" s="633"/>
      <c r="AF290" s="633"/>
      <c r="AG290" s="633"/>
      <c r="AH290" s="633"/>
      <c r="AI290" s="633"/>
      <c r="AJ290" s="633"/>
      <c r="AK290" s="633"/>
      <c r="AL290" s="633"/>
      <c r="AM290" s="633"/>
      <c r="AN290" s="633"/>
      <c r="AO290" s="633"/>
      <c r="AP290" s="633"/>
      <c r="AQ290" s="633"/>
      <c r="AR290" s="633"/>
      <c r="AS290" s="633"/>
      <c r="AT290" s="605"/>
      <c r="AU290" s="605"/>
      <c r="AV290" s="378"/>
      <c r="AW290" s="337"/>
      <c r="AX290" s="337"/>
      <c r="AY290" s="337"/>
      <c r="AZ290" s="142"/>
      <c r="BA290" s="142"/>
      <c r="BC290" s="310"/>
      <c r="BD290" s="310"/>
      <c r="BE290" s="310"/>
      <c r="BF290" s="310"/>
      <c r="BG290" s="310"/>
      <c r="BH290" s="310"/>
      <c r="BI290" s="310"/>
      <c r="BJ290" s="310"/>
      <c r="BK290" s="310"/>
      <c r="BL290" s="310"/>
      <c r="BM290" s="310"/>
      <c r="BN290" s="310"/>
      <c r="BP290" s="310"/>
      <c r="BQ290" s="310"/>
      <c r="BR290" s="310"/>
      <c r="BS290" s="310"/>
      <c r="BT290" s="310"/>
      <c r="BU290" s="310"/>
      <c r="BV290" s="310"/>
      <c r="BW290" s="310"/>
      <c r="BX290" s="310"/>
      <c r="BY290" s="310"/>
      <c r="BZ290" s="310"/>
      <c r="CA290" s="310"/>
      <c r="CC290" s="485"/>
      <c r="CD290" s="485"/>
      <c r="CE290" s="485"/>
      <c r="CF290" s="485"/>
      <c r="CG290" s="485"/>
      <c r="CH290" s="485"/>
      <c r="CI290" s="485"/>
      <c r="CJ290" s="485"/>
      <c r="CK290" s="485"/>
      <c r="CL290" s="485"/>
      <c r="CM290" s="485"/>
      <c r="CN290" s="485"/>
      <c r="CP290" s="485"/>
      <c r="CQ290" s="485"/>
      <c r="CR290" s="485"/>
      <c r="CS290" s="485"/>
      <c r="CT290" s="485"/>
      <c r="CU290" s="485"/>
      <c r="CV290" s="485"/>
      <c r="CW290" s="485"/>
      <c r="CX290" s="485"/>
      <c r="CY290" s="485"/>
      <c r="CZ290" s="485"/>
      <c r="DA290" s="485"/>
      <c r="DC290" s="485"/>
      <c r="DD290" s="485"/>
      <c r="DE290" s="485"/>
      <c r="DF290" s="485"/>
      <c r="DG290" s="485"/>
      <c r="DH290" s="485"/>
      <c r="DI290" s="485"/>
      <c r="DJ290" s="485"/>
      <c r="DK290" s="485"/>
      <c r="DL290" s="485"/>
      <c r="DM290" s="485"/>
      <c r="DN290" s="485"/>
      <c r="DP290" s="485"/>
      <c r="DQ290" s="485"/>
      <c r="DR290" s="485"/>
      <c r="DS290" s="485"/>
      <c r="DT290" s="485"/>
      <c r="DU290" s="485"/>
      <c r="DV290" s="485"/>
      <c r="DW290" s="485"/>
      <c r="DX290" s="485"/>
      <c r="DY290" s="485"/>
      <c r="DZ290" s="485"/>
      <c r="EA290" s="485"/>
      <c r="EC290" s="485"/>
      <c r="ED290" s="485"/>
      <c r="EE290" s="485"/>
      <c r="EF290" s="485"/>
      <c r="EG290" s="485"/>
      <c r="EH290" s="485"/>
      <c r="EI290" s="485"/>
      <c r="EJ290" s="485"/>
      <c r="EK290" s="485"/>
      <c r="EL290" s="485"/>
      <c r="EM290" s="485"/>
      <c r="EN290" s="485"/>
      <c r="EP290" s="485"/>
      <c r="EQ290" s="485"/>
      <c r="ER290" s="485"/>
      <c r="ES290" s="485"/>
      <c r="ET290" s="485"/>
      <c r="EU290" s="485"/>
      <c r="EV290" s="485"/>
      <c r="EW290" s="485"/>
      <c r="EX290" s="485"/>
      <c r="EY290" s="485"/>
      <c r="EZ290" s="485"/>
      <c r="FA290" s="485"/>
    </row>
    <row r="291" spans="1:157" ht="7.5" customHeight="1" thickBot="1">
      <c r="T291" s="139"/>
      <c r="U291" s="384"/>
      <c r="V291" s="140"/>
      <c r="W291" s="139"/>
      <c r="X291" s="139"/>
      <c r="Y291" s="139"/>
      <c r="Z291" s="139"/>
      <c r="AA291" s="139"/>
      <c r="AB291" s="139"/>
      <c r="AC291" s="139"/>
      <c r="AD291" s="378"/>
      <c r="AE291" s="139"/>
      <c r="AF291" s="139"/>
      <c r="AG291" s="139"/>
      <c r="AH291" s="378"/>
      <c r="AI291" s="141"/>
      <c r="AJ291" s="142"/>
      <c r="AK291" s="142"/>
      <c r="AL291" s="142"/>
      <c r="AM291" s="136"/>
      <c r="AN291" s="378"/>
      <c r="AO291" s="141"/>
      <c r="AP291" s="142"/>
      <c r="AQ291" s="142"/>
      <c r="AR291" s="142"/>
      <c r="AS291" s="136"/>
      <c r="AT291" s="378"/>
      <c r="AU291" s="141"/>
      <c r="AV291" s="378"/>
      <c r="AW291" s="337"/>
      <c r="AX291" s="337"/>
      <c r="AY291" s="337"/>
      <c r="AZ291" s="142"/>
      <c r="BA291" s="142"/>
      <c r="BC291" s="310"/>
      <c r="BD291" s="310"/>
      <c r="BE291" s="310"/>
      <c r="BF291" s="310"/>
      <c r="BG291" s="310"/>
      <c r="BH291" s="310"/>
      <c r="BI291" s="310"/>
      <c r="BJ291" s="310"/>
      <c r="BK291" s="310"/>
      <c r="BL291" s="310"/>
      <c r="BM291" s="310"/>
      <c r="BN291" s="310"/>
      <c r="BP291" s="310"/>
      <c r="BQ291" s="310"/>
      <c r="BR291" s="310"/>
      <c r="BS291" s="310"/>
      <c r="BT291" s="310"/>
      <c r="BU291" s="310"/>
      <c r="BV291" s="310"/>
      <c r="BW291" s="310"/>
      <c r="BX291" s="310"/>
      <c r="BY291" s="310"/>
      <c r="BZ291" s="310"/>
      <c r="CA291" s="310"/>
      <c r="CC291" s="485"/>
      <c r="CD291" s="485"/>
      <c r="CE291" s="485"/>
      <c r="CF291" s="485"/>
      <c r="CG291" s="485"/>
      <c r="CH291" s="485"/>
      <c r="CI291" s="485"/>
      <c r="CJ291" s="485"/>
      <c r="CK291" s="485"/>
      <c r="CL291" s="485"/>
      <c r="CM291" s="485"/>
      <c r="CN291" s="485"/>
      <c r="CP291" s="485"/>
      <c r="CQ291" s="485"/>
      <c r="CR291" s="485"/>
      <c r="CS291" s="485"/>
      <c r="CT291" s="485"/>
      <c r="CU291" s="485"/>
      <c r="CV291" s="485"/>
      <c r="CW291" s="485"/>
      <c r="CX291" s="485"/>
      <c r="CY291" s="485"/>
      <c r="CZ291" s="485"/>
      <c r="DA291" s="485"/>
      <c r="DC291" s="485"/>
      <c r="DD291" s="485"/>
      <c r="DE291" s="485"/>
      <c r="DF291" s="485"/>
      <c r="DG291" s="485"/>
      <c r="DH291" s="485"/>
      <c r="DI291" s="485"/>
      <c r="DJ291" s="485"/>
      <c r="DK291" s="485"/>
      <c r="DL291" s="485"/>
      <c r="DM291" s="485"/>
      <c r="DN291" s="485"/>
      <c r="DP291" s="485"/>
      <c r="DQ291" s="485"/>
      <c r="DR291" s="485"/>
      <c r="DS291" s="485"/>
      <c r="DT291" s="485"/>
      <c r="DU291" s="485"/>
      <c r="DV291" s="485"/>
      <c r="DW291" s="485"/>
      <c r="DX291" s="485"/>
      <c r="DY291" s="485"/>
      <c r="DZ291" s="485"/>
      <c r="EA291" s="485"/>
      <c r="EC291" s="485"/>
      <c r="ED291" s="485"/>
      <c r="EE291" s="485"/>
      <c r="EF291" s="485"/>
      <c r="EG291" s="485"/>
      <c r="EH291" s="485"/>
      <c r="EI291" s="485"/>
      <c r="EJ291" s="485"/>
      <c r="EK291" s="485"/>
      <c r="EL291" s="485"/>
      <c r="EM291" s="485"/>
      <c r="EN291" s="485"/>
      <c r="EP291" s="485"/>
      <c r="EQ291" s="485"/>
      <c r="ER291" s="485"/>
      <c r="ES291" s="485"/>
      <c r="ET291" s="485"/>
      <c r="EU291" s="485"/>
      <c r="EV291" s="485"/>
      <c r="EW291" s="485"/>
      <c r="EX291" s="485"/>
      <c r="EY291" s="485"/>
      <c r="EZ291" s="485"/>
      <c r="FA291" s="485"/>
    </row>
    <row r="292" spans="1:157" ht="51" customHeight="1" thickBot="1">
      <c r="B292" s="148"/>
      <c r="C292" s="220"/>
      <c r="D292" s="220"/>
      <c r="E292" s="220"/>
      <c r="F292" s="220"/>
      <c r="G292" s="220"/>
      <c r="H292" s="220"/>
      <c r="I292" s="220"/>
      <c r="J292" s="220"/>
      <c r="K292" s="220"/>
      <c r="L292" s="220"/>
      <c r="M292" s="220"/>
      <c r="N292" s="220"/>
      <c r="O292" s="220"/>
      <c r="P292" s="220"/>
      <c r="Q292" s="220"/>
      <c r="R292" s="220"/>
      <c r="S292" s="220"/>
      <c r="T292" s="153" t="s">
        <v>129</v>
      </c>
      <c r="U292" s="393"/>
      <c r="V292" s="153" t="s">
        <v>129</v>
      </c>
      <c r="W292" s="154" t="s">
        <v>130</v>
      </c>
      <c r="X292" s="154" t="s">
        <v>131</v>
      </c>
      <c r="Y292" s="154" t="s">
        <v>132</v>
      </c>
      <c r="Z292" s="154" t="s">
        <v>133</v>
      </c>
      <c r="AA292" s="154" t="s">
        <v>134</v>
      </c>
      <c r="AB292" s="154" t="s">
        <v>135</v>
      </c>
      <c r="AC292" s="153" t="s">
        <v>136</v>
      </c>
      <c r="AD292" s="404" t="s">
        <v>137</v>
      </c>
      <c r="AE292" s="153" t="s">
        <v>138</v>
      </c>
      <c r="AF292" s="153" t="s">
        <v>139</v>
      </c>
      <c r="AG292" s="153" t="s">
        <v>140</v>
      </c>
      <c r="AH292" s="404" t="s">
        <v>7</v>
      </c>
      <c r="AI292" s="155" t="s">
        <v>141</v>
      </c>
      <c r="AJ292" s="156" t="s">
        <v>142</v>
      </c>
      <c r="AK292" s="156" t="s">
        <v>143</v>
      </c>
      <c r="AL292" s="156" t="s">
        <v>144</v>
      </c>
      <c r="AM292" s="157" t="s">
        <v>145</v>
      </c>
      <c r="AN292" s="404" t="s">
        <v>146</v>
      </c>
      <c r="AO292" s="155" t="s">
        <v>147</v>
      </c>
      <c r="AP292" s="156"/>
      <c r="AQ292" s="235" t="s">
        <v>149</v>
      </c>
      <c r="AR292" s="235" t="s">
        <v>150</v>
      </c>
      <c r="AS292" s="262" t="s">
        <v>151</v>
      </c>
      <c r="AT292" s="404" t="s">
        <v>152</v>
      </c>
      <c r="AU292" s="155" t="s">
        <v>153</v>
      </c>
      <c r="AV292" s="404" t="s">
        <v>154</v>
      </c>
      <c r="AW292" s="338" t="s">
        <v>155</v>
      </c>
      <c r="AX292" s="338" t="s">
        <v>156</v>
      </c>
      <c r="AY292" s="375"/>
      <c r="AZ292" s="158" t="s">
        <v>158</v>
      </c>
      <c r="BA292" s="159" t="s">
        <v>159</v>
      </c>
      <c r="BC292" s="160" t="s">
        <v>160</v>
      </c>
      <c r="BD292" s="160" t="s">
        <v>161</v>
      </c>
      <c r="BE292" s="160" t="s">
        <v>162</v>
      </c>
      <c r="BF292" s="160" t="s">
        <v>163</v>
      </c>
      <c r="BG292" s="160" t="s">
        <v>164</v>
      </c>
      <c r="BH292" s="160" t="s">
        <v>165</v>
      </c>
      <c r="BI292" s="160" t="s">
        <v>166</v>
      </c>
      <c r="BJ292" s="160" t="s">
        <v>167</v>
      </c>
      <c r="BK292" s="160" t="s">
        <v>111</v>
      </c>
      <c r="BL292" s="160" t="s">
        <v>168</v>
      </c>
      <c r="BM292" s="160" t="s">
        <v>169</v>
      </c>
      <c r="BN292" s="160" t="s">
        <v>170</v>
      </c>
      <c r="BP292" s="160" t="s">
        <v>160</v>
      </c>
      <c r="BQ292" s="160" t="s">
        <v>161</v>
      </c>
      <c r="BR292" s="160" t="s">
        <v>162</v>
      </c>
      <c r="BS292" s="160" t="s">
        <v>163</v>
      </c>
      <c r="BT292" s="160" t="s">
        <v>164</v>
      </c>
      <c r="BU292" s="160" t="s">
        <v>165</v>
      </c>
      <c r="BV292" s="160" t="s">
        <v>166</v>
      </c>
      <c r="BW292" s="160" t="s">
        <v>167</v>
      </c>
      <c r="BX292" s="160" t="s">
        <v>111</v>
      </c>
      <c r="BY292" s="160" t="s">
        <v>168</v>
      </c>
      <c r="BZ292" s="160" t="s">
        <v>169</v>
      </c>
      <c r="CA292" s="160" t="s">
        <v>170</v>
      </c>
      <c r="CC292" s="459" t="s">
        <v>160</v>
      </c>
      <c r="CD292" s="459" t="s">
        <v>161</v>
      </c>
      <c r="CE292" s="459" t="s">
        <v>162</v>
      </c>
      <c r="CF292" s="459" t="s">
        <v>163</v>
      </c>
      <c r="CG292" s="459" t="s">
        <v>164</v>
      </c>
      <c r="CH292" s="459" t="s">
        <v>165</v>
      </c>
      <c r="CI292" s="459" t="s">
        <v>166</v>
      </c>
      <c r="CJ292" s="459" t="s">
        <v>167</v>
      </c>
      <c r="CK292" s="459" t="s">
        <v>111</v>
      </c>
      <c r="CL292" s="459" t="s">
        <v>168</v>
      </c>
      <c r="CM292" s="459" t="s">
        <v>169</v>
      </c>
      <c r="CN292" s="459" t="s">
        <v>170</v>
      </c>
      <c r="CP292" s="459" t="s">
        <v>160</v>
      </c>
      <c r="CQ292" s="459" t="s">
        <v>161</v>
      </c>
      <c r="CR292" s="459" t="s">
        <v>162</v>
      </c>
      <c r="CS292" s="459" t="s">
        <v>163</v>
      </c>
      <c r="CT292" s="459" t="s">
        <v>164</v>
      </c>
      <c r="CU292" s="459" t="s">
        <v>165</v>
      </c>
      <c r="CV292" s="459" t="s">
        <v>166</v>
      </c>
      <c r="CW292" s="459" t="s">
        <v>167</v>
      </c>
      <c r="CX292" s="459" t="s">
        <v>111</v>
      </c>
      <c r="CY292" s="459" t="s">
        <v>168</v>
      </c>
      <c r="CZ292" s="459" t="s">
        <v>169</v>
      </c>
      <c r="DA292" s="459" t="s">
        <v>170</v>
      </c>
      <c r="DC292" s="459" t="s">
        <v>160</v>
      </c>
      <c r="DD292" s="459" t="s">
        <v>161</v>
      </c>
      <c r="DE292" s="459" t="s">
        <v>162</v>
      </c>
      <c r="DF292" s="459" t="s">
        <v>163</v>
      </c>
      <c r="DG292" s="459" t="s">
        <v>164</v>
      </c>
      <c r="DH292" s="459" t="s">
        <v>165</v>
      </c>
      <c r="DI292" s="459" t="s">
        <v>166</v>
      </c>
      <c r="DJ292" s="459" t="s">
        <v>167</v>
      </c>
      <c r="DK292" s="459" t="s">
        <v>111</v>
      </c>
      <c r="DL292" s="459" t="s">
        <v>168</v>
      </c>
      <c r="DM292" s="459" t="s">
        <v>169</v>
      </c>
      <c r="DN292" s="459" t="s">
        <v>170</v>
      </c>
      <c r="DP292" s="459" t="s">
        <v>160</v>
      </c>
      <c r="DQ292" s="459" t="s">
        <v>161</v>
      </c>
      <c r="DR292" s="459" t="s">
        <v>162</v>
      </c>
      <c r="DS292" s="459" t="s">
        <v>163</v>
      </c>
      <c r="DT292" s="459" t="s">
        <v>164</v>
      </c>
      <c r="DU292" s="459" t="s">
        <v>165</v>
      </c>
      <c r="DV292" s="459" t="s">
        <v>166</v>
      </c>
      <c r="DW292" s="459" t="s">
        <v>167</v>
      </c>
      <c r="DX292" s="459" t="s">
        <v>111</v>
      </c>
      <c r="DY292" s="459" t="s">
        <v>168</v>
      </c>
      <c r="DZ292" s="459" t="s">
        <v>169</v>
      </c>
      <c r="EA292" s="459" t="s">
        <v>170</v>
      </c>
      <c r="EC292" s="459" t="s">
        <v>160</v>
      </c>
      <c r="ED292" s="459" t="s">
        <v>161</v>
      </c>
      <c r="EE292" s="459" t="s">
        <v>162</v>
      </c>
      <c r="EF292" s="459" t="s">
        <v>163</v>
      </c>
      <c r="EG292" s="459" t="s">
        <v>164</v>
      </c>
      <c r="EH292" s="459" t="s">
        <v>165</v>
      </c>
      <c r="EI292" s="459" t="s">
        <v>166</v>
      </c>
      <c r="EJ292" s="459" t="s">
        <v>167</v>
      </c>
      <c r="EK292" s="459" t="s">
        <v>111</v>
      </c>
      <c r="EL292" s="459" t="s">
        <v>168</v>
      </c>
      <c r="EM292" s="459" t="s">
        <v>169</v>
      </c>
      <c r="EN292" s="459" t="s">
        <v>170</v>
      </c>
      <c r="EP292" s="459" t="s">
        <v>160</v>
      </c>
      <c r="EQ292" s="459" t="s">
        <v>161</v>
      </c>
      <c r="ER292" s="459" t="s">
        <v>162</v>
      </c>
      <c r="ES292" s="459" t="s">
        <v>163</v>
      </c>
      <c r="ET292" s="459" t="s">
        <v>164</v>
      </c>
      <c r="EU292" s="459" t="s">
        <v>165</v>
      </c>
      <c r="EV292" s="459" t="s">
        <v>166</v>
      </c>
      <c r="EW292" s="459" t="s">
        <v>167</v>
      </c>
      <c r="EX292" s="459" t="s">
        <v>111</v>
      </c>
      <c r="EY292" s="459" t="s">
        <v>168</v>
      </c>
      <c r="EZ292" s="459" t="s">
        <v>169</v>
      </c>
      <c r="FA292" s="459" t="s">
        <v>170</v>
      </c>
    </row>
    <row r="293" spans="1:157" ht="26.25" customHeight="1" thickBot="1">
      <c r="B293" s="163" t="s">
        <v>208</v>
      </c>
      <c r="C293" s="1" t="s">
        <v>209</v>
      </c>
      <c r="D293" s="1" t="s">
        <v>171</v>
      </c>
      <c r="E293" s="1" t="s">
        <v>172</v>
      </c>
      <c r="F293" s="1" t="s">
        <v>171</v>
      </c>
      <c r="G293" s="1" t="s">
        <v>171</v>
      </c>
      <c r="H293" s="1" t="s">
        <v>171</v>
      </c>
      <c r="I293" s="1" t="s">
        <v>171</v>
      </c>
      <c r="J293" s="1" t="s">
        <v>171</v>
      </c>
      <c r="K293" s="1" t="s">
        <v>171</v>
      </c>
      <c r="L293" s="1" t="s">
        <v>171</v>
      </c>
      <c r="M293" s="1" t="s">
        <v>171</v>
      </c>
      <c r="N293" s="1" t="s">
        <v>171</v>
      </c>
      <c r="O293" s="1" t="s">
        <v>171</v>
      </c>
      <c r="T293" s="154" t="s">
        <v>173</v>
      </c>
      <c r="U293" s="394"/>
      <c r="V293" s="154" t="s">
        <v>173</v>
      </c>
      <c r="W293" s="344">
        <f>SUM(W294:W298)</f>
        <v>37050.677000000003</v>
      </c>
      <c r="X293" s="344">
        <f t="shared" ref="X293:AC293" si="754">SUM(X294:X298)</f>
        <v>0</v>
      </c>
      <c r="Y293" s="344">
        <f t="shared" si="754"/>
        <v>0</v>
      </c>
      <c r="Z293" s="344">
        <f t="shared" si="754"/>
        <v>0</v>
      </c>
      <c r="AA293" s="344">
        <f t="shared" si="754"/>
        <v>0</v>
      </c>
      <c r="AB293" s="344">
        <f t="shared" si="754"/>
        <v>0</v>
      </c>
      <c r="AC293" s="344">
        <f t="shared" si="754"/>
        <v>0</v>
      </c>
      <c r="AD293" s="344">
        <f>SUM(AD294:AD298)</f>
        <v>37050.677000000003</v>
      </c>
      <c r="AE293" s="344">
        <f>SUM(AE294:AE298)</f>
        <v>1453.7439999999999</v>
      </c>
      <c r="AF293" s="344">
        <f>SUM(AF294:AF298)</f>
        <v>35143.960271870004</v>
      </c>
      <c r="AG293" s="344">
        <f>SUM(AG294:AG298)</f>
        <v>452.97272812999995</v>
      </c>
      <c r="AH293" s="344">
        <f>SUM(AH294:AH298)</f>
        <v>30161.154501334004</v>
      </c>
      <c r="AI293" s="165">
        <f t="shared" ref="AI293:AI298" si="755">+AH293/AD293</f>
        <v>0.81405137351023305</v>
      </c>
      <c r="AJ293" s="223"/>
      <c r="AK293" s="344">
        <f>SUM(AK294:AK298)</f>
        <v>33151.361740180699</v>
      </c>
      <c r="AL293" s="344">
        <f>SUM(AL294:AL298)</f>
        <v>-2990.2072388466995</v>
      </c>
      <c r="AM293" s="168">
        <f t="shared" ref="AM293:AM303" si="756">INDEX(BC293:BN293,MATCH($W$1,$BC$86:$BN$86,0))</f>
        <v>0.89475724668082846</v>
      </c>
      <c r="AN293" s="424">
        <f>SUM(AN294:AN298)</f>
        <v>28620.737049809999</v>
      </c>
      <c r="AO293" s="303">
        <f t="shared" ref="AO293:AO298" si="757">+AN293/AD293</f>
        <v>0.77247541387192453</v>
      </c>
      <c r="AP293" s="215"/>
      <c r="AQ293" s="344">
        <f>SUM(AQ294:AQ298)</f>
        <v>32178.000654850701</v>
      </c>
      <c r="AR293" s="344">
        <f>SUM(AR294:AR298)</f>
        <v>-3557.2636050407</v>
      </c>
      <c r="AS293" s="168">
        <f t="shared" ref="AS293:AS303" si="758">INDEX(BP293:CA293,MATCH($W$1,$BP$86:$CA$86,0))</f>
        <v>0.86848617246186077</v>
      </c>
      <c r="AT293" s="424">
        <f>SUM(AT294:AT298)</f>
        <v>27340.273638809998</v>
      </c>
      <c r="AU293" s="303">
        <f t="shared" ref="AU293:AU298" si="759">+AT293/AD293</f>
        <v>0.73791562941778355</v>
      </c>
      <c r="AV293" s="408">
        <f>SUM(AV294:AV298)</f>
        <v>6889.5224986659978</v>
      </c>
      <c r="AW293" s="344">
        <f>SUM(AW294:AW298)</f>
        <v>1540.4174515240004</v>
      </c>
      <c r="AX293" s="346">
        <f>SUM(AX294:AX298)</f>
        <v>8429.9399501899989</v>
      </c>
      <c r="AY293" s="371"/>
      <c r="AZ293" s="185">
        <f>SUM(AZ294:AZ297)</f>
        <v>32001.540654850694</v>
      </c>
      <c r="BA293" s="170">
        <f>IF(AND(AZ293=0,AN293&gt;AZ293),1,IFERROR(AN293/AZ293,1))</f>
        <v>0.89435497367129901</v>
      </c>
      <c r="BC293" s="478">
        <f>CC293/$AD$293</f>
        <v>0.12354137597232469</v>
      </c>
      <c r="BD293" s="478">
        <f t="shared" ref="BD293:BM293" si="760">CD293/$AD$293</f>
        <v>0.24564096973376021</v>
      </c>
      <c r="BE293" s="478">
        <f t="shared" si="760"/>
        <v>0.32268211463068508</v>
      </c>
      <c r="BF293" s="478">
        <f t="shared" si="760"/>
        <v>0.40245894071367844</v>
      </c>
      <c r="BG293" s="478">
        <f t="shared" si="760"/>
        <v>0.47519016123324309</v>
      </c>
      <c r="BH293" s="478">
        <f t="shared" si="760"/>
        <v>0.55078501309751982</v>
      </c>
      <c r="BI293" s="478">
        <f t="shared" si="760"/>
        <v>0.63272572509366154</v>
      </c>
      <c r="BJ293" s="478">
        <f t="shared" si="760"/>
        <v>0.69613952620412867</v>
      </c>
      <c r="BK293" s="478">
        <f t="shared" si="760"/>
        <v>0.76689365221608163</v>
      </c>
      <c r="BL293" s="478">
        <f t="shared" si="760"/>
        <v>0.83011620194941471</v>
      </c>
      <c r="BM293" s="478">
        <f t="shared" si="760"/>
        <v>0.89475724668082846</v>
      </c>
      <c r="BN293" s="478">
        <f>CN293/$AD$293</f>
        <v>1.0000000000000002</v>
      </c>
      <c r="BP293" s="478">
        <f>CP293/$AD$293</f>
        <v>6.149584182513488E-2</v>
      </c>
      <c r="BQ293" s="478">
        <f t="shared" ref="BQ293:CA293" si="761">CQ293/$AD$293</f>
        <v>0.12811028693463078</v>
      </c>
      <c r="BR293" s="478">
        <f t="shared" si="761"/>
        <v>0.2013837315004659</v>
      </c>
      <c r="BS293" s="478">
        <f t="shared" si="761"/>
        <v>0.27588280775988655</v>
      </c>
      <c r="BT293" s="478">
        <f t="shared" si="761"/>
        <v>0.35428323005948886</v>
      </c>
      <c r="BU293" s="478">
        <f t="shared" si="761"/>
        <v>0.4440304135802155</v>
      </c>
      <c r="BV293" s="478">
        <f t="shared" si="761"/>
        <v>0.53873441233978114</v>
      </c>
      <c r="BW293" s="478">
        <f t="shared" si="761"/>
        <v>0.62305520090772448</v>
      </c>
      <c r="BX293" s="478">
        <f t="shared" si="761"/>
        <v>0.70178108415180585</v>
      </c>
      <c r="BY293" s="478">
        <f>CY293/$AD$293</f>
        <v>0.78240482262266176</v>
      </c>
      <c r="BZ293" s="478">
        <f t="shared" si="761"/>
        <v>0.86848617246186077</v>
      </c>
      <c r="CA293" s="478">
        <f t="shared" si="761"/>
        <v>1.0000000000000002</v>
      </c>
      <c r="CC293" s="344">
        <f t="shared" ref="CC293:CN293" si="762">SUM(CC294:CC298)</f>
        <v>4577.2916172861633</v>
      </c>
      <c r="CD293" s="344">
        <f t="shared" si="762"/>
        <v>9101.1642275723261</v>
      </c>
      <c r="CE293" s="344">
        <f t="shared" si="762"/>
        <v>11955.590802858487</v>
      </c>
      <c r="CF293" s="344">
        <f t="shared" si="762"/>
        <v>14911.376218144651</v>
      </c>
      <c r="CG293" s="344">
        <f t="shared" si="762"/>
        <v>17606.117177430813</v>
      </c>
      <c r="CH293" s="344">
        <f t="shared" si="762"/>
        <v>20406.957616716976</v>
      </c>
      <c r="CI293" s="344">
        <f t="shared" si="762"/>
        <v>23442.916470036049</v>
      </c>
      <c r="CJ293" s="344">
        <f t="shared" si="762"/>
        <v>25792.440732322208</v>
      </c>
      <c r="CK293" s="344">
        <f t="shared" si="762"/>
        <v>28413.929001608376</v>
      </c>
      <c r="CL293" s="344">
        <f t="shared" si="762"/>
        <v>30756.367270894538</v>
      </c>
      <c r="CM293" s="344">
        <f t="shared" si="762"/>
        <v>33151.361740180699</v>
      </c>
      <c r="CN293" s="344">
        <f t="shared" si="762"/>
        <v>37050.677000000011</v>
      </c>
      <c r="CP293" s="344">
        <f t="shared" ref="CP293:DA293" si="763">SUM(CP294:CP298)</f>
        <v>2278.4625723061631</v>
      </c>
      <c r="CQ293" s="344">
        <f t="shared" si="763"/>
        <v>4746.5728615923254</v>
      </c>
      <c r="CR293" s="344">
        <f t="shared" si="763"/>
        <v>7461.4035888784883</v>
      </c>
      <c r="CS293" s="344">
        <f t="shared" si="763"/>
        <v>10221.644800164651</v>
      </c>
      <c r="CT293" s="344">
        <f t="shared" si="763"/>
        <v>13126.433523450814</v>
      </c>
      <c r="CU293" s="344">
        <f t="shared" si="763"/>
        <v>16451.627431736979</v>
      </c>
      <c r="CV293" s="344">
        <f t="shared" si="763"/>
        <v>19960.474700386047</v>
      </c>
      <c r="CW293" s="344">
        <f t="shared" si="763"/>
        <v>23084.617002002207</v>
      </c>
      <c r="CX293" s="344">
        <f t="shared" si="763"/>
        <v>26001.464273618378</v>
      </c>
      <c r="CY293" s="344">
        <f t="shared" si="763"/>
        <v>28988.628366234538</v>
      </c>
      <c r="CZ293" s="344">
        <f t="shared" si="763"/>
        <v>32178.000654850701</v>
      </c>
      <c r="DA293" s="344">
        <f t="shared" si="763"/>
        <v>37050.677000000011</v>
      </c>
      <c r="DC293" s="344">
        <f t="shared" ref="DC293:DN293" si="764">SUM(DC294:DC298)</f>
        <v>4577291617.2861633</v>
      </c>
      <c r="DD293" s="344">
        <f t="shared" si="764"/>
        <v>9101164227.5723267</v>
      </c>
      <c r="DE293" s="344">
        <f t="shared" si="764"/>
        <v>11955590802.858488</v>
      </c>
      <c r="DF293" s="344">
        <f t="shared" si="764"/>
        <v>14911376218.144651</v>
      </c>
      <c r="DG293" s="344">
        <f t="shared" si="764"/>
        <v>17606117177.430817</v>
      </c>
      <c r="DH293" s="344">
        <f t="shared" si="764"/>
        <v>20406957616.71698</v>
      </c>
      <c r="DI293" s="344">
        <f t="shared" si="764"/>
        <v>23442916470.036049</v>
      </c>
      <c r="DJ293" s="344">
        <f t="shared" si="764"/>
        <v>25792440732.322212</v>
      </c>
      <c r="DK293" s="344">
        <f t="shared" si="764"/>
        <v>28413929001.608376</v>
      </c>
      <c r="DL293" s="344">
        <f t="shared" si="764"/>
        <v>30756367270.894539</v>
      </c>
      <c r="DM293" s="344">
        <f t="shared" si="764"/>
        <v>33151361740.180702</v>
      </c>
      <c r="DN293" s="344">
        <f t="shared" si="764"/>
        <v>37050677000.000008</v>
      </c>
      <c r="DP293" s="344">
        <f t="shared" ref="DP293:EA293" si="765">SUM(DP294:DP298)</f>
        <v>2278462572.3061628</v>
      </c>
      <c r="DQ293" s="344">
        <f t="shared" si="765"/>
        <v>4746572861.5923262</v>
      </c>
      <c r="DR293" s="344">
        <f t="shared" si="765"/>
        <v>7461403588.8784885</v>
      </c>
      <c r="DS293" s="344">
        <f t="shared" si="765"/>
        <v>10221644800.164652</v>
      </c>
      <c r="DT293" s="344">
        <f t="shared" si="765"/>
        <v>13126433523.450815</v>
      </c>
      <c r="DU293" s="344">
        <f t="shared" si="765"/>
        <v>16451627431.736979</v>
      </c>
      <c r="DV293" s="344">
        <f t="shared" si="765"/>
        <v>19960474700.386047</v>
      </c>
      <c r="DW293" s="344">
        <f t="shared" si="765"/>
        <v>23084617002.002213</v>
      </c>
      <c r="DX293" s="344">
        <f t="shared" si="765"/>
        <v>26001464273.618374</v>
      </c>
      <c r="DY293" s="344">
        <f t="shared" si="765"/>
        <v>28988628366.234539</v>
      </c>
      <c r="DZ293" s="344">
        <f t="shared" si="765"/>
        <v>32178000654.8507</v>
      </c>
      <c r="EA293" s="344">
        <f t="shared" si="765"/>
        <v>37050677000.000008</v>
      </c>
      <c r="EC293" s="466">
        <v>1000000</v>
      </c>
      <c r="ED293" s="467">
        <v>1000000</v>
      </c>
      <c r="EE293" s="467">
        <v>1000000</v>
      </c>
      <c r="EF293" s="467">
        <v>1000000</v>
      </c>
      <c r="EG293" s="467">
        <v>1000000</v>
      </c>
      <c r="EH293" s="467">
        <v>1000000</v>
      </c>
      <c r="EI293" s="467">
        <v>1000000</v>
      </c>
      <c r="EJ293" s="467">
        <v>1000000</v>
      </c>
      <c r="EK293" s="467">
        <v>1000000</v>
      </c>
      <c r="EL293" s="467">
        <v>1000000</v>
      </c>
      <c r="EM293" s="467">
        <v>1000000</v>
      </c>
      <c r="EN293" s="467">
        <v>1000000</v>
      </c>
      <c r="EP293" s="467">
        <v>1000000</v>
      </c>
      <c r="EQ293" s="467">
        <v>1000000</v>
      </c>
      <c r="ER293" s="467">
        <v>1000000</v>
      </c>
      <c r="ES293" s="467">
        <v>1000000</v>
      </c>
      <c r="ET293" s="467">
        <v>1000000</v>
      </c>
      <c r="EU293" s="467">
        <v>1000000</v>
      </c>
      <c r="EV293" s="467">
        <v>1000000</v>
      </c>
      <c r="EW293" s="467">
        <v>1000000</v>
      </c>
      <c r="EX293" s="467">
        <v>1000000</v>
      </c>
      <c r="EY293" s="467">
        <v>1000000</v>
      </c>
      <c r="EZ293" s="467">
        <v>1000000</v>
      </c>
      <c r="FA293" s="467">
        <v>1000000</v>
      </c>
    </row>
    <row r="294" spans="1:157" ht="22.5" customHeight="1">
      <c r="B294" s="163" t="s">
        <v>208</v>
      </c>
      <c r="C294" s="1" t="s">
        <v>209</v>
      </c>
      <c r="D294" s="1" t="s">
        <v>171</v>
      </c>
      <c r="E294" s="1" t="s">
        <v>172</v>
      </c>
      <c r="F294" s="1">
        <v>1</v>
      </c>
      <c r="G294" s="1" t="s">
        <v>171</v>
      </c>
      <c r="H294" s="1" t="s">
        <v>171</v>
      </c>
      <c r="I294" s="1" t="s">
        <v>171</v>
      </c>
      <c r="J294" s="1" t="s">
        <v>171</v>
      </c>
      <c r="K294" s="1" t="s">
        <v>171</v>
      </c>
      <c r="L294" s="1" t="s">
        <v>171</v>
      </c>
      <c r="M294" s="1" t="s">
        <v>171</v>
      </c>
      <c r="N294" s="1" t="s">
        <v>171</v>
      </c>
      <c r="O294" s="1" t="s">
        <v>171</v>
      </c>
      <c r="T294" s="295" t="s">
        <v>216</v>
      </c>
      <c r="U294" s="398"/>
      <c r="V294" s="172" t="s">
        <v>216</v>
      </c>
      <c r="W294" s="343">
        <f>(+SUMIFS('[1]SIIF 30 de Noviembre de 2025'!$P$4:$P$749,'[1]SIIF 30 de Noviembre de 2025'!$A$4:$A$749,$B294,'[1]SIIF 30 de Noviembre de 2025'!$B$4:$B$749,$C294,'[1]SIIF 30 de Noviembre de 2025'!$C$4:$C$749,$D294,'[1]SIIF 30 de Noviembre de 2025'!$D$4:$D$749,$E294,'[1]SIIF 30 de Noviembre de 2025'!$E$4:$E$749,$F294,'[1]SIIF 30 de Noviembre de 2025'!$F$4:$F$749,$G294,'[1]SIIF 30 de Noviembre de 2025'!$G$4:$G$749,$H294,'[1]SIIF 30 de Noviembre de 2025'!$H$4:$H$749,$I294,'[1]SIIF 30 de Noviembre de 2025'!$I$4:$I$749,$J294,'[1]SIIF 30 de Noviembre de 2025'!$J$4:$J$749,$K294,'[1]SIIF 30 de Noviembre de 2025'!$K$4:$K$749,$L294,'[1]SIIF 30 de Noviembre de 2025'!$L$4:$L$749,$M294,'[1]SIIF 30 de Noviembre de 2025'!$M$4:$M$749,$N294,'[1]SIIF 30 de Noviembre de 2025'!$N$4:$N$749,$O294)/1000000)</f>
        <v>29145.017</v>
      </c>
      <c r="X294" s="294">
        <v>0</v>
      </c>
      <c r="Y294" s="343">
        <f>(+SUMIFS('[1]SIIF 30 de Noviembre de 2025'!$R$4:$R$749,'[1]SIIF 30 de Noviembre de 2025'!$A$4:$A$749,$B294,'[1]SIIF 30 de Noviembre de 2025'!$B$4:$B$749,$C294,'[1]SIIF 30 de Noviembre de 2025'!$C$4:$C$749,$D294,'[1]SIIF 30 de Noviembre de 2025'!$D$4:$D$749,$E294,'[1]SIIF 30 de Noviembre de 2025'!$E$4:$E$749,$F294,'[1]SIIF 30 de Noviembre de 2025'!$F$4:$F$749,$G294,'[1]SIIF 30 de Noviembre de 2025'!$G$4:$G$749,$H294,'[1]SIIF 30 de Noviembre de 2025'!$H$4:$H$749,$I294,'[1]SIIF 30 de Noviembre de 2025'!$I$4:$I$749,$J294,'[1]SIIF 30 de Noviembre de 2025'!$J$4:$J$749,$K294,'[1]SIIF 30 de Noviembre de 2025'!$K$4:$K$749,$L294,'[1]SIIF 30 de Noviembre de 2025'!$L$4:$L$749,$M294,'[1]SIIF 30 de Noviembre de 2025'!$M$4:$M$749,$N294,'[1]SIIF 30 de Noviembre de 2025'!$N$4:$N$749,$O294)/1000000)</f>
        <v>0</v>
      </c>
      <c r="Z294" s="294"/>
      <c r="AA294" s="343">
        <f>(+SUMIFS('[1]SIIF 30 de Noviembre de 2025'!$Q$4:$Q$749,'[1]SIIF 30 de Noviembre de 2025'!$A$4:$A$749,$B294,'[1]SIIF 30 de Noviembre de 2025'!$B$4:$B$749,$C294,'[1]SIIF 30 de Noviembre de 2025'!$C$4:$C$749,$D294,'[1]SIIF 30 de Noviembre de 2025'!$D$4:$D$749,$E294,'[1]SIIF 30 de Noviembre de 2025'!$E$4:$E$749,$F294,'[1]SIIF 30 de Noviembre de 2025'!$F$4:$F$749,$G294,'[1]SIIF 30 de Noviembre de 2025'!$G$4:$G$749,$H294,'[1]SIIF 30 de Noviembre de 2025'!$H$4:$H$749,$I294,'[1]SIIF 30 de Noviembre de 2025'!$I$4:$I$749,$J294,'[1]SIIF 30 de Noviembre de 2025'!$J$4:$J$749,$K294,'[1]SIIF 30 de Noviembre de 2025'!$K$4:$K$749,$L294,'[1]SIIF 30 de Noviembre de 2025'!$L$4:$L$749,$M294,'[1]SIIF 30 de Noviembre de 2025'!$M$4:$M$749,$N294,'[1]SIIF 30 de Noviembre de 2025'!$N$4:$N$749,$O294)/1000000)</f>
        <v>0</v>
      </c>
      <c r="AB294" s="294"/>
      <c r="AC294" s="294"/>
      <c r="AD294" s="407">
        <f>W294-Y294+AA294</f>
        <v>29145.017</v>
      </c>
      <c r="AE294" s="343">
        <f>(+SUMIFS('[1]SIIF 30 de Noviembre de 2025'!$T$4:$T$749,'[1]SIIF 30 de Noviembre de 2025'!$A$4:$A$749,$B294,'[1]SIIF 30 de Noviembre de 2025'!$B$4:$B$749,$C294,'[1]SIIF 30 de Noviembre de 2025'!$C$4:$C$749,$D294,'[1]SIIF 30 de Noviembre de 2025'!$D$4:$D$749,$E294,'[1]SIIF 30 de Noviembre de 2025'!$E$4:$E$749,$F294,'[1]SIIF 30 de Noviembre de 2025'!$F$4:$F$749,$G294,'[1]SIIF 30 de Noviembre de 2025'!$G$4:$G$749,$H294,'[1]SIIF 30 de Noviembre de 2025'!$H$4:$H$749,$I294,'[1]SIIF 30 de Noviembre de 2025'!$I$4:$I$749,$J294,'[1]SIIF 30 de Noviembre de 2025'!$J$4:$J$749,$K294,'[1]SIIF 30 de Noviembre de 2025'!$K$4:$K$749,$L294,'[1]SIIF 30 de Noviembre de 2025'!$L$4:$L$749,$M294,'[1]SIIF 30 de Noviembre de 2025'!$M$4:$M$749,$N294,'[1]SIIF 30 de Noviembre de 2025'!$N$4:$N$749,$O294)/1000000)</f>
        <v>1453.7439999999999</v>
      </c>
      <c r="AF294" s="343">
        <f>(+SUMIFS('[1]SIIF 30 de Noviembre de 2025'!$U$4:$U$749,'[1]SIIF 30 de Noviembre de 2025'!$A$4:$A$749,$B294,'[1]SIIF 30 de Noviembre de 2025'!$B$4:$B$749,$C294,'[1]SIIF 30 de Noviembre de 2025'!$C$4:$C$749,$D294,'[1]SIIF 30 de Noviembre de 2025'!$D$4:$D$749,$E294,'[1]SIIF 30 de Noviembre de 2025'!$E$4:$E$749,$F294,'[1]SIIF 30 de Noviembre de 2025'!$F$4:$F$749,$G294,'[1]SIIF 30 de Noviembre de 2025'!$G$4:$G$749,$H294,'[1]SIIF 30 de Noviembre de 2025'!$H$4:$H$749,$I294,'[1]SIIF 30 de Noviembre de 2025'!$I$4:$I$749,$J294,'[1]SIIF 30 de Noviembre de 2025'!$J$4:$J$749,$K294,'[1]SIIF 30 de Noviembre de 2025'!$K$4:$K$749,$L294,'[1]SIIF 30 de Noviembre de 2025'!$L$4:$L$749,$M294,'[1]SIIF 30 de Noviembre de 2025'!$M$4:$M$749,$N294,'[1]SIIF 30 de Noviembre de 2025'!$N$4:$N$749,$O294)/1000000)</f>
        <v>27691.273000000001</v>
      </c>
      <c r="AG294" s="343">
        <f t="shared" ref="AG294:AG298" si="766">AD294-AE294-AF294</f>
        <v>0</v>
      </c>
      <c r="AH294" s="407">
        <f>+SUMIFS('[1]SIIF 30 de Noviembre de 2025'!$W$4:$W$749,'[1]SIIF 30 de Noviembre de 2025'!$A$4:$A$749,$B294,'[1]SIIF 30 de Noviembre de 2025'!$B$4:$B$749,$C294,'[1]SIIF 30 de Noviembre de 2025'!$C$4:$C$749,$D294,'[1]SIIF 30 de Noviembre de 2025'!$D$4:$D$749,$E294,'[1]SIIF 30 de Noviembre de 2025'!$E$4:$E$749,$F294,'[1]SIIF 30 de Noviembre de 2025'!$F$4:$F$749,$G294,'[1]SIIF 30 de Noviembre de 2025'!$G$4:$G$749,$H294,'[1]SIIF 30 de Noviembre de 2025'!$H$4:$H$749,$I294,'[1]SIIF 30 de Noviembre de 2025'!$I$4:$I$749,$J294,'[1]SIIF 30 de Noviembre de 2025'!$J$4:$J$749,$K294,'[1]SIIF 30 de Noviembre de 2025'!$K$4:$K$749,$L294,'[1]SIIF 30 de Noviembre de 2025'!$L$4:$L$749,$M294,'[1]SIIF 30 de Noviembre de 2025'!$M$4:$M$749,$N294,'[1]SIIF 30 de Noviembre de 2025'!$N$4:$N$749,$O294)/1000000</f>
        <v>23392.061781274002</v>
      </c>
      <c r="AI294" s="175">
        <f t="shared" si="755"/>
        <v>0.80260930303365419</v>
      </c>
      <c r="AJ294" s="215"/>
      <c r="AK294" s="243">
        <f>INDEX(CC294:CN294,MATCH($W$1,$CC$86:$CN$86,0))</f>
        <v>25372.228656180701</v>
      </c>
      <c r="AL294" s="174">
        <f>+AH294-AK294</f>
        <v>-1980.1668749066994</v>
      </c>
      <c r="AM294" s="168">
        <f t="shared" si="756"/>
        <v>0.87055117024569573</v>
      </c>
      <c r="AN294" s="407">
        <f>+SUMIFS('[1]SIIF 30 de Noviembre de 2025'!$X$4:$X$749,'[1]SIIF 30 de Noviembre de 2025'!$A$4:$A$749,$B294,'[1]SIIF 30 de Noviembre de 2025'!$B$4:$B$749,$C294,'[1]SIIF 30 de Noviembre de 2025'!$C$4:$C$749,$D294,'[1]SIIF 30 de Noviembre de 2025'!$D$4:$D$749,$E294,'[1]SIIF 30 de Noviembre de 2025'!$E$4:$E$749,$F294,'[1]SIIF 30 de Noviembre de 2025'!$F$4:$F$749,$G294,'[1]SIIF 30 de Noviembre de 2025'!$G$4:$G$749,$H294,'[1]SIIF 30 de Noviembre de 2025'!$H$4:$H$749,$I294,'[1]SIIF 30 de Noviembre de 2025'!$I$4:$I$749,$J294,'[1]SIIF 30 de Noviembre de 2025'!$J$4:$J$749,$K294,'[1]SIIF 30 de Noviembre de 2025'!$K$4:$K$749,$L294,'[1]SIIF 30 de Noviembre de 2025'!$L$4:$L$749,$M294,'[1]SIIF 30 de Noviembre de 2025'!$M$4:$M$749,$N294,'[1]SIIF 30 de Noviembre de 2025'!$N$4:$N$749,$O294)/1000000</f>
        <v>23364.864810250001</v>
      </c>
      <c r="AO294" s="175">
        <f t="shared" si="757"/>
        <v>0.80167614279483868</v>
      </c>
      <c r="AP294" s="215"/>
      <c r="AQ294" s="243">
        <f>INDEX(CP294:DA294,MATCH($W$1,$CP$86:$DA$86,0))</f>
        <v>25372.228656180701</v>
      </c>
      <c r="AR294" s="174">
        <f>+AN294-AQ294</f>
        <v>-2007.3638459307003</v>
      </c>
      <c r="AS294" s="168">
        <f t="shared" si="758"/>
        <v>0.87055117024569573</v>
      </c>
      <c r="AT294" s="407">
        <f>+SUMIFS('[1]SIIF 30 de Noviembre de 2025'!$Z$4:$Z$749,'[1]SIIF 30 de Noviembre de 2025'!$A$4:$A$749,$B294,'[1]SIIF 30 de Noviembre de 2025'!$B$4:$B$749,$C294,'[1]SIIF 30 de Noviembre de 2025'!$C$4:$C$749,$D294,'[1]SIIF 30 de Noviembre de 2025'!$D$4:$D$749,$E294,'[1]SIIF 30 de Noviembre de 2025'!$E$4:$E$749,$F294,'[1]SIIF 30 de Noviembre de 2025'!$F$4:$F$749,$G294,'[1]SIIF 30 de Noviembre de 2025'!$G$4:$G$749,$H294,'[1]SIIF 30 de Noviembre de 2025'!$H$4:$H$749,$I294,'[1]SIIF 30 de Noviembre de 2025'!$I$4:$I$749,$J294,'[1]SIIF 30 de Noviembre de 2025'!$J$4:$J$749,$K294,'[1]SIIF 30 de Noviembre de 2025'!$K$4:$K$749,$L294,'[1]SIIF 30 de Noviembre de 2025'!$L$4:$L$749,$M294,'[1]SIIF 30 de Noviembre de 2025'!$M$4:$M$749,$N294,'[1]SIIF 30 de Noviembre de 2025'!$N$4:$N$749,$O294)/1000000</f>
        <v>22124.61056325</v>
      </c>
      <c r="AU294" s="175">
        <f t="shared" si="759"/>
        <v>0.75912155286270722</v>
      </c>
      <c r="AV294" s="407">
        <f>+AD294-AH294</f>
        <v>5752.9552187259978</v>
      </c>
      <c r="AW294" s="341">
        <f>+AH294-AN294</f>
        <v>27.196971024000959</v>
      </c>
      <c r="AX294" s="342">
        <f t="shared" ref="AX294:AX301" si="767">+AD294-AN294</f>
        <v>5780.1521897499988</v>
      </c>
      <c r="AY294" s="376"/>
      <c r="AZ294" s="188">
        <f>AD294*AS294</f>
        <v>25372.228656180698</v>
      </c>
      <c r="BA294" s="170">
        <f>IF(AND(AZ294=0,AN294&gt;AZ294),1,IFERROR(AN294/AZ294,1))</f>
        <v>0.92088342442705751</v>
      </c>
      <c r="BC294" s="255">
        <v>7.7016309281485826E-2</v>
      </c>
      <c r="BD294" s="249">
        <v>0.15403261856297165</v>
      </c>
      <c r="BE294" s="249">
        <v>0.23104892784445746</v>
      </c>
      <c r="BF294" s="249">
        <v>0.3080652371259433</v>
      </c>
      <c r="BG294" s="249">
        <v>0.38508154640742914</v>
      </c>
      <c r="BH294" s="249">
        <v>0.46209785568891498</v>
      </c>
      <c r="BI294" s="249">
        <v>0.56248593311975237</v>
      </c>
      <c r="BJ294" s="249">
        <v>0.63950224240123821</v>
      </c>
      <c r="BK294" s="249">
        <v>0.71651855168272405</v>
      </c>
      <c r="BL294" s="249">
        <v>0.79353486096420989</v>
      </c>
      <c r="BM294" s="249">
        <v>0.87055117024569573</v>
      </c>
      <c r="BN294" s="249">
        <v>1</v>
      </c>
      <c r="BP294" s="249">
        <v>7.7016309281485826E-2</v>
      </c>
      <c r="BQ294" s="249">
        <v>0.15403261856297165</v>
      </c>
      <c r="BR294" s="249">
        <v>0.23104892784445746</v>
      </c>
      <c r="BS294" s="249">
        <v>0.3080652371259433</v>
      </c>
      <c r="BT294" s="249">
        <v>0.38508154640742914</v>
      </c>
      <c r="BU294" s="249">
        <v>0.46209785568891498</v>
      </c>
      <c r="BV294" s="249">
        <v>0.56248593311975237</v>
      </c>
      <c r="BW294" s="249">
        <v>0.63950224240123821</v>
      </c>
      <c r="BX294" s="249">
        <v>0.71651855168272405</v>
      </c>
      <c r="BY294" s="249">
        <v>0.79353486096420989</v>
      </c>
      <c r="BZ294" s="249">
        <v>0.87055117024569573</v>
      </c>
      <c r="CA294" s="249">
        <v>1</v>
      </c>
      <c r="CC294" s="464">
        <f t="shared" ref="CC294:CN298" si="768">DC294/EC294</f>
        <v>2244.6416432861629</v>
      </c>
      <c r="CD294" s="464">
        <f t="shared" si="768"/>
        <v>4489.2832865723258</v>
      </c>
      <c r="CE294" s="464">
        <f t="shared" si="768"/>
        <v>6733.9249298584882</v>
      </c>
      <c r="CF294" s="464">
        <f t="shared" si="768"/>
        <v>8978.5665731446516</v>
      </c>
      <c r="CG294" s="464">
        <f t="shared" si="768"/>
        <v>11223.208216430814</v>
      </c>
      <c r="CH294" s="464">
        <f t="shared" si="768"/>
        <v>13467.849859716978</v>
      </c>
      <c r="CI294" s="464">
        <f t="shared" si="768"/>
        <v>16393.662083036048</v>
      </c>
      <c r="CJ294" s="464">
        <f t="shared" si="768"/>
        <v>18638.30372632221</v>
      </c>
      <c r="CK294" s="464">
        <f t="shared" si="768"/>
        <v>20882.945369608376</v>
      </c>
      <c r="CL294" s="464">
        <f t="shared" si="768"/>
        <v>23127.587012894539</v>
      </c>
      <c r="CM294" s="464">
        <f t="shared" si="768"/>
        <v>25372.228656180701</v>
      </c>
      <c r="CN294" s="464">
        <f t="shared" si="768"/>
        <v>29145.017000000007</v>
      </c>
      <c r="CP294" s="465">
        <f t="shared" ref="CP294:DA298" si="769">DP294/EP294</f>
        <v>2244.6416432861629</v>
      </c>
      <c r="CQ294" s="465">
        <f t="shared" si="769"/>
        <v>4489.2832865723258</v>
      </c>
      <c r="CR294" s="465">
        <f t="shared" si="769"/>
        <v>6733.9249298584882</v>
      </c>
      <c r="CS294" s="465">
        <f t="shared" si="769"/>
        <v>8978.5665731446516</v>
      </c>
      <c r="CT294" s="465">
        <f t="shared" si="769"/>
        <v>11223.208216430814</v>
      </c>
      <c r="CU294" s="465">
        <f t="shared" si="769"/>
        <v>13467.849859716978</v>
      </c>
      <c r="CV294" s="465">
        <f t="shared" si="769"/>
        <v>16393.662083036048</v>
      </c>
      <c r="CW294" s="465">
        <f t="shared" si="769"/>
        <v>18638.30372632221</v>
      </c>
      <c r="CX294" s="465">
        <f t="shared" si="769"/>
        <v>20882.945369608376</v>
      </c>
      <c r="CY294" s="465">
        <f t="shared" si="769"/>
        <v>23127.587012894539</v>
      </c>
      <c r="CZ294" s="465">
        <f t="shared" si="769"/>
        <v>25372.228656180701</v>
      </c>
      <c r="DA294" s="465">
        <f t="shared" si="769"/>
        <v>29145.017000000007</v>
      </c>
      <c r="DC294" s="464">
        <v>2244641643.2861629</v>
      </c>
      <c r="DD294" s="465">
        <v>4489283286.5723257</v>
      </c>
      <c r="DE294" s="465">
        <v>6733924929.8584881</v>
      </c>
      <c r="DF294" s="465">
        <v>8978566573.1446514</v>
      </c>
      <c r="DG294" s="465">
        <v>11223208216.430815</v>
      </c>
      <c r="DH294" s="465">
        <v>13467849859.716978</v>
      </c>
      <c r="DI294" s="465">
        <v>16393662083.036049</v>
      </c>
      <c r="DJ294" s="465">
        <v>18638303726.322212</v>
      </c>
      <c r="DK294" s="465">
        <v>20882945369.608376</v>
      </c>
      <c r="DL294" s="465">
        <v>23127587012.894539</v>
      </c>
      <c r="DM294" s="465">
        <v>25372228656.180702</v>
      </c>
      <c r="DN294" s="465">
        <v>29145017000.000008</v>
      </c>
      <c r="DP294" s="465">
        <v>2244641643.2861629</v>
      </c>
      <c r="DQ294" s="465">
        <v>4489283286.5723257</v>
      </c>
      <c r="DR294" s="465">
        <v>6733924929.8584881</v>
      </c>
      <c r="DS294" s="465">
        <v>8978566573.1446514</v>
      </c>
      <c r="DT294" s="465">
        <v>11223208216.430815</v>
      </c>
      <c r="DU294" s="465">
        <v>13467849859.716978</v>
      </c>
      <c r="DV294" s="465">
        <v>16393662083.036049</v>
      </c>
      <c r="DW294" s="465">
        <v>18638303726.322212</v>
      </c>
      <c r="DX294" s="465">
        <v>20882945369.608376</v>
      </c>
      <c r="DY294" s="465">
        <v>23127587012.894539</v>
      </c>
      <c r="DZ294" s="465">
        <v>25372228656.180702</v>
      </c>
      <c r="EA294" s="465">
        <v>29145017000.000008</v>
      </c>
      <c r="EC294" s="464">
        <v>1000000</v>
      </c>
      <c r="ED294" s="465">
        <v>1000000</v>
      </c>
      <c r="EE294" s="465">
        <v>1000000</v>
      </c>
      <c r="EF294" s="465">
        <v>1000000</v>
      </c>
      <c r="EG294" s="465">
        <v>1000000</v>
      </c>
      <c r="EH294" s="465">
        <v>1000000</v>
      </c>
      <c r="EI294" s="465">
        <v>1000000</v>
      </c>
      <c r="EJ294" s="465">
        <v>1000000</v>
      </c>
      <c r="EK294" s="465">
        <v>1000000</v>
      </c>
      <c r="EL294" s="465">
        <v>1000000</v>
      </c>
      <c r="EM294" s="465">
        <v>1000000</v>
      </c>
      <c r="EN294" s="465">
        <v>1000000</v>
      </c>
      <c r="EP294" s="465">
        <v>1000000</v>
      </c>
      <c r="EQ294" s="465">
        <v>1000000</v>
      </c>
      <c r="ER294" s="465">
        <v>1000000</v>
      </c>
      <c r="ES294" s="465">
        <v>1000000</v>
      </c>
      <c r="ET294" s="465">
        <v>1000000</v>
      </c>
      <c r="EU294" s="465">
        <v>1000000</v>
      </c>
      <c r="EV294" s="465">
        <v>1000000</v>
      </c>
      <c r="EW294" s="465">
        <v>1000000</v>
      </c>
      <c r="EX294" s="465">
        <v>1000000</v>
      </c>
      <c r="EY294" s="465">
        <v>1000000</v>
      </c>
      <c r="EZ294" s="465">
        <v>1000000</v>
      </c>
      <c r="FA294" s="465">
        <v>1000000</v>
      </c>
    </row>
    <row r="295" spans="1:157" ht="22.5" customHeight="1">
      <c r="B295" s="163" t="s">
        <v>208</v>
      </c>
      <c r="C295" s="1" t="s">
        <v>209</v>
      </c>
      <c r="D295" s="1" t="s">
        <v>171</v>
      </c>
      <c r="E295" s="1" t="s">
        <v>172</v>
      </c>
      <c r="F295" s="1">
        <v>2</v>
      </c>
      <c r="G295" s="1" t="s">
        <v>171</v>
      </c>
      <c r="H295" s="1" t="s">
        <v>171</v>
      </c>
      <c r="I295" s="1" t="s">
        <v>171</v>
      </c>
      <c r="J295" s="1" t="s">
        <v>171</v>
      </c>
      <c r="K295" s="1" t="s">
        <v>171</v>
      </c>
      <c r="L295" s="1" t="s">
        <v>171</v>
      </c>
      <c r="M295" s="1" t="s">
        <v>171</v>
      </c>
      <c r="N295" s="1" t="s">
        <v>171</v>
      </c>
      <c r="O295" s="1" t="s">
        <v>171</v>
      </c>
      <c r="T295" s="172" t="s">
        <v>175</v>
      </c>
      <c r="U295" s="399"/>
      <c r="V295" s="172" t="s">
        <v>175</v>
      </c>
      <c r="W295" s="343">
        <f>(+SUMIFS('[1]SIIF 30 de Noviembre de 2025'!$P$4:$P$749,'[1]SIIF 30 de Noviembre de 2025'!$A$4:$A$749,$B295,'[1]SIIF 30 de Noviembre de 2025'!$B$4:$B$749,$C295,'[1]SIIF 30 de Noviembre de 2025'!$C$4:$C$749,$D295,'[1]SIIF 30 de Noviembre de 2025'!$D$4:$D$749,$E295,'[1]SIIF 30 de Noviembre de 2025'!$E$4:$E$749,$F295,'[1]SIIF 30 de Noviembre de 2025'!$F$4:$F$749,$G295,'[1]SIIF 30 de Noviembre de 2025'!$G$4:$G$749,$H295,'[1]SIIF 30 de Noviembre de 2025'!$H$4:$H$749,$I295,'[1]SIIF 30 de Noviembre de 2025'!$I$4:$I$749,$J295,'[1]SIIF 30 de Noviembre de 2025'!$J$4:$J$749,$K295,'[1]SIIF 30 de Noviembre de 2025'!$K$4:$K$749,$L295,'[1]SIIF 30 de Noviembre de 2025'!$L$4:$L$749,$M295,'[1]SIIF 30 de Noviembre de 2025'!$M$4:$M$749,$N295,'[1]SIIF 30 de Noviembre de 2025'!$N$4:$N$749,$O295)/1000000)</f>
        <v>3000</v>
      </c>
      <c r="X295" s="294">
        <v>0</v>
      </c>
      <c r="Y295" s="343">
        <f>(+SUMIFS('[1]SIIF 30 de Noviembre de 2025'!$R$4:$R$749,'[1]SIIF 30 de Noviembre de 2025'!$A$4:$A$749,$B295,'[1]SIIF 30 de Noviembre de 2025'!$B$4:$B$749,$C295,'[1]SIIF 30 de Noviembre de 2025'!$C$4:$C$749,$D295,'[1]SIIF 30 de Noviembre de 2025'!$D$4:$D$749,$E295,'[1]SIIF 30 de Noviembre de 2025'!$E$4:$E$749,$F295,'[1]SIIF 30 de Noviembre de 2025'!$F$4:$F$749,$G295,'[1]SIIF 30 de Noviembre de 2025'!$G$4:$G$749,$H295,'[1]SIIF 30 de Noviembre de 2025'!$H$4:$H$749,$I295,'[1]SIIF 30 de Noviembre de 2025'!$I$4:$I$749,$J295,'[1]SIIF 30 de Noviembre de 2025'!$J$4:$J$749,$K295,'[1]SIIF 30 de Noviembre de 2025'!$K$4:$K$749,$L295,'[1]SIIF 30 de Noviembre de 2025'!$L$4:$L$749,$M295,'[1]SIIF 30 de Noviembre de 2025'!$M$4:$M$749,$N295,'[1]SIIF 30 de Noviembre de 2025'!$N$4:$N$749,$O295)/1000000)</f>
        <v>0</v>
      </c>
      <c r="Z295" s="294"/>
      <c r="AA295" s="343">
        <f>(+SUMIFS('[1]SIIF 30 de Noviembre de 2025'!$Q$4:$Q$749,'[1]SIIF 30 de Noviembre de 2025'!$A$4:$A$749,$B295,'[1]SIIF 30 de Noviembre de 2025'!$B$4:$B$749,$C295,'[1]SIIF 30 de Noviembre de 2025'!$C$4:$C$749,$D295,'[1]SIIF 30 de Noviembre de 2025'!$D$4:$D$749,$E295,'[1]SIIF 30 de Noviembre de 2025'!$E$4:$E$749,$F295,'[1]SIIF 30 de Noviembre de 2025'!$F$4:$F$749,$G295,'[1]SIIF 30 de Noviembre de 2025'!$G$4:$G$749,$H295,'[1]SIIF 30 de Noviembre de 2025'!$H$4:$H$749,$I295,'[1]SIIF 30 de Noviembre de 2025'!$I$4:$I$749,$J295,'[1]SIIF 30 de Noviembre de 2025'!$J$4:$J$749,$K295,'[1]SIIF 30 de Noviembre de 2025'!$K$4:$K$749,$L295,'[1]SIIF 30 de Noviembre de 2025'!$L$4:$L$749,$M295,'[1]SIIF 30 de Noviembre de 2025'!$M$4:$M$749,$N295,'[1]SIIF 30 de Noviembre de 2025'!$N$4:$N$749,$O295)/1000000)</f>
        <v>0</v>
      </c>
      <c r="AB295" s="294"/>
      <c r="AC295" s="294"/>
      <c r="AD295" s="407">
        <f>W295-Y295+AA295</f>
        <v>3000</v>
      </c>
      <c r="AE295" s="343">
        <f>(+SUMIFS('[1]SIIF 30 de Noviembre de 2025'!$T$4:$T$749,'[1]SIIF 30 de Noviembre de 2025'!$A$4:$A$749,$B295,'[1]SIIF 30 de Noviembre de 2025'!$B$4:$B$749,$C295,'[1]SIIF 30 de Noviembre de 2025'!$C$4:$C$749,$D295,'[1]SIIF 30 de Noviembre de 2025'!$D$4:$D$749,$E295,'[1]SIIF 30 de Noviembre de 2025'!$E$4:$E$749,$F295,'[1]SIIF 30 de Noviembre de 2025'!$F$4:$F$749,$G295,'[1]SIIF 30 de Noviembre de 2025'!$G$4:$G$749,$H295,'[1]SIIF 30 de Noviembre de 2025'!$H$4:$H$749,$I295,'[1]SIIF 30 de Noviembre de 2025'!$I$4:$I$749,$J295,'[1]SIIF 30 de Noviembre de 2025'!$J$4:$J$749,$K295,'[1]SIIF 30 de Noviembre de 2025'!$K$4:$K$749,$L295,'[1]SIIF 30 de Noviembre de 2025'!$L$4:$L$749,$M295,'[1]SIIF 30 de Noviembre de 2025'!$M$4:$M$749,$N295,'[1]SIIF 30 de Noviembre de 2025'!$N$4:$N$749,$O295)/1000000)</f>
        <v>0</v>
      </c>
      <c r="AF295" s="343">
        <f>(+SUMIFS('[1]SIIF 30 de Noviembre de 2025'!$U$4:$U$749,'[1]SIIF 30 de Noviembre de 2025'!$A$4:$A$749,$B295,'[1]SIIF 30 de Noviembre de 2025'!$B$4:$B$749,$C295,'[1]SIIF 30 de Noviembre de 2025'!$C$4:$C$749,$D295,'[1]SIIF 30 de Noviembre de 2025'!$D$4:$D$749,$E295,'[1]SIIF 30 de Noviembre de 2025'!$E$4:$E$749,$F295,'[1]SIIF 30 de Noviembre de 2025'!$F$4:$F$749,$G295,'[1]SIIF 30 de Noviembre de 2025'!$G$4:$G$749,$H295,'[1]SIIF 30 de Noviembre de 2025'!$H$4:$H$749,$I295,'[1]SIIF 30 de Noviembre de 2025'!$I$4:$I$749,$J295,'[1]SIIF 30 de Noviembre de 2025'!$J$4:$J$749,$K295,'[1]SIIF 30 de Noviembre de 2025'!$K$4:$K$749,$L295,'[1]SIIF 30 de Noviembre de 2025'!$L$4:$L$749,$M295,'[1]SIIF 30 de Noviembre de 2025'!$M$4:$M$749,$N295,'[1]SIIF 30 de Noviembre de 2025'!$N$4:$N$749,$O295)/1000000)</f>
        <v>2981.9633208699997</v>
      </c>
      <c r="AG295" s="343">
        <f t="shared" si="766"/>
        <v>18.036679130000266</v>
      </c>
      <c r="AH295" s="407">
        <f>+SUMIFS('[1]SIIF 30 de Noviembre de 2025'!$W$4:$W$749,'[1]SIIF 30 de Noviembre de 2025'!$A$4:$A$749,$B295,'[1]SIIF 30 de Noviembre de 2025'!$B$4:$B$749,$C295,'[1]SIIF 30 de Noviembre de 2025'!$C$4:$C$749,$D295,'[1]SIIF 30 de Noviembre de 2025'!$D$4:$D$749,$E295,'[1]SIIF 30 de Noviembre de 2025'!$E$4:$E$749,$F295,'[1]SIIF 30 de Noviembre de 2025'!$F$4:$F$749,$G295,'[1]SIIF 30 de Noviembre de 2025'!$G$4:$G$749,$H295,'[1]SIIF 30 de Noviembre de 2025'!$H$4:$H$749,$I295,'[1]SIIF 30 de Noviembre de 2025'!$I$4:$I$749,$J295,'[1]SIIF 30 de Noviembre de 2025'!$J$4:$J$749,$K295,'[1]SIIF 30 de Noviembre de 2025'!$K$4:$K$749,$L295,'[1]SIIF 30 de Noviembre de 2025'!$L$4:$L$749,$M295,'[1]SIIF 30 de Noviembre de 2025'!$M$4:$M$749,$N295,'[1]SIIF 30 de Noviembre de 2025'!$N$4:$N$749,$O295)/1000000</f>
        <v>2688.6904540599999</v>
      </c>
      <c r="AI295" s="175">
        <f t="shared" si="755"/>
        <v>0.89623015135333328</v>
      </c>
      <c r="AJ295" s="215"/>
      <c r="AK295" s="243">
        <f>INDEX(CC295:CN295,MATCH($W$1,$CC$86:$CN$86,0))</f>
        <v>2881.4301909999999</v>
      </c>
      <c r="AL295" s="174">
        <f t="shared" ref="AL295:AL301" si="770">+AH295-AK295</f>
        <v>-192.73973694000006</v>
      </c>
      <c r="AM295" s="168">
        <f t="shared" si="756"/>
        <v>0.96047673033333336</v>
      </c>
      <c r="AN295" s="407">
        <f>+SUMIFS('[1]SIIF 30 de Noviembre de 2025'!$X$4:$X$749,'[1]SIIF 30 de Noviembre de 2025'!$A$4:$A$749,$B295,'[1]SIIF 30 de Noviembre de 2025'!$B$4:$B$749,$C295,'[1]SIIF 30 de Noviembre de 2025'!$C$4:$C$749,$D295,'[1]SIIF 30 de Noviembre de 2025'!$D$4:$D$749,$E295,'[1]SIIF 30 de Noviembre de 2025'!$E$4:$E$749,$F295,'[1]SIIF 30 de Noviembre de 2025'!$F$4:$F$749,$G295,'[1]SIIF 30 de Noviembre de 2025'!$G$4:$G$749,$H295,'[1]SIIF 30 de Noviembre de 2025'!$H$4:$H$749,$I295,'[1]SIIF 30 de Noviembre de 2025'!$I$4:$I$749,$J295,'[1]SIIF 30 de Noviembre de 2025'!$J$4:$J$749,$K295,'[1]SIIF 30 de Noviembre de 2025'!$K$4:$K$749,$L295,'[1]SIIF 30 de Noviembre de 2025'!$L$4:$L$749,$M295,'[1]SIIF 30 de Noviembre de 2025'!$M$4:$M$749,$N295,'[1]SIIF 30 de Noviembre de 2025'!$N$4:$N$749,$O295)/1000000</f>
        <v>2051.3653803100001</v>
      </c>
      <c r="AO295" s="175">
        <f t="shared" si="757"/>
        <v>0.68378846010333338</v>
      </c>
      <c r="AP295" s="215"/>
      <c r="AQ295" s="243">
        <f>INDEX(CP295:DA295,MATCH($W$1,$CP$86:$DA$86,0))</f>
        <v>2633.3692276699994</v>
      </c>
      <c r="AR295" s="174">
        <f t="shared" ref="AR295:AR301" si="771">+AN295-AQ295</f>
        <v>-582.00384735999933</v>
      </c>
      <c r="AS295" s="168">
        <f t="shared" si="758"/>
        <v>0.87778974255666664</v>
      </c>
      <c r="AT295" s="407">
        <f>+SUMIFS('[1]SIIF 30 de Noviembre de 2025'!$Z$4:$Z$749,'[1]SIIF 30 de Noviembre de 2025'!$A$4:$A$749,$B295,'[1]SIIF 30 de Noviembre de 2025'!$B$4:$B$749,$C295,'[1]SIIF 30 de Noviembre de 2025'!$C$4:$C$749,$D295,'[1]SIIF 30 de Noviembre de 2025'!$D$4:$D$749,$E295,'[1]SIIF 30 de Noviembre de 2025'!$E$4:$E$749,$F295,'[1]SIIF 30 de Noviembre de 2025'!$F$4:$F$749,$G295,'[1]SIIF 30 de Noviembre de 2025'!$G$4:$G$749,$H295,'[1]SIIF 30 de Noviembre de 2025'!$H$4:$H$749,$I295,'[1]SIIF 30 de Noviembre de 2025'!$I$4:$I$749,$J295,'[1]SIIF 30 de Noviembre de 2025'!$J$4:$J$749,$K295,'[1]SIIF 30 de Noviembre de 2025'!$K$4:$K$749,$L295,'[1]SIIF 30 de Noviembre de 2025'!$L$4:$L$749,$M295,'[1]SIIF 30 de Noviembre de 2025'!$M$4:$M$749,$N295,'[1]SIIF 30 de Noviembre de 2025'!$N$4:$N$749,$O295)/1000000</f>
        <v>2051.3653803100001</v>
      </c>
      <c r="AU295" s="175">
        <f t="shared" si="759"/>
        <v>0.68378846010333338</v>
      </c>
      <c r="AV295" s="407">
        <f>+AD295-AH295</f>
        <v>311.30954594000013</v>
      </c>
      <c r="AW295" s="341">
        <f>+AH295-AN295</f>
        <v>637.32507374999977</v>
      </c>
      <c r="AX295" s="342">
        <f t="shared" si="767"/>
        <v>948.63461968999991</v>
      </c>
      <c r="AY295" s="376"/>
      <c r="AZ295" s="188">
        <f>AD295*AS295</f>
        <v>2633.3692276699999</v>
      </c>
      <c r="BA295" s="170">
        <f>IF(AND(AZ295=0,AN295&gt;AZ295),1,IFERROR(AN295/AZ295,1))</f>
        <v>0.77898889329888776</v>
      </c>
      <c r="BC295" s="255">
        <v>0.19205065099999999</v>
      </c>
      <c r="BD295" s="249">
        <v>0.26420725533333334</v>
      </c>
      <c r="BE295" s="249">
        <v>0.45675590900000002</v>
      </c>
      <c r="BF295" s="249">
        <v>0.51835944666666667</v>
      </c>
      <c r="BG295" s="249">
        <v>0.66178071766666668</v>
      </c>
      <c r="BH295" s="249">
        <v>0.78928831266666666</v>
      </c>
      <c r="BI295" s="249">
        <v>0.82389491699999995</v>
      </c>
      <c r="BJ295" s="249">
        <v>0.85647152133333337</v>
      </c>
      <c r="BK295" s="249">
        <v>0.88697812433333334</v>
      </c>
      <c r="BL295" s="249">
        <v>0.91746806066666664</v>
      </c>
      <c r="BM295" s="249">
        <v>0.96047673033333336</v>
      </c>
      <c r="BN295" s="249">
        <v>1</v>
      </c>
      <c r="BP295" s="249">
        <v>1.0562496733333335E-3</v>
      </c>
      <c r="BQ295" s="249">
        <v>2.7970083340000004E-2</v>
      </c>
      <c r="BR295" s="249">
        <v>6.8573116340000004E-2</v>
      </c>
      <c r="BS295" s="249">
        <v>0.11558656100666669</v>
      </c>
      <c r="BT295" s="249">
        <v>0.16042743900666667</v>
      </c>
      <c r="BU295" s="249">
        <v>0.34608357667333339</v>
      </c>
      <c r="BV295" s="249">
        <v>0.42480171978333336</v>
      </c>
      <c r="BW295" s="249">
        <v>0.53618411756000006</v>
      </c>
      <c r="BX295" s="249">
        <v>0.64462578833666673</v>
      </c>
      <c r="BY295" s="249">
        <v>0.77650639944666666</v>
      </c>
      <c r="BZ295" s="249">
        <v>0.87778974255666664</v>
      </c>
      <c r="CA295" s="249">
        <v>1</v>
      </c>
      <c r="CC295" s="464">
        <f t="shared" si="768"/>
        <v>576.15195300000005</v>
      </c>
      <c r="CD295" s="464">
        <f t="shared" si="768"/>
        <v>792.62176599999998</v>
      </c>
      <c r="CE295" s="464">
        <f t="shared" si="768"/>
        <v>1370.2677269999999</v>
      </c>
      <c r="CF295" s="464">
        <f t="shared" si="768"/>
        <v>1555.07834</v>
      </c>
      <c r="CG295" s="464">
        <f t="shared" si="768"/>
        <v>1985.3421530000001</v>
      </c>
      <c r="CH295" s="464">
        <f t="shared" si="768"/>
        <v>2367.8649380000002</v>
      </c>
      <c r="CI295" s="464">
        <f t="shared" si="768"/>
        <v>2471.6847509999998</v>
      </c>
      <c r="CJ295" s="464">
        <f t="shared" si="768"/>
        <v>2569.4145640000002</v>
      </c>
      <c r="CK295" s="464">
        <f t="shared" si="768"/>
        <v>2660.9343730000001</v>
      </c>
      <c r="CL295" s="464">
        <f t="shared" si="768"/>
        <v>2752.4041820000002</v>
      </c>
      <c r="CM295" s="464">
        <f t="shared" si="768"/>
        <v>2881.4301909999999</v>
      </c>
      <c r="CN295" s="464">
        <f t="shared" si="768"/>
        <v>3000</v>
      </c>
      <c r="CP295" s="465">
        <f t="shared" si="769"/>
        <v>3.1687490199999999</v>
      </c>
      <c r="CQ295" s="465">
        <f t="shared" si="769"/>
        <v>83.910250019999992</v>
      </c>
      <c r="CR295" s="465">
        <f t="shared" si="769"/>
        <v>205.71934901999998</v>
      </c>
      <c r="CS295" s="465">
        <f t="shared" si="769"/>
        <v>346.75968301999995</v>
      </c>
      <c r="CT295" s="465">
        <f t="shared" si="769"/>
        <v>481.28231701999999</v>
      </c>
      <c r="CU295" s="465">
        <f t="shared" si="769"/>
        <v>1038.25073002</v>
      </c>
      <c r="CV295" s="465">
        <f t="shared" si="769"/>
        <v>1274.4051593499998</v>
      </c>
      <c r="CW295" s="465">
        <f t="shared" si="769"/>
        <v>1608.5523526799998</v>
      </c>
      <c r="CX295" s="465">
        <f t="shared" si="769"/>
        <v>1933.8773650099997</v>
      </c>
      <c r="CY295" s="465">
        <f t="shared" si="769"/>
        <v>2329.5191983399995</v>
      </c>
      <c r="CZ295" s="465">
        <f t="shared" si="769"/>
        <v>2633.3692276699994</v>
      </c>
      <c r="DA295" s="465">
        <f t="shared" si="769"/>
        <v>2999.9999999999995</v>
      </c>
      <c r="DC295" s="464">
        <v>576151953</v>
      </c>
      <c r="DD295" s="465">
        <v>792621766</v>
      </c>
      <c r="DE295" s="465">
        <v>1370267727</v>
      </c>
      <c r="DF295" s="465">
        <v>1555078340</v>
      </c>
      <c r="DG295" s="465">
        <v>1985342153</v>
      </c>
      <c r="DH295" s="465">
        <v>2367864938</v>
      </c>
      <c r="DI295" s="465">
        <v>2471684751</v>
      </c>
      <c r="DJ295" s="465">
        <v>2569414564</v>
      </c>
      <c r="DK295" s="465">
        <v>2660934373</v>
      </c>
      <c r="DL295" s="465">
        <v>2752404182</v>
      </c>
      <c r="DM295" s="465">
        <v>2881430191</v>
      </c>
      <c r="DN295" s="465">
        <v>3000000000</v>
      </c>
      <c r="DP295" s="465">
        <v>3168749.02</v>
      </c>
      <c r="DQ295" s="465">
        <v>83910250.019999996</v>
      </c>
      <c r="DR295" s="465">
        <v>205719349.01999998</v>
      </c>
      <c r="DS295" s="465">
        <v>346759683.01999998</v>
      </c>
      <c r="DT295" s="465">
        <v>481282317.01999998</v>
      </c>
      <c r="DU295" s="465">
        <v>1038250730.02</v>
      </c>
      <c r="DV295" s="465">
        <v>1274405159.3499999</v>
      </c>
      <c r="DW295" s="465">
        <v>1608552352.6799998</v>
      </c>
      <c r="DX295" s="465">
        <v>1933877365.0099998</v>
      </c>
      <c r="DY295" s="465">
        <v>2329519198.3399997</v>
      </c>
      <c r="DZ295" s="465">
        <v>2633369227.6699996</v>
      </c>
      <c r="EA295" s="465">
        <v>2999999999.9999995</v>
      </c>
      <c r="EC295" s="464">
        <v>1000000</v>
      </c>
      <c r="ED295" s="465">
        <v>1000000</v>
      </c>
      <c r="EE295" s="465">
        <v>1000000</v>
      </c>
      <c r="EF295" s="465">
        <v>1000000</v>
      </c>
      <c r="EG295" s="465">
        <v>1000000</v>
      </c>
      <c r="EH295" s="465">
        <v>1000000</v>
      </c>
      <c r="EI295" s="465">
        <v>1000000</v>
      </c>
      <c r="EJ295" s="465">
        <v>1000000</v>
      </c>
      <c r="EK295" s="465">
        <v>1000000</v>
      </c>
      <c r="EL295" s="465">
        <v>1000000</v>
      </c>
      <c r="EM295" s="465">
        <v>1000000</v>
      </c>
      <c r="EN295" s="465">
        <v>1000000</v>
      </c>
      <c r="EP295" s="465">
        <v>1000000</v>
      </c>
      <c r="EQ295" s="465">
        <v>1000000</v>
      </c>
      <c r="ER295" s="465">
        <v>1000000</v>
      </c>
      <c r="ES295" s="465">
        <v>1000000</v>
      </c>
      <c r="ET295" s="465">
        <v>1000000</v>
      </c>
      <c r="EU295" s="465">
        <v>1000000</v>
      </c>
      <c r="EV295" s="465">
        <v>1000000</v>
      </c>
      <c r="EW295" s="465">
        <v>1000000</v>
      </c>
      <c r="EX295" s="465">
        <v>1000000</v>
      </c>
      <c r="EY295" s="465">
        <v>1000000</v>
      </c>
      <c r="EZ295" s="465">
        <v>1000000</v>
      </c>
      <c r="FA295" s="465">
        <v>1000000</v>
      </c>
    </row>
    <row r="296" spans="1:157" ht="22.5" customHeight="1">
      <c r="B296" s="163" t="s">
        <v>208</v>
      </c>
      <c r="C296" s="1" t="s">
        <v>209</v>
      </c>
      <c r="D296" s="1" t="s">
        <v>171</v>
      </c>
      <c r="E296" s="1" t="s">
        <v>172</v>
      </c>
      <c r="F296" s="1">
        <v>3</v>
      </c>
      <c r="G296" s="1" t="s">
        <v>171</v>
      </c>
      <c r="H296" s="1" t="s">
        <v>171</v>
      </c>
      <c r="I296" s="1" t="s">
        <v>171</v>
      </c>
      <c r="J296" s="1" t="s">
        <v>171</v>
      </c>
      <c r="K296" s="1" t="s">
        <v>171</v>
      </c>
      <c r="L296" s="1" t="s">
        <v>171</v>
      </c>
      <c r="M296" s="1" t="s">
        <v>171</v>
      </c>
      <c r="N296" s="1" t="s">
        <v>171</v>
      </c>
      <c r="O296" s="1" t="s">
        <v>171</v>
      </c>
      <c r="T296" s="295" t="s">
        <v>176</v>
      </c>
      <c r="U296" s="398"/>
      <c r="V296" s="172" t="s">
        <v>176</v>
      </c>
      <c r="W296" s="343">
        <f>(+SUMIFS('[1]SIIF 30 de Noviembre de 2025'!$P$4:$P$749,'[1]SIIF 30 de Noviembre de 2025'!$A$4:$A$749,$B296,'[1]SIIF 30 de Noviembre de 2025'!$B$4:$B$749,$C296,'[1]SIIF 30 de Noviembre de 2025'!$C$4:$C$749,$D296,'[1]SIIF 30 de Noviembre de 2025'!$D$4:$D$749,$E296,'[1]SIIF 30 de Noviembre de 2025'!$E$4:$E$749,$F296,'[1]SIIF 30 de Noviembre de 2025'!$F$4:$F$749,$G296,'[1]SIIF 30 de Noviembre de 2025'!$G$4:$G$749,$H296,'[1]SIIF 30 de Noviembre de 2025'!$H$4:$H$749,$I296,'[1]SIIF 30 de Noviembre de 2025'!$I$4:$I$749,$J296,'[1]SIIF 30 de Noviembre de 2025'!$J$4:$J$749,$K296,'[1]SIIF 30 de Noviembre de 2025'!$K$4:$K$749,$L296,'[1]SIIF 30 de Noviembre de 2025'!$L$4:$L$749,$M296,'[1]SIIF 30 de Noviembre de 2025'!$M$4:$M$749,$N296,'[1]SIIF 30 de Noviembre de 2025'!$N$4:$N$749,$O296)/1000000)</f>
        <v>467.49099999999999</v>
      </c>
      <c r="X296" s="294">
        <v>0</v>
      </c>
      <c r="Y296" s="343">
        <f>(+SUMIFS('[1]SIIF 30 de Noviembre de 2025'!$R$4:$R$749,'[1]SIIF 30 de Noviembre de 2025'!$A$4:$A$749,$B296,'[1]SIIF 30 de Noviembre de 2025'!$B$4:$B$749,$C296,'[1]SIIF 30 de Noviembre de 2025'!$C$4:$C$749,$D296,'[1]SIIF 30 de Noviembre de 2025'!$D$4:$D$749,$E296,'[1]SIIF 30 de Noviembre de 2025'!$E$4:$E$749,$F296,'[1]SIIF 30 de Noviembre de 2025'!$F$4:$F$749,$G296,'[1]SIIF 30 de Noviembre de 2025'!$G$4:$G$749,$H296,'[1]SIIF 30 de Noviembre de 2025'!$H$4:$H$749,$I296,'[1]SIIF 30 de Noviembre de 2025'!$I$4:$I$749,$J296,'[1]SIIF 30 de Noviembre de 2025'!$J$4:$J$749,$K296,'[1]SIIF 30 de Noviembre de 2025'!$K$4:$K$749,$L296,'[1]SIIF 30 de Noviembre de 2025'!$L$4:$L$749,$M296,'[1]SIIF 30 de Noviembre de 2025'!$M$4:$M$749,$N296,'[1]SIIF 30 de Noviembre de 2025'!$N$4:$N$749,$O296)/1000000)</f>
        <v>0</v>
      </c>
      <c r="Z296" s="294"/>
      <c r="AA296" s="343">
        <f>(+SUMIFS('[1]SIIF 30 de Noviembre de 2025'!$Q$4:$Q$749,'[1]SIIF 30 de Noviembre de 2025'!$A$4:$A$749,$B296,'[1]SIIF 30 de Noviembre de 2025'!$B$4:$B$749,$C296,'[1]SIIF 30 de Noviembre de 2025'!$C$4:$C$749,$D296,'[1]SIIF 30 de Noviembre de 2025'!$D$4:$D$749,$E296,'[1]SIIF 30 de Noviembre de 2025'!$E$4:$E$749,$F296,'[1]SIIF 30 de Noviembre de 2025'!$F$4:$F$749,$G296,'[1]SIIF 30 de Noviembre de 2025'!$G$4:$G$749,$H296,'[1]SIIF 30 de Noviembre de 2025'!$H$4:$H$749,$I296,'[1]SIIF 30 de Noviembre de 2025'!$I$4:$I$749,$J296,'[1]SIIF 30 de Noviembre de 2025'!$J$4:$J$749,$K296,'[1]SIIF 30 de Noviembre de 2025'!$K$4:$K$749,$L296,'[1]SIIF 30 de Noviembre de 2025'!$L$4:$L$749,$M296,'[1]SIIF 30 de Noviembre de 2025'!$M$4:$M$749,$N296,'[1]SIIF 30 de Noviembre de 2025'!$N$4:$N$749,$O296)/1000000)</f>
        <v>0</v>
      </c>
      <c r="AB296" s="294"/>
      <c r="AC296" s="294"/>
      <c r="AD296" s="407">
        <f>W296-Y296+AA296</f>
        <v>467.49099999999999</v>
      </c>
      <c r="AE296" s="343">
        <f>(+SUMIFS('[1]SIIF 30 de Noviembre de 2025'!$T$4:$T$749,'[1]SIIF 30 de Noviembre de 2025'!$A$4:$A$749,$B296,'[1]SIIF 30 de Noviembre de 2025'!$B$4:$B$749,$C296,'[1]SIIF 30 de Noviembre de 2025'!$C$4:$C$749,$D296,'[1]SIIF 30 de Noviembre de 2025'!$D$4:$D$749,$E296,'[1]SIIF 30 de Noviembre de 2025'!$E$4:$E$749,$F296,'[1]SIIF 30 de Noviembre de 2025'!$F$4:$F$749,$G296,'[1]SIIF 30 de Noviembre de 2025'!$G$4:$G$749,$H296,'[1]SIIF 30 de Noviembre de 2025'!$H$4:$H$749,$I296,'[1]SIIF 30 de Noviembre de 2025'!$I$4:$I$749,$J296,'[1]SIIF 30 de Noviembre de 2025'!$J$4:$J$749,$K296,'[1]SIIF 30 de Noviembre de 2025'!$K$4:$K$749,$L296,'[1]SIIF 30 de Noviembre de 2025'!$L$4:$L$749,$M296,'[1]SIIF 30 de Noviembre de 2025'!$M$4:$M$749,$N296,'[1]SIIF 30 de Noviembre de 2025'!$N$4:$N$749,$O296)/1000000)</f>
        <v>0</v>
      </c>
      <c r="AF296" s="343">
        <f>(+SUMIFS('[1]SIIF 30 de Noviembre de 2025'!$U$4:$U$749,'[1]SIIF 30 de Noviembre de 2025'!$A$4:$A$749,$B296,'[1]SIIF 30 de Noviembre de 2025'!$B$4:$B$749,$C296,'[1]SIIF 30 de Noviembre de 2025'!$C$4:$C$749,$D296,'[1]SIIF 30 de Noviembre de 2025'!$D$4:$D$749,$E296,'[1]SIIF 30 de Noviembre de 2025'!$E$4:$E$749,$F296,'[1]SIIF 30 de Noviembre de 2025'!$F$4:$F$749,$G296,'[1]SIIF 30 de Noviembre de 2025'!$G$4:$G$749,$H296,'[1]SIIF 30 de Noviembre de 2025'!$H$4:$H$749,$I296,'[1]SIIF 30 de Noviembre de 2025'!$I$4:$I$749,$J296,'[1]SIIF 30 de Noviembre de 2025'!$J$4:$J$749,$K296,'[1]SIIF 30 de Noviembre de 2025'!$K$4:$K$749,$L296,'[1]SIIF 30 de Noviembre de 2025'!$L$4:$L$749,$M296,'[1]SIIF 30 de Noviembre de 2025'!$M$4:$M$749,$N296,'[1]SIIF 30 de Noviembre de 2025'!$N$4:$N$749,$O296)/1000000)</f>
        <v>188.49100000000001</v>
      </c>
      <c r="AG296" s="343">
        <f t="shared" si="766"/>
        <v>279</v>
      </c>
      <c r="AH296" s="407">
        <f>+SUMIFS('[1]SIIF 30 de Noviembre de 2025'!$W$4:$W$749,'[1]SIIF 30 de Noviembre de 2025'!$A$4:$A$749,$B296,'[1]SIIF 30 de Noviembre de 2025'!$B$4:$B$749,$C296,'[1]SIIF 30 de Noviembre de 2025'!$C$4:$C$749,$D296,'[1]SIIF 30 de Noviembre de 2025'!$D$4:$D$749,$E296,'[1]SIIF 30 de Noviembre de 2025'!$E$4:$E$749,$F296,'[1]SIIF 30 de Noviembre de 2025'!$F$4:$F$749,$G296,'[1]SIIF 30 de Noviembre de 2025'!$G$4:$G$749,$H296,'[1]SIIF 30 de Noviembre de 2025'!$H$4:$H$749,$I296,'[1]SIIF 30 de Noviembre de 2025'!$I$4:$I$749,$J296,'[1]SIIF 30 de Noviembre de 2025'!$J$4:$J$749,$K296,'[1]SIIF 30 de Noviembre de 2025'!$K$4:$K$749,$L296,'[1]SIIF 30 de Noviembre de 2025'!$L$4:$L$749,$M296,'[1]SIIF 30 de Noviembre de 2025'!$M$4:$M$749,$N296,'[1]SIIF 30 de Noviembre de 2025'!$N$4:$N$749,$O296)/1000000</f>
        <v>151.617976</v>
      </c>
      <c r="AI296" s="175">
        <f t="shared" si="755"/>
        <v>0.32432276985011477</v>
      </c>
      <c r="AJ296" s="215"/>
      <c r="AK296" s="243">
        <f>INDEX(CC296:CN296,MATCH($W$1,$CC$86:$CN$86,0))</f>
        <v>462.52800999999999</v>
      </c>
      <c r="AL296" s="174">
        <f t="shared" si="770"/>
        <v>-310.910034</v>
      </c>
      <c r="AM296" s="168">
        <f t="shared" si="756"/>
        <v>0.98938377423308688</v>
      </c>
      <c r="AN296" s="407">
        <f>+SUMIFS('[1]SIIF 30 de Noviembre de 2025'!$X$4:$X$749,'[1]SIIF 30 de Noviembre de 2025'!$A$4:$A$749,$B296,'[1]SIIF 30 de Noviembre de 2025'!$B$4:$B$749,$C296,'[1]SIIF 30 de Noviembre de 2025'!$C$4:$C$749,$D296,'[1]SIIF 30 de Noviembre de 2025'!$D$4:$D$749,$E296,'[1]SIIF 30 de Noviembre de 2025'!$E$4:$E$749,$F296,'[1]SIIF 30 de Noviembre de 2025'!$F$4:$F$749,$G296,'[1]SIIF 30 de Noviembre de 2025'!$G$4:$G$749,$H296,'[1]SIIF 30 de Noviembre de 2025'!$H$4:$H$749,$I296,'[1]SIIF 30 de Noviembre de 2025'!$I$4:$I$749,$J296,'[1]SIIF 30 de Noviembre de 2025'!$J$4:$J$749,$K296,'[1]SIIF 30 de Noviembre de 2025'!$K$4:$K$749,$L296,'[1]SIIF 30 de Noviembre de 2025'!$L$4:$L$749,$M296,'[1]SIIF 30 de Noviembre de 2025'!$M$4:$M$749,$N296,'[1]SIIF 30 de Noviembre de 2025'!$N$4:$N$749,$O296)/1000000</f>
        <v>72.676236000000003</v>
      </c>
      <c r="AO296" s="175">
        <f t="shared" si="757"/>
        <v>0.15546018212115315</v>
      </c>
      <c r="AP296" s="215"/>
      <c r="AQ296" s="243">
        <f>INDEX(CP296:DA296,MATCH($W$1,$CP$86:$DA$86,0))</f>
        <v>462.52800999999999</v>
      </c>
      <c r="AR296" s="174">
        <f t="shared" si="771"/>
        <v>-389.85177399999998</v>
      </c>
      <c r="AS296" s="168">
        <f t="shared" si="758"/>
        <v>0.98938377423308688</v>
      </c>
      <c r="AT296" s="407">
        <f>+SUMIFS('[1]SIIF 30 de Noviembre de 2025'!$Z$4:$Z$749,'[1]SIIF 30 de Noviembre de 2025'!$A$4:$A$749,$B296,'[1]SIIF 30 de Noviembre de 2025'!$B$4:$B$749,$C296,'[1]SIIF 30 de Noviembre de 2025'!$C$4:$C$749,$D296,'[1]SIIF 30 de Noviembre de 2025'!$D$4:$D$749,$E296,'[1]SIIF 30 de Noviembre de 2025'!$E$4:$E$749,$F296,'[1]SIIF 30 de Noviembre de 2025'!$F$4:$F$749,$G296,'[1]SIIF 30 de Noviembre de 2025'!$G$4:$G$749,$H296,'[1]SIIF 30 de Noviembre de 2025'!$H$4:$H$749,$I296,'[1]SIIF 30 de Noviembre de 2025'!$I$4:$I$749,$J296,'[1]SIIF 30 de Noviembre de 2025'!$J$4:$J$749,$K296,'[1]SIIF 30 de Noviembre de 2025'!$K$4:$K$749,$L296,'[1]SIIF 30 de Noviembre de 2025'!$L$4:$L$749,$M296,'[1]SIIF 30 de Noviembre de 2025'!$M$4:$M$749,$N296,'[1]SIIF 30 de Noviembre de 2025'!$N$4:$N$749,$O296)/1000000</f>
        <v>72.676236000000003</v>
      </c>
      <c r="AU296" s="175">
        <f t="shared" si="759"/>
        <v>0.15546018212115315</v>
      </c>
      <c r="AV296" s="407">
        <f>+AD296-AH296</f>
        <v>315.87302399999999</v>
      </c>
      <c r="AW296" s="341">
        <f>+AH296-AN296</f>
        <v>78.941739999999996</v>
      </c>
      <c r="AX296" s="342">
        <f t="shared" si="767"/>
        <v>394.81476399999997</v>
      </c>
      <c r="AY296" s="376"/>
      <c r="AZ296" s="188">
        <f>AD296*AS296</f>
        <v>462.52800999999999</v>
      </c>
      <c r="BA296" s="170">
        <f>IF(AND(AZ296=0,AN296&gt;AZ296),1,IFERROR(AN296/AZ296,1))</f>
        <v>0.15712829153849517</v>
      </c>
      <c r="BC296" s="255">
        <v>6.5567422688351223E-2</v>
      </c>
      <c r="BD296" s="249">
        <v>0.14610839566964925</v>
      </c>
      <c r="BE296" s="249">
        <v>0.21210363408065611</v>
      </c>
      <c r="BF296" s="249">
        <v>0.27809887249166293</v>
      </c>
      <c r="BG296" s="249">
        <v>0.31628608893005428</v>
      </c>
      <c r="BH296" s="249">
        <v>0.33949975507549879</v>
      </c>
      <c r="BI296" s="249">
        <v>0.35011597228609748</v>
      </c>
      <c r="BJ296" s="249">
        <v>0.36073218949669622</v>
      </c>
      <c r="BK296" s="249">
        <v>0.96815133981188939</v>
      </c>
      <c r="BL296" s="249">
        <v>0.97876755702248819</v>
      </c>
      <c r="BM296" s="249">
        <v>0.98938377423308688</v>
      </c>
      <c r="BN296" s="249">
        <v>1</v>
      </c>
      <c r="BP296" s="249">
        <v>6.5567422688351223E-2</v>
      </c>
      <c r="BQ296" s="249">
        <v>0.14610839566964925</v>
      </c>
      <c r="BR296" s="249">
        <v>0.21210363408065611</v>
      </c>
      <c r="BS296" s="249">
        <v>0.27809887249166293</v>
      </c>
      <c r="BT296" s="249">
        <v>0.31628608893005428</v>
      </c>
      <c r="BU296" s="249">
        <v>0.33949975507549879</v>
      </c>
      <c r="BV296" s="249">
        <v>0.35011597228609748</v>
      </c>
      <c r="BW296" s="249">
        <v>0.36073218949669622</v>
      </c>
      <c r="BX296" s="249">
        <v>0.37134840670729491</v>
      </c>
      <c r="BY296" s="249">
        <v>0.3819646239178936</v>
      </c>
      <c r="BZ296" s="249">
        <v>0.98938377423308688</v>
      </c>
      <c r="CA296" s="249">
        <v>1</v>
      </c>
      <c r="CC296" s="464">
        <f t="shared" si="768"/>
        <v>30.652180000000001</v>
      </c>
      <c r="CD296" s="464">
        <f t="shared" si="768"/>
        <v>68.304360000000003</v>
      </c>
      <c r="CE296" s="464">
        <f t="shared" si="768"/>
        <v>99.156540000000007</v>
      </c>
      <c r="CF296" s="464">
        <f t="shared" si="768"/>
        <v>130.00872000000001</v>
      </c>
      <c r="CG296" s="464">
        <f t="shared" si="768"/>
        <v>147.86089999999999</v>
      </c>
      <c r="CH296" s="464">
        <f t="shared" si="768"/>
        <v>158.71307999999999</v>
      </c>
      <c r="CI296" s="464">
        <f t="shared" si="768"/>
        <v>163.67606599999999</v>
      </c>
      <c r="CJ296" s="464">
        <f t="shared" si="768"/>
        <v>168.63905199999999</v>
      </c>
      <c r="CK296" s="464">
        <f t="shared" si="768"/>
        <v>452.60203799999999</v>
      </c>
      <c r="CL296" s="464">
        <f t="shared" si="768"/>
        <v>457.56502399999999</v>
      </c>
      <c r="CM296" s="464">
        <f t="shared" si="768"/>
        <v>462.52800999999999</v>
      </c>
      <c r="CN296" s="464">
        <f t="shared" si="768"/>
        <v>467.49099999999999</v>
      </c>
      <c r="CP296" s="465">
        <f t="shared" si="769"/>
        <v>30.652180000000001</v>
      </c>
      <c r="CQ296" s="465">
        <f t="shared" si="769"/>
        <v>68.304360000000003</v>
      </c>
      <c r="CR296" s="465">
        <f t="shared" si="769"/>
        <v>99.156540000000007</v>
      </c>
      <c r="CS296" s="465">
        <f t="shared" si="769"/>
        <v>130.00872000000001</v>
      </c>
      <c r="CT296" s="465">
        <f t="shared" si="769"/>
        <v>147.86089999999999</v>
      </c>
      <c r="CU296" s="465">
        <f t="shared" si="769"/>
        <v>158.71307999999999</v>
      </c>
      <c r="CV296" s="465">
        <f t="shared" si="769"/>
        <v>163.67606599999999</v>
      </c>
      <c r="CW296" s="465">
        <f t="shared" si="769"/>
        <v>168.63905199999999</v>
      </c>
      <c r="CX296" s="465">
        <f t="shared" si="769"/>
        <v>173.60203799999999</v>
      </c>
      <c r="CY296" s="465">
        <f t="shared" si="769"/>
        <v>178.56502399999999</v>
      </c>
      <c r="CZ296" s="465">
        <f t="shared" si="769"/>
        <v>462.52800999999999</v>
      </c>
      <c r="DA296" s="465">
        <f t="shared" si="769"/>
        <v>467.49099999999999</v>
      </c>
      <c r="DC296" s="464">
        <v>30652180</v>
      </c>
      <c r="DD296" s="465">
        <v>68304360</v>
      </c>
      <c r="DE296" s="465">
        <v>99156540</v>
      </c>
      <c r="DF296" s="465">
        <v>130008720</v>
      </c>
      <c r="DG296" s="465">
        <v>147860900</v>
      </c>
      <c r="DH296" s="465">
        <v>158713080</v>
      </c>
      <c r="DI296" s="465">
        <v>163676066</v>
      </c>
      <c r="DJ296" s="465">
        <v>168639052</v>
      </c>
      <c r="DK296" s="465">
        <v>452602038</v>
      </c>
      <c r="DL296" s="465">
        <v>457565024</v>
      </c>
      <c r="DM296" s="465">
        <v>462528010</v>
      </c>
      <c r="DN296" s="465">
        <v>467491000</v>
      </c>
      <c r="DP296" s="465">
        <v>30652180</v>
      </c>
      <c r="DQ296" s="465">
        <v>68304360</v>
      </c>
      <c r="DR296" s="465">
        <v>99156540</v>
      </c>
      <c r="DS296" s="465">
        <v>130008720</v>
      </c>
      <c r="DT296" s="465">
        <v>147860900</v>
      </c>
      <c r="DU296" s="465">
        <v>158713080</v>
      </c>
      <c r="DV296" s="465">
        <v>163676066</v>
      </c>
      <c r="DW296" s="465">
        <v>168639052</v>
      </c>
      <c r="DX296" s="465">
        <v>173602038</v>
      </c>
      <c r="DY296" s="465">
        <v>178565024</v>
      </c>
      <c r="DZ296" s="465">
        <v>462528010</v>
      </c>
      <c r="EA296" s="465">
        <v>467491000</v>
      </c>
      <c r="EC296" s="464">
        <v>1000000</v>
      </c>
      <c r="ED296" s="465">
        <v>1000000</v>
      </c>
      <c r="EE296" s="465">
        <v>1000000</v>
      </c>
      <c r="EF296" s="465">
        <v>1000000</v>
      </c>
      <c r="EG296" s="465">
        <v>1000000</v>
      </c>
      <c r="EH296" s="465">
        <v>1000000</v>
      </c>
      <c r="EI296" s="465">
        <v>1000000</v>
      </c>
      <c r="EJ296" s="465">
        <v>1000000</v>
      </c>
      <c r="EK296" s="465">
        <v>1000000</v>
      </c>
      <c r="EL296" s="465">
        <v>1000000</v>
      </c>
      <c r="EM296" s="465">
        <v>1000000</v>
      </c>
      <c r="EN296" s="465">
        <v>1000000</v>
      </c>
      <c r="EP296" s="465">
        <v>1000000</v>
      </c>
      <c r="EQ296" s="465">
        <v>1000000</v>
      </c>
      <c r="ER296" s="465">
        <v>1000000</v>
      </c>
      <c r="ES296" s="465">
        <v>1000000</v>
      </c>
      <c r="ET296" s="465">
        <v>1000000</v>
      </c>
      <c r="EU296" s="465">
        <v>1000000</v>
      </c>
      <c r="EV296" s="465">
        <v>1000000</v>
      </c>
      <c r="EW296" s="465">
        <v>1000000</v>
      </c>
      <c r="EX296" s="465">
        <v>1000000</v>
      </c>
      <c r="EY296" s="465">
        <v>1000000</v>
      </c>
      <c r="EZ296" s="465">
        <v>1000000</v>
      </c>
      <c r="FA296" s="465">
        <v>1000000</v>
      </c>
    </row>
    <row r="297" spans="1:157" ht="22.5" customHeight="1">
      <c r="B297" s="163" t="s">
        <v>208</v>
      </c>
      <c r="C297" s="1" t="s">
        <v>209</v>
      </c>
      <c r="D297" s="1" t="s">
        <v>171</v>
      </c>
      <c r="E297" s="1" t="s">
        <v>172</v>
      </c>
      <c r="F297" s="1">
        <v>5</v>
      </c>
      <c r="G297" s="1" t="s">
        <v>171</v>
      </c>
      <c r="H297" s="1" t="s">
        <v>171</v>
      </c>
      <c r="I297" s="1" t="s">
        <v>171</v>
      </c>
      <c r="J297" s="1" t="s">
        <v>171</v>
      </c>
      <c r="K297" s="1" t="s">
        <v>171</v>
      </c>
      <c r="L297" s="1" t="s">
        <v>171</v>
      </c>
      <c r="M297" s="1" t="s">
        <v>171</v>
      </c>
      <c r="N297" s="1" t="s">
        <v>171</v>
      </c>
      <c r="O297" s="1" t="s">
        <v>171</v>
      </c>
      <c r="T297" s="295" t="s">
        <v>360</v>
      </c>
      <c r="U297" s="398"/>
      <c r="V297" s="172" t="s">
        <v>360</v>
      </c>
      <c r="W297" s="343">
        <f>(+SUMIFS('[1]SIIF 30 de Noviembre de 2025'!$P$4:$P$749,'[1]SIIF 30 de Noviembre de 2025'!$A$4:$A$749,$B297,'[1]SIIF 30 de Noviembre de 2025'!$B$4:$B$749,$C297,'[1]SIIF 30 de Noviembre de 2025'!$C$4:$C$749,$D297,'[1]SIIF 30 de Noviembre de 2025'!$D$4:$D$749,$E297,'[1]SIIF 30 de Noviembre de 2025'!$E$4:$E$749,$F297,'[1]SIIF 30 de Noviembre de 2025'!$F$4:$F$749,$G297,'[1]SIIF 30 de Noviembre de 2025'!$G$4:$G$749,$H297,'[1]SIIF 30 de Noviembre de 2025'!$H$4:$H$749,$I297,'[1]SIIF 30 de Noviembre de 2025'!$I$4:$I$749,$J297,'[1]SIIF 30 de Noviembre de 2025'!$J$4:$J$749,$K297,'[1]SIIF 30 de Noviembre de 2025'!$K$4:$K$749,$L297,'[1]SIIF 30 de Noviembre de 2025'!$L$4:$L$749,$M297,'[1]SIIF 30 de Noviembre de 2025'!$M$4:$M$749,$N297,'[1]SIIF 30 de Noviembre de 2025'!$N$4:$N$749,$O297)/1000000)</f>
        <v>4261.7089999999998</v>
      </c>
      <c r="X297" s="294">
        <v>0</v>
      </c>
      <c r="Y297" s="343">
        <f>(+SUMIFS('[1]SIIF 30 de Noviembre de 2025'!$R$4:$R$749,'[1]SIIF 30 de Noviembre de 2025'!$A$4:$A$749,$B297,'[1]SIIF 30 de Noviembre de 2025'!$B$4:$B$749,$C297,'[1]SIIF 30 de Noviembre de 2025'!$C$4:$C$749,$D297,'[1]SIIF 30 de Noviembre de 2025'!$D$4:$D$749,$E297,'[1]SIIF 30 de Noviembre de 2025'!$E$4:$E$749,$F297,'[1]SIIF 30 de Noviembre de 2025'!$F$4:$F$749,$G297,'[1]SIIF 30 de Noviembre de 2025'!$G$4:$G$749,$H297,'[1]SIIF 30 de Noviembre de 2025'!$H$4:$H$749,$I297,'[1]SIIF 30 de Noviembre de 2025'!$I$4:$I$749,$J297,'[1]SIIF 30 de Noviembre de 2025'!$J$4:$J$749,$K297,'[1]SIIF 30 de Noviembre de 2025'!$K$4:$K$749,$L297,'[1]SIIF 30 de Noviembre de 2025'!$L$4:$L$749,$M297,'[1]SIIF 30 de Noviembre de 2025'!$M$4:$M$749,$N297,'[1]SIIF 30 de Noviembre de 2025'!$N$4:$N$749,$O297)/1000000)</f>
        <v>0</v>
      </c>
      <c r="Z297" s="294"/>
      <c r="AA297" s="343">
        <f>(+SUMIFS('[1]SIIF 30 de Noviembre de 2025'!$Q$4:$Q$749,'[1]SIIF 30 de Noviembre de 2025'!$A$4:$A$749,$B297,'[1]SIIF 30 de Noviembre de 2025'!$B$4:$B$749,$C297,'[1]SIIF 30 de Noviembre de 2025'!$C$4:$C$749,$D297,'[1]SIIF 30 de Noviembre de 2025'!$D$4:$D$749,$E297,'[1]SIIF 30 de Noviembre de 2025'!$E$4:$E$749,$F297,'[1]SIIF 30 de Noviembre de 2025'!$F$4:$F$749,$G297,'[1]SIIF 30 de Noviembre de 2025'!$G$4:$G$749,$H297,'[1]SIIF 30 de Noviembre de 2025'!$H$4:$H$749,$I297,'[1]SIIF 30 de Noviembre de 2025'!$I$4:$I$749,$J297,'[1]SIIF 30 de Noviembre de 2025'!$J$4:$J$749,$K297,'[1]SIIF 30 de Noviembre de 2025'!$K$4:$K$749,$L297,'[1]SIIF 30 de Noviembre de 2025'!$L$4:$L$749,$M297,'[1]SIIF 30 de Noviembre de 2025'!$M$4:$M$749,$N297,'[1]SIIF 30 de Noviembre de 2025'!$N$4:$N$749,$O297)/1000000)</f>
        <v>0</v>
      </c>
      <c r="AB297" s="294"/>
      <c r="AC297" s="294"/>
      <c r="AD297" s="407">
        <f>W297-Y297+AA297</f>
        <v>4261.7089999999998</v>
      </c>
      <c r="AE297" s="343">
        <f>(+SUMIFS('[1]SIIF 30 de Noviembre de 2025'!$T$4:$T$749,'[1]SIIF 30 de Noviembre de 2025'!$A$4:$A$749,$B297,'[1]SIIF 30 de Noviembre de 2025'!$B$4:$B$749,$C297,'[1]SIIF 30 de Noviembre de 2025'!$C$4:$C$749,$D297,'[1]SIIF 30 de Noviembre de 2025'!$D$4:$D$749,$E297,'[1]SIIF 30 de Noviembre de 2025'!$E$4:$E$749,$F297,'[1]SIIF 30 de Noviembre de 2025'!$F$4:$F$749,$G297,'[1]SIIF 30 de Noviembre de 2025'!$G$4:$G$749,$H297,'[1]SIIF 30 de Noviembre de 2025'!$H$4:$H$749,$I297,'[1]SIIF 30 de Noviembre de 2025'!$I$4:$I$749,$J297,'[1]SIIF 30 de Noviembre de 2025'!$J$4:$J$749,$K297,'[1]SIIF 30 de Noviembre de 2025'!$K$4:$K$749,$L297,'[1]SIIF 30 de Noviembre de 2025'!$L$4:$L$749,$M297,'[1]SIIF 30 de Noviembre de 2025'!$M$4:$M$749,$N297,'[1]SIIF 30 de Noviembre de 2025'!$N$4:$N$749,$O297)/1000000)</f>
        <v>0</v>
      </c>
      <c r="AF297" s="343">
        <f>(+SUMIFS('[1]SIIF 30 de Noviembre de 2025'!$U$4:$U$749,'[1]SIIF 30 de Noviembre de 2025'!$A$4:$A$749,$B297,'[1]SIIF 30 de Noviembre de 2025'!$B$4:$B$749,$C297,'[1]SIIF 30 de Noviembre de 2025'!$C$4:$C$749,$D297,'[1]SIIF 30 de Noviembre de 2025'!$D$4:$D$749,$E297,'[1]SIIF 30 de Noviembre de 2025'!$E$4:$E$749,$F297,'[1]SIIF 30 de Noviembre de 2025'!$F$4:$F$749,$G297,'[1]SIIF 30 de Noviembre de 2025'!$G$4:$G$749,$H297,'[1]SIIF 30 de Noviembre de 2025'!$H$4:$H$749,$I297,'[1]SIIF 30 de Noviembre de 2025'!$I$4:$I$749,$J297,'[1]SIIF 30 de Noviembre de 2025'!$J$4:$J$749,$K297,'[1]SIIF 30 de Noviembre de 2025'!$K$4:$K$749,$L297,'[1]SIIF 30 de Noviembre de 2025'!$L$4:$L$749,$M297,'[1]SIIF 30 de Noviembre de 2025'!$M$4:$M$749,$N297,'[1]SIIF 30 de Noviembre de 2025'!$N$4:$N$749,$O297)/1000000)</f>
        <v>4179.0989140000001</v>
      </c>
      <c r="AG297" s="343">
        <f t="shared" si="766"/>
        <v>82.610085999999683</v>
      </c>
      <c r="AH297" s="407">
        <f>+SUMIFS('[1]SIIF 30 de Noviembre de 2025'!$W$4:$W$749,'[1]SIIF 30 de Noviembre de 2025'!$A$4:$A$749,$B297,'[1]SIIF 30 de Noviembre de 2025'!$B$4:$B$749,$C297,'[1]SIIF 30 de Noviembre de 2025'!$C$4:$C$749,$D297,'[1]SIIF 30 de Noviembre de 2025'!$D$4:$D$749,$E297,'[1]SIIF 30 de Noviembre de 2025'!$E$4:$E$749,$F297,'[1]SIIF 30 de Noviembre de 2025'!$F$4:$F$749,$G297,'[1]SIIF 30 de Noviembre de 2025'!$G$4:$G$749,$H297,'[1]SIIF 30 de Noviembre de 2025'!$H$4:$H$749,$I297,'[1]SIIF 30 de Noviembre de 2025'!$I$4:$I$749,$J297,'[1]SIIF 30 de Noviembre de 2025'!$J$4:$J$749,$K297,'[1]SIIF 30 de Noviembre de 2025'!$K$4:$K$749,$L297,'[1]SIIF 30 de Noviembre de 2025'!$L$4:$L$749,$M297,'[1]SIIF 30 de Noviembre de 2025'!$M$4:$M$749,$N297,'[1]SIIF 30 de Noviembre de 2025'!$N$4:$N$749,$O297)/1000000</f>
        <v>3825.6502529999998</v>
      </c>
      <c r="AI297" s="175">
        <f t="shared" si="755"/>
        <v>0.89767983994214529</v>
      </c>
      <c r="AJ297" s="215"/>
      <c r="AK297" s="243">
        <f>INDEX(CC297:CN297,MATCH($W$1,$CC$86:$CN$86,0))</f>
        <v>4258.7148829999996</v>
      </c>
      <c r="AL297" s="174">
        <f t="shared" si="770"/>
        <v>-433.06462999999985</v>
      </c>
      <c r="AM297" s="168">
        <f t="shared" si="756"/>
        <v>0.99929743748341338</v>
      </c>
      <c r="AN297" s="407">
        <f>+SUMIFS('[1]SIIF 30 de Noviembre de 2025'!$X$4:$X$749,'[1]SIIF 30 de Noviembre de 2025'!$A$4:$A$749,$B297,'[1]SIIF 30 de Noviembre de 2025'!$B$4:$B$749,$C297,'[1]SIIF 30 de Noviembre de 2025'!$C$4:$C$749,$D297,'[1]SIIF 30 de Noviembre de 2025'!$D$4:$D$749,$E297,'[1]SIIF 30 de Noviembre de 2025'!$E$4:$E$749,$F297,'[1]SIIF 30 de Noviembre de 2025'!$F$4:$F$749,$G297,'[1]SIIF 30 de Noviembre de 2025'!$G$4:$G$749,$H297,'[1]SIIF 30 de Noviembre de 2025'!$H$4:$H$749,$I297,'[1]SIIF 30 de Noviembre de 2025'!$I$4:$I$749,$J297,'[1]SIIF 30 de Noviembre de 2025'!$J$4:$J$749,$K297,'[1]SIIF 30 de Noviembre de 2025'!$K$4:$K$749,$L297,'[1]SIIF 30 de Noviembre de 2025'!$L$4:$L$749,$M297,'[1]SIIF 30 de Noviembre de 2025'!$M$4:$M$749,$N297,'[1]SIIF 30 de Noviembre de 2025'!$N$4:$N$749,$O297)/1000000</f>
        <v>3029.4831272500001</v>
      </c>
      <c r="AO297" s="175">
        <f t="shared" si="757"/>
        <v>0.71086109522025087</v>
      </c>
      <c r="AP297" s="215"/>
      <c r="AQ297" s="243">
        <f>INDEX(CP297:DA297,MATCH($W$1,$CP$86:$DA$86,0))</f>
        <v>3533.414761</v>
      </c>
      <c r="AR297" s="174">
        <f t="shared" si="771"/>
        <v>-503.93163374999995</v>
      </c>
      <c r="AS297" s="168">
        <f t="shared" si="758"/>
        <v>0.82910746862350293</v>
      </c>
      <c r="AT297" s="407">
        <f>+SUMIFS('[1]SIIF 30 de Noviembre de 2025'!$Z$4:$Z$749,'[1]SIIF 30 de Noviembre de 2025'!$A$4:$A$749,$B297,'[1]SIIF 30 de Noviembre de 2025'!$B$4:$B$749,$C297,'[1]SIIF 30 de Noviembre de 2025'!$C$4:$C$749,$D297,'[1]SIIF 30 de Noviembre de 2025'!$D$4:$D$749,$E297,'[1]SIIF 30 de Noviembre de 2025'!$E$4:$E$749,$F297,'[1]SIIF 30 de Noviembre de 2025'!$F$4:$F$749,$G297,'[1]SIIF 30 de Noviembre de 2025'!$G$4:$G$749,$H297,'[1]SIIF 30 de Noviembre de 2025'!$H$4:$H$749,$I297,'[1]SIIF 30 de Noviembre de 2025'!$I$4:$I$749,$J297,'[1]SIIF 30 de Noviembre de 2025'!$J$4:$J$749,$K297,'[1]SIIF 30 de Noviembre de 2025'!$K$4:$K$749,$L297,'[1]SIIF 30 de Noviembre de 2025'!$L$4:$L$749,$M297,'[1]SIIF 30 de Noviembre de 2025'!$M$4:$M$749,$N297,'[1]SIIF 30 de Noviembre de 2025'!$N$4:$N$749,$O297)/1000000</f>
        <v>2989.2739632500002</v>
      </c>
      <c r="AU297" s="175">
        <f t="shared" si="759"/>
        <v>0.70142610939648864</v>
      </c>
      <c r="AV297" s="407">
        <f>+AD297-AH297</f>
        <v>436.05874700000004</v>
      </c>
      <c r="AW297" s="341">
        <f>+AH297-AN297</f>
        <v>796.16712574999974</v>
      </c>
      <c r="AX297" s="342">
        <f t="shared" si="767"/>
        <v>1232.2258727499998</v>
      </c>
      <c r="AY297" s="376"/>
      <c r="AZ297" s="176">
        <f>AD297*AS297</f>
        <v>3533.414761</v>
      </c>
      <c r="BA297" s="170">
        <f>+AN297/AZ297</f>
        <v>0.85738112623739049</v>
      </c>
      <c r="BC297" s="255">
        <v>0.40496567011027734</v>
      </c>
      <c r="BD297" s="249">
        <v>0.88015273098186664</v>
      </c>
      <c r="BE297" s="249">
        <v>0.8804546734655041</v>
      </c>
      <c r="BF297" s="249">
        <v>0.99671812059434373</v>
      </c>
      <c r="BG297" s="249">
        <v>0.99718350267463118</v>
      </c>
      <c r="BH297" s="249">
        <v>0.99750352241319151</v>
      </c>
      <c r="BI297" s="249">
        <v>0.99782354215175184</v>
      </c>
      <c r="BJ297" s="249">
        <v>0.9983373782677325</v>
      </c>
      <c r="BK297" s="249">
        <v>0.99865739800629283</v>
      </c>
      <c r="BL297" s="249">
        <v>0.99897741774485305</v>
      </c>
      <c r="BM297" s="249">
        <v>0.99929743748341338</v>
      </c>
      <c r="BN297" s="249">
        <v>1</v>
      </c>
      <c r="BP297" s="249">
        <v>0</v>
      </c>
      <c r="BQ297" s="249">
        <v>2.4655593565867589E-2</v>
      </c>
      <c r="BR297" s="249">
        <v>9.9162746682140895E-2</v>
      </c>
      <c r="BS297" s="249">
        <v>0.1798127990437639</v>
      </c>
      <c r="BT297" s="249">
        <v>0.29896036777734003</v>
      </c>
      <c r="BU297" s="249">
        <v>0.38138543997255558</v>
      </c>
      <c r="BV297" s="249">
        <v>0.46161560819849501</v>
      </c>
      <c r="BW297" s="249">
        <v>0.58841696394568466</v>
      </c>
      <c r="BX297" s="249">
        <v>0.66864713217162408</v>
      </c>
      <c r="BY297" s="249">
        <v>0.74887730039756351</v>
      </c>
      <c r="BZ297" s="249">
        <v>0.82910746862350293</v>
      </c>
      <c r="CA297" s="249">
        <v>1</v>
      </c>
      <c r="CC297" s="464">
        <f t="shared" si="768"/>
        <v>1725.8458410000001</v>
      </c>
      <c r="CD297" s="464">
        <f t="shared" si="768"/>
        <v>3750.9548150000001</v>
      </c>
      <c r="CE297" s="464">
        <f t="shared" si="768"/>
        <v>3752.241606</v>
      </c>
      <c r="CF297" s="464">
        <f t="shared" si="768"/>
        <v>4247.7225850000004</v>
      </c>
      <c r="CG297" s="464">
        <f t="shared" si="768"/>
        <v>4249.7059079999999</v>
      </c>
      <c r="CH297" s="464">
        <f t="shared" si="768"/>
        <v>4251.0697389999996</v>
      </c>
      <c r="CI297" s="464">
        <f t="shared" si="768"/>
        <v>4252.4335700000001</v>
      </c>
      <c r="CJ297" s="464">
        <f t="shared" si="768"/>
        <v>4254.6233899999997</v>
      </c>
      <c r="CK297" s="464">
        <f t="shared" si="768"/>
        <v>4255.9872210000003</v>
      </c>
      <c r="CL297" s="464">
        <f t="shared" si="768"/>
        <v>4257.351052</v>
      </c>
      <c r="CM297" s="464">
        <f t="shared" si="768"/>
        <v>4258.7148829999996</v>
      </c>
      <c r="CN297" s="464">
        <f t="shared" si="768"/>
        <v>4261.7089999999998</v>
      </c>
      <c r="CP297" s="465">
        <f t="shared" si="769"/>
        <v>0</v>
      </c>
      <c r="CQ297" s="465">
        <f t="shared" si="769"/>
        <v>105.07496500000001</v>
      </c>
      <c r="CR297" s="465">
        <f t="shared" si="769"/>
        <v>422.60277000000002</v>
      </c>
      <c r="CS297" s="465">
        <f t="shared" si="769"/>
        <v>766.30982400000005</v>
      </c>
      <c r="CT297" s="465">
        <f t="shared" si="769"/>
        <v>1274.0820900000001</v>
      </c>
      <c r="CU297" s="465">
        <f t="shared" si="769"/>
        <v>1625.353762</v>
      </c>
      <c r="CV297" s="465">
        <f t="shared" si="769"/>
        <v>1967.2713920000001</v>
      </c>
      <c r="CW297" s="465">
        <f t="shared" si="769"/>
        <v>2507.6618709999998</v>
      </c>
      <c r="CX297" s="465">
        <f t="shared" si="769"/>
        <v>2849.5795010000002</v>
      </c>
      <c r="CY297" s="465">
        <f t="shared" si="769"/>
        <v>3191.4971310000001</v>
      </c>
      <c r="CZ297" s="465">
        <f t="shared" si="769"/>
        <v>3533.414761</v>
      </c>
      <c r="DA297" s="465">
        <f t="shared" si="769"/>
        <v>4261.7089999999998</v>
      </c>
      <c r="DC297" s="464">
        <v>1725845841</v>
      </c>
      <c r="DD297" s="465">
        <v>3750954815</v>
      </c>
      <c r="DE297" s="465">
        <v>3752241606</v>
      </c>
      <c r="DF297" s="465">
        <v>4247722585</v>
      </c>
      <c r="DG297" s="465">
        <v>4249705908</v>
      </c>
      <c r="DH297" s="465">
        <v>4251069739</v>
      </c>
      <c r="DI297" s="465">
        <v>4252433570</v>
      </c>
      <c r="DJ297" s="465">
        <v>4254623390</v>
      </c>
      <c r="DK297" s="465">
        <v>4255987221</v>
      </c>
      <c r="DL297" s="465">
        <v>4257351052</v>
      </c>
      <c r="DM297" s="465">
        <v>4258714883</v>
      </c>
      <c r="DN297" s="465">
        <v>4261709000</v>
      </c>
      <c r="DP297" s="465">
        <v>0</v>
      </c>
      <c r="DQ297" s="465">
        <v>105074965</v>
      </c>
      <c r="DR297" s="465">
        <v>422602770</v>
      </c>
      <c r="DS297" s="465">
        <v>766309824</v>
      </c>
      <c r="DT297" s="465">
        <v>1274082090</v>
      </c>
      <c r="DU297" s="465">
        <v>1625353762</v>
      </c>
      <c r="DV297" s="465">
        <v>1967271392</v>
      </c>
      <c r="DW297" s="465">
        <v>2507661871</v>
      </c>
      <c r="DX297" s="465">
        <v>2849579501</v>
      </c>
      <c r="DY297" s="465">
        <v>3191497131</v>
      </c>
      <c r="DZ297" s="465">
        <v>3533414761</v>
      </c>
      <c r="EA297" s="465">
        <v>4261709000</v>
      </c>
      <c r="EC297" s="464">
        <v>1000000</v>
      </c>
      <c r="ED297" s="465">
        <v>1000000</v>
      </c>
      <c r="EE297" s="465">
        <v>1000000</v>
      </c>
      <c r="EF297" s="465">
        <v>1000000</v>
      </c>
      <c r="EG297" s="465">
        <v>1000000</v>
      </c>
      <c r="EH297" s="465">
        <v>1000000</v>
      </c>
      <c r="EI297" s="465">
        <v>1000000</v>
      </c>
      <c r="EJ297" s="465">
        <v>1000000</v>
      </c>
      <c r="EK297" s="465">
        <v>1000000</v>
      </c>
      <c r="EL297" s="465">
        <v>1000000</v>
      </c>
      <c r="EM297" s="465">
        <v>1000000</v>
      </c>
      <c r="EN297" s="465">
        <v>1000000</v>
      </c>
      <c r="EP297" s="465">
        <v>1000000</v>
      </c>
      <c r="EQ297" s="465">
        <v>1000000</v>
      </c>
      <c r="ER297" s="465">
        <v>1000000</v>
      </c>
      <c r="ES297" s="465">
        <v>1000000</v>
      </c>
      <c r="ET297" s="465">
        <v>1000000</v>
      </c>
      <c r="EU297" s="465">
        <v>1000000</v>
      </c>
      <c r="EV297" s="465">
        <v>1000000</v>
      </c>
      <c r="EW297" s="465">
        <v>1000000</v>
      </c>
      <c r="EX297" s="465">
        <v>1000000</v>
      </c>
      <c r="EY297" s="465">
        <v>1000000</v>
      </c>
      <c r="EZ297" s="465">
        <v>1000000</v>
      </c>
      <c r="FA297" s="465">
        <v>1000000</v>
      </c>
    </row>
    <row r="298" spans="1:157" ht="45" customHeight="1" thickBot="1">
      <c r="B298" s="163" t="s">
        <v>208</v>
      </c>
      <c r="C298" s="1" t="s">
        <v>209</v>
      </c>
      <c r="D298" s="1" t="s">
        <v>171</v>
      </c>
      <c r="E298" s="1" t="s">
        <v>172</v>
      </c>
      <c r="F298" s="1">
        <v>8</v>
      </c>
      <c r="G298" s="1" t="s">
        <v>171</v>
      </c>
      <c r="H298" s="1" t="s">
        <v>171</v>
      </c>
      <c r="I298" s="1" t="s">
        <v>171</v>
      </c>
      <c r="J298" s="1" t="s">
        <v>171</v>
      </c>
      <c r="K298" s="1" t="s">
        <v>171</v>
      </c>
      <c r="L298" s="1" t="s">
        <v>171</v>
      </c>
      <c r="M298" s="1" t="s">
        <v>171</v>
      </c>
      <c r="N298" s="1" t="s">
        <v>171</v>
      </c>
      <c r="O298" s="1" t="s">
        <v>171</v>
      </c>
      <c r="T298" s="172" t="s">
        <v>178</v>
      </c>
      <c r="U298" s="399"/>
      <c r="V298" s="172" t="s">
        <v>178</v>
      </c>
      <c r="W298" s="343">
        <f>(+SUMIFS('[1]SIIF 30 de Noviembre de 2025'!$P$4:$P$749,'[1]SIIF 30 de Noviembre de 2025'!$A$4:$A$749,$B298,'[1]SIIF 30 de Noviembre de 2025'!$B$4:$B$749,$C298,'[1]SIIF 30 de Noviembre de 2025'!$C$4:$C$749,$D298,'[1]SIIF 30 de Noviembre de 2025'!$D$4:$D$749,$E298,'[1]SIIF 30 de Noviembre de 2025'!$E$4:$E$749,$F298,'[1]SIIF 30 de Noviembre de 2025'!$F$4:$F$749,$G298,'[1]SIIF 30 de Noviembre de 2025'!$G$4:$G$749,$H298,'[1]SIIF 30 de Noviembre de 2025'!$H$4:$H$749,$I298,'[1]SIIF 30 de Noviembre de 2025'!$I$4:$I$749,$J298,'[1]SIIF 30 de Noviembre de 2025'!$J$4:$J$749,$K298,'[1]SIIF 30 de Noviembre de 2025'!$K$4:$K$749,$L298,'[1]SIIF 30 de Noviembre de 2025'!$L$4:$L$749,$M298,'[1]SIIF 30 de Noviembre de 2025'!$M$4:$M$749,$N298,'[1]SIIF 30 de Noviembre de 2025'!$N$4:$N$749,$O298)/1000000)</f>
        <v>176.46</v>
      </c>
      <c r="X298" s="294">
        <v>0</v>
      </c>
      <c r="Y298" s="343">
        <f>(+SUMIFS('[1]SIIF 30 de Noviembre de 2025'!$R$4:$R$749,'[1]SIIF 30 de Noviembre de 2025'!$A$4:$A$749,$B298,'[1]SIIF 30 de Noviembre de 2025'!$B$4:$B$749,$C298,'[1]SIIF 30 de Noviembre de 2025'!$C$4:$C$749,$D298,'[1]SIIF 30 de Noviembre de 2025'!$D$4:$D$749,$E298,'[1]SIIF 30 de Noviembre de 2025'!$E$4:$E$749,$F298,'[1]SIIF 30 de Noviembre de 2025'!$F$4:$F$749,$G298,'[1]SIIF 30 de Noviembre de 2025'!$G$4:$G$749,$H298,'[1]SIIF 30 de Noviembre de 2025'!$H$4:$H$749,$I298,'[1]SIIF 30 de Noviembre de 2025'!$I$4:$I$749,$J298,'[1]SIIF 30 de Noviembre de 2025'!$J$4:$J$749,$K298,'[1]SIIF 30 de Noviembre de 2025'!$K$4:$K$749,$L298,'[1]SIIF 30 de Noviembre de 2025'!$L$4:$L$749,$M298,'[1]SIIF 30 de Noviembre de 2025'!$M$4:$M$749,$N298,'[1]SIIF 30 de Noviembre de 2025'!$N$4:$N$749,$O298)/1000000)</f>
        <v>0</v>
      </c>
      <c r="Z298" s="294"/>
      <c r="AA298" s="343">
        <f>(+SUMIFS('[1]SIIF 30 de Noviembre de 2025'!$Q$4:$Q$749,'[1]SIIF 30 de Noviembre de 2025'!$A$4:$A$749,$B298,'[1]SIIF 30 de Noviembre de 2025'!$B$4:$B$749,$C298,'[1]SIIF 30 de Noviembre de 2025'!$C$4:$C$749,$D298,'[1]SIIF 30 de Noviembre de 2025'!$D$4:$D$749,$E298,'[1]SIIF 30 de Noviembre de 2025'!$E$4:$E$749,$F298,'[1]SIIF 30 de Noviembre de 2025'!$F$4:$F$749,$G298,'[1]SIIF 30 de Noviembre de 2025'!$G$4:$G$749,$H298,'[1]SIIF 30 de Noviembre de 2025'!$H$4:$H$749,$I298,'[1]SIIF 30 de Noviembre de 2025'!$I$4:$I$749,$J298,'[1]SIIF 30 de Noviembre de 2025'!$J$4:$J$749,$K298,'[1]SIIF 30 de Noviembre de 2025'!$K$4:$K$749,$L298,'[1]SIIF 30 de Noviembre de 2025'!$L$4:$L$749,$M298,'[1]SIIF 30 de Noviembre de 2025'!$M$4:$M$749,$N298,'[1]SIIF 30 de Noviembre de 2025'!$N$4:$N$749,$O298)/1000000)</f>
        <v>0</v>
      </c>
      <c r="AB298" s="294"/>
      <c r="AC298" s="294"/>
      <c r="AD298" s="407">
        <f>W298-Y298+AA298</f>
        <v>176.46</v>
      </c>
      <c r="AE298" s="343">
        <f>(+SUMIFS('[1]SIIF 30 de Noviembre de 2025'!$T$4:$T$749,'[1]SIIF 30 de Noviembre de 2025'!$A$4:$A$749,$B298,'[1]SIIF 30 de Noviembre de 2025'!$B$4:$B$749,$C298,'[1]SIIF 30 de Noviembre de 2025'!$C$4:$C$749,$D298,'[1]SIIF 30 de Noviembre de 2025'!$D$4:$D$749,$E298,'[1]SIIF 30 de Noviembre de 2025'!$E$4:$E$749,$F298,'[1]SIIF 30 de Noviembre de 2025'!$F$4:$F$749,$G298,'[1]SIIF 30 de Noviembre de 2025'!$G$4:$G$749,$H298,'[1]SIIF 30 de Noviembre de 2025'!$H$4:$H$749,$I298,'[1]SIIF 30 de Noviembre de 2025'!$I$4:$I$749,$J298,'[1]SIIF 30 de Noviembre de 2025'!$J$4:$J$749,$K298,'[1]SIIF 30 de Noviembre de 2025'!$K$4:$K$749,$L298,'[1]SIIF 30 de Noviembre de 2025'!$L$4:$L$749,$M298,'[1]SIIF 30 de Noviembre de 2025'!$M$4:$M$749,$N298,'[1]SIIF 30 de Noviembre de 2025'!$N$4:$N$749,$O298)/1000000)</f>
        <v>0</v>
      </c>
      <c r="AF298" s="343">
        <f>(+SUMIFS('[1]SIIF 30 de Noviembre de 2025'!$U$4:$U$749,'[1]SIIF 30 de Noviembre de 2025'!$A$4:$A$749,$B298,'[1]SIIF 30 de Noviembre de 2025'!$B$4:$B$749,$C298,'[1]SIIF 30 de Noviembre de 2025'!$C$4:$C$749,$D298,'[1]SIIF 30 de Noviembre de 2025'!$D$4:$D$749,$E298,'[1]SIIF 30 de Noviembre de 2025'!$E$4:$E$749,$F298,'[1]SIIF 30 de Noviembre de 2025'!$F$4:$F$749,$G298,'[1]SIIF 30 de Noviembre de 2025'!$G$4:$G$749,$H298,'[1]SIIF 30 de Noviembre de 2025'!$H$4:$H$749,$I298,'[1]SIIF 30 de Noviembre de 2025'!$I$4:$I$749,$J298,'[1]SIIF 30 de Noviembre de 2025'!$J$4:$J$749,$K298,'[1]SIIF 30 de Noviembre de 2025'!$K$4:$K$749,$L298,'[1]SIIF 30 de Noviembre de 2025'!$L$4:$L$749,$M298,'[1]SIIF 30 de Noviembre de 2025'!$M$4:$M$749,$N298,'[1]SIIF 30 de Noviembre de 2025'!$N$4:$N$749,$O298)/1000000)</f>
        <v>103.13403700000001</v>
      </c>
      <c r="AG298" s="343">
        <f t="shared" si="766"/>
        <v>73.325963000000002</v>
      </c>
      <c r="AH298" s="407">
        <f>+SUMIFS('[1]SIIF 30 de Noviembre de 2025'!$W$4:$W$749,'[1]SIIF 30 de Noviembre de 2025'!$A$4:$A$749,$B298,'[1]SIIF 30 de Noviembre de 2025'!$B$4:$B$749,$C298,'[1]SIIF 30 de Noviembre de 2025'!$C$4:$C$749,$D298,'[1]SIIF 30 de Noviembre de 2025'!$D$4:$D$749,$E298,'[1]SIIF 30 de Noviembre de 2025'!$E$4:$E$749,$F298,'[1]SIIF 30 de Noviembre de 2025'!$F$4:$F$749,$G298,'[1]SIIF 30 de Noviembre de 2025'!$G$4:$G$749,$H298,'[1]SIIF 30 de Noviembre de 2025'!$H$4:$H$749,$I298,'[1]SIIF 30 de Noviembre de 2025'!$I$4:$I$749,$J298,'[1]SIIF 30 de Noviembre de 2025'!$J$4:$J$749,$K298,'[1]SIIF 30 de Noviembre de 2025'!$K$4:$K$749,$L298,'[1]SIIF 30 de Noviembre de 2025'!$L$4:$L$749,$M298,'[1]SIIF 30 de Noviembre de 2025'!$M$4:$M$749,$N298,'[1]SIIF 30 de Noviembre de 2025'!$N$4:$N$749,$O298)/1000000</f>
        <v>103.13403700000001</v>
      </c>
      <c r="AI298" s="175">
        <f t="shared" si="755"/>
        <v>0.58446127734330733</v>
      </c>
      <c r="AJ298" s="215"/>
      <c r="AK298" s="243">
        <f>INDEX(CC298:CN298,MATCH($W$1,$CC$86:$CN$86,0))</f>
        <v>176.46</v>
      </c>
      <c r="AL298" s="174">
        <f t="shared" si="770"/>
        <v>-73.325963000000002</v>
      </c>
      <c r="AM298" s="168">
        <f t="shared" si="756"/>
        <v>1</v>
      </c>
      <c r="AN298" s="407">
        <f>+SUMIFS('[1]SIIF 30 de Noviembre de 2025'!$X$4:$X$749,'[1]SIIF 30 de Noviembre de 2025'!$A$4:$A$749,$B298,'[1]SIIF 30 de Noviembre de 2025'!$B$4:$B$749,$C298,'[1]SIIF 30 de Noviembre de 2025'!$C$4:$C$749,$D298,'[1]SIIF 30 de Noviembre de 2025'!$D$4:$D$749,$E298,'[1]SIIF 30 de Noviembre de 2025'!$E$4:$E$749,$F298,'[1]SIIF 30 de Noviembre de 2025'!$F$4:$F$749,$G298,'[1]SIIF 30 de Noviembre de 2025'!$G$4:$G$749,$H298,'[1]SIIF 30 de Noviembre de 2025'!$H$4:$H$749,$I298,'[1]SIIF 30 de Noviembre de 2025'!$I$4:$I$749,$J298,'[1]SIIF 30 de Noviembre de 2025'!$J$4:$J$749,$K298,'[1]SIIF 30 de Noviembre de 2025'!$K$4:$K$749,$L298,'[1]SIIF 30 de Noviembre de 2025'!$L$4:$L$749,$M298,'[1]SIIF 30 de Noviembre de 2025'!$M$4:$M$749,$N298,'[1]SIIF 30 de Noviembre de 2025'!$N$4:$N$749,$O298)/1000000</f>
        <v>102.34749600000001</v>
      </c>
      <c r="AO298" s="175">
        <f t="shared" si="757"/>
        <v>0.58000394423665425</v>
      </c>
      <c r="AP298" s="215"/>
      <c r="AQ298" s="243">
        <f>INDEX(CP298:DA298,MATCH($W$1,$CP$86:$DA$86,0))</f>
        <v>176.46</v>
      </c>
      <c r="AR298" s="174">
        <f t="shared" si="771"/>
        <v>-74.112504000000001</v>
      </c>
      <c r="AS298" s="168">
        <f t="shared" si="758"/>
        <v>1</v>
      </c>
      <c r="AT298" s="407">
        <f>+SUMIFS('[1]SIIF 30 de Noviembre de 2025'!$Z$4:$Z$749,'[1]SIIF 30 de Noviembre de 2025'!$A$4:$A$749,$B298,'[1]SIIF 30 de Noviembre de 2025'!$B$4:$B$749,$C298,'[1]SIIF 30 de Noviembre de 2025'!$C$4:$C$749,$D298,'[1]SIIF 30 de Noviembre de 2025'!$D$4:$D$749,$E298,'[1]SIIF 30 de Noviembre de 2025'!$E$4:$E$749,$F298,'[1]SIIF 30 de Noviembre de 2025'!$F$4:$F$749,$G298,'[1]SIIF 30 de Noviembre de 2025'!$G$4:$G$749,$H298,'[1]SIIF 30 de Noviembre de 2025'!$H$4:$H$749,$I298,'[1]SIIF 30 de Noviembre de 2025'!$I$4:$I$749,$J298,'[1]SIIF 30 de Noviembre de 2025'!$J$4:$J$749,$K298,'[1]SIIF 30 de Noviembre de 2025'!$K$4:$K$749,$L298,'[1]SIIF 30 de Noviembre de 2025'!$L$4:$L$749,$M298,'[1]SIIF 30 de Noviembre de 2025'!$M$4:$M$749,$N298,'[1]SIIF 30 de Noviembre de 2025'!$N$4:$N$749,$O298)/1000000</f>
        <v>102.34749600000001</v>
      </c>
      <c r="AU298" s="175">
        <f t="shared" si="759"/>
        <v>0.58000394423665425</v>
      </c>
      <c r="AV298" s="407">
        <f>+AD298-AH298</f>
        <v>73.325963000000002</v>
      </c>
      <c r="AW298" s="341">
        <f>+AH298-AN298</f>
        <v>0.78654099999999971</v>
      </c>
      <c r="AX298" s="342">
        <f t="shared" si="767"/>
        <v>74.112504000000001</v>
      </c>
      <c r="AY298" s="376"/>
      <c r="AZ298" s="176">
        <f>AD298*AS298</f>
        <v>176.46</v>
      </c>
      <c r="BA298" s="170">
        <f>+AN298/AZ298</f>
        <v>0.58000394423665425</v>
      </c>
      <c r="BC298" s="255">
        <v>0</v>
      </c>
      <c r="BD298" s="249">
        <v>0</v>
      </c>
      <c r="BE298" s="249">
        <v>0</v>
      </c>
      <c r="BF298" s="249">
        <v>0</v>
      </c>
      <c r="BG298" s="249">
        <v>0</v>
      </c>
      <c r="BH298" s="249">
        <v>0.91499489969398162</v>
      </c>
      <c r="BI298" s="249">
        <v>0.91499489969398162</v>
      </c>
      <c r="BJ298" s="249">
        <v>0.91499489969398162</v>
      </c>
      <c r="BK298" s="249">
        <v>0.91499489969398162</v>
      </c>
      <c r="BL298" s="249">
        <v>0.91499489969398162</v>
      </c>
      <c r="BM298" s="249">
        <v>1</v>
      </c>
      <c r="BN298" s="249">
        <v>1</v>
      </c>
      <c r="BP298" s="249">
        <v>0</v>
      </c>
      <c r="BQ298" s="249">
        <v>0</v>
      </c>
      <c r="BR298" s="249">
        <v>0</v>
      </c>
      <c r="BS298" s="249">
        <v>0</v>
      </c>
      <c r="BT298" s="249">
        <v>0</v>
      </c>
      <c r="BU298" s="249">
        <v>0.91499489969398162</v>
      </c>
      <c r="BV298" s="249">
        <v>0.91499489969398162</v>
      </c>
      <c r="BW298" s="249">
        <v>0.91499489969398162</v>
      </c>
      <c r="BX298" s="249">
        <v>0.91499489969398162</v>
      </c>
      <c r="BY298" s="249">
        <v>0.91499489969398162</v>
      </c>
      <c r="BZ298" s="249">
        <v>1</v>
      </c>
      <c r="CA298" s="249">
        <v>1</v>
      </c>
      <c r="CC298" s="464">
        <f t="shared" si="768"/>
        <v>0</v>
      </c>
      <c r="CD298" s="464">
        <f t="shared" si="768"/>
        <v>0</v>
      </c>
      <c r="CE298" s="464">
        <f t="shared" si="768"/>
        <v>0</v>
      </c>
      <c r="CF298" s="464">
        <f t="shared" si="768"/>
        <v>0</v>
      </c>
      <c r="CG298" s="464">
        <f t="shared" si="768"/>
        <v>0</v>
      </c>
      <c r="CH298" s="464">
        <f t="shared" si="768"/>
        <v>161.46</v>
      </c>
      <c r="CI298" s="464">
        <f t="shared" si="768"/>
        <v>161.46</v>
      </c>
      <c r="CJ298" s="464">
        <f t="shared" si="768"/>
        <v>161.46</v>
      </c>
      <c r="CK298" s="464">
        <f t="shared" si="768"/>
        <v>161.46</v>
      </c>
      <c r="CL298" s="464">
        <f t="shared" si="768"/>
        <v>161.46</v>
      </c>
      <c r="CM298" s="464">
        <f t="shared" si="768"/>
        <v>176.46</v>
      </c>
      <c r="CN298" s="464">
        <f t="shared" si="768"/>
        <v>176.46</v>
      </c>
      <c r="CP298" s="465">
        <f t="shared" si="769"/>
        <v>0</v>
      </c>
      <c r="CQ298" s="465">
        <f t="shared" si="769"/>
        <v>0</v>
      </c>
      <c r="CR298" s="465">
        <f t="shared" si="769"/>
        <v>0</v>
      </c>
      <c r="CS298" s="465">
        <f t="shared" si="769"/>
        <v>0</v>
      </c>
      <c r="CT298" s="465">
        <f t="shared" si="769"/>
        <v>0</v>
      </c>
      <c r="CU298" s="465">
        <f t="shared" si="769"/>
        <v>161.46</v>
      </c>
      <c r="CV298" s="465">
        <f t="shared" si="769"/>
        <v>161.46</v>
      </c>
      <c r="CW298" s="465">
        <f t="shared" si="769"/>
        <v>161.46</v>
      </c>
      <c r="CX298" s="465">
        <f t="shared" si="769"/>
        <v>161.46</v>
      </c>
      <c r="CY298" s="465">
        <f t="shared" si="769"/>
        <v>161.46</v>
      </c>
      <c r="CZ298" s="465">
        <f t="shared" si="769"/>
        <v>176.46</v>
      </c>
      <c r="DA298" s="465">
        <f t="shared" si="769"/>
        <v>176.46</v>
      </c>
      <c r="DC298" s="464">
        <v>0</v>
      </c>
      <c r="DD298" s="465">
        <v>0</v>
      </c>
      <c r="DE298" s="465">
        <v>0</v>
      </c>
      <c r="DF298" s="465">
        <v>0</v>
      </c>
      <c r="DG298" s="465">
        <v>0</v>
      </c>
      <c r="DH298" s="465">
        <v>161460000</v>
      </c>
      <c r="DI298" s="465">
        <v>161460000</v>
      </c>
      <c r="DJ298" s="465">
        <v>161460000</v>
      </c>
      <c r="DK298" s="465">
        <v>161460000</v>
      </c>
      <c r="DL298" s="465">
        <v>161460000</v>
      </c>
      <c r="DM298" s="465">
        <v>176460000</v>
      </c>
      <c r="DN298" s="465">
        <v>176460000</v>
      </c>
      <c r="DP298" s="465">
        <v>0</v>
      </c>
      <c r="DQ298" s="465">
        <v>0</v>
      </c>
      <c r="DR298" s="465">
        <v>0</v>
      </c>
      <c r="DS298" s="465">
        <v>0</v>
      </c>
      <c r="DT298" s="465">
        <v>0</v>
      </c>
      <c r="DU298" s="465">
        <v>161460000</v>
      </c>
      <c r="DV298" s="465">
        <v>161460000</v>
      </c>
      <c r="DW298" s="465">
        <v>161460000</v>
      </c>
      <c r="DX298" s="465">
        <v>161460000</v>
      </c>
      <c r="DY298" s="465">
        <v>161460000</v>
      </c>
      <c r="DZ298" s="465">
        <v>176460000</v>
      </c>
      <c r="EA298" s="465">
        <v>176460000</v>
      </c>
      <c r="EC298" s="464">
        <v>1000000</v>
      </c>
      <c r="ED298" s="465">
        <v>1000000</v>
      </c>
      <c r="EE298" s="465">
        <v>1000000</v>
      </c>
      <c r="EF298" s="465">
        <v>1000000</v>
      </c>
      <c r="EG298" s="465">
        <v>1000000</v>
      </c>
      <c r="EH298" s="465">
        <v>1000000</v>
      </c>
      <c r="EI298" s="465">
        <v>1000000</v>
      </c>
      <c r="EJ298" s="465">
        <v>1000000</v>
      </c>
      <c r="EK298" s="465">
        <v>1000000</v>
      </c>
      <c r="EL298" s="465">
        <v>1000000</v>
      </c>
      <c r="EM298" s="465">
        <v>1000000</v>
      </c>
      <c r="EN298" s="465">
        <v>1000000</v>
      </c>
      <c r="EP298" s="465">
        <v>1000000</v>
      </c>
      <c r="EQ298" s="465">
        <v>1000000</v>
      </c>
      <c r="ER298" s="465">
        <v>1000000</v>
      </c>
      <c r="ES298" s="465">
        <v>1000000</v>
      </c>
      <c r="ET298" s="465">
        <v>1000000</v>
      </c>
      <c r="EU298" s="465">
        <v>1000000</v>
      </c>
      <c r="EV298" s="465">
        <v>1000000</v>
      </c>
      <c r="EW298" s="465">
        <v>1000000</v>
      </c>
      <c r="EX298" s="465">
        <v>1000000</v>
      </c>
      <c r="EY298" s="465">
        <v>1000000</v>
      </c>
      <c r="EZ298" s="465">
        <v>1000000</v>
      </c>
      <c r="FA298" s="465">
        <v>1000000</v>
      </c>
    </row>
    <row r="299" spans="1:157" ht="27.75" customHeight="1" thickBot="1">
      <c r="A299" s="179"/>
      <c r="B299" s="163" t="s">
        <v>208</v>
      </c>
      <c r="C299" s="1" t="s">
        <v>209</v>
      </c>
      <c r="D299" s="179" t="s">
        <v>171</v>
      </c>
      <c r="E299" s="179" t="s">
        <v>179</v>
      </c>
      <c r="F299" s="179" t="s">
        <v>171</v>
      </c>
      <c r="G299" s="179" t="s">
        <v>171</v>
      </c>
      <c r="H299" s="179" t="s">
        <v>171</v>
      </c>
      <c r="I299" s="179" t="s">
        <v>171</v>
      </c>
      <c r="J299" s="179" t="s">
        <v>171</v>
      </c>
      <c r="K299" s="179" t="s">
        <v>171</v>
      </c>
      <c r="L299" s="179" t="s">
        <v>171</v>
      </c>
      <c r="M299" s="179" t="s">
        <v>171</v>
      </c>
      <c r="N299" s="179" t="s">
        <v>171</v>
      </c>
      <c r="O299" s="179" t="s">
        <v>171</v>
      </c>
      <c r="P299" s="179"/>
      <c r="Q299" s="179"/>
      <c r="R299" s="179"/>
      <c r="S299" s="179"/>
      <c r="T299" s="180" t="s">
        <v>180</v>
      </c>
      <c r="U299" s="180"/>
      <c r="V299" s="180" t="s">
        <v>180</v>
      </c>
      <c r="W299" s="344">
        <f>SUM(W300:W301)</f>
        <v>0</v>
      </c>
      <c r="X299" s="344">
        <f t="shared" ref="X299:AC299" si="772">SUM(X300:X301)</f>
        <v>0</v>
      </c>
      <c r="Y299" s="344">
        <f t="shared" si="772"/>
        <v>0</v>
      </c>
      <c r="Z299" s="344">
        <f t="shared" si="772"/>
        <v>0</v>
      </c>
      <c r="AA299" s="344">
        <f t="shared" si="772"/>
        <v>0</v>
      </c>
      <c r="AB299" s="344">
        <f t="shared" si="772"/>
        <v>0</v>
      </c>
      <c r="AC299" s="344">
        <f t="shared" si="772"/>
        <v>0</v>
      </c>
      <c r="AD299" s="344">
        <f>SUM(AD300:AD301)</f>
        <v>0</v>
      </c>
      <c r="AE299" s="344">
        <f>SUM(AE300:AE301)</f>
        <v>0</v>
      </c>
      <c r="AF299" s="344">
        <f>SUM(AF300:AF301)</f>
        <v>0</v>
      </c>
      <c r="AG299" s="344">
        <f>SUM(AG300:AG301)</f>
        <v>0</v>
      </c>
      <c r="AH299" s="408">
        <f>SUM(AH300:AH301)</f>
        <v>0</v>
      </c>
      <c r="AI299" s="181">
        <f>IFERROR(AH299/AD299,0)</f>
        <v>0</v>
      </c>
      <c r="AJ299" s="182" t="e">
        <f>+AH299/AG299</f>
        <v>#DIV/0!</v>
      </c>
      <c r="AK299" s="344">
        <f>SUM(AK300:AK301)</f>
        <v>0</v>
      </c>
      <c r="AL299" s="344">
        <f>SUM(AL300:AL301)</f>
        <v>0</v>
      </c>
      <c r="AM299" s="168">
        <f t="shared" si="756"/>
        <v>0</v>
      </c>
      <c r="AN299" s="408">
        <f>SUM(AN300:AN301)</f>
        <v>0</v>
      </c>
      <c r="AO299" s="181">
        <f>IFERROR(AN299/AD299,0)</f>
        <v>0</v>
      </c>
      <c r="AP299" s="184" t="e">
        <f>+AN299/AG299</f>
        <v>#DIV/0!</v>
      </c>
      <c r="AQ299" s="344">
        <f>SUM(AQ300:AQ301)</f>
        <v>0</v>
      </c>
      <c r="AR299" s="344">
        <f>SUM(AR300:AR301)</f>
        <v>0</v>
      </c>
      <c r="AS299" s="168">
        <f t="shared" si="758"/>
        <v>0</v>
      </c>
      <c r="AT299" s="408">
        <f>SUM(AT300:AT301)</f>
        <v>0</v>
      </c>
      <c r="AU299" s="181">
        <f>IFERROR(AT299/AD299,0)</f>
        <v>0</v>
      </c>
      <c r="AV299" s="408">
        <f>SUM(AV300:AV301)</f>
        <v>0</v>
      </c>
      <c r="AW299" s="344">
        <f>SUM(AW300:AW301)</f>
        <v>0</v>
      </c>
      <c r="AX299" s="344">
        <f t="shared" si="767"/>
        <v>0</v>
      </c>
      <c r="AY299" s="344">
        <f>+AG299-AH299</f>
        <v>0</v>
      </c>
      <c r="AZ299" s="185">
        <f>AZ388</f>
        <v>0</v>
      </c>
      <c r="BA299" s="170">
        <f>IF(AND(AZ299=0,AN299&gt;AZ299),1,IFERROR(AN299/AZ299,1))</f>
        <v>1</v>
      </c>
      <c r="BC299" s="478">
        <v>0</v>
      </c>
      <c r="BD299" s="478">
        <v>0</v>
      </c>
      <c r="BE299" s="478">
        <v>0</v>
      </c>
      <c r="BF299" s="478">
        <v>0</v>
      </c>
      <c r="BG299" s="478">
        <v>0</v>
      </c>
      <c r="BH299" s="478">
        <v>0</v>
      </c>
      <c r="BI299" s="478">
        <v>0</v>
      </c>
      <c r="BJ299" s="478">
        <v>0</v>
      </c>
      <c r="BK299" s="478">
        <v>0</v>
      </c>
      <c r="BL299" s="478">
        <v>0</v>
      </c>
      <c r="BM299" s="478">
        <v>0</v>
      </c>
      <c r="BN299" s="478">
        <v>0</v>
      </c>
      <c r="BP299" s="478">
        <v>0</v>
      </c>
      <c r="BQ299" s="478">
        <v>0</v>
      </c>
      <c r="BR299" s="478">
        <v>0</v>
      </c>
      <c r="BS299" s="478">
        <v>0</v>
      </c>
      <c r="BT299" s="478">
        <v>0</v>
      </c>
      <c r="BU299" s="478">
        <v>0</v>
      </c>
      <c r="BV299" s="478">
        <v>0</v>
      </c>
      <c r="BW299" s="478">
        <v>0</v>
      </c>
      <c r="BX299" s="478">
        <v>0</v>
      </c>
      <c r="BY299" s="478">
        <v>0</v>
      </c>
      <c r="BZ299" s="478">
        <v>0</v>
      </c>
      <c r="CA299" s="478">
        <v>0</v>
      </c>
      <c r="CC299" s="344">
        <f t="shared" ref="CC299:CN299" si="773">SUM(CC300:CC301)</f>
        <v>0</v>
      </c>
      <c r="CD299" s="344">
        <f t="shared" si="773"/>
        <v>0</v>
      </c>
      <c r="CE299" s="344">
        <f t="shared" si="773"/>
        <v>0</v>
      </c>
      <c r="CF299" s="344">
        <f t="shared" si="773"/>
        <v>0</v>
      </c>
      <c r="CG299" s="344">
        <f t="shared" si="773"/>
        <v>0</v>
      </c>
      <c r="CH299" s="344">
        <f t="shared" si="773"/>
        <v>0</v>
      </c>
      <c r="CI299" s="344">
        <f t="shared" si="773"/>
        <v>0</v>
      </c>
      <c r="CJ299" s="344">
        <f t="shared" si="773"/>
        <v>0</v>
      </c>
      <c r="CK299" s="344">
        <f t="shared" si="773"/>
        <v>0</v>
      </c>
      <c r="CL299" s="344">
        <f t="shared" si="773"/>
        <v>0</v>
      </c>
      <c r="CM299" s="344">
        <f t="shared" si="773"/>
        <v>0</v>
      </c>
      <c r="CN299" s="344">
        <f t="shared" si="773"/>
        <v>0</v>
      </c>
      <c r="CP299" s="344">
        <f t="shared" ref="CP299:DA299" si="774">SUM(CP300:CP301)</f>
        <v>0</v>
      </c>
      <c r="CQ299" s="344">
        <f t="shared" si="774"/>
        <v>0</v>
      </c>
      <c r="CR299" s="344">
        <f t="shared" si="774"/>
        <v>0</v>
      </c>
      <c r="CS299" s="344">
        <f t="shared" si="774"/>
        <v>0</v>
      </c>
      <c r="CT299" s="344">
        <f t="shared" si="774"/>
        <v>0</v>
      </c>
      <c r="CU299" s="344">
        <f t="shared" si="774"/>
        <v>0</v>
      </c>
      <c r="CV299" s="344">
        <f t="shared" si="774"/>
        <v>0</v>
      </c>
      <c r="CW299" s="344">
        <f t="shared" si="774"/>
        <v>0</v>
      </c>
      <c r="CX299" s="344">
        <f t="shared" si="774"/>
        <v>0</v>
      </c>
      <c r="CY299" s="344">
        <f t="shared" si="774"/>
        <v>0</v>
      </c>
      <c r="CZ299" s="344">
        <f t="shared" si="774"/>
        <v>0</v>
      </c>
      <c r="DA299" s="344">
        <f t="shared" si="774"/>
        <v>0</v>
      </c>
      <c r="DC299" s="344">
        <f t="shared" ref="DC299:DN299" si="775">SUM(DC300:DC301)</f>
        <v>0</v>
      </c>
      <c r="DD299" s="344">
        <f t="shared" si="775"/>
        <v>0</v>
      </c>
      <c r="DE299" s="344">
        <f t="shared" si="775"/>
        <v>0</v>
      </c>
      <c r="DF299" s="344">
        <f t="shared" si="775"/>
        <v>0</v>
      </c>
      <c r="DG299" s="344">
        <f t="shared" si="775"/>
        <v>0</v>
      </c>
      <c r="DH299" s="344">
        <f t="shared" si="775"/>
        <v>0</v>
      </c>
      <c r="DI299" s="344">
        <f t="shared" si="775"/>
        <v>0</v>
      </c>
      <c r="DJ299" s="344">
        <f t="shared" si="775"/>
        <v>0</v>
      </c>
      <c r="DK299" s="344">
        <f t="shared" si="775"/>
        <v>0</v>
      </c>
      <c r="DL299" s="344">
        <f t="shared" si="775"/>
        <v>0</v>
      </c>
      <c r="DM299" s="344">
        <f t="shared" si="775"/>
        <v>0</v>
      </c>
      <c r="DN299" s="344">
        <f t="shared" si="775"/>
        <v>0</v>
      </c>
      <c r="DP299" s="344">
        <f t="shared" ref="DP299:EA299" si="776">SUM(DP300:DP301)</f>
        <v>0</v>
      </c>
      <c r="DQ299" s="344">
        <f t="shared" si="776"/>
        <v>0</v>
      </c>
      <c r="DR299" s="344">
        <f t="shared" si="776"/>
        <v>0</v>
      </c>
      <c r="DS299" s="344">
        <f t="shared" si="776"/>
        <v>0</v>
      </c>
      <c r="DT299" s="344">
        <f t="shared" si="776"/>
        <v>0</v>
      </c>
      <c r="DU299" s="344">
        <f t="shared" si="776"/>
        <v>0</v>
      </c>
      <c r="DV299" s="344">
        <f t="shared" si="776"/>
        <v>0</v>
      </c>
      <c r="DW299" s="344">
        <f t="shared" si="776"/>
        <v>0</v>
      </c>
      <c r="DX299" s="344">
        <f t="shared" si="776"/>
        <v>0</v>
      </c>
      <c r="DY299" s="344">
        <f t="shared" si="776"/>
        <v>0</v>
      </c>
      <c r="DZ299" s="344">
        <f t="shared" si="776"/>
        <v>0</v>
      </c>
      <c r="EA299" s="344">
        <f t="shared" si="776"/>
        <v>0</v>
      </c>
      <c r="EC299" s="484">
        <v>1000000</v>
      </c>
      <c r="ED299" s="484">
        <v>1000000</v>
      </c>
      <c r="EE299" s="484">
        <v>1000000</v>
      </c>
      <c r="EF299" s="484">
        <v>1000000</v>
      </c>
      <c r="EG299" s="484">
        <v>1000000</v>
      </c>
      <c r="EH299" s="484">
        <v>1000000</v>
      </c>
      <c r="EI299" s="484">
        <v>1000000</v>
      </c>
      <c r="EJ299" s="484">
        <v>1000000</v>
      </c>
      <c r="EK299" s="484">
        <v>1000000</v>
      </c>
      <c r="EL299" s="484">
        <v>1000000</v>
      </c>
      <c r="EM299" s="484">
        <v>1000000</v>
      </c>
      <c r="EN299" s="484">
        <v>1000000</v>
      </c>
      <c r="EP299" s="484">
        <v>1000000</v>
      </c>
      <c r="EQ299" s="484">
        <v>1000000</v>
      </c>
      <c r="ER299" s="484">
        <v>1000000</v>
      </c>
      <c r="ES299" s="484">
        <v>1000000</v>
      </c>
      <c r="ET299" s="484">
        <v>1000000</v>
      </c>
      <c r="EU299" s="484">
        <v>1000000</v>
      </c>
      <c r="EV299" s="484">
        <v>1000000</v>
      </c>
      <c r="EW299" s="484">
        <v>1000000</v>
      </c>
      <c r="EX299" s="484">
        <v>1000000</v>
      </c>
      <c r="EY299" s="484">
        <v>1000000</v>
      </c>
      <c r="EZ299" s="484">
        <v>1000000</v>
      </c>
      <c r="FA299" s="484">
        <v>1000000</v>
      </c>
    </row>
    <row r="300" spans="1:157" ht="21.75" customHeight="1">
      <c r="A300" s="179"/>
      <c r="B300" s="163" t="s">
        <v>208</v>
      </c>
      <c r="C300" s="1" t="s">
        <v>209</v>
      </c>
      <c r="D300" s="179" t="s">
        <v>217</v>
      </c>
      <c r="E300" s="179" t="s">
        <v>179</v>
      </c>
      <c r="F300" s="179" t="s">
        <v>171</v>
      </c>
      <c r="G300" s="179" t="s">
        <v>171</v>
      </c>
      <c r="H300" s="179" t="s">
        <v>171</v>
      </c>
      <c r="I300" s="179" t="s">
        <v>171</v>
      </c>
      <c r="J300" s="179" t="s">
        <v>171</v>
      </c>
      <c r="K300" s="179" t="s">
        <v>171</v>
      </c>
      <c r="L300" s="179" t="s">
        <v>171</v>
      </c>
      <c r="M300" s="179" t="s">
        <v>171</v>
      </c>
      <c r="N300" s="179" t="s">
        <v>171</v>
      </c>
      <c r="O300" s="179" t="s">
        <v>171</v>
      </c>
      <c r="P300" s="179"/>
      <c r="Q300" s="179"/>
      <c r="R300" s="179"/>
      <c r="S300" s="179"/>
      <c r="T300" s="186" t="s">
        <v>181</v>
      </c>
      <c r="U300" s="398"/>
      <c r="V300" s="186" t="s">
        <v>181</v>
      </c>
      <c r="W300" s="345">
        <f>(+SUMIFS('[1]SIIF 30 de Noviembre de 2025'!$P$4:$P$749,'[1]SIIF 30 de Noviembre de 2025'!$A$4:$A$749,$B300,'[1]SIIF 30 de Noviembre de 2025'!$B$4:$B$749,$C300,'[1]SIIF 30 de Noviembre de 2025'!$C$4:$C$749,$D300,'[1]SIIF 30 de Noviembre de 2025'!$D$4:$D$749,$E300,'[1]SIIF 30 de Noviembre de 2025'!$E$4:$E$749,$F300,'[1]SIIF 30 de Noviembre de 2025'!$F$4:$F$749,$G300,'[1]SIIF 30 de Noviembre de 2025'!$G$4:$G$749,$H300,'[1]SIIF 30 de Noviembre de 2025'!$H$4:$H$749,$I300,'[1]SIIF 30 de Noviembre de 2025'!$I$4:$I$749,$J300,'[1]SIIF 30 de Noviembre de 2025'!$J$4:$J$749,$K300,'[1]SIIF 30 de Noviembre de 2025'!$K$4:$K$749,$L300,'[1]SIIF 30 de Noviembre de 2025'!$L$4:$L$749,$M300,'[1]SIIF 30 de Noviembre de 2025'!$M$4:$M$749,$N300,'[1]SIIF 30 de Noviembre de 2025'!$N$4:$N$749,$O300)/1000000)</f>
        <v>0</v>
      </c>
      <c r="X300" s="345">
        <v>0</v>
      </c>
      <c r="Y300" s="343">
        <f>(+SUMIFS('[1]SIIF 30 de Noviembre de 2025'!$R$4:$R$749,'[1]SIIF 30 de Noviembre de 2025'!$A$4:$A$749,$B300,'[1]SIIF 30 de Noviembre de 2025'!$B$4:$B$749,$C300,'[1]SIIF 30 de Noviembre de 2025'!$C$4:$C$749,$D300,'[1]SIIF 30 de Noviembre de 2025'!$D$4:$D$749,$E300,'[1]SIIF 30 de Noviembre de 2025'!$E$4:$E$749,$F300,'[1]SIIF 30 de Noviembre de 2025'!$F$4:$F$749,$G300,'[1]SIIF 30 de Noviembre de 2025'!$G$4:$G$749,$H300,'[1]SIIF 30 de Noviembre de 2025'!$H$4:$H$749,$I300,'[1]SIIF 30 de Noviembre de 2025'!$I$4:$I$749,$J300,'[1]SIIF 30 de Noviembre de 2025'!$J$4:$J$749,$K300,'[1]SIIF 30 de Noviembre de 2025'!$K$4:$K$749,$L300,'[1]SIIF 30 de Noviembre de 2025'!$L$4:$L$749,$M300,'[1]SIIF 30 de Noviembre de 2025'!$M$4:$M$749,$N300,'[1]SIIF 30 de Noviembre de 2025'!$N$4:$N$749,$O300)/1000000)</f>
        <v>0</v>
      </c>
      <c r="Z300" s="341"/>
      <c r="AA300" s="343">
        <f>(+SUMIFS('[1]SIIF 30 de Noviembre de 2025'!$Q$4:$Q$749,'[1]SIIF 30 de Noviembre de 2025'!$A$4:$A$749,$B300,'[1]SIIF 30 de Noviembre de 2025'!$B$4:$B$749,$C300,'[1]SIIF 30 de Noviembre de 2025'!$C$4:$C$749,$D300,'[1]SIIF 30 de Noviembre de 2025'!$D$4:$D$749,$E300,'[1]SIIF 30 de Noviembre de 2025'!$E$4:$E$749,$F300,'[1]SIIF 30 de Noviembre de 2025'!$F$4:$F$749,$G300,'[1]SIIF 30 de Noviembre de 2025'!$G$4:$G$749,$H300,'[1]SIIF 30 de Noviembre de 2025'!$H$4:$H$749,$I300,'[1]SIIF 30 de Noviembre de 2025'!$I$4:$I$749,$J300,'[1]SIIF 30 de Noviembre de 2025'!$J$4:$J$749,$K300,'[1]SIIF 30 de Noviembre de 2025'!$K$4:$K$749,$L300,'[1]SIIF 30 de Noviembre de 2025'!$L$4:$L$749,$M300,'[1]SIIF 30 de Noviembre de 2025'!$M$4:$M$749,$N300,'[1]SIIF 30 de Noviembre de 2025'!$N$4:$N$749,$O300)/1000000)</f>
        <v>0</v>
      </c>
      <c r="AB300" s="343"/>
      <c r="AC300" s="341"/>
      <c r="AD300" s="407">
        <f>W300-Y300+AA300</f>
        <v>0</v>
      </c>
      <c r="AE300" s="345">
        <f>(+SUMIFS('[1]SIIF 30 de Noviembre de 2025'!$T$4:$T$749,'[1]SIIF 30 de Noviembre de 2025'!$A$4:$A$749,$B300,'[1]SIIF 30 de Noviembre de 2025'!$B$4:$B$749,$C300,'[1]SIIF 30 de Noviembre de 2025'!$C$4:$C$749,$D300,'[1]SIIF 30 de Noviembre de 2025'!$D$4:$D$749,$E300,'[1]SIIF 30 de Noviembre de 2025'!$E$4:$E$749,$F300,'[1]SIIF 30 de Noviembre de 2025'!$F$4:$F$749,$G300,'[1]SIIF 30 de Noviembre de 2025'!$G$4:$G$749,$H300,'[1]SIIF 30 de Noviembre de 2025'!$H$4:$H$749,$I300,'[1]SIIF 30 de Noviembre de 2025'!$I$4:$I$749,$J300,'[1]SIIF 30 de Noviembre de 2025'!$J$4:$J$749,$K300,'[1]SIIF 30 de Noviembre de 2025'!$K$4:$K$749,$L300,'[1]SIIF 30 de Noviembre de 2025'!$L$4:$L$749,$M300,'[1]SIIF 30 de Noviembre de 2025'!$M$4:$M$749,$N300,'[1]SIIF 30 de Noviembre de 2025'!$N$4:$N$749,$O300)/1000000)</f>
        <v>0</v>
      </c>
      <c r="AF300" s="345">
        <f>(+SUMIFS('[1]SIIF 30 de Noviembre de 2025'!$U$4:$U$749,'[1]SIIF 30 de Noviembre de 2025'!$A$4:$A$749,$B300,'[1]SIIF 30 de Noviembre de 2025'!$B$4:$B$749,$C300,'[1]SIIF 30 de Noviembre de 2025'!$C$4:$C$749,$D300,'[1]SIIF 30 de Noviembre de 2025'!$D$4:$D$749,$E300,'[1]SIIF 30 de Noviembre de 2025'!$E$4:$E$749,$F300,'[1]SIIF 30 de Noviembre de 2025'!$F$4:$F$749,$G300,'[1]SIIF 30 de Noviembre de 2025'!$G$4:$G$749,$H300,'[1]SIIF 30 de Noviembre de 2025'!$H$4:$H$749,$I300,'[1]SIIF 30 de Noviembre de 2025'!$I$4:$I$749,$J300,'[1]SIIF 30 de Noviembre de 2025'!$J$4:$J$749,$K300,'[1]SIIF 30 de Noviembre de 2025'!$K$4:$K$749,$L300,'[1]SIIF 30 de Noviembre de 2025'!$L$4:$L$749,$M300,'[1]SIIF 30 de Noviembre de 2025'!$M$4:$M$749,$N300,'[1]SIIF 30 de Noviembre de 2025'!$N$4:$N$749,$O300)/1000000)</f>
        <v>0</v>
      </c>
      <c r="AG300" s="343">
        <f>AD300-AE300</f>
        <v>0</v>
      </c>
      <c r="AH300" s="409">
        <f>+SUMIFS('[1]SIIF 30 de Noviembre de 2025'!$W$4:$W$749,'[1]SIIF 30 de Noviembre de 2025'!$A$4:$A$749,$B300,'[1]SIIF 30 de Noviembre de 2025'!$B$4:$B$749,$C300,'[1]SIIF 30 de Noviembre de 2025'!$C$4:$C$749,$D300,'[1]SIIF 30 de Noviembre de 2025'!$D$4:$D$749,$E300,'[1]SIIF 30 de Noviembre de 2025'!$E$4:$E$749,$F300,'[1]SIIF 30 de Noviembre de 2025'!$F$4:$F$749,$G300,'[1]SIIF 30 de Noviembre de 2025'!$G$4:$G$749,$H300,'[1]SIIF 30 de Noviembre de 2025'!$H$4:$H$749,$I300,'[1]SIIF 30 de Noviembre de 2025'!$I$4:$I$749,$J300,'[1]SIIF 30 de Noviembre de 2025'!$J$4:$J$749,$K300,'[1]SIIF 30 de Noviembre de 2025'!$K$4:$K$749,$L300,'[1]SIIF 30 de Noviembre de 2025'!$L$4:$L$749,$M300,'[1]SIIF 30 de Noviembre de 2025'!$M$4:$M$749,$N300,'[1]SIIF 30 de Noviembre de 2025'!$N$4:$N$749,$O300)/1000000</f>
        <v>0</v>
      </c>
      <c r="AI300" s="173">
        <f>IFERROR(AH300/AD300,0)</f>
        <v>0</v>
      </c>
      <c r="AJ300" s="182" t="e">
        <f>+AH300/AG300</f>
        <v>#DIV/0!</v>
      </c>
      <c r="AK300" s="243">
        <f>INDEX(CC300:CN300,MATCH($W$1,$CC$86:$CN$86,0))</f>
        <v>0</v>
      </c>
      <c r="AL300" s="174">
        <f t="shared" si="770"/>
        <v>0</v>
      </c>
      <c r="AM300" s="168">
        <f t="shared" si="756"/>
        <v>0</v>
      </c>
      <c r="AN300" s="409">
        <f>+SUMIFS('[1]SIIF 30 de Noviembre de 2025'!$X$4:$X$749,'[1]SIIF 30 de Noviembre de 2025'!$A$4:$A$749,$B300,'[1]SIIF 30 de Noviembre de 2025'!$B$4:$B$749,$C300,'[1]SIIF 30 de Noviembre de 2025'!$C$4:$C$749,$D300,'[1]SIIF 30 de Noviembre de 2025'!$D$4:$D$749,$E300,'[1]SIIF 30 de Noviembre de 2025'!$E$4:$E$749,$F300,'[1]SIIF 30 de Noviembre de 2025'!$F$4:$F$749,$G300,'[1]SIIF 30 de Noviembre de 2025'!$G$4:$G$749,$H300,'[1]SIIF 30 de Noviembre de 2025'!$H$4:$H$749,$I300,'[1]SIIF 30 de Noviembre de 2025'!$I$4:$I$749,$J300,'[1]SIIF 30 de Noviembre de 2025'!$J$4:$J$749,$K300,'[1]SIIF 30 de Noviembre de 2025'!$K$4:$K$749,$L300,'[1]SIIF 30 de Noviembre de 2025'!$L$4:$L$749,$M300,'[1]SIIF 30 de Noviembre de 2025'!$M$4:$M$749,$N300,'[1]SIIF 30 de Noviembre de 2025'!$N$4:$N$749,$O300)/1000000</f>
        <v>0</v>
      </c>
      <c r="AO300" s="175">
        <f>IFERROR(AN300/AD300,0)</f>
        <v>0</v>
      </c>
      <c r="AP300" s="184" t="e">
        <f>+AN300/AG300</f>
        <v>#DIV/0!</v>
      </c>
      <c r="AQ300" s="243">
        <f>INDEX(CP300:DA300,MATCH($W$1,$CP$86:$DA$86,0))</f>
        <v>0</v>
      </c>
      <c r="AR300" s="174">
        <f t="shared" si="771"/>
        <v>0</v>
      </c>
      <c r="AS300" s="168">
        <f t="shared" si="758"/>
        <v>0</v>
      </c>
      <c r="AT300" s="409">
        <f>+SUMIFS('[1]SIIF 30 de Noviembre de 2025'!$Z$4:$Z$749,'[1]SIIF 30 de Noviembre de 2025'!$A$4:$A$749,$B300,'[1]SIIF 30 de Noviembre de 2025'!$B$4:$B$749,$C300,'[1]SIIF 30 de Noviembre de 2025'!$C$4:$C$749,$D300,'[1]SIIF 30 de Noviembre de 2025'!$D$4:$D$749,$E300,'[1]SIIF 30 de Noviembre de 2025'!$E$4:$E$749,$F300,'[1]SIIF 30 de Noviembre de 2025'!$F$4:$F$749,$G300,'[1]SIIF 30 de Noviembre de 2025'!$G$4:$G$749,$H300,'[1]SIIF 30 de Noviembre de 2025'!$H$4:$H$749,$I300,'[1]SIIF 30 de Noviembre de 2025'!$I$4:$I$749,$J300,'[1]SIIF 30 de Noviembre de 2025'!$J$4:$J$749,$K300,'[1]SIIF 30 de Noviembre de 2025'!$K$4:$K$749,$L300,'[1]SIIF 30 de Noviembre de 2025'!$L$4:$L$749,$M300,'[1]SIIF 30 de Noviembre de 2025'!$M$4:$M$749,$N300,'[1]SIIF 30 de Noviembre de 2025'!$N$4:$N$749,$O300)/1000000</f>
        <v>0</v>
      </c>
      <c r="AU300" s="175">
        <f>IFERROR(AT300/AD300,0)</f>
        <v>0</v>
      </c>
      <c r="AV300" s="407">
        <f>+AD300-AH300</f>
        <v>0</v>
      </c>
      <c r="AW300" s="341">
        <f>+AH300-AN300</f>
        <v>0</v>
      </c>
      <c r="AX300" s="342">
        <f t="shared" si="767"/>
        <v>0</v>
      </c>
      <c r="AY300" s="343">
        <f>+AG300-AH300</f>
        <v>0</v>
      </c>
      <c r="AZ300" s="188">
        <f>AD300*AS300</f>
        <v>0</v>
      </c>
      <c r="BA300" s="170">
        <f>IF(AND(AZ300=0,AN300&gt;AZ300),1,IFERROR(AN300/AZ300,1))</f>
        <v>1</v>
      </c>
      <c r="BC300" s="313">
        <v>0</v>
      </c>
      <c r="BD300" s="313">
        <v>0</v>
      </c>
      <c r="BE300" s="313">
        <v>0</v>
      </c>
      <c r="BF300" s="313">
        <v>0</v>
      </c>
      <c r="BG300" s="313">
        <v>0</v>
      </c>
      <c r="BH300" s="313">
        <v>0</v>
      </c>
      <c r="BI300" s="313">
        <v>0</v>
      </c>
      <c r="BJ300" s="313">
        <v>0</v>
      </c>
      <c r="BK300" s="313">
        <v>0</v>
      </c>
      <c r="BL300" s="313">
        <v>0</v>
      </c>
      <c r="BM300" s="313">
        <v>0</v>
      </c>
      <c r="BN300" s="313">
        <v>0</v>
      </c>
      <c r="BP300" s="313">
        <v>0</v>
      </c>
      <c r="BQ300" s="313">
        <v>0</v>
      </c>
      <c r="BR300" s="313">
        <v>0</v>
      </c>
      <c r="BS300" s="313">
        <v>0</v>
      </c>
      <c r="BT300" s="313">
        <v>0</v>
      </c>
      <c r="BU300" s="313">
        <v>0</v>
      </c>
      <c r="BV300" s="313">
        <v>0</v>
      </c>
      <c r="BW300" s="313">
        <v>0</v>
      </c>
      <c r="BX300" s="313">
        <v>0</v>
      </c>
      <c r="BY300" s="313">
        <v>0</v>
      </c>
      <c r="BZ300" s="313">
        <v>0</v>
      </c>
      <c r="CA300" s="313">
        <v>0</v>
      </c>
      <c r="CC300" s="464">
        <f t="shared" ref="CC300:CN301" si="777">DC300/EC300</f>
        <v>0</v>
      </c>
      <c r="CD300" s="464">
        <f t="shared" si="777"/>
        <v>0</v>
      </c>
      <c r="CE300" s="464">
        <f t="shared" si="777"/>
        <v>0</v>
      </c>
      <c r="CF300" s="464">
        <f t="shared" si="777"/>
        <v>0</v>
      </c>
      <c r="CG300" s="464">
        <f t="shared" si="777"/>
        <v>0</v>
      </c>
      <c r="CH300" s="464">
        <f t="shared" si="777"/>
        <v>0</v>
      </c>
      <c r="CI300" s="464">
        <f t="shared" si="777"/>
        <v>0</v>
      </c>
      <c r="CJ300" s="464">
        <f t="shared" si="777"/>
        <v>0</v>
      </c>
      <c r="CK300" s="464">
        <f t="shared" si="777"/>
        <v>0</v>
      </c>
      <c r="CL300" s="464">
        <f t="shared" si="777"/>
        <v>0</v>
      </c>
      <c r="CM300" s="464">
        <f t="shared" si="777"/>
        <v>0</v>
      </c>
      <c r="CN300" s="464">
        <f t="shared" si="777"/>
        <v>0</v>
      </c>
      <c r="CP300" s="465">
        <f t="shared" ref="CP300:DA301" si="778">DP300/EP300</f>
        <v>0</v>
      </c>
      <c r="CQ300" s="465">
        <f t="shared" si="778"/>
        <v>0</v>
      </c>
      <c r="CR300" s="465">
        <f t="shared" si="778"/>
        <v>0</v>
      </c>
      <c r="CS300" s="465">
        <f t="shared" si="778"/>
        <v>0</v>
      </c>
      <c r="CT300" s="465">
        <f t="shared" si="778"/>
        <v>0</v>
      </c>
      <c r="CU300" s="465">
        <f t="shared" si="778"/>
        <v>0</v>
      </c>
      <c r="CV300" s="465">
        <f t="shared" si="778"/>
        <v>0</v>
      </c>
      <c r="CW300" s="465">
        <f t="shared" si="778"/>
        <v>0</v>
      </c>
      <c r="CX300" s="465">
        <f t="shared" si="778"/>
        <v>0</v>
      </c>
      <c r="CY300" s="465">
        <f t="shared" si="778"/>
        <v>0</v>
      </c>
      <c r="CZ300" s="465">
        <f t="shared" si="778"/>
        <v>0</v>
      </c>
      <c r="DA300" s="465">
        <f t="shared" si="778"/>
        <v>0</v>
      </c>
      <c r="DC300" s="488">
        <v>0</v>
      </c>
      <c r="DD300" s="488">
        <v>0</v>
      </c>
      <c r="DE300" s="488">
        <v>0</v>
      </c>
      <c r="DF300" s="488">
        <v>0</v>
      </c>
      <c r="DG300" s="488">
        <v>0</v>
      </c>
      <c r="DH300" s="488">
        <v>0</v>
      </c>
      <c r="DI300" s="488">
        <v>0</v>
      </c>
      <c r="DJ300" s="488">
        <v>0</v>
      </c>
      <c r="DK300" s="488">
        <v>0</v>
      </c>
      <c r="DL300" s="488">
        <v>0</v>
      </c>
      <c r="DM300" s="488">
        <v>0</v>
      </c>
      <c r="DN300" s="488">
        <v>0</v>
      </c>
      <c r="DP300" s="488">
        <v>0</v>
      </c>
      <c r="DQ300" s="488">
        <v>0</v>
      </c>
      <c r="DR300" s="488">
        <v>0</v>
      </c>
      <c r="DS300" s="488">
        <v>0</v>
      </c>
      <c r="DT300" s="488">
        <v>0</v>
      </c>
      <c r="DU300" s="488">
        <v>0</v>
      </c>
      <c r="DV300" s="488">
        <v>0</v>
      </c>
      <c r="DW300" s="488">
        <v>0</v>
      </c>
      <c r="DX300" s="488">
        <v>0</v>
      </c>
      <c r="DY300" s="488">
        <v>0</v>
      </c>
      <c r="DZ300" s="488">
        <v>0</v>
      </c>
      <c r="EA300" s="488">
        <v>0</v>
      </c>
      <c r="EC300" s="488">
        <v>1000000</v>
      </c>
      <c r="ED300" s="488">
        <v>1000000</v>
      </c>
      <c r="EE300" s="488">
        <v>1000000</v>
      </c>
      <c r="EF300" s="488">
        <v>1000000</v>
      </c>
      <c r="EG300" s="488">
        <v>1000000</v>
      </c>
      <c r="EH300" s="488">
        <v>1000000</v>
      </c>
      <c r="EI300" s="488">
        <v>1000000</v>
      </c>
      <c r="EJ300" s="488">
        <v>1000000</v>
      </c>
      <c r="EK300" s="488">
        <v>1000000</v>
      </c>
      <c r="EL300" s="488">
        <v>1000000</v>
      </c>
      <c r="EM300" s="488">
        <v>1000000</v>
      </c>
      <c r="EN300" s="488">
        <v>1000000</v>
      </c>
      <c r="EP300" s="488">
        <v>1000000</v>
      </c>
      <c r="EQ300" s="488">
        <v>1000000</v>
      </c>
      <c r="ER300" s="488">
        <v>1000000</v>
      </c>
      <c r="ES300" s="488">
        <v>1000000</v>
      </c>
      <c r="ET300" s="488">
        <v>1000000</v>
      </c>
      <c r="EU300" s="488">
        <v>1000000</v>
      </c>
      <c r="EV300" s="488">
        <v>1000000</v>
      </c>
      <c r="EW300" s="488">
        <v>1000000</v>
      </c>
      <c r="EX300" s="488">
        <v>1000000</v>
      </c>
      <c r="EY300" s="488">
        <v>1000000</v>
      </c>
      <c r="EZ300" s="488">
        <v>1000000</v>
      </c>
      <c r="FA300" s="488">
        <v>1000000</v>
      </c>
    </row>
    <row r="301" spans="1:157" ht="21.75" customHeight="1" thickBot="1">
      <c r="A301" s="179"/>
      <c r="B301" s="163" t="s">
        <v>208</v>
      </c>
      <c r="C301" s="1" t="s">
        <v>209</v>
      </c>
      <c r="D301" s="179" t="s">
        <v>218</v>
      </c>
      <c r="E301" s="179" t="s">
        <v>179</v>
      </c>
      <c r="F301" s="179" t="s">
        <v>171</v>
      </c>
      <c r="G301" s="179" t="s">
        <v>171</v>
      </c>
      <c r="H301" s="179" t="s">
        <v>171</v>
      </c>
      <c r="I301" s="179" t="s">
        <v>171</v>
      </c>
      <c r="J301" s="179" t="s">
        <v>171</v>
      </c>
      <c r="K301" s="179" t="s">
        <v>171</v>
      </c>
      <c r="L301" s="179" t="s">
        <v>171</v>
      </c>
      <c r="M301" s="179" t="s">
        <v>171</v>
      </c>
      <c r="N301" s="179" t="s">
        <v>171</v>
      </c>
      <c r="O301" s="179" t="s">
        <v>171</v>
      </c>
      <c r="P301" s="179"/>
      <c r="Q301" s="179"/>
      <c r="R301" s="179"/>
      <c r="S301" s="179"/>
      <c r="T301" s="186" t="s">
        <v>182</v>
      </c>
      <c r="U301" s="398"/>
      <c r="V301" s="186" t="s">
        <v>182</v>
      </c>
      <c r="W301" s="345">
        <f>(+SUMIFS('[1]SIIF 30 de Noviembre de 2025'!$P$4:$P$749,'[1]SIIF 30 de Noviembre de 2025'!$A$4:$A$749,$B301,'[1]SIIF 30 de Noviembre de 2025'!$B$4:$B$749,$C301,'[1]SIIF 30 de Noviembre de 2025'!$C$4:$C$749,$D301,'[1]SIIF 30 de Noviembre de 2025'!$D$4:$D$749,$E301,'[1]SIIF 30 de Noviembre de 2025'!$E$4:$E$749,$F301,'[1]SIIF 30 de Noviembre de 2025'!$F$4:$F$749,$G301,'[1]SIIF 30 de Noviembre de 2025'!$G$4:$G$749,$H301,'[1]SIIF 30 de Noviembre de 2025'!$H$4:$H$749,$I301,'[1]SIIF 30 de Noviembre de 2025'!$I$4:$I$749,$J301,'[1]SIIF 30 de Noviembre de 2025'!$J$4:$J$749,$K301,'[1]SIIF 30 de Noviembre de 2025'!$K$4:$K$749,$L301,'[1]SIIF 30 de Noviembre de 2025'!$L$4:$L$749,$M301,'[1]SIIF 30 de Noviembre de 2025'!$M$4:$M$749,$N301,'[1]SIIF 30 de Noviembre de 2025'!$N$4:$N$749,$O301)/1000000)</f>
        <v>0</v>
      </c>
      <c r="X301" s="345">
        <v>0</v>
      </c>
      <c r="Y301" s="343">
        <f>(+SUMIFS('[1]SIIF 30 de Noviembre de 2025'!$R$4:$R$749,'[1]SIIF 30 de Noviembre de 2025'!$A$4:$A$749,$B301,'[1]SIIF 30 de Noviembre de 2025'!$B$4:$B$749,$C301,'[1]SIIF 30 de Noviembre de 2025'!$C$4:$C$749,$D301,'[1]SIIF 30 de Noviembre de 2025'!$D$4:$D$749,$E301,'[1]SIIF 30 de Noviembre de 2025'!$E$4:$E$749,$F301,'[1]SIIF 30 de Noviembre de 2025'!$F$4:$F$749,$G301,'[1]SIIF 30 de Noviembre de 2025'!$G$4:$G$749,$H301,'[1]SIIF 30 de Noviembre de 2025'!$H$4:$H$749,$I301,'[1]SIIF 30 de Noviembre de 2025'!$I$4:$I$749,$J301,'[1]SIIF 30 de Noviembre de 2025'!$J$4:$J$749,$K301,'[1]SIIF 30 de Noviembre de 2025'!$K$4:$K$749,$L301,'[1]SIIF 30 de Noviembre de 2025'!$L$4:$L$749,$M301,'[1]SIIF 30 de Noviembre de 2025'!$M$4:$M$749,$N301,'[1]SIIF 30 de Noviembre de 2025'!$N$4:$N$749,$O301)/1000000)</f>
        <v>0</v>
      </c>
      <c r="Z301" s="341"/>
      <c r="AA301" s="343">
        <f>(+SUMIFS('[1]SIIF 30 de Noviembre de 2025'!$Q$4:$Q$749,'[1]SIIF 30 de Noviembre de 2025'!$A$4:$A$749,$B301,'[1]SIIF 30 de Noviembre de 2025'!$B$4:$B$749,$C301,'[1]SIIF 30 de Noviembre de 2025'!$C$4:$C$749,$D301,'[1]SIIF 30 de Noviembre de 2025'!$D$4:$D$749,$E301,'[1]SIIF 30 de Noviembre de 2025'!$E$4:$E$749,$F301,'[1]SIIF 30 de Noviembre de 2025'!$F$4:$F$749,$G301,'[1]SIIF 30 de Noviembre de 2025'!$G$4:$G$749,$H301,'[1]SIIF 30 de Noviembre de 2025'!$H$4:$H$749,$I301,'[1]SIIF 30 de Noviembre de 2025'!$I$4:$I$749,$J301,'[1]SIIF 30 de Noviembre de 2025'!$J$4:$J$749,$K301,'[1]SIIF 30 de Noviembre de 2025'!$K$4:$K$749,$L301,'[1]SIIF 30 de Noviembre de 2025'!$L$4:$L$749,$M301,'[1]SIIF 30 de Noviembre de 2025'!$M$4:$M$749,$N301,'[1]SIIF 30 de Noviembre de 2025'!$N$4:$N$749,$O301)/1000000)</f>
        <v>0</v>
      </c>
      <c r="AB301" s="345"/>
      <c r="AC301" s="341"/>
      <c r="AD301" s="407">
        <f>W301-Y301+AA301</f>
        <v>0</v>
      </c>
      <c r="AE301" s="345">
        <f>(+SUMIFS('[1]SIIF 30 de Noviembre de 2025'!$T$4:$T$749,'[1]SIIF 30 de Noviembre de 2025'!$A$4:$A$749,$B301,'[1]SIIF 30 de Noviembre de 2025'!$B$4:$B$749,$C301,'[1]SIIF 30 de Noviembre de 2025'!$C$4:$C$749,$D301,'[1]SIIF 30 de Noviembre de 2025'!$D$4:$D$749,$E301,'[1]SIIF 30 de Noviembre de 2025'!$E$4:$E$749,$F301,'[1]SIIF 30 de Noviembre de 2025'!$F$4:$F$749,$G301,'[1]SIIF 30 de Noviembre de 2025'!$G$4:$G$749,$H301,'[1]SIIF 30 de Noviembre de 2025'!$H$4:$H$749,$I301,'[1]SIIF 30 de Noviembre de 2025'!$I$4:$I$749,$J301,'[1]SIIF 30 de Noviembre de 2025'!$J$4:$J$749,$K301,'[1]SIIF 30 de Noviembre de 2025'!$K$4:$K$749,$L301,'[1]SIIF 30 de Noviembre de 2025'!$L$4:$L$749,$M301,'[1]SIIF 30 de Noviembre de 2025'!$M$4:$M$749,$N301,'[1]SIIF 30 de Noviembre de 2025'!$N$4:$N$749,$O301)/1000000)</f>
        <v>0</v>
      </c>
      <c r="AF301" s="345">
        <f>(+SUMIFS('[1]SIIF 30 de Noviembre de 2025'!$U$4:$U$749,'[1]SIIF 30 de Noviembre de 2025'!$A$4:$A$749,$B301,'[1]SIIF 30 de Noviembre de 2025'!$B$4:$B$749,$C301,'[1]SIIF 30 de Noviembre de 2025'!$C$4:$C$749,$D301,'[1]SIIF 30 de Noviembre de 2025'!$D$4:$D$749,$E301,'[1]SIIF 30 de Noviembre de 2025'!$E$4:$E$749,$F301,'[1]SIIF 30 de Noviembre de 2025'!$F$4:$F$749,$G301,'[1]SIIF 30 de Noviembre de 2025'!$G$4:$G$749,$H301,'[1]SIIF 30 de Noviembre de 2025'!$H$4:$H$749,$I301,'[1]SIIF 30 de Noviembre de 2025'!$I$4:$I$749,$J301,'[1]SIIF 30 de Noviembre de 2025'!$J$4:$J$749,$K301,'[1]SIIF 30 de Noviembre de 2025'!$K$4:$K$749,$L301,'[1]SIIF 30 de Noviembre de 2025'!$L$4:$L$749,$M301,'[1]SIIF 30 de Noviembre de 2025'!$M$4:$M$749,$N301,'[1]SIIF 30 de Noviembre de 2025'!$N$4:$N$749,$O301)/1000000)</f>
        <v>0</v>
      </c>
      <c r="AG301" s="343">
        <f>AD301-AE301</f>
        <v>0</v>
      </c>
      <c r="AH301" s="409">
        <f>+SUMIFS('[1]SIIF 30 de Noviembre de 2025'!$W$4:$W$749,'[1]SIIF 30 de Noviembre de 2025'!$A$4:$A$749,$B301,'[1]SIIF 30 de Noviembre de 2025'!$B$4:$B$749,$C301,'[1]SIIF 30 de Noviembre de 2025'!$C$4:$C$749,$D301,'[1]SIIF 30 de Noviembre de 2025'!$D$4:$D$749,$E301,'[1]SIIF 30 de Noviembre de 2025'!$E$4:$E$749,$F301,'[1]SIIF 30 de Noviembre de 2025'!$F$4:$F$749,$G301,'[1]SIIF 30 de Noviembre de 2025'!$G$4:$G$749,$H301,'[1]SIIF 30 de Noviembre de 2025'!$H$4:$H$749,$I301,'[1]SIIF 30 de Noviembre de 2025'!$I$4:$I$749,$J301,'[1]SIIF 30 de Noviembre de 2025'!$J$4:$J$749,$K301,'[1]SIIF 30 de Noviembre de 2025'!$K$4:$K$749,$L301,'[1]SIIF 30 de Noviembre de 2025'!$L$4:$L$749,$M301,'[1]SIIF 30 de Noviembre de 2025'!$M$4:$M$749,$N301,'[1]SIIF 30 de Noviembre de 2025'!$N$4:$N$749,$O301)/1000000</f>
        <v>0</v>
      </c>
      <c r="AI301" s="173">
        <f>IFERROR(AH301/AD301,0)</f>
        <v>0</v>
      </c>
      <c r="AJ301" s="182" t="e">
        <f>+AH301/AG301</f>
        <v>#DIV/0!</v>
      </c>
      <c r="AK301" s="243">
        <f>INDEX(CC301:CN301,MATCH($W$1,$CC$86:$CN$86,0))</f>
        <v>0</v>
      </c>
      <c r="AL301" s="174">
        <f t="shared" si="770"/>
        <v>0</v>
      </c>
      <c r="AM301" s="168">
        <f t="shared" si="756"/>
        <v>0</v>
      </c>
      <c r="AN301" s="409">
        <f>+SUMIFS('[1]SIIF 30 de Noviembre de 2025'!$X$4:$X$749,'[1]SIIF 30 de Noviembre de 2025'!$A$4:$A$749,$B301,'[1]SIIF 30 de Noviembre de 2025'!$B$4:$B$749,$C301,'[1]SIIF 30 de Noviembre de 2025'!$C$4:$C$749,$D301,'[1]SIIF 30 de Noviembre de 2025'!$D$4:$D$749,$E301,'[1]SIIF 30 de Noviembre de 2025'!$E$4:$E$749,$F301,'[1]SIIF 30 de Noviembre de 2025'!$F$4:$F$749,$G301,'[1]SIIF 30 de Noviembre de 2025'!$G$4:$G$749,$H301,'[1]SIIF 30 de Noviembre de 2025'!$H$4:$H$749,$I301,'[1]SIIF 30 de Noviembre de 2025'!$I$4:$I$749,$J301,'[1]SIIF 30 de Noviembre de 2025'!$J$4:$J$749,$K301,'[1]SIIF 30 de Noviembre de 2025'!$K$4:$K$749,$L301,'[1]SIIF 30 de Noviembre de 2025'!$L$4:$L$749,$M301,'[1]SIIF 30 de Noviembre de 2025'!$M$4:$M$749,$N301,'[1]SIIF 30 de Noviembre de 2025'!$N$4:$N$749,$O301)/1000000</f>
        <v>0</v>
      </c>
      <c r="AO301" s="175">
        <f>IFERROR(AN301/AD301,0)</f>
        <v>0</v>
      </c>
      <c r="AP301" s="184" t="e">
        <f>+AN301/AG301</f>
        <v>#DIV/0!</v>
      </c>
      <c r="AQ301" s="243">
        <f>INDEX(CP301:DA301,MATCH($W$1,$CP$86:$DA$86,0))</f>
        <v>0</v>
      </c>
      <c r="AR301" s="174">
        <f t="shared" si="771"/>
        <v>0</v>
      </c>
      <c r="AS301" s="168">
        <f t="shared" si="758"/>
        <v>0</v>
      </c>
      <c r="AT301" s="409">
        <f>+SUMIFS('[1]SIIF 30 de Noviembre de 2025'!$Z$4:$Z$749,'[1]SIIF 30 de Noviembre de 2025'!$A$4:$A$749,$B301,'[1]SIIF 30 de Noviembre de 2025'!$B$4:$B$749,$C301,'[1]SIIF 30 de Noviembre de 2025'!$C$4:$C$749,$D301,'[1]SIIF 30 de Noviembre de 2025'!$D$4:$D$749,$E301,'[1]SIIF 30 de Noviembre de 2025'!$E$4:$E$749,$F301,'[1]SIIF 30 de Noviembre de 2025'!$F$4:$F$749,$G301,'[1]SIIF 30 de Noviembre de 2025'!$G$4:$G$749,$H301,'[1]SIIF 30 de Noviembre de 2025'!$H$4:$H$749,$I301,'[1]SIIF 30 de Noviembre de 2025'!$I$4:$I$749,$J301,'[1]SIIF 30 de Noviembre de 2025'!$J$4:$J$749,$K301,'[1]SIIF 30 de Noviembre de 2025'!$K$4:$K$749,$L301,'[1]SIIF 30 de Noviembre de 2025'!$L$4:$L$749,$M301,'[1]SIIF 30 de Noviembre de 2025'!$M$4:$M$749,$N301,'[1]SIIF 30 de Noviembre de 2025'!$N$4:$N$749,$O301)/1000000</f>
        <v>0</v>
      </c>
      <c r="AU301" s="175">
        <f>IFERROR(AT301/AD301,0)</f>
        <v>0</v>
      </c>
      <c r="AV301" s="407">
        <f>+AD301-AH301</f>
        <v>0</v>
      </c>
      <c r="AW301" s="341">
        <f>+AH301-AN301</f>
        <v>0</v>
      </c>
      <c r="AX301" s="342">
        <f t="shared" si="767"/>
        <v>0</v>
      </c>
      <c r="AY301" s="343">
        <f>+AG301-AH301</f>
        <v>0</v>
      </c>
      <c r="AZ301" s="188">
        <f>AD301*AS301</f>
        <v>0</v>
      </c>
      <c r="BA301" s="170">
        <f>IF(AND(AZ301=0,AN301&gt;AZ301),1,IFERROR(AN301/AZ301,1))</f>
        <v>1</v>
      </c>
      <c r="BC301" s="313">
        <v>0</v>
      </c>
      <c r="BD301" s="313">
        <v>0</v>
      </c>
      <c r="BE301" s="313">
        <v>0</v>
      </c>
      <c r="BF301" s="313">
        <v>0</v>
      </c>
      <c r="BG301" s="313">
        <v>0</v>
      </c>
      <c r="BH301" s="313">
        <v>0</v>
      </c>
      <c r="BI301" s="313">
        <v>0</v>
      </c>
      <c r="BJ301" s="313">
        <v>0</v>
      </c>
      <c r="BK301" s="313">
        <v>0</v>
      </c>
      <c r="BL301" s="313">
        <v>0</v>
      </c>
      <c r="BM301" s="313">
        <v>0</v>
      </c>
      <c r="BN301" s="313">
        <v>0</v>
      </c>
      <c r="BP301" s="313">
        <v>0</v>
      </c>
      <c r="BQ301" s="313">
        <v>0</v>
      </c>
      <c r="BR301" s="313">
        <v>0</v>
      </c>
      <c r="BS301" s="313">
        <v>0</v>
      </c>
      <c r="BT301" s="313">
        <v>0</v>
      </c>
      <c r="BU301" s="313">
        <v>0</v>
      </c>
      <c r="BV301" s="313">
        <v>0</v>
      </c>
      <c r="BW301" s="313">
        <v>0</v>
      </c>
      <c r="BX301" s="313">
        <v>0</v>
      </c>
      <c r="BY301" s="313">
        <v>0</v>
      </c>
      <c r="BZ301" s="313">
        <v>0</v>
      </c>
      <c r="CA301" s="313">
        <v>0</v>
      </c>
      <c r="CC301" s="464">
        <f t="shared" si="777"/>
        <v>0</v>
      </c>
      <c r="CD301" s="464">
        <f t="shared" si="777"/>
        <v>0</v>
      </c>
      <c r="CE301" s="464">
        <f t="shared" si="777"/>
        <v>0</v>
      </c>
      <c r="CF301" s="464">
        <f t="shared" si="777"/>
        <v>0</v>
      </c>
      <c r="CG301" s="464">
        <f t="shared" si="777"/>
        <v>0</v>
      </c>
      <c r="CH301" s="464">
        <f t="shared" si="777"/>
        <v>0</v>
      </c>
      <c r="CI301" s="464">
        <f t="shared" si="777"/>
        <v>0</v>
      </c>
      <c r="CJ301" s="464">
        <f t="shared" si="777"/>
        <v>0</v>
      </c>
      <c r="CK301" s="464">
        <f t="shared" si="777"/>
        <v>0</v>
      </c>
      <c r="CL301" s="464">
        <f t="shared" si="777"/>
        <v>0</v>
      </c>
      <c r="CM301" s="464">
        <f t="shared" si="777"/>
        <v>0</v>
      </c>
      <c r="CN301" s="464">
        <f t="shared" si="777"/>
        <v>0</v>
      </c>
      <c r="CP301" s="465">
        <f t="shared" si="778"/>
        <v>0</v>
      </c>
      <c r="CQ301" s="465">
        <f t="shared" si="778"/>
        <v>0</v>
      </c>
      <c r="CR301" s="465">
        <f t="shared" si="778"/>
        <v>0</v>
      </c>
      <c r="CS301" s="465">
        <f t="shared" si="778"/>
        <v>0</v>
      </c>
      <c r="CT301" s="465">
        <f t="shared" si="778"/>
        <v>0</v>
      </c>
      <c r="CU301" s="465">
        <f t="shared" si="778"/>
        <v>0</v>
      </c>
      <c r="CV301" s="465">
        <f t="shared" si="778"/>
        <v>0</v>
      </c>
      <c r="CW301" s="465">
        <f t="shared" si="778"/>
        <v>0</v>
      </c>
      <c r="CX301" s="465">
        <f t="shared" si="778"/>
        <v>0</v>
      </c>
      <c r="CY301" s="465">
        <f t="shared" si="778"/>
        <v>0</v>
      </c>
      <c r="CZ301" s="465">
        <f t="shared" si="778"/>
        <v>0</v>
      </c>
      <c r="DA301" s="465">
        <f t="shared" si="778"/>
        <v>0</v>
      </c>
      <c r="DC301" s="488">
        <v>0</v>
      </c>
      <c r="DD301" s="488">
        <v>0</v>
      </c>
      <c r="DE301" s="488">
        <v>0</v>
      </c>
      <c r="DF301" s="488">
        <v>0</v>
      </c>
      <c r="DG301" s="488">
        <v>0</v>
      </c>
      <c r="DH301" s="488">
        <v>0</v>
      </c>
      <c r="DI301" s="488">
        <v>0</v>
      </c>
      <c r="DJ301" s="488">
        <v>0</v>
      </c>
      <c r="DK301" s="488">
        <v>0</v>
      </c>
      <c r="DL301" s="488">
        <v>0</v>
      </c>
      <c r="DM301" s="488">
        <v>0</v>
      </c>
      <c r="DN301" s="488">
        <v>0</v>
      </c>
      <c r="DP301" s="488">
        <v>0</v>
      </c>
      <c r="DQ301" s="488">
        <v>0</v>
      </c>
      <c r="DR301" s="488">
        <v>0</v>
      </c>
      <c r="DS301" s="488">
        <v>0</v>
      </c>
      <c r="DT301" s="488">
        <v>0</v>
      </c>
      <c r="DU301" s="488">
        <v>0</v>
      </c>
      <c r="DV301" s="488">
        <v>0</v>
      </c>
      <c r="DW301" s="488">
        <v>0</v>
      </c>
      <c r="DX301" s="488">
        <v>0</v>
      </c>
      <c r="DY301" s="488">
        <v>0</v>
      </c>
      <c r="DZ301" s="488">
        <v>0</v>
      </c>
      <c r="EA301" s="488">
        <v>0</v>
      </c>
      <c r="EC301" s="488">
        <v>1000000</v>
      </c>
      <c r="ED301" s="488">
        <v>1000000</v>
      </c>
      <c r="EE301" s="488">
        <v>1000000</v>
      </c>
      <c r="EF301" s="488">
        <v>1000000</v>
      </c>
      <c r="EG301" s="488">
        <v>1000000</v>
      </c>
      <c r="EH301" s="488">
        <v>1000000</v>
      </c>
      <c r="EI301" s="488">
        <v>1000000</v>
      </c>
      <c r="EJ301" s="488">
        <v>1000000</v>
      </c>
      <c r="EK301" s="488">
        <v>1000000</v>
      </c>
      <c r="EL301" s="488">
        <v>1000000</v>
      </c>
      <c r="EM301" s="488">
        <v>1000000</v>
      </c>
      <c r="EN301" s="488">
        <v>1000000</v>
      </c>
      <c r="EP301" s="488">
        <v>1000000</v>
      </c>
      <c r="EQ301" s="488">
        <v>1000000</v>
      </c>
      <c r="ER301" s="488">
        <v>1000000</v>
      </c>
      <c r="ES301" s="488">
        <v>1000000</v>
      </c>
      <c r="ET301" s="488">
        <v>1000000</v>
      </c>
      <c r="EU301" s="488">
        <v>1000000</v>
      </c>
      <c r="EV301" s="488">
        <v>1000000</v>
      </c>
      <c r="EW301" s="488">
        <v>1000000</v>
      </c>
      <c r="EX301" s="488">
        <v>1000000</v>
      </c>
      <c r="EY301" s="488">
        <v>1000000</v>
      </c>
      <c r="EZ301" s="488">
        <v>1000000</v>
      </c>
      <c r="FA301" s="488">
        <v>1000000</v>
      </c>
    </row>
    <row r="302" spans="1:157" ht="22.5" customHeight="1" thickBot="1">
      <c r="B302" s="163" t="s">
        <v>208</v>
      </c>
      <c r="C302" s="1" t="s">
        <v>209</v>
      </c>
      <c r="D302" s="1" t="s">
        <v>171</v>
      </c>
      <c r="E302" s="1" t="s">
        <v>183</v>
      </c>
      <c r="F302" s="1" t="s">
        <v>171</v>
      </c>
      <c r="G302" s="1" t="s">
        <v>171</v>
      </c>
      <c r="H302" s="1" t="s">
        <v>171</v>
      </c>
      <c r="I302" s="1" t="s">
        <v>171</v>
      </c>
      <c r="J302" s="1" t="s">
        <v>171</v>
      </c>
      <c r="K302" s="1" t="s">
        <v>171</v>
      </c>
      <c r="L302" s="1" t="s">
        <v>171</v>
      </c>
      <c r="M302" s="1" t="s">
        <v>171</v>
      </c>
      <c r="N302" s="1" t="s">
        <v>171</v>
      </c>
      <c r="O302" s="1" t="s">
        <v>171</v>
      </c>
      <c r="T302" s="154" t="s">
        <v>184</v>
      </c>
      <c r="U302" s="394"/>
      <c r="V302" s="180" t="s">
        <v>184</v>
      </c>
      <c r="W302" s="344">
        <f>W316</f>
        <v>28045.831271000003</v>
      </c>
      <c r="X302" s="344">
        <f t="shared" ref="X302:AC302" si="779">X316</f>
        <v>0</v>
      </c>
      <c r="Y302" s="344">
        <f t="shared" si="779"/>
        <v>0</v>
      </c>
      <c r="Z302" s="344">
        <f t="shared" si="779"/>
        <v>0</v>
      </c>
      <c r="AA302" s="344">
        <f t="shared" si="779"/>
        <v>0</v>
      </c>
      <c r="AB302" s="344">
        <f t="shared" si="779"/>
        <v>0</v>
      </c>
      <c r="AC302" s="344">
        <f t="shared" si="779"/>
        <v>0</v>
      </c>
      <c r="AD302" s="344">
        <f>AD316</f>
        <v>28045.831271000003</v>
      </c>
      <c r="AE302" s="344">
        <f>AE316</f>
        <v>0</v>
      </c>
      <c r="AF302" s="344">
        <f>AF316</f>
        <v>26971.384437069999</v>
      </c>
      <c r="AG302" s="344">
        <f>AG316</f>
        <v>1074.4468339300001</v>
      </c>
      <c r="AH302" s="344">
        <f>AH316</f>
        <v>25200.723136469998</v>
      </c>
      <c r="AI302" s="165">
        <f>+AH302/AD302</f>
        <v>0.8985550434558911</v>
      </c>
      <c r="AJ302" s="223"/>
      <c r="AK302" s="344">
        <f>AK316</f>
        <v>27233.385493000005</v>
      </c>
      <c r="AL302" s="344">
        <f>AL316</f>
        <v>-2032.6623565300004</v>
      </c>
      <c r="AM302" s="168">
        <f t="shared" si="756"/>
        <v>0.97103149590577176</v>
      </c>
      <c r="AN302" s="424">
        <f>AN316</f>
        <v>16600.395704390001</v>
      </c>
      <c r="AO302" s="303">
        <f>+AN302/AD302</f>
        <v>0.59190243084558414</v>
      </c>
      <c r="AP302" s="215"/>
      <c r="AQ302" s="344">
        <f>AQ316</f>
        <v>19776.805519000001</v>
      </c>
      <c r="AR302" s="344">
        <f>AR316</f>
        <v>-3176.4098146099996</v>
      </c>
      <c r="AS302" s="168">
        <f t="shared" si="758"/>
        <v>0.70516025458120923</v>
      </c>
      <c r="AT302" s="424">
        <f>AT316</f>
        <v>16600.395704390001</v>
      </c>
      <c r="AU302" s="303">
        <f>+AT302/AD302</f>
        <v>0.59190243084558414</v>
      </c>
      <c r="AV302" s="408">
        <f>AV316</f>
        <v>2845.1081345299999</v>
      </c>
      <c r="AW302" s="344">
        <f>AW316</f>
        <v>8600.327432080001</v>
      </c>
      <c r="AX302" s="346">
        <f>AX316</f>
        <v>11445.435566610002</v>
      </c>
      <c r="AY302" s="371"/>
      <c r="AZ302" s="185">
        <f>AZ316</f>
        <v>19776.805519000001</v>
      </c>
      <c r="BA302" s="170">
        <f>IF(AND(AZ302=0,AN302&gt;AZ302),1,IFERROR(AN302/AZ302,1))</f>
        <v>0.83938711378041542</v>
      </c>
      <c r="BC302" s="478">
        <f>CC302/$AD$302</f>
        <v>0.27643915218932141</v>
      </c>
      <c r="BD302" s="478">
        <f t="shared" ref="BD302:BN302" si="780">CD302/$AD$302</f>
        <v>0.44346675339448877</v>
      </c>
      <c r="BE302" s="478">
        <f t="shared" si="780"/>
        <v>0.55493259852465293</v>
      </c>
      <c r="BF302" s="478">
        <f t="shared" si="780"/>
        <v>0.63348665298329432</v>
      </c>
      <c r="BG302" s="478">
        <f t="shared" si="780"/>
        <v>0.72389750679249887</v>
      </c>
      <c r="BH302" s="478">
        <f t="shared" si="780"/>
        <v>0.74068002307636072</v>
      </c>
      <c r="BI302" s="478">
        <f t="shared" si="780"/>
        <v>0.78566817332258498</v>
      </c>
      <c r="BJ302" s="478">
        <f t="shared" si="780"/>
        <v>0.79651858873939096</v>
      </c>
      <c r="BK302" s="478">
        <f t="shared" si="780"/>
        <v>0.8657761562627494</v>
      </c>
      <c r="BL302" s="478">
        <f t="shared" si="780"/>
        <v>0.87852468218609059</v>
      </c>
      <c r="BM302" s="478">
        <f t="shared" si="780"/>
        <v>0.97103149590577176</v>
      </c>
      <c r="BN302" s="478">
        <f t="shared" si="780"/>
        <v>1</v>
      </c>
      <c r="BP302" s="478">
        <f>CP302/$AD$302</f>
        <v>7.1311845980762326E-5</v>
      </c>
      <c r="BQ302" s="478">
        <f t="shared" ref="BQ302:CA302" si="781">CQ302/$AD$302</f>
        <v>1.153478044113132E-2</v>
      </c>
      <c r="BR302" s="478">
        <f t="shared" si="781"/>
        <v>5.4328675883304325E-2</v>
      </c>
      <c r="BS302" s="478">
        <f t="shared" si="781"/>
        <v>0.13355202036293387</v>
      </c>
      <c r="BT302" s="478">
        <f t="shared" si="781"/>
        <v>0.21995084554254499</v>
      </c>
      <c r="BU302" s="478">
        <f t="shared" si="781"/>
        <v>0.29564733592238968</v>
      </c>
      <c r="BV302" s="478">
        <f t="shared" si="781"/>
        <v>0.37002088444889863</v>
      </c>
      <c r="BW302" s="478">
        <f t="shared" si="781"/>
        <v>0.44788918554854118</v>
      </c>
      <c r="BX302" s="478">
        <f t="shared" si="781"/>
        <v>0.51081169085594325</v>
      </c>
      <c r="BY302" s="478">
        <f t="shared" si="781"/>
        <v>0.61884640370587074</v>
      </c>
      <c r="BZ302" s="478">
        <f t="shared" si="781"/>
        <v>0.70516025458120923</v>
      </c>
      <c r="CA302" s="478">
        <f t="shared" si="781"/>
        <v>1</v>
      </c>
      <c r="CC302" s="408">
        <f t="shared" ref="CC302:CN302" si="782">CC316</f>
        <v>7752.965819</v>
      </c>
      <c r="CD302" s="408">
        <f t="shared" si="782"/>
        <v>12437.39374</v>
      </c>
      <c r="CE302" s="408">
        <f t="shared" si="782"/>
        <v>15563.546025000001</v>
      </c>
      <c r="CF302" s="408">
        <f t="shared" si="782"/>
        <v>17766.659782000002</v>
      </c>
      <c r="CG302" s="408">
        <f t="shared" si="782"/>
        <v>20302.307333000001</v>
      </c>
      <c r="CH302" s="408">
        <f t="shared" si="782"/>
        <v>20772.986953</v>
      </c>
      <c r="CI302" s="408">
        <f t="shared" si="782"/>
        <v>22034.717024000005</v>
      </c>
      <c r="CJ302" s="408">
        <f t="shared" si="782"/>
        <v>22339.025944000001</v>
      </c>
      <c r="CK302" s="408">
        <f t="shared" si="782"/>
        <v>24281.411997000003</v>
      </c>
      <c r="CL302" s="408">
        <f t="shared" si="782"/>
        <v>24638.955003999999</v>
      </c>
      <c r="CM302" s="408">
        <f t="shared" si="782"/>
        <v>27233.385493000005</v>
      </c>
      <c r="CN302" s="408">
        <f t="shared" si="782"/>
        <v>28045.831271000003</v>
      </c>
      <c r="CP302" s="408">
        <f t="shared" ref="CP302:DA302" si="783">CP316</f>
        <v>2</v>
      </c>
      <c r="CQ302" s="408">
        <f t="shared" si="783"/>
        <v>323.50250599999998</v>
      </c>
      <c r="CR302" s="408">
        <f t="shared" si="783"/>
        <v>1523.6928770000002</v>
      </c>
      <c r="CS302" s="408">
        <f t="shared" si="783"/>
        <v>3745.5774289999999</v>
      </c>
      <c r="CT302" s="408">
        <f t="shared" si="783"/>
        <v>6168.7043020000001</v>
      </c>
      <c r="CU302" s="408">
        <f t="shared" si="783"/>
        <v>8291.6752989999986</v>
      </c>
      <c r="CV302" s="408">
        <f t="shared" si="783"/>
        <v>10377.543292</v>
      </c>
      <c r="CW302" s="408">
        <f t="shared" si="783"/>
        <v>12561.424525999999</v>
      </c>
      <c r="CX302" s="408">
        <f t="shared" si="783"/>
        <v>14326.138493</v>
      </c>
      <c r="CY302" s="408">
        <f t="shared" si="783"/>
        <v>17356.061821000003</v>
      </c>
      <c r="CZ302" s="408">
        <f t="shared" si="783"/>
        <v>19776.805519000001</v>
      </c>
      <c r="DA302" s="408">
        <f t="shared" si="783"/>
        <v>28045.831271000003</v>
      </c>
      <c r="DC302" s="408">
        <f t="shared" ref="DC302:DN302" si="784">DC316</f>
        <v>7752965819</v>
      </c>
      <c r="DD302" s="408">
        <f t="shared" si="784"/>
        <v>12437393740</v>
      </c>
      <c r="DE302" s="408">
        <f t="shared" si="784"/>
        <v>15563546025</v>
      </c>
      <c r="DF302" s="408">
        <f t="shared" si="784"/>
        <v>17766659782</v>
      </c>
      <c r="DG302" s="408">
        <f t="shared" si="784"/>
        <v>20302307333</v>
      </c>
      <c r="DH302" s="408">
        <f t="shared" si="784"/>
        <v>20772986953</v>
      </c>
      <c r="DI302" s="408">
        <f t="shared" si="784"/>
        <v>22034717024</v>
      </c>
      <c r="DJ302" s="408">
        <f t="shared" si="784"/>
        <v>22339025944</v>
      </c>
      <c r="DK302" s="408">
        <f t="shared" si="784"/>
        <v>24281411997</v>
      </c>
      <c r="DL302" s="408">
        <f t="shared" si="784"/>
        <v>24638955004</v>
      </c>
      <c r="DM302" s="408">
        <f t="shared" si="784"/>
        <v>27233385493</v>
      </c>
      <c r="DN302" s="408">
        <f t="shared" si="784"/>
        <v>28045831271</v>
      </c>
      <c r="DP302" s="408">
        <f t="shared" ref="DP302:EA302" si="785">DP316</f>
        <v>2000000</v>
      </c>
      <c r="DQ302" s="408">
        <f t="shared" si="785"/>
        <v>323502506</v>
      </c>
      <c r="DR302" s="408">
        <f t="shared" si="785"/>
        <v>1523692877</v>
      </c>
      <c r="DS302" s="408">
        <f t="shared" si="785"/>
        <v>3745577429</v>
      </c>
      <c r="DT302" s="408">
        <f t="shared" si="785"/>
        <v>6168704302</v>
      </c>
      <c r="DU302" s="408">
        <f t="shared" si="785"/>
        <v>8291675299</v>
      </c>
      <c r="DV302" s="408">
        <f t="shared" si="785"/>
        <v>10377543292</v>
      </c>
      <c r="DW302" s="408">
        <f t="shared" si="785"/>
        <v>12561424526</v>
      </c>
      <c r="DX302" s="408">
        <f t="shared" si="785"/>
        <v>14326138493</v>
      </c>
      <c r="DY302" s="408">
        <f t="shared" si="785"/>
        <v>17356061821</v>
      </c>
      <c r="DZ302" s="408">
        <f t="shared" si="785"/>
        <v>19776805519</v>
      </c>
      <c r="EA302" s="408">
        <f t="shared" si="785"/>
        <v>28045831271</v>
      </c>
      <c r="EC302" s="467">
        <v>1000000</v>
      </c>
      <c r="ED302" s="467">
        <v>1000000</v>
      </c>
      <c r="EE302" s="467">
        <v>1000000</v>
      </c>
      <c r="EF302" s="467">
        <v>1000000</v>
      </c>
      <c r="EG302" s="467">
        <v>1000000</v>
      </c>
      <c r="EH302" s="467">
        <v>1000000</v>
      </c>
      <c r="EI302" s="467">
        <v>1000000</v>
      </c>
      <c r="EJ302" s="467">
        <v>1000000</v>
      </c>
      <c r="EK302" s="467">
        <v>1000000</v>
      </c>
      <c r="EL302" s="467">
        <v>1000000</v>
      </c>
      <c r="EM302" s="467">
        <v>1000000</v>
      </c>
      <c r="EN302" s="467">
        <v>1000000</v>
      </c>
      <c r="EP302" s="467">
        <v>1000000</v>
      </c>
      <c r="EQ302" s="467">
        <v>1000000</v>
      </c>
      <c r="ER302" s="467">
        <v>1000000</v>
      </c>
      <c r="ES302" s="467">
        <v>1000000</v>
      </c>
      <c r="ET302" s="467">
        <v>1000000</v>
      </c>
      <c r="EU302" s="467">
        <v>1000000</v>
      </c>
      <c r="EV302" s="467">
        <v>1000000</v>
      </c>
      <c r="EW302" s="467">
        <v>1000000</v>
      </c>
      <c r="EX302" s="467">
        <v>1000000</v>
      </c>
      <c r="EY302" s="467">
        <v>1000000</v>
      </c>
      <c r="EZ302" s="467">
        <v>1000000</v>
      </c>
      <c r="FA302" s="467">
        <v>1000000</v>
      </c>
    </row>
    <row r="303" spans="1:157" ht="24.75" customHeight="1" thickBot="1">
      <c r="B303" s="304" t="s">
        <v>208</v>
      </c>
      <c r="C303" s="151" t="s">
        <v>209</v>
      </c>
      <c r="D303" s="151" t="s">
        <v>171</v>
      </c>
      <c r="E303" s="151" t="s">
        <v>171</v>
      </c>
      <c r="F303" s="151" t="s">
        <v>171</v>
      </c>
      <c r="G303" s="151" t="s">
        <v>171</v>
      </c>
      <c r="H303" s="151" t="s">
        <v>171</v>
      </c>
      <c r="I303" s="151" t="s">
        <v>171</v>
      </c>
      <c r="J303" s="151" t="s">
        <v>171</v>
      </c>
      <c r="K303" s="151" t="s">
        <v>171</v>
      </c>
      <c r="L303" s="151" t="s">
        <v>171</v>
      </c>
      <c r="M303" s="151" t="s">
        <v>171</v>
      </c>
      <c r="N303" s="151" t="s">
        <v>171</v>
      </c>
      <c r="O303" s="151" t="s">
        <v>171</v>
      </c>
      <c r="P303" s="151"/>
      <c r="Q303" s="151"/>
      <c r="R303" s="151"/>
      <c r="S303" s="151"/>
      <c r="T303" s="154" t="s">
        <v>219</v>
      </c>
      <c r="U303" s="394"/>
      <c r="V303" s="154" t="s">
        <v>219</v>
      </c>
      <c r="W303" s="344">
        <f>+W302+W293+W299</f>
        <v>65096.508271000006</v>
      </c>
      <c r="X303" s="344">
        <f t="shared" ref="X303:AC303" si="786">+X302+X293+X299</f>
        <v>0</v>
      </c>
      <c r="Y303" s="344">
        <f t="shared" si="786"/>
        <v>0</v>
      </c>
      <c r="Z303" s="344">
        <f t="shared" si="786"/>
        <v>0</v>
      </c>
      <c r="AA303" s="344">
        <f t="shared" si="786"/>
        <v>0</v>
      </c>
      <c r="AB303" s="344">
        <f t="shared" si="786"/>
        <v>0</v>
      </c>
      <c r="AC303" s="344">
        <f t="shared" si="786"/>
        <v>0</v>
      </c>
      <c r="AD303" s="344">
        <f>+AD302+AD293+AD299</f>
        <v>65096.508271000006</v>
      </c>
      <c r="AE303" s="344">
        <f>+AE302+AE293+AE299</f>
        <v>1453.7439999999999</v>
      </c>
      <c r="AF303" s="344">
        <f>+AF302+AF293+AF299</f>
        <v>62115.34470894</v>
      </c>
      <c r="AG303" s="344">
        <f>+AG302+AG293+AG299</f>
        <v>1527.4195620600001</v>
      </c>
      <c r="AH303" s="408">
        <f>+AH302+AH293+AH299</f>
        <v>55361.877637804006</v>
      </c>
      <c r="AI303" s="165">
        <f>+AH303/AD303</f>
        <v>0.85045848246314149</v>
      </c>
      <c r="AJ303" s="256"/>
      <c r="AK303" s="344">
        <f>+AK302+AK293+AK299</f>
        <v>60384.747233180708</v>
      </c>
      <c r="AL303" s="344">
        <f>+AL302+AL293+AL299</f>
        <v>-5022.8695953767001</v>
      </c>
      <c r="AM303" s="168">
        <f t="shared" si="756"/>
        <v>0.92761883604871709</v>
      </c>
      <c r="AN303" s="408">
        <f>+AN302+AN293+AN299</f>
        <v>45221.1327542</v>
      </c>
      <c r="AO303" s="181">
        <f>+AN303/AD303</f>
        <v>0.69467831616931242</v>
      </c>
      <c r="AP303" s="257"/>
      <c r="AQ303" s="344">
        <f>+AQ302+AQ293+AQ299</f>
        <v>51954.806173850702</v>
      </c>
      <c r="AR303" s="344">
        <f>+AR302+AR293+AR299</f>
        <v>-6733.6734196506995</v>
      </c>
      <c r="AS303" s="168">
        <f t="shared" si="758"/>
        <v>0.79811970801199128</v>
      </c>
      <c r="AT303" s="408">
        <f>+AT302+AT293+AT299</f>
        <v>43940.669343200003</v>
      </c>
      <c r="AU303" s="181">
        <f>+AT303/AD303</f>
        <v>0.6750080843088051</v>
      </c>
      <c r="AV303" s="408">
        <f>+AV302+AV293+AV299</f>
        <v>9734.6306331959968</v>
      </c>
      <c r="AW303" s="344">
        <f>+AW302+AW293+AW299</f>
        <v>10140.744883604002</v>
      </c>
      <c r="AX303" s="346">
        <f>+AX302+AX293</f>
        <v>19875.375516799999</v>
      </c>
      <c r="AY303" s="371"/>
      <c r="AZ303" s="185">
        <f>+AZ302+AZ293</f>
        <v>51778.346173850696</v>
      </c>
      <c r="BA303" s="170">
        <f>IF(AND(AZ303=0,AN303&gt;AZ303),1,IFERROR(AN303/AZ303,1))</f>
        <v>0.87335992931032924</v>
      </c>
      <c r="BC303" s="478">
        <f>CC303/$AD$303</f>
        <v>0.18941503567218518</v>
      </c>
      <c r="BD303" s="478">
        <f t="shared" ref="BD303:BN303" si="787">CD303/$AD$303</f>
        <v>0.33087117173637393</v>
      </c>
      <c r="BE303" s="478">
        <f t="shared" si="787"/>
        <v>0.42274367026407855</v>
      </c>
      <c r="BF303" s="478">
        <f t="shared" si="787"/>
        <v>0.50199368396388266</v>
      </c>
      <c r="BG303" s="478">
        <f t="shared" si="787"/>
        <v>0.58234190308051781</v>
      </c>
      <c r="BH303" s="478">
        <f t="shared" si="787"/>
        <v>0.63259836300716488</v>
      </c>
      <c r="BI303" s="478">
        <f t="shared" si="787"/>
        <v>0.69861863104408617</v>
      </c>
      <c r="BJ303" s="478">
        <f t="shared" si="787"/>
        <v>0.73938630434597985</v>
      </c>
      <c r="BK303" s="478">
        <f t="shared" si="787"/>
        <v>0.80949566110727555</v>
      </c>
      <c r="BL303" s="478">
        <f t="shared" si="787"/>
        <v>0.85097225252514397</v>
      </c>
      <c r="BM303" s="478">
        <f t="shared" si="787"/>
        <v>0.92761883604871709</v>
      </c>
      <c r="BN303" s="478">
        <f t="shared" si="787"/>
        <v>1.0000000000000002</v>
      </c>
      <c r="BP303" s="478">
        <f>CP303/$AD$303</f>
        <v>3.5032026031449857E-2</v>
      </c>
      <c r="BQ303" s="478">
        <f t="shared" ref="BQ303:CA303" si="788">CQ303/$AD$303</f>
        <v>7.7885519550224547E-2</v>
      </c>
      <c r="BR303" s="478">
        <f t="shared" si="788"/>
        <v>0.13802731827755008</v>
      </c>
      <c r="BS303" s="478">
        <f t="shared" si="788"/>
        <v>0.21456177297587772</v>
      </c>
      <c r="BT303" s="478">
        <f t="shared" si="788"/>
        <v>0.2964081843702614</v>
      </c>
      <c r="BU303" s="478">
        <f t="shared" si="788"/>
        <v>0.38010184244797551</v>
      </c>
      <c r="BV303" s="478">
        <f t="shared" si="788"/>
        <v>0.46604677882394813</v>
      </c>
      <c r="BW303" s="478">
        <f t="shared" si="788"/>
        <v>0.54758761222039687</v>
      </c>
      <c r="BX303" s="478">
        <f t="shared" si="788"/>
        <v>0.61950485268322786</v>
      </c>
      <c r="BY303" s="478">
        <f t="shared" si="788"/>
        <v>0.71193818867057024</v>
      </c>
      <c r="BZ303" s="478">
        <f t="shared" si="788"/>
        <v>0.79811970801199128</v>
      </c>
      <c r="CA303" s="478">
        <f t="shared" si="788"/>
        <v>1.0000000000000002</v>
      </c>
      <c r="CC303" s="344">
        <f t="shared" ref="CC303:CN303" si="789">+CC302+CC293+CC299</f>
        <v>12330.257436286163</v>
      </c>
      <c r="CD303" s="344">
        <f t="shared" si="789"/>
        <v>21538.557967572327</v>
      </c>
      <c r="CE303" s="344">
        <f t="shared" si="789"/>
        <v>27519.136827858489</v>
      </c>
      <c r="CF303" s="344">
        <f t="shared" si="789"/>
        <v>32678.036000144653</v>
      </c>
      <c r="CG303" s="344">
        <f t="shared" si="789"/>
        <v>37908.424510430814</v>
      </c>
      <c r="CH303" s="344">
        <f t="shared" si="789"/>
        <v>41179.944569716972</v>
      </c>
      <c r="CI303" s="344">
        <f t="shared" si="789"/>
        <v>45477.633494036054</v>
      </c>
      <c r="CJ303" s="344">
        <f t="shared" si="789"/>
        <v>48131.466676322205</v>
      </c>
      <c r="CK303" s="344">
        <f t="shared" si="789"/>
        <v>52695.340998608379</v>
      </c>
      <c r="CL303" s="344">
        <f t="shared" si="789"/>
        <v>55395.322274894541</v>
      </c>
      <c r="CM303" s="344">
        <f t="shared" si="789"/>
        <v>60384.747233180708</v>
      </c>
      <c r="CN303" s="344">
        <f t="shared" si="789"/>
        <v>65096.508271000013</v>
      </c>
      <c r="CP303" s="344">
        <f t="shared" ref="CP303:DA303" si="790">+CP302+CP293+CP299</f>
        <v>2280.4625723061631</v>
      </c>
      <c r="CQ303" s="344">
        <f t="shared" si="790"/>
        <v>5070.0753675923252</v>
      </c>
      <c r="CR303" s="344">
        <f t="shared" si="790"/>
        <v>8985.0964658784887</v>
      </c>
      <c r="CS303" s="344">
        <f t="shared" si="790"/>
        <v>13967.22222916465</v>
      </c>
      <c r="CT303" s="344">
        <f t="shared" si="790"/>
        <v>19295.137825450816</v>
      </c>
      <c r="CU303" s="344">
        <f t="shared" si="790"/>
        <v>24743.302730736978</v>
      </c>
      <c r="CV303" s="344">
        <f t="shared" si="790"/>
        <v>30338.017992386049</v>
      </c>
      <c r="CW303" s="344">
        <f t="shared" si="790"/>
        <v>35646.041528002206</v>
      </c>
      <c r="CX303" s="344">
        <f t="shared" si="790"/>
        <v>40327.60276661838</v>
      </c>
      <c r="CY303" s="344">
        <f t="shared" si="790"/>
        <v>46344.690187234541</v>
      </c>
      <c r="CZ303" s="344">
        <f t="shared" si="790"/>
        <v>51954.806173850702</v>
      </c>
      <c r="DA303" s="344">
        <f t="shared" si="790"/>
        <v>65096.508271000013</v>
      </c>
      <c r="DC303" s="344">
        <f t="shared" ref="DC303:DN303" si="791">+DC302+DC293+DC299</f>
        <v>12330257436.286163</v>
      </c>
      <c r="DD303" s="344">
        <f t="shared" si="791"/>
        <v>21538557967.572327</v>
      </c>
      <c r="DE303" s="344">
        <f t="shared" si="791"/>
        <v>27519136827.85849</v>
      </c>
      <c r="DF303" s="344">
        <f t="shared" si="791"/>
        <v>32678036000.144653</v>
      </c>
      <c r="DG303" s="344">
        <f t="shared" si="791"/>
        <v>37908424510.430817</v>
      </c>
      <c r="DH303" s="344">
        <f t="shared" si="791"/>
        <v>41179944569.71698</v>
      </c>
      <c r="DI303" s="344">
        <f t="shared" si="791"/>
        <v>45477633494.036049</v>
      </c>
      <c r="DJ303" s="344">
        <f t="shared" si="791"/>
        <v>48131466676.322212</v>
      </c>
      <c r="DK303" s="344">
        <f t="shared" si="791"/>
        <v>52695340998.608376</v>
      </c>
      <c r="DL303" s="344">
        <f t="shared" si="791"/>
        <v>55395322274.894539</v>
      </c>
      <c r="DM303" s="344">
        <f t="shared" si="791"/>
        <v>60384747233.180702</v>
      </c>
      <c r="DN303" s="344">
        <f t="shared" si="791"/>
        <v>65096508271.000008</v>
      </c>
      <c r="DP303" s="344">
        <f t="shared" ref="DP303:EA303" si="792">+DP302+DP293+DP299</f>
        <v>2280462572.3061628</v>
      </c>
      <c r="DQ303" s="344">
        <f t="shared" si="792"/>
        <v>5070075367.5923262</v>
      </c>
      <c r="DR303" s="344">
        <f t="shared" si="792"/>
        <v>8985096465.8784885</v>
      </c>
      <c r="DS303" s="344">
        <f t="shared" si="792"/>
        <v>13967222229.164652</v>
      </c>
      <c r="DT303" s="344">
        <f t="shared" si="792"/>
        <v>19295137825.450813</v>
      </c>
      <c r="DU303" s="344">
        <f t="shared" si="792"/>
        <v>24743302730.736977</v>
      </c>
      <c r="DV303" s="344">
        <f t="shared" si="792"/>
        <v>30338017992.386047</v>
      </c>
      <c r="DW303" s="344">
        <f t="shared" si="792"/>
        <v>35646041528.002213</v>
      </c>
      <c r="DX303" s="344">
        <f t="shared" si="792"/>
        <v>40327602766.618378</v>
      </c>
      <c r="DY303" s="344">
        <f t="shared" si="792"/>
        <v>46344690187.234543</v>
      </c>
      <c r="DZ303" s="344">
        <f t="shared" si="792"/>
        <v>51954806173.8507</v>
      </c>
      <c r="EA303" s="344">
        <f t="shared" si="792"/>
        <v>65096508271.000008</v>
      </c>
      <c r="EC303" s="492">
        <v>1000000</v>
      </c>
      <c r="ED303" s="491">
        <v>1000000</v>
      </c>
      <c r="EE303" s="491">
        <v>1000000</v>
      </c>
      <c r="EF303" s="491">
        <v>1000000</v>
      </c>
      <c r="EG303" s="491">
        <v>1000000</v>
      </c>
      <c r="EH303" s="491">
        <v>1000000</v>
      </c>
      <c r="EI303" s="491">
        <v>1000000</v>
      </c>
      <c r="EJ303" s="491">
        <v>1000000</v>
      </c>
      <c r="EK303" s="491">
        <v>1000000</v>
      </c>
      <c r="EL303" s="491">
        <v>1000000</v>
      </c>
      <c r="EM303" s="491">
        <v>1000000</v>
      </c>
      <c r="EN303" s="491">
        <v>1000000</v>
      </c>
      <c r="EP303" s="491">
        <v>1000000</v>
      </c>
      <c r="EQ303" s="491">
        <v>1000000</v>
      </c>
      <c r="ER303" s="491">
        <v>1000000</v>
      </c>
      <c r="ES303" s="491">
        <v>1000000</v>
      </c>
      <c r="ET303" s="491">
        <v>1000000</v>
      </c>
      <c r="EU303" s="491">
        <v>1000000</v>
      </c>
      <c r="EV303" s="491">
        <v>1000000</v>
      </c>
      <c r="EW303" s="491">
        <v>1000000</v>
      </c>
      <c r="EX303" s="491">
        <v>1000000</v>
      </c>
      <c r="EY303" s="491">
        <v>1000000</v>
      </c>
      <c r="EZ303" s="491">
        <v>1000000</v>
      </c>
      <c r="FA303" s="491">
        <v>1000000</v>
      </c>
    </row>
    <row r="304" spans="1:157" ht="25.5" customHeight="1" thickBot="1">
      <c r="B304" s="304"/>
      <c r="C304" s="151"/>
      <c r="D304" s="151"/>
      <c r="E304" s="151"/>
      <c r="F304" s="151"/>
      <c r="G304" s="151"/>
      <c r="H304" s="151"/>
      <c r="I304" s="151"/>
      <c r="J304" s="151"/>
      <c r="K304" s="151"/>
      <c r="L304" s="151"/>
      <c r="M304" s="151"/>
      <c r="T304" s="139"/>
      <c r="U304" s="384"/>
      <c r="V304" s="206"/>
      <c r="W304" s="139"/>
      <c r="X304" s="139"/>
      <c r="Y304" s="139"/>
      <c r="Z304" s="139"/>
      <c r="AA304" s="139"/>
      <c r="AB304" s="139"/>
      <c r="AC304" s="139"/>
      <c r="AD304" s="378"/>
      <c r="AE304" s="139"/>
      <c r="AF304" s="139"/>
      <c r="AG304" s="139"/>
      <c r="AH304" s="378"/>
      <c r="AI304" s="141"/>
      <c r="AJ304" s="142"/>
      <c r="AK304" s="142"/>
      <c r="AL304" s="142"/>
      <c r="AM304" s="136"/>
      <c r="AN304" s="378"/>
      <c r="AO304" s="141"/>
      <c r="AP304" s="142"/>
      <c r="AQ304" s="142"/>
      <c r="AR304" s="142"/>
      <c r="AS304" s="136"/>
      <c r="AT304" s="378"/>
      <c r="AU304" s="141"/>
      <c r="AV304" s="378"/>
      <c r="AW304" s="337"/>
      <c r="AX304" s="337"/>
      <c r="AY304" s="337"/>
      <c r="AZ304" s="142"/>
      <c r="BA304" s="142"/>
      <c r="BC304" s="310"/>
      <c r="BD304" s="310"/>
      <c r="BE304" s="310"/>
      <c r="BF304" s="310"/>
      <c r="BG304" s="310"/>
      <c r="BH304" s="310"/>
      <c r="BI304" s="310"/>
      <c r="BJ304" s="310"/>
      <c r="BK304" s="310"/>
      <c r="BL304" s="310"/>
      <c r="BM304" s="310"/>
      <c r="BN304" s="310"/>
      <c r="BP304" s="310"/>
      <c r="BQ304" s="310"/>
      <c r="BR304" s="310"/>
      <c r="BS304" s="310"/>
      <c r="BT304" s="310"/>
      <c r="BU304" s="310"/>
      <c r="BV304" s="310"/>
      <c r="BW304" s="310"/>
      <c r="BX304" s="310"/>
      <c r="BY304" s="310"/>
      <c r="BZ304" s="310"/>
      <c r="CA304" s="310"/>
      <c r="CC304" s="485"/>
      <c r="CD304" s="485"/>
      <c r="CE304" s="485"/>
      <c r="CF304" s="485"/>
      <c r="CG304" s="485"/>
      <c r="CH304" s="485"/>
      <c r="CI304" s="485"/>
      <c r="CJ304" s="485"/>
      <c r="CK304" s="485"/>
      <c r="CL304" s="485"/>
      <c r="CM304" s="485"/>
      <c r="CN304" s="485"/>
      <c r="CP304" s="485"/>
      <c r="CQ304" s="485"/>
      <c r="CR304" s="485"/>
      <c r="CS304" s="485"/>
      <c r="CT304" s="485"/>
      <c r="CU304" s="485"/>
      <c r="CV304" s="485"/>
      <c r="CW304" s="485"/>
      <c r="CX304" s="485"/>
      <c r="CY304" s="485"/>
      <c r="CZ304" s="485"/>
      <c r="DA304" s="485"/>
      <c r="DC304" s="485"/>
      <c r="DD304" s="485"/>
      <c r="DE304" s="485"/>
      <c r="DF304" s="485"/>
      <c r="DG304" s="485"/>
      <c r="DH304" s="485"/>
      <c r="DI304" s="485"/>
      <c r="DJ304" s="485"/>
      <c r="DK304" s="485"/>
      <c r="DL304" s="485"/>
      <c r="DM304" s="485"/>
      <c r="DN304" s="485"/>
      <c r="DP304" s="485"/>
      <c r="DQ304" s="485"/>
      <c r="DR304" s="485"/>
      <c r="DS304" s="485"/>
      <c r="DT304" s="485"/>
      <c r="DU304" s="485"/>
      <c r="DV304" s="485"/>
      <c r="DW304" s="485"/>
      <c r="DX304" s="485"/>
      <c r="DY304" s="485"/>
      <c r="DZ304" s="485"/>
      <c r="EA304" s="485"/>
      <c r="EC304" s="485"/>
      <c r="ED304" s="485"/>
      <c r="EE304" s="485"/>
      <c r="EF304" s="485"/>
      <c r="EG304" s="485"/>
      <c r="EH304" s="485"/>
      <c r="EI304" s="485"/>
      <c r="EJ304" s="485"/>
      <c r="EK304" s="485"/>
      <c r="EL304" s="485"/>
      <c r="EM304" s="485"/>
      <c r="EN304" s="485"/>
      <c r="EP304" s="485"/>
      <c r="EQ304" s="485"/>
      <c r="ER304" s="485"/>
      <c r="ES304" s="485"/>
      <c r="ET304" s="485"/>
      <c r="EU304" s="485"/>
      <c r="EV304" s="485"/>
      <c r="EW304" s="485"/>
      <c r="EX304" s="485"/>
      <c r="EY304" s="485"/>
      <c r="EZ304" s="485"/>
      <c r="FA304" s="485"/>
    </row>
    <row r="305" spans="2:157" ht="12.75" customHeight="1" thickBot="1">
      <c r="T305" s="139"/>
      <c r="U305" s="384"/>
      <c r="V305" s="140"/>
      <c r="W305" s="139"/>
      <c r="X305" s="139"/>
      <c r="Y305" s="139"/>
      <c r="Z305" s="139"/>
      <c r="AA305" s="139"/>
      <c r="AB305" s="139"/>
      <c r="AC305" s="139"/>
      <c r="AD305" s="378"/>
      <c r="AE305" s="139"/>
      <c r="AF305" s="139"/>
      <c r="AG305" s="139"/>
      <c r="AH305" s="378"/>
      <c r="AI305" s="141"/>
      <c r="AJ305" s="142"/>
      <c r="AK305" s="142"/>
      <c r="AL305" s="142"/>
      <c r="AM305" s="136"/>
      <c r="AN305" s="378"/>
      <c r="AO305" s="141"/>
      <c r="AP305" s="142"/>
      <c r="AQ305" s="142"/>
      <c r="AR305" s="142"/>
      <c r="AS305" s="136"/>
      <c r="AT305" s="378"/>
      <c r="AU305" s="141"/>
      <c r="AV305" s="378"/>
      <c r="AW305" s="337"/>
      <c r="AX305" s="337"/>
      <c r="AY305" s="337"/>
      <c r="AZ305" s="142"/>
      <c r="BA305" s="142"/>
      <c r="BC305" s="310"/>
      <c r="BD305" s="310"/>
      <c r="BE305" s="310"/>
      <c r="BF305" s="310"/>
      <c r="BG305" s="310"/>
      <c r="BH305" s="310"/>
      <c r="BI305" s="310"/>
      <c r="BJ305" s="310"/>
      <c r="BK305" s="310"/>
      <c r="BL305" s="310"/>
      <c r="BM305" s="310"/>
      <c r="BN305" s="310"/>
      <c r="BP305" s="310"/>
      <c r="BQ305" s="310"/>
      <c r="BR305" s="310"/>
      <c r="BS305" s="310"/>
      <c r="BT305" s="310"/>
      <c r="BU305" s="310"/>
      <c r="BV305" s="310"/>
      <c r="BW305" s="310"/>
      <c r="BX305" s="310"/>
      <c r="BY305" s="310"/>
      <c r="BZ305" s="310"/>
      <c r="CA305" s="310"/>
      <c r="CC305" s="485"/>
      <c r="CD305" s="485"/>
      <c r="CE305" s="485"/>
      <c r="CF305" s="485"/>
      <c r="CG305" s="485"/>
      <c r="CH305" s="485"/>
      <c r="CI305" s="485"/>
      <c r="CJ305" s="485"/>
      <c r="CK305" s="485"/>
      <c r="CL305" s="485"/>
      <c r="CM305" s="485"/>
      <c r="CN305" s="485"/>
      <c r="CP305" s="485"/>
      <c r="CQ305" s="485"/>
      <c r="CR305" s="485"/>
      <c r="CS305" s="485"/>
      <c r="CT305" s="485"/>
      <c r="CU305" s="485"/>
      <c r="CV305" s="485"/>
      <c r="CW305" s="485"/>
      <c r="CX305" s="485"/>
      <c r="CY305" s="485"/>
      <c r="CZ305" s="485"/>
      <c r="DA305" s="485"/>
      <c r="DC305" s="485"/>
      <c r="DD305" s="485"/>
      <c r="DE305" s="485"/>
      <c r="DF305" s="485"/>
      <c r="DG305" s="485"/>
      <c r="DH305" s="485"/>
      <c r="DI305" s="485"/>
      <c r="DJ305" s="485"/>
      <c r="DK305" s="485"/>
      <c r="DL305" s="485"/>
      <c r="DM305" s="485"/>
      <c r="DN305" s="485"/>
      <c r="DP305" s="485"/>
      <c r="DQ305" s="485"/>
      <c r="DR305" s="485"/>
      <c r="DS305" s="485"/>
      <c r="DT305" s="485"/>
      <c r="DU305" s="485"/>
      <c r="DV305" s="485"/>
      <c r="DW305" s="485"/>
      <c r="DX305" s="485"/>
      <c r="DY305" s="485"/>
      <c r="DZ305" s="485"/>
      <c r="EA305" s="485"/>
      <c r="EC305" s="485"/>
      <c r="ED305" s="485"/>
      <c r="EE305" s="485"/>
      <c r="EF305" s="485"/>
      <c r="EG305" s="485"/>
      <c r="EH305" s="485"/>
      <c r="EI305" s="485"/>
      <c r="EJ305" s="485"/>
      <c r="EK305" s="485"/>
      <c r="EL305" s="485"/>
      <c r="EM305" s="485"/>
      <c r="EN305" s="485"/>
      <c r="EP305" s="485"/>
      <c r="EQ305" s="485"/>
      <c r="ER305" s="485"/>
      <c r="ES305" s="485"/>
      <c r="ET305" s="485"/>
      <c r="EU305" s="485"/>
      <c r="EV305" s="485"/>
      <c r="EW305" s="485"/>
      <c r="EX305" s="485"/>
      <c r="EY305" s="485"/>
      <c r="EZ305" s="485"/>
      <c r="FA305" s="485"/>
    </row>
    <row r="306" spans="2:157" ht="51" customHeight="1" thickBot="1">
      <c r="B306" s="148"/>
      <c r="C306" s="220"/>
      <c r="D306" s="220"/>
      <c r="E306" s="220"/>
      <c r="F306" s="220"/>
      <c r="G306" s="220"/>
      <c r="H306" s="220"/>
      <c r="I306" s="220"/>
      <c r="J306" s="220"/>
      <c r="K306" s="220"/>
      <c r="L306" s="220"/>
      <c r="M306" s="220"/>
      <c r="N306" s="220"/>
      <c r="O306" s="220"/>
      <c r="P306" s="220"/>
      <c r="Q306" s="220"/>
      <c r="R306" s="220"/>
      <c r="S306" s="220"/>
      <c r="T306" s="153" t="s">
        <v>129</v>
      </c>
      <c r="U306" s="393"/>
      <c r="V306" s="153" t="s">
        <v>129</v>
      </c>
      <c r="W306" s="154" t="s">
        <v>130</v>
      </c>
      <c r="X306" s="154" t="s">
        <v>131</v>
      </c>
      <c r="Y306" s="154" t="s">
        <v>132</v>
      </c>
      <c r="Z306" s="154" t="s">
        <v>133</v>
      </c>
      <c r="AA306" s="154" t="s">
        <v>134</v>
      </c>
      <c r="AB306" s="154" t="s">
        <v>135</v>
      </c>
      <c r="AC306" s="153" t="s">
        <v>136</v>
      </c>
      <c r="AD306" s="404" t="s">
        <v>137</v>
      </c>
      <c r="AE306" s="153" t="s">
        <v>138</v>
      </c>
      <c r="AF306" s="153" t="s">
        <v>139</v>
      </c>
      <c r="AG306" s="153" t="s">
        <v>140</v>
      </c>
      <c r="AH306" s="404" t="s">
        <v>7</v>
      </c>
      <c r="AI306" s="155" t="s">
        <v>141</v>
      </c>
      <c r="AJ306" s="156" t="s">
        <v>142</v>
      </c>
      <c r="AK306" s="156" t="s">
        <v>143</v>
      </c>
      <c r="AL306" s="156" t="s">
        <v>144</v>
      </c>
      <c r="AM306" s="157" t="s">
        <v>145</v>
      </c>
      <c r="AN306" s="404" t="s">
        <v>146</v>
      </c>
      <c r="AO306" s="155" t="s">
        <v>147</v>
      </c>
      <c r="AP306" s="156"/>
      <c r="AQ306" s="235" t="s">
        <v>149</v>
      </c>
      <c r="AR306" s="235" t="s">
        <v>150</v>
      </c>
      <c r="AS306" s="262" t="s">
        <v>151</v>
      </c>
      <c r="AT306" s="404" t="s">
        <v>152</v>
      </c>
      <c r="AU306" s="155" t="s">
        <v>153</v>
      </c>
      <c r="AV306" s="404" t="s">
        <v>154</v>
      </c>
      <c r="AW306" s="338" t="s">
        <v>155</v>
      </c>
      <c r="AX306" s="338" t="s">
        <v>156</v>
      </c>
      <c r="AY306" s="375"/>
      <c r="AZ306" s="158" t="s">
        <v>158</v>
      </c>
      <c r="BA306" s="159" t="s">
        <v>159</v>
      </c>
      <c r="BC306" s="160" t="s">
        <v>160</v>
      </c>
      <c r="BD306" s="160" t="s">
        <v>161</v>
      </c>
      <c r="BE306" s="160" t="s">
        <v>162</v>
      </c>
      <c r="BF306" s="160" t="s">
        <v>163</v>
      </c>
      <c r="BG306" s="160" t="s">
        <v>164</v>
      </c>
      <c r="BH306" s="160" t="s">
        <v>165</v>
      </c>
      <c r="BI306" s="160" t="s">
        <v>166</v>
      </c>
      <c r="BJ306" s="160" t="s">
        <v>167</v>
      </c>
      <c r="BK306" s="160" t="s">
        <v>111</v>
      </c>
      <c r="BL306" s="160" t="s">
        <v>168</v>
      </c>
      <c r="BM306" s="160" t="s">
        <v>169</v>
      </c>
      <c r="BN306" s="160" t="s">
        <v>170</v>
      </c>
      <c r="BP306" s="160" t="s">
        <v>160</v>
      </c>
      <c r="BQ306" s="160" t="s">
        <v>161</v>
      </c>
      <c r="BR306" s="160" t="s">
        <v>162</v>
      </c>
      <c r="BS306" s="160" t="s">
        <v>163</v>
      </c>
      <c r="BT306" s="160" t="s">
        <v>164</v>
      </c>
      <c r="BU306" s="160" t="s">
        <v>165</v>
      </c>
      <c r="BV306" s="160" t="s">
        <v>166</v>
      </c>
      <c r="BW306" s="160" t="s">
        <v>167</v>
      </c>
      <c r="BX306" s="160" t="s">
        <v>111</v>
      </c>
      <c r="BY306" s="160" t="s">
        <v>168</v>
      </c>
      <c r="BZ306" s="160" t="s">
        <v>169</v>
      </c>
      <c r="CA306" s="160" t="s">
        <v>170</v>
      </c>
      <c r="CC306" s="459" t="s">
        <v>160</v>
      </c>
      <c r="CD306" s="459" t="s">
        <v>161</v>
      </c>
      <c r="CE306" s="459" t="s">
        <v>162</v>
      </c>
      <c r="CF306" s="459" t="s">
        <v>163</v>
      </c>
      <c r="CG306" s="459" t="s">
        <v>164</v>
      </c>
      <c r="CH306" s="459" t="s">
        <v>165</v>
      </c>
      <c r="CI306" s="459" t="s">
        <v>166</v>
      </c>
      <c r="CJ306" s="459" t="s">
        <v>167</v>
      </c>
      <c r="CK306" s="459" t="s">
        <v>111</v>
      </c>
      <c r="CL306" s="459" t="s">
        <v>168</v>
      </c>
      <c r="CM306" s="459" t="s">
        <v>169</v>
      </c>
      <c r="CN306" s="459" t="s">
        <v>170</v>
      </c>
      <c r="CP306" s="459" t="s">
        <v>160</v>
      </c>
      <c r="CQ306" s="459" t="s">
        <v>161</v>
      </c>
      <c r="CR306" s="459" t="s">
        <v>162</v>
      </c>
      <c r="CS306" s="459" t="s">
        <v>163</v>
      </c>
      <c r="CT306" s="459" t="s">
        <v>164</v>
      </c>
      <c r="CU306" s="459" t="s">
        <v>165</v>
      </c>
      <c r="CV306" s="459" t="s">
        <v>166</v>
      </c>
      <c r="CW306" s="459" t="s">
        <v>167</v>
      </c>
      <c r="CX306" s="459" t="s">
        <v>111</v>
      </c>
      <c r="CY306" s="459" t="s">
        <v>168</v>
      </c>
      <c r="CZ306" s="459" t="s">
        <v>169</v>
      </c>
      <c r="DA306" s="459" t="s">
        <v>170</v>
      </c>
      <c r="DC306" s="459" t="s">
        <v>160</v>
      </c>
      <c r="DD306" s="459" t="s">
        <v>161</v>
      </c>
      <c r="DE306" s="459" t="s">
        <v>162</v>
      </c>
      <c r="DF306" s="459" t="s">
        <v>163</v>
      </c>
      <c r="DG306" s="459" t="s">
        <v>164</v>
      </c>
      <c r="DH306" s="459" t="s">
        <v>165</v>
      </c>
      <c r="DI306" s="459" t="s">
        <v>166</v>
      </c>
      <c r="DJ306" s="459" t="s">
        <v>167</v>
      </c>
      <c r="DK306" s="459" t="s">
        <v>111</v>
      </c>
      <c r="DL306" s="459" t="s">
        <v>168</v>
      </c>
      <c r="DM306" s="459" t="s">
        <v>169</v>
      </c>
      <c r="DN306" s="459" t="s">
        <v>170</v>
      </c>
      <c r="DP306" s="459" t="s">
        <v>160</v>
      </c>
      <c r="DQ306" s="459" t="s">
        <v>161</v>
      </c>
      <c r="DR306" s="459" t="s">
        <v>162</v>
      </c>
      <c r="DS306" s="459" t="s">
        <v>163</v>
      </c>
      <c r="DT306" s="459" t="s">
        <v>164</v>
      </c>
      <c r="DU306" s="459" t="s">
        <v>165</v>
      </c>
      <c r="DV306" s="459" t="s">
        <v>166</v>
      </c>
      <c r="DW306" s="459" t="s">
        <v>167</v>
      </c>
      <c r="DX306" s="459" t="s">
        <v>111</v>
      </c>
      <c r="DY306" s="459" t="s">
        <v>168</v>
      </c>
      <c r="DZ306" s="459" t="s">
        <v>169</v>
      </c>
      <c r="EA306" s="459" t="s">
        <v>170</v>
      </c>
      <c r="EC306" s="459" t="s">
        <v>160</v>
      </c>
      <c r="ED306" s="459" t="s">
        <v>161</v>
      </c>
      <c r="EE306" s="459" t="s">
        <v>162</v>
      </c>
      <c r="EF306" s="459" t="s">
        <v>163</v>
      </c>
      <c r="EG306" s="459" t="s">
        <v>164</v>
      </c>
      <c r="EH306" s="459" t="s">
        <v>165</v>
      </c>
      <c r="EI306" s="459" t="s">
        <v>166</v>
      </c>
      <c r="EJ306" s="459" t="s">
        <v>167</v>
      </c>
      <c r="EK306" s="459" t="s">
        <v>111</v>
      </c>
      <c r="EL306" s="459" t="s">
        <v>168</v>
      </c>
      <c r="EM306" s="459" t="s">
        <v>169</v>
      </c>
      <c r="EN306" s="459" t="s">
        <v>170</v>
      </c>
      <c r="EP306" s="459" t="s">
        <v>160</v>
      </c>
      <c r="EQ306" s="459" t="s">
        <v>161</v>
      </c>
      <c r="ER306" s="459" t="s">
        <v>162</v>
      </c>
      <c r="ES306" s="459" t="s">
        <v>163</v>
      </c>
      <c r="ET306" s="459" t="s">
        <v>164</v>
      </c>
      <c r="EU306" s="459" t="s">
        <v>165</v>
      </c>
      <c r="EV306" s="459" t="s">
        <v>166</v>
      </c>
      <c r="EW306" s="459" t="s">
        <v>167</v>
      </c>
      <c r="EX306" s="459" t="s">
        <v>111</v>
      </c>
      <c r="EY306" s="459" t="s">
        <v>168</v>
      </c>
      <c r="EZ306" s="459" t="s">
        <v>169</v>
      </c>
      <c r="FA306" s="459" t="s">
        <v>170</v>
      </c>
    </row>
    <row r="307" spans="2:157" ht="52.2">
      <c r="B307" s="1" t="s">
        <v>208</v>
      </c>
      <c r="C307" s="1" t="s">
        <v>209</v>
      </c>
      <c r="D307" s="543" t="s">
        <v>398</v>
      </c>
      <c r="E307" s="1" t="s">
        <v>183</v>
      </c>
      <c r="F307" s="1" t="s">
        <v>171</v>
      </c>
      <c r="G307" s="1" t="s">
        <v>171</v>
      </c>
      <c r="H307" s="1" t="s">
        <v>171</v>
      </c>
      <c r="I307" s="1" t="s">
        <v>171</v>
      </c>
      <c r="J307" s="1" t="s">
        <v>171</v>
      </c>
      <c r="K307" s="1" t="s">
        <v>171</v>
      </c>
      <c r="L307" s="1" t="s">
        <v>171</v>
      </c>
      <c r="M307" s="1" t="s">
        <v>171</v>
      </c>
      <c r="N307" s="1" t="s">
        <v>171</v>
      </c>
      <c r="O307" s="1" t="s">
        <v>171</v>
      </c>
      <c r="T307" s="450" t="s">
        <v>100</v>
      </c>
      <c r="U307" s="263">
        <v>202300000000323</v>
      </c>
      <c r="V307" s="282" t="s">
        <v>100</v>
      </c>
      <c r="W307" s="351">
        <f>+SUMIFS('[1]SIIF 30 de Noviembre de 2025'!$P$4:$P$749,'[1]SIIF 30 de Noviembre de 2025'!$A$4:$A$749,$B307,'[1]SIIF 30 de Noviembre de 2025'!$B$4:$B$749,$C307,'[1]SIIF 30 de Noviembre de 2025'!$C$4:$C$749,$D307)/1000000</f>
        <v>1500</v>
      </c>
      <c r="X307" s="351">
        <v>0</v>
      </c>
      <c r="Y307" s="351">
        <f>+SUMIFS('[1]SIIF 30 de Noviembre de 2025'!$R$4:$R$749,'[1]SIIF 30 de Noviembre de 2025'!$A$4:$A$749,$B307,'[1]SIIF 30 de Noviembre de 2025'!$B$4:$B$749,$C307,'[1]SIIF 30 de Noviembre de 2025'!$C$4:$C$749,$D307)/1000000</f>
        <v>0</v>
      </c>
      <c r="Z307" s="351"/>
      <c r="AA307" s="351">
        <f>+SUMIFS('[1]SIIF 30 de Noviembre de 2025'!$Q$4:$Q$749,'[1]SIIF 30 de Noviembre de 2025'!$A$4:$A$749,$B307,'[1]SIIF 30 de Noviembre de 2025'!$B$4:$B$749,$C307,'[1]SIIF 30 de Noviembre de 2025'!$C$4:$C$749,$D307)/1000000</f>
        <v>0</v>
      </c>
      <c r="AB307" s="351"/>
      <c r="AC307" s="351"/>
      <c r="AD307" s="413">
        <f>+SUMIFS('[1]SIIF 30 de Noviembre de 2025'!$S$4:$S$749,'[1]SIIF 30 de Noviembre de 2025'!$A$4:$A$749,$B307,'[1]SIIF 30 de Noviembre de 2025'!$B$4:$B$749,$C307,'[1]SIIF 30 de Noviembre de 2025'!$C$4:$C$749,$D307)/1000000</f>
        <v>1500</v>
      </c>
      <c r="AE307" s="351">
        <f>+SUMIFS('[1]SIIF 30 de Noviembre de 2025'!$T$4:$T$749,'[1]SIIF 30 de Noviembre de 2025'!$A$4:$A$749,$B307,'[1]SIIF 30 de Noviembre de 2025'!$B$4:$B$749,$C307,'[1]SIIF 30 de Noviembre de 2025'!$C$4:$C$749,$D307)/1000000</f>
        <v>0</v>
      </c>
      <c r="AF307" s="351">
        <f>+SUMIFS('[1]SIIF 30 de Noviembre de 2025'!$U$4:$U$749,'[1]SIIF 30 de Noviembre de 2025'!$A$4:$A$749,$B307,'[1]SIIF 30 de Noviembre de 2025'!$B$4:$B$749,$C307,'[1]SIIF 30 de Noviembre de 2025'!$C$4:$C$749,$D307)/1000000</f>
        <v>1145.3591759999999</v>
      </c>
      <c r="AG307" s="351">
        <f>+SUMIFS('[1]SIIF 30 de Noviembre de 2025'!$V$4:$V$749,'[1]SIIF 30 de Noviembre de 2025'!$A$4:$A$749,$B307,'[1]SIIF 30 de Noviembre de 2025'!$B$4:$B$749,$C307,'[1]SIIF 30 de Noviembre de 2025'!$C$4:$C$749,$D307)/1000000</f>
        <v>354.64082400000001</v>
      </c>
      <c r="AH307" s="418">
        <f>+SUMIFS('[1]SIIF 30 de Noviembre de 2025'!$W$4:$W$749,'[1]SIIF 30 de Noviembre de 2025'!$A$4:$A$749,$B307,'[1]SIIF 30 de Noviembre de 2025'!$B$4:$B$749,$C307,'[1]SIIF 30 de Noviembre de 2025'!$C$4:$C$749,$D307,'[1]SIIF 30 de Noviembre de 2025'!$D$4:$D$749,$E307,'[1]SIIF 30 de Noviembre de 2025'!$E$4:$E$749,$F307,'[1]SIIF 30 de Noviembre de 2025'!$F$4:$F$749,$G307,'[1]SIIF 30 de Noviembre de 2025'!$G$4:$G$749,$H307,'[1]SIIF 30 de Noviembre de 2025'!$H$4:$H$749,$I307,'[1]SIIF 30 de Noviembre de 2025'!$I$4:$I$749,$J307,'[1]SIIF 30 de Noviembre de 2025'!$J$4:$J$749,$K307,'[1]SIIF 30 de Noviembre de 2025'!$K$4:$K$749,$L307,'[1]SIIF 30 de Noviembre de 2025'!$L$4:$L$749,$M307,'[1]SIIF 30 de Noviembre de 2025'!$M$4:$M$749,$N307,'[1]SIIF 30 de Noviembre de 2025'!$N$4:$N$749,$O307)/1000000</f>
        <v>1049.8559359999999</v>
      </c>
      <c r="AI307" s="244">
        <f t="shared" ref="AI307:AI316" si="793">+AH307/AD307</f>
        <v>0.69990395733333333</v>
      </c>
      <c r="AJ307" s="245"/>
      <c r="AK307" s="243">
        <f t="shared" ref="AK307:AK315" si="794">INDEX(CC307:CN307,MATCH($W$1,$CC$86:$CN$86,0))</f>
        <v>1352.1302020000001</v>
      </c>
      <c r="AL307" s="243">
        <f t="shared" ref="AL307:AL315" si="795">+AH307-AK307</f>
        <v>-302.27426600000013</v>
      </c>
      <c r="AM307" s="168">
        <f t="shared" ref="AM307:AM316" si="796">INDEX(BC307:BN307,MATCH($W$1,$BC$86:$BN$86,0))</f>
        <v>0.90142013466666671</v>
      </c>
      <c r="AN307" s="422">
        <f>+SUMIFS('[1]SIIF 30 de Noviembre de 2025'!$X$4:$X$749,'[1]SIIF 30 de Noviembre de 2025'!$A$4:$A$749,$B307,'[1]SIIF 30 de Noviembre de 2025'!$B$4:$B$749,$C307,'[1]SIIF 30 de Noviembre de 2025'!$C$4:$C$749,$D307,'[1]SIIF 30 de Noviembre de 2025'!$D$4:$D$749,$E307,'[1]SIIF 30 de Noviembre de 2025'!$E$4:$E$749,$F307,'[1]SIIF 30 de Noviembre de 2025'!$F$4:$F$749,$G307,'[1]SIIF 30 de Noviembre de 2025'!$G$4:$G$749,$H307,'[1]SIIF 30 de Noviembre de 2025'!$H$4:$H$749,$I307,'[1]SIIF 30 de Noviembre de 2025'!$I$4:$I$749,$J307,'[1]SIIF 30 de Noviembre de 2025'!$J$4:$J$749,$K307,'[1]SIIF 30 de Noviembre de 2025'!$K$4:$K$749,$L307,'[1]SIIF 30 de Noviembre de 2025'!$L$4:$L$749,$M307,'[1]SIIF 30 de Noviembre de 2025'!$M$4:$M$749,$N307,'[1]SIIF 30 de Noviembre de 2025'!$N$4:$N$749,$O307)/1000000</f>
        <v>779.90043100000003</v>
      </c>
      <c r="AO307" s="244">
        <f t="shared" ref="AO307:AO316" si="797">+AN307/AD307</f>
        <v>0.51993362066666671</v>
      </c>
      <c r="AP307" s="245"/>
      <c r="AQ307" s="243">
        <f t="shared" ref="AQ307:AQ315" si="798">INDEX(CP307:DA307,MATCH($W$1,$CP$86:$DA$86,0))</f>
        <v>1234.3652030000001</v>
      </c>
      <c r="AR307" s="243">
        <f t="shared" ref="AR307:AR315" si="799">+AN307-AQ307</f>
        <v>-454.46477200000004</v>
      </c>
      <c r="AS307" s="168">
        <f t="shared" ref="AS307:AS316" si="800">INDEX(BP307:CA307,MATCH($W$1,$BP$86:$CA$86,0))</f>
        <v>0.82291013533333335</v>
      </c>
      <c r="AT307" s="422">
        <f>+SUMIFS('[1]SIIF 30 de Noviembre de 2025'!$Z$4:$Z$749,'[1]SIIF 30 de Noviembre de 2025'!$A$4:$A$749,$B307,'[1]SIIF 30 de Noviembre de 2025'!$B$4:$B$749,$C307,'[1]SIIF 30 de Noviembre de 2025'!$C$4:$C$749,$D307,'[1]SIIF 30 de Noviembre de 2025'!$D$4:$D$749,$E307,'[1]SIIF 30 de Noviembre de 2025'!$E$4:$E$749,$F307,'[1]SIIF 30 de Noviembre de 2025'!$F$4:$F$749,$G307,'[1]SIIF 30 de Noviembre de 2025'!$G$4:$G$749,$H307,'[1]SIIF 30 de Noviembre de 2025'!$H$4:$H$749,$I307,'[1]SIIF 30 de Noviembre de 2025'!$I$4:$I$749,$J307,'[1]SIIF 30 de Noviembre de 2025'!$J$4:$J$749,$K307,'[1]SIIF 30 de Noviembre de 2025'!$K$4:$K$749,$L307,'[1]SIIF 30 de Noviembre de 2025'!$L$4:$L$749,$M307,'[1]SIIF 30 de Noviembre de 2025'!$M$4:$M$749,$N307,'[1]SIIF 30 de Noviembre de 2025'!$N$4:$N$749,$O307)/1000000</f>
        <v>779.90043100000003</v>
      </c>
      <c r="AU307" s="244">
        <f t="shared" ref="AU307:AU316" si="801">+AT307/AD307</f>
        <v>0.51993362066666671</v>
      </c>
      <c r="AV307" s="413">
        <f t="shared" ref="AV307:AV315" si="802">+AD307-AH307</f>
        <v>450.14406400000007</v>
      </c>
      <c r="AW307" s="352">
        <f t="shared" ref="AW307:AW315" si="803">+AH307-AN307</f>
        <v>269.9555049999999</v>
      </c>
      <c r="AX307" s="369">
        <f t="shared" ref="AX307:AX315" si="804">+AD307-AN307</f>
        <v>720.09956899999997</v>
      </c>
      <c r="AY307" s="373"/>
      <c r="AZ307" s="188">
        <f t="shared" ref="AZ307:AZ315" si="805">AD307*AS307</f>
        <v>1234.3652030000001</v>
      </c>
      <c r="BA307" s="170">
        <f t="shared" ref="BA307:BA316" si="806">IF(AND(AZ307=0,AN307&gt;AZ307),1,IFERROR(AN307/AZ307,1))</f>
        <v>0.63182308534340625</v>
      </c>
      <c r="BC307" s="255">
        <v>0.26856140000000001</v>
      </c>
      <c r="BD307" s="249">
        <v>0.32506353333333332</v>
      </c>
      <c r="BE307" s="249">
        <v>0.33084686666666668</v>
      </c>
      <c r="BF307" s="249">
        <v>0.33418019999999998</v>
      </c>
      <c r="BG307" s="249">
        <v>0.55421957666666666</v>
      </c>
      <c r="BH307" s="249">
        <v>0.60517617533333334</v>
      </c>
      <c r="BI307" s="249">
        <v>0.67994440666666667</v>
      </c>
      <c r="BJ307" s="249">
        <v>0.73090100533333335</v>
      </c>
      <c r="BK307" s="249">
        <v>0.79950693733333333</v>
      </c>
      <c r="BL307" s="249">
        <v>0.85046353600000002</v>
      </c>
      <c r="BM307" s="249">
        <v>0.90142013466666671</v>
      </c>
      <c r="BN307" s="249">
        <v>1</v>
      </c>
      <c r="BP307" s="249">
        <v>0</v>
      </c>
      <c r="BQ307" s="249">
        <v>2.5767999999999999E-2</v>
      </c>
      <c r="BR307" s="249">
        <v>8.2194133333333336E-2</v>
      </c>
      <c r="BS307" s="249">
        <v>0.13862026666666666</v>
      </c>
      <c r="BT307" s="249">
        <v>0.25815286533333331</v>
      </c>
      <c r="BU307" s="249">
        <v>0.34122346399999998</v>
      </c>
      <c r="BV307" s="249">
        <v>0.44973040733333336</v>
      </c>
      <c r="BW307" s="249">
        <v>0.53280100600000002</v>
      </c>
      <c r="BX307" s="249">
        <v>0.61587160466666668</v>
      </c>
      <c r="BY307" s="249">
        <v>0.71813020333333333</v>
      </c>
      <c r="BZ307" s="249">
        <v>0.82291013533333335</v>
      </c>
      <c r="CA307" s="249">
        <v>1</v>
      </c>
      <c r="CC307" s="464">
        <f t="shared" ref="CC307:CN315" si="807">DC307/EC307</f>
        <v>402.84210000000002</v>
      </c>
      <c r="CD307" s="464">
        <f t="shared" si="807"/>
        <v>487.59530000000001</v>
      </c>
      <c r="CE307" s="464">
        <f t="shared" si="807"/>
        <v>496.27030000000002</v>
      </c>
      <c r="CF307" s="464">
        <f t="shared" si="807"/>
        <v>501.27030000000002</v>
      </c>
      <c r="CG307" s="464">
        <f t="shared" si="807"/>
        <v>831.32936500000005</v>
      </c>
      <c r="CH307" s="464">
        <f t="shared" si="807"/>
        <v>907.76426300000003</v>
      </c>
      <c r="CI307" s="464">
        <f t="shared" si="807"/>
        <v>1019.91661</v>
      </c>
      <c r="CJ307" s="464">
        <f t="shared" si="807"/>
        <v>1096.351508</v>
      </c>
      <c r="CK307" s="464">
        <f t="shared" si="807"/>
        <v>1199.2604060000001</v>
      </c>
      <c r="CL307" s="464">
        <f t="shared" si="807"/>
        <v>1275.6953040000001</v>
      </c>
      <c r="CM307" s="464">
        <f t="shared" si="807"/>
        <v>1352.1302020000001</v>
      </c>
      <c r="CN307" s="464">
        <f t="shared" si="807"/>
        <v>1500</v>
      </c>
      <c r="CP307" s="465">
        <f t="shared" ref="CP307:DA315" si="808">DP307/EP307</f>
        <v>0</v>
      </c>
      <c r="CQ307" s="465">
        <f t="shared" si="808"/>
        <v>38.652000000000001</v>
      </c>
      <c r="CR307" s="465">
        <f t="shared" si="808"/>
        <v>123.2912</v>
      </c>
      <c r="CS307" s="465">
        <f t="shared" si="808"/>
        <v>207.93039999999999</v>
      </c>
      <c r="CT307" s="465">
        <f t="shared" si="808"/>
        <v>387.22929799999997</v>
      </c>
      <c r="CU307" s="465">
        <f t="shared" si="808"/>
        <v>511.835196</v>
      </c>
      <c r="CV307" s="465">
        <f t="shared" si="808"/>
        <v>674.59561099999996</v>
      </c>
      <c r="CW307" s="465">
        <f t="shared" si="808"/>
        <v>799.20150899999999</v>
      </c>
      <c r="CX307" s="465">
        <f t="shared" si="808"/>
        <v>923.80740700000001</v>
      </c>
      <c r="CY307" s="465">
        <f t="shared" si="808"/>
        <v>1077.195305</v>
      </c>
      <c r="CZ307" s="465">
        <f t="shared" si="808"/>
        <v>1234.3652030000001</v>
      </c>
      <c r="DA307" s="465">
        <f t="shared" si="808"/>
        <v>1500</v>
      </c>
      <c r="DC307" s="464">
        <v>402842100</v>
      </c>
      <c r="DD307" s="465">
        <v>487595300</v>
      </c>
      <c r="DE307" s="465">
        <v>496270300</v>
      </c>
      <c r="DF307" s="465">
        <v>501270300</v>
      </c>
      <c r="DG307" s="465">
        <v>831329365</v>
      </c>
      <c r="DH307" s="465">
        <v>907764263</v>
      </c>
      <c r="DI307" s="465">
        <v>1019916610</v>
      </c>
      <c r="DJ307" s="465">
        <v>1096351508</v>
      </c>
      <c r="DK307" s="465">
        <v>1199260406</v>
      </c>
      <c r="DL307" s="465">
        <v>1275695304</v>
      </c>
      <c r="DM307" s="465">
        <v>1352130202</v>
      </c>
      <c r="DN307" s="465">
        <v>1500000000</v>
      </c>
      <c r="DP307" s="465">
        <v>0</v>
      </c>
      <c r="DQ307" s="465">
        <v>38652000</v>
      </c>
      <c r="DR307" s="465">
        <v>123291200</v>
      </c>
      <c r="DS307" s="465">
        <v>207930400</v>
      </c>
      <c r="DT307" s="465">
        <v>387229298</v>
      </c>
      <c r="DU307" s="465">
        <v>511835196</v>
      </c>
      <c r="DV307" s="465">
        <v>674595611</v>
      </c>
      <c r="DW307" s="465">
        <v>799201509</v>
      </c>
      <c r="DX307" s="465">
        <v>923807407</v>
      </c>
      <c r="DY307" s="465">
        <v>1077195305</v>
      </c>
      <c r="DZ307" s="465">
        <v>1234365203</v>
      </c>
      <c r="EA307" s="465">
        <v>1500000000</v>
      </c>
      <c r="EC307" s="464">
        <v>1000000</v>
      </c>
      <c r="ED307" s="465">
        <v>1000000</v>
      </c>
      <c r="EE307" s="465">
        <v>1000000</v>
      </c>
      <c r="EF307" s="465">
        <v>1000000</v>
      </c>
      <c r="EG307" s="465">
        <v>1000000</v>
      </c>
      <c r="EH307" s="465">
        <v>1000000</v>
      </c>
      <c r="EI307" s="465">
        <v>1000000</v>
      </c>
      <c r="EJ307" s="465">
        <v>1000000</v>
      </c>
      <c r="EK307" s="465">
        <v>1000000</v>
      </c>
      <c r="EL307" s="465">
        <v>1000000</v>
      </c>
      <c r="EM307" s="465">
        <v>1000000</v>
      </c>
      <c r="EN307" s="465">
        <v>1000000</v>
      </c>
      <c r="EP307" s="465">
        <v>1000000</v>
      </c>
      <c r="EQ307" s="465">
        <v>1000000</v>
      </c>
      <c r="ER307" s="465">
        <v>1000000</v>
      </c>
      <c r="ES307" s="465">
        <v>1000000</v>
      </c>
      <c r="ET307" s="465">
        <v>1000000</v>
      </c>
      <c r="EU307" s="465">
        <v>1000000</v>
      </c>
      <c r="EV307" s="465">
        <v>1000000</v>
      </c>
      <c r="EW307" s="465">
        <v>1000000</v>
      </c>
      <c r="EX307" s="465">
        <v>1000000</v>
      </c>
      <c r="EY307" s="465">
        <v>1000000</v>
      </c>
      <c r="EZ307" s="465">
        <v>1000000</v>
      </c>
      <c r="FA307" s="465">
        <v>1000000</v>
      </c>
    </row>
    <row r="308" spans="2:157" ht="34.799999999999997">
      <c r="B308" s="1" t="s">
        <v>208</v>
      </c>
      <c r="C308" s="1" t="s">
        <v>209</v>
      </c>
      <c r="D308" s="543" t="s">
        <v>376</v>
      </c>
      <c r="E308" s="1" t="s">
        <v>183</v>
      </c>
      <c r="F308" s="1" t="s">
        <v>171</v>
      </c>
      <c r="G308" s="1" t="s">
        <v>171</v>
      </c>
      <c r="H308" s="1" t="s">
        <v>171</v>
      </c>
      <c r="I308" s="1" t="s">
        <v>171</v>
      </c>
      <c r="J308" s="1" t="s">
        <v>171</v>
      </c>
      <c r="K308" s="1" t="s">
        <v>171</v>
      </c>
      <c r="L308" s="1" t="s">
        <v>171</v>
      </c>
      <c r="M308" s="1" t="s">
        <v>171</v>
      </c>
      <c r="N308" s="1" t="s">
        <v>171</v>
      </c>
      <c r="O308" s="1" t="s">
        <v>171</v>
      </c>
      <c r="T308" s="450" t="s">
        <v>101</v>
      </c>
      <c r="U308" s="263" t="s">
        <v>399</v>
      </c>
      <c r="V308" s="282" t="s">
        <v>101</v>
      </c>
      <c r="W308" s="351">
        <f>+SUMIFS('[1]SIIF 30 de Noviembre de 2025'!$P$4:$P$749,'[1]SIIF 30 de Noviembre de 2025'!$A$4:$A$749,$B308,'[1]SIIF 30 de Noviembre de 2025'!$B$4:$B$749,$C308,'[1]SIIF 30 de Noviembre de 2025'!$C$4:$C$749,$D308)/1000000</f>
        <v>3896.3278789999999</v>
      </c>
      <c r="X308" s="351">
        <v>0</v>
      </c>
      <c r="Y308" s="351">
        <f>+SUMIFS('[1]SIIF 30 de Noviembre de 2025'!$R$4:$R$749,'[1]SIIF 30 de Noviembre de 2025'!$A$4:$A$749,$B308,'[1]SIIF 30 de Noviembre de 2025'!$B$4:$B$749,$C308,'[1]SIIF 30 de Noviembre de 2025'!$C$4:$C$749,$D308)/1000000</f>
        <v>0</v>
      </c>
      <c r="Z308" s="351"/>
      <c r="AA308" s="351">
        <f>+SUMIFS('[1]SIIF 30 de Noviembre de 2025'!$Q$4:$Q$749,'[1]SIIF 30 de Noviembre de 2025'!$A$4:$A$749,$B308,'[1]SIIF 30 de Noviembre de 2025'!$B$4:$B$749,$C308,'[1]SIIF 30 de Noviembre de 2025'!$C$4:$C$749,$D308)/1000000</f>
        <v>0</v>
      </c>
      <c r="AB308" s="351"/>
      <c r="AC308" s="351"/>
      <c r="AD308" s="413">
        <f>+SUMIFS('[1]SIIF 30 de Noviembre de 2025'!$S$4:$S$749,'[1]SIIF 30 de Noviembre de 2025'!$A$4:$A$749,$B308,'[1]SIIF 30 de Noviembre de 2025'!$B$4:$B$749,$C308,'[1]SIIF 30 de Noviembre de 2025'!$C$4:$C$749,$D308)/1000000</f>
        <v>3896.3278789999999</v>
      </c>
      <c r="AE308" s="351">
        <f>+SUMIFS('[1]SIIF 30 de Noviembre de 2025'!$T$4:$T$749,'[1]SIIF 30 de Noviembre de 2025'!$A$4:$A$749,$B308,'[1]SIIF 30 de Noviembre de 2025'!$B$4:$B$749,$C308,'[1]SIIF 30 de Noviembre de 2025'!$C$4:$C$749,$D308)/1000000</f>
        <v>0</v>
      </c>
      <c r="AF308" s="351">
        <f>+SUMIFS('[1]SIIF 30 de Noviembre de 2025'!$U$4:$U$749,'[1]SIIF 30 de Noviembre de 2025'!$A$4:$A$749,$B308,'[1]SIIF 30 de Noviembre de 2025'!$B$4:$B$749,$C308,'[1]SIIF 30 de Noviembre de 2025'!$C$4:$C$749,$D308)/1000000</f>
        <v>3682.2137910000001</v>
      </c>
      <c r="AG308" s="351">
        <f>+SUMIFS('[1]SIIF 30 de Noviembre de 2025'!$V$4:$V$749,'[1]SIIF 30 de Noviembre de 2025'!$A$4:$A$749,$B308,'[1]SIIF 30 de Noviembre de 2025'!$B$4:$B$749,$C308,'[1]SIIF 30 de Noviembre de 2025'!$C$4:$C$749,$D308)/1000000</f>
        <v>214.11408800000001</v>
      </c>
      <c r="AH308" s="418">
        <f>+SUMIFS('[1]SIIF 30 de Noviembre de 2025'!$W$4:$W$749,'[1]SIIF 30 de Noviembre de 2025'!$A$4:$A$749,$B308,'[1]SIIF 30 de Noviembre de 2025'!$B$4:$B$749,$C308,'[1]SIIF 30 de Noviembre de 2025'!$C$4:$C$749,$D308,'[1]SIIF 30 de Noviembre de 2025'!$D$4:$D$749,$E308,'[1]SIIF 30 de Noviembre de 2025'!$E$4:$E$749,$F308,'[1]SIIF 30 de Noviembre de 2025'!$F$4:$F$749,$G308,'[1]SIIF 30 de Noviembre de 2025'!$G$4:$G$749,$H308,'[1]SIIF 30 de Noviembre de 2025'!$H$4:$H$749,$I308,'[1]SIIF 30 de Noviembre de 2025'!$I$4:$I$749,$J308,'[1]SIIF 30 de Noviembre de 2025'!$J$4:$J$749,$K308,'[1]SIIF 30 de Noviembre de 2025'!$K$4:$K$749,$L308,'[1]SIIF 30 de Noviembre de 2025'!$L$4:$L$749,$M308,'[1]SIIF 30 de Noviembre de 2025'!$M$4:$M$749,$N308,'[1]SIIF 30 de Noviembre de 2025'!$N$4:$N$749,$O308)/1000000</f>
        <v>3242.410453</v>
      </c>
      <c r="AI308" s="244">
        <f t="shared" si="793"/>
        <v>0.83217084231426919</v>
      </c>
      <c r="AJ308" s="245"/>
      <c r="AK308" s="243">
        <f t="shared" si="794"/>
        <v>3887.9423510000001</v>
      </c>
      <c r="AL308" s="243">
        <f t="shared" si="795"/>
        <v>-645.53189800000018</v>
      </c>
      <c r="AM308" s="168">
        <f t="shared" si="796"/>
        <v>0.99784783820550749</v>
      </c>
      <c r="AN308" s="422">
        <f>+SUMIFS('[1]SIIF 30 de Noviembre de 2025'!$X$4:$X$749,'[1]SIIF 30 de Noviembre de 2025'!$A$4:$A$749,$B308,'[1]SIIF 30 de Noviembre de 2025'!$B$4:$B$749,$C308,'[1]SIIF 30 de Noviembre de 2025'!$C$4:$C$749,$D308,'[1]SIIF 30 de Noviembre de 2025'!$D$4:$D$749,$E308,'[1]SIIF 30 de Noviembre de 2025'!$E$4:$E$749,$F308,'[1]SIIF 30 de Noviembre de 2025'!$F$4:$F$749,$G308,'[1]SIIF 30 de Noviembre de 2025'!$G$4:$G$749,$H308,'[1]SIIF 30 de Noviembre de 2025'!$H$4:$H$749,$I308,'[1]SIIF 30 de Noviembre de 2025'!$I$4:$I$749,$J308,'[1]SIIF 30 de Noviembre de 2025'!$J$4:$J$749,$K308,'[1]SIIF 30 de Noviembre de 2025'!$K$4:$K$749,$L308,'[1]SIIF 30 de Noviembre de 2025'!$L$4:$L$749,$M308,'[1]SIIF 30 de Noviembre de 2025'!$M$4:$M$749,$N308,'[1]SIIF 30 de Noviembre de 2025'!$N$4:$N$749,$O308)/1000000</f>
        <v>2104.6393949200001</v>
      </c>
      <c r="AO308" s="244">
        <f t="shared" si="797"/>
        <v>0.54015972481765573</v>
      </c>
      <c r="AP308" s="245"/>
      <c r="AQ308" s="243">
        <f t="shared" si="798"/>
        <v>1277.8192759999999</v>
      </c>
      <c r="AR308" s="243">
        <f t="shared" si="799"/>
        <v>826.82011892000014</v>
      </c>
      <c r="AS308" s="168">
        <f t="shared" si="800"/>
        <v>0.32795476040069677</v>
      </c>
      <c r="AT308" s="422">
        <f>+SUMIFS('[1]SIIF 30 de Noviembre de 2025'!$Z$4:$Z$749,'[1]SIIF 30 de Noviembre de 2025'!$A$4:$A$749,$B308,'[1]SIIF 30 de Noviembre de 2025'!$B$4:$B$749,$C308,'[1]SIIF 30 de Noviembre de 2025'!$C$4:$C$749,$D308,'[1]SIIF 30 de Noviembre de 2025'!$D$4:$D$749,$E308,'[1]SIIF 30 de Noviembre de 2025'!$E$4:$E$749,$F308,'[1]SIIF 30 de Noviembre de 2025'!$F$4:$F$749,$G308,'[1]SIIF 30 de Noviembre de 2025'!$G$4:$G$749,$H308,'[1]SIIF 30 de Noviembre de 2025'!$H$4:$H$749,$I308,'[1]SIIF 30 de Noviembre de 2025'!$I$4:$I$749,$J308,'[1]SIIF 30 de Noviembre de 2025'!$J$4:$J$749,$K308,'[1]SIIF 30 de Noviembre de 2025'!$K$4:$K$749,$L308,'[1]SIIF 30 de Noviembre de 2025'!$L$4:$L$749,$M308,'[1]SIIF 30 de Noviembre de 2025'!$M$4:$M$749,$N308,'[1]SIIF 30 de Noviembre de 2025'!$N$4:$N$749,$O308)/1000000</f>
        <v>2104.6393949200001</v>
      </c>
      <c r="AU308" s="244">
        <f t="shared" si="801"/>
        <v>0.54015972481765573</v>
      </c>
      <c r="AV308" s="413">
        <f t="shared" si="802"/>
        <v>653.91742599999998</v>
      </c>
      <c r="AW308" s="352">
        <f t="shared" si="803"/>
        <v>1137.7710580799999</v>
      </c>
      <c r="AX308" s="369">
        <f t="shared" si="804"/>
        <v>1791.6884840799999</v>
      </c>
      <c r="AY308" s="373"/>
      <c r="AZ308" s="188">
        <f t="shared" si="805"/>
        <v>1277.8192759999999</v>
      </c>
      <c r="BA308" s="170">
        <f t="shared" si="806"/>
        <v>1.6470556004666188</v>
      </c>
      <c r="BC308" s="255">
        <v>0.29613498884907369</v>
      </c>
      <c r="BD308" s="249">
        <v>0.29613498884907369</v>
      </c>
      <c r="BE308" s="249">
        <v>0.4810459358674522</v>
      </c>
      <c r="BF308" s="249">
        <v>0.49002875278813257</v>
      </c>
      <c r="BG308" s="249">
        <v>0.59829738445890168</v>
      </c>
      <c r="BH308" s="249">
        <v>0.59829738445890168</v>
      </c>
      <c r="BI308" s="249">
        <v>0.60599694181948494</v>
      </c>
      <c r="BJ308" s="249">
        <v>0.61355335157613922</v>
      </c>
      <c r="BK308" s="249">
        <v>0.81939757642249489</v>
      </c>
      <c r="BL308" s="249">
        <v>0.83691399704198255</v>
      </c>
      <c r="BM308" s="249">
        <v>0.99784783820550749</v>
      </c>
      <c r="BN308" s="249">
        <v>1</v>
      </c>
      <c r="BP308" s="249">
        <v>0</v>
      </c>
      <c r="BQ308" s="249">
        <v>1.4900770110471495E-2</v>
      </c>
      <c r="BR308" s="249">
        <v>4.3137648375510339E-2</v>
      </c>
      <c r="BS308" s="249">
        <v>7.1374526640549191E-2</v>
      </c>
      <c r="BT308" s="249">
        <v>0.10048402140645413</v>
      </c>
      <c r="BU308" s="249">
        <v>0.13068324941141329</v>
      </c>
      <c r="BV308" s="249">
        <v>0.21451464608633364</v>
      </c>
      <c r="BW308" s="249">
        <v>0.2433968252803706</v>
      </c>
      <c r="BX308" s="249">
        <v>0.27167066244734789</v>
      </c>
      <c r="BY308" s="249">
        <v>0.29981271142402233</v>
      </c>
      <c r="BZ308" s="249">
        <v>0.32795476040069677</v>
      </c>
      <c r="CA308" s="249">
        <v>1</v>
      </c>
      <c r="CC308" s="464">
        <f t="shared" si="807"/>
        <v>1153.839013</v>
      </c>
      <c r="CD308" s="464">
        <f t="shared" si="807"/>
        <v>1153.839013</v>
      </c>
      <c r="CE308" s="464">
        <f t="shared" si="807"/>
        <v>1874.3126910000001</v>
      </c>
      <c r="CF308" s="464">
        <f t="shared" si="807"/>
        <v>1909.3126910000001</v>
      </c>
      <c r="CG308" s="464">
        <f t="shared" si="807"/>
        <v>2331.1627789999998</v>
      </c>
      <c r="CH308" s="464">
        <f t="shared" si="807"/>
        <v>2331.1627789999998</v>
      </c>
      <c r="CI308" s="464">
        <f t="shared" si="807"/>
        <v>2361.1627789999998</v>
      </c>
      <c r="CJ308" s="464">
        <f t="shared" si="807"/>
        <v>2390.6050289999998</v>
      </c>
      <c r="CK308" s="464">
        <f t="shared" si="807"/>
        <v>3192.6416210000002</v>
      </c>
      <c r="CL308" s="464">
        <f t="shared" si="807"/>
        <v>3260.8913389999998</v>
      </c>
      <c r="CM308" s="464">
        <f t="shared" si="807"/>
        <v>3887.9423510000001</v>
      </c>
      <c r="CN308" s="464">
        <f t="shared" si="807"/>
        <v>3896.3278789999999</v>
      </c>
      <c r="CP308" s="465">
        <f t="shared" si="808"/>
        <v>0</v>
      </c>
      <c r="CQ308" s="465">
        <f t="shared" si="808"/>
        <v>58.058286000000003</v>
      </c>
      <c r="CR308" s="465">
        <f t="shared" si="808"/>
        <v>168.07842199999999</v>
      </c>
      <c r="CS308" s="465">
        <f t="shared" si="808"/>
        <v>278.09855800000003</v>
      </c>
      <c r="CT308" s="465">
        <f t="shared" si="808"/>
        <v>391.51869399999998</v>
      </c>
      <c r="CU308" s="465">
        <f t="shared" si="808"/>
        <v>509.18478800000003</v>
      </c>
      <c r="CV308" s="465">
        <f t="shared" si="808"/>
        <v>835.81939599999998</v>
      </c>
      <c r="CW308" s="465">
        <f t="shared" si="808"/>
        <v>948.353836</v>
      </c>
      <c r="CX308" s="465">
        <f t="shared" si="808"/>
        <v>1058.5179760000001</v>
      </c>
      <c r="CY308" s="465">
        <f t="shared" si="808"/>
        <v>1168.1686259999999</v>
      </c>
      <c r="CZ308" s="465">
        <f t="shared" si="808"/>
        <v>1277.8192759999999</v>
      </c>
      <c r="DA308" s="465">
        <f t="shared" si="808"/>
        <v>3896.3278789999999</v>
      </c>
      <c r="DC308" s="464">
        <v>1153839013</v>
      </c>
      <c r="DD308" s="465">
        <v>1153839013</v>
      </c>
      <c r="DE308" s="465">
        <v>1874312691</v>
      </c>
      <c r="DF308" s="465">
        <v>1909312691</v>
      </c>
      <c r="DG308" s="465">
        <v>2331162779</v>
      </c>
      <c r="DH308" s="465">
        <v>2331162779</v>
      </c>
      <c r="DI308" s="465">
        <v>2361162779</v>
      </c>
      <c r="DJ308" s="465">
        <v>2390605029</v>
      </c>
      <c r="DK308" s="465">
        <v>3192641621</v>
      </c>
      <c r="DL308" s="465">
        <v>3260891339</v>
      </c>
      <c r="DM308" s="465">
        <v>3887942351</v>
      </c>
      <c r="DN308" s="465">
        <v>3896327879</v>
      </c>
      <c r="DP308" s="465">
        <v>0</v>
      </c>
      <c r="DQ308" s="465">
        <v>58058286</v>
      </c>
      <c r="DR308" s="465">
        <v>168078422</v>
      </c>
      <c r="DS308" s="465">
        <v>278098558</v>
      </c>
      <c r="DT308" s="465">
        <v>391518694</v>
      </c>
      <c r="DU308" s="465">
        <v>509184788</v>
      </c>
      <c r="DV308" s="465">
        <v>835819396</v>
      </c>
      <c r="DW308" s="465">
        <v>948353836</v>
      </c>
      <c r="DX308" s="465">
        <v>1058517976</v>
      </c>
      <c r="DY308" s="465">
        <v>1168168626</v>
      </c>
      <c r="DZ308" s="465">
        <v>1277819276</v>
      </c>
      <c r="EA308" s="465">
        <v>3896327879</v>
      </c>
      <c r="EC308" s="464">
        <v>1000000</v>
      </c>
      <c r="ED308" s="465">
        <v>1000000</v>
      </c>
      <c r="EE308" s="465">
        <v>1000000</v>
      </c>
      <c r="EF308" s="465">
        <v>1000000</v>
      </c>
      <c r="EG308" s="465">
        <v>1000000</v>
      </c>
      <c r="EH308" s="465">
        <v>1000000</v>
      </c>
      <c r="EI308" s="465">
        <v>1000000</v>
      </c>
      <c r="EJ308" s="465">
        <v>1000000</v>
      </c>
      <c r="EK308" s="465">
        <v>1000000</v>
      </c>
      <c r="EL308" s="465">
        <v>1000000</v>
      </c>
      <c r="EM308" s="465">
        <v>1000000</v>
      </c>
      <c r="EN308" s="465">
        <v>1000000</v>
      </c>
      <c r="EP308" s="465">
        <v>1000000</v>
      </c>
      <c r="EQ308" s="465">
        <v>1000000</v>
      </c>
      <c r="ER308" s="465">
        <v>1000000</v>
      </c>
      <c r="ES308" s="465">
        <v>1000000</v>
      </c>
      <c r="ET308" s="465">
        <v>1000000</v>
      </c>
      <c r="EU308" s="465">
        <v>1000000</v>
      </c>
      <c r="EV308" s="465">
        <v>1000000</v>
      </c>
      <c r="EW308" s="465">
        <v>1000000</v>
      </c>
      <c r="EX308" s="465">
        <v>1000000</v>
      </c>
      <c r="EY308" s="465">
        <v>1000000</v>
      </c>
      <c r="EZ308" s="465">
        <v>1000000</v>
      </c>
      <c r="FA308" s="465">
        <v>1000000</v>
      </c>
    </row>
    <row r="309" spans="2:157" ht="34.799999999999997">
      <c r="B309" s="1" t="s">
        <v>208</v>
      </c>
      <c r="C309" s="1" t="s">
        <v>209</v>
      </c>
      <c r="D309" s="543" t="s">
        <v>400</v>
      </c>
      <c r="E309" s="1" t="s">
        <v>183</v>
      </c>
      <c r="F309" s="1" t="s">
        <v>171</v>
      </c>
      <c r="G309" s="1" t="s">
        <v>171</v>
      </c>
      <c r="H309" s="1" t="s">
        <v>171</v>
      </c>
      <c r="I309" s="1" t="s">
        <v>171</v>
      </c>
      <c r="J309" s="1" t="s">
        <v>171</v>
      </c>
      <c r="K309" s="1" t="s">
        <v>171</v>
      </c>
      <c r="L309" s="1" t="s">
        <v>171</v>
      </c>
      <c r="M309" s="1" t="s">
        <v>171</v>
      </c>
      <c r="N309" s="1" t="s">
        <v>171</v>
      </c>
      <c r="O309" s="1" t="s">
        <v>171</v>
      </c>
      <c r="T309" s="450" t="s">
        <v>102</v>
      </c>
      <c r="U309" s="263">
        <v>202300000000316</v>
      </c>
      <c r="V309" s="282" t="s">
        <v>102</v>
      </c>
      <c r="W309" s="351">
        <f>+SUMIFS('[1]SIIF 30 de Noviembre de 2025'!$P$4:$P$749,'[1]SIIF 30 de Noviembre de 2025'!$A$4:$A$749,$B309,'[1]SIIF 30 de Noviembre de 2025'!$B$4:$B$749,$C309,'[1]SIIF 30 de Noviembre de 2025'!$C$4:$C$749,$D309)/1000000</f>
        <v>5840.2145190000001</v>
      </c>
      <c r="X309" s="351">
        <v>0</v>
      </c>
      <c r="Y309" s="351">
        <f>+SUMIFS('[1]SIIF 30 de Noviembre de 2025'!$R$4:$R$749,'[1]SIIF 30 de Noviembre de 2025'!$A$4:$A$749,$B309,'[1]SIIF 30 de Noviembre de 2025'!$B$4:$B$749,$C309,'[1]SIIF 30 de Noviembre de 2025'!$C$4:$C$749,$D309)/1000000</f>
        <v>0</v>
      </c>
      <c r="Z309" s="351"/>
      <c r="AA309" s="351">
        <f>+SUMIFS('[1]SIIF 30 de Noviembre de 2025'!$Q$4:$Q$749,'[1]SIIF 30 de Noviembre de 2025'!$A$4:$A$749,$B309,'[1]SIIF 30 de Noviembre de 2025'!$B$4:$B$749,$C309,'[1]SIIF 30 de Noviembre de 2025'!$C$4:$C$749,$D309)/1000000</f>
        <v>0</v>
      </c>
      <c r="AB309" s="351"/>
      <c r="AC309" s="351"/>
      <c r="AD309" s="413">
        <f>+SUMIFS('[1]SIIF 30 de Noviembre de 2025'!$S$4:$S$749,'[1]SIIF 30 de Noviembre de 2025'!$A$4:$A$749,$B309,'[1]SIIF 30 de Noviembre de 2025'!$B$4:$B$749,$C309,'[1]SIIF 30 de Noviembre de 2025'!$C$4:$C$749,$D309)/1000000</f>
        <v>5840.2145190000001</v>
      </c>
      <c r="AE309" s="351">
        <f>+SUMIFS('[1]SIIF 30 de Noviembre de 2025'!$T$4:$T$749,'[1]SIIF 30 de Noviembre de 2025'!$A$4:$A$749,$B309,'[1]SIIF 30 de Noviembre de 2025'!$B$4:$B$749,$C309,'[1]SIIF 30 de Noviembre de 2025'!$C$4:$C$749,$D309)/1000000</f>
        <v>0</v>
      </c>
      <c r="AF309" s="351">
        <f>+SUMIFS('[1]SIIF 30 de Noviembre de 2025'!$U$4:$U$749,'[1]SIIF 30 de Noviembre de 2025'!$A$4:$A$749,$B309,'[1]SIIF 30 de Noviembre de 2025'!$B$4:$B$749,$C309,'[1]SIIF 30 de Noviembre de 2025'!$C$4:$C$749,$D309)/1000000</f>
        <v>5510.6030005299999</v>
      </c>
      <c r="AG309" s="351">
        <f>+SUMIFS('[1]SIIF 30 de Noviembre de 2025'!$V$4:$V$749,'[1]SIIF 30 de Noviembre de 2025'!$A$4:$A$749,$B309,'[1]SIIF 30 de Noviembre de 2025'!$B$4:$B$749,$C309,'[1]SIIF 30 de Noviembre de 2025'!$C$4:$C$749,$D309)/1000000</f>
        <v>329.61151847000002</v>
      </c>
      <c r="AH309" s="418">
        <f>+SUMIFS('[1]SIIF 30 de Noviembre de 2025'!$W$4:$W$749,'[1]SIIF 30 de Noviembre de 2025'!$A$4:$A$749,$B309,'[1]SIIF 30 de Noviembre de 2025'!$B$4:$B$749,$C309,'[1]SIIF 30 de Noviembre de 2025'!$C$4:$C$749,$D309,'[1]SIIF 30 de Noviembre de 2025'!$D$4:$D$749,$E309,'[1]SIIF 30 de Noviembre de 2025'!$E$4:$E$749,$F309,'[1]SIIF 30 de Noviembre de 2025'!$F$4:$F$749,$G309,'[1]SIIF 30 de Noviembre de 2025'!$G$4:$G$749,$H309,'[1]SIIF 30 de Noviembre de 2025'!$H$4:$H$749,$I309,'[1]SIIF 30 de Noviembre de 2025'!$I$4:$I$749,$J309,'[1]SIIF 30 de Noviembre de 2025'!$J$4:$J$749,$K309,'[1]SIIF 30 de Noviembre de 2025'!$K$4:$K$749,$L309,'[1]SIIF 30 de Noviembre de 2025'!$L$4:$L$749,$M309,'[1]SIIF 30 de Noviembre de 2025'!$M$4:$M$749,$N309,'[1]SIIF 30 de Noviembre de 2025'!$N$4:$N$749,$O309)/1000000</f>
        <v>5276.4865689300004</v>
      </c>
      <c r="AI309" s="244">
        <f t="shared" si="793"/>
        <v>0.90347478705858819</v>
      </c>
      <c r="AJ309" s="245"/>
      <c r="AK309" s="243">
        <f t="shared" si="794"/>
        <v>5658.8995880000002</v>
      </c>
      <c r="AL309" s="243">
        <f t="shared" si="795"/>
        <v>-382.41301906999979</v>
      </c>
      <c r="AM309" s="168">
        <f t="shared" si="796"/>
        <v>0.96895406317522637</v>
      </c>
      <c r="AN309" s="422">
        <f>+SUMIFS('[1]SIIF 30 de Noviembre de 2025'!$X$4:$X$749,'[1]SIIF 30 de Noviembre de 2025'!$A$4:$A$749,$B309,'[1]SIIF 30 de Noviembre de 2025'!$B$4:$B$749,$C309,'[1]SIIF 30 de Noviembre de 2025'!$C$4:$C$749,$D309,'[1]SIIF 30 de Noviembre de 2025'!$D$4:$D$749,$E309,'[1]SIIF 30 de Noviembre de 2025'!$E$4:$E$749,$F309,'[1]SIIF 30 de Noviembre de 2025'!$F$4:$F$749,$G309,'[1]SIIF 30 de Noviembre de 2025'!$G$4:$G$749,$H309,'[1]SIIF 30 de Noviembre de 2025'!$H$4:$H$749,$I309,'[1]SIIF 30 de Noviembre de 2025'!$I$4:$I$749,$J309,'[1]SIIF 30 de Noviembre de 2025'!$J$4:$J$749,$K309,'[1]SIIF 30 de Noviembre de 2025'!$K$4:$K$749,$L309,'[1]SIIF 30 de Noviembre de 2025'!$L$4:$L$749,$M309,'[1]SIIF 30 de Noviembre de 2025'!$M$4:$M$749,$N309,'[1]SIIF 30 de Noviembre de 2025'!$N$4:$N$749,$O309)/1000000</f>
        <v>3714.1418754299998</v>
      </c>
      <c r="AO309" s="244">
        <f t="shared" si="797"/>
        <v>0.63595983732220163</v>
      </c>
      <c r="AP309" s="245"/>
      <c r="AQ309" s="243">
        <f t="shared" si="798"/>
        <v>4416.0544909999999</v>
      </c>
      <c r="AR309" s="243">
        <f t="shared" si="799"/>
        <v>-701.91261557000007</v>
      </c>
      <c r="AS309" s="168">
        <f t="shared" si="800"/>
        <v>0.7561459389262547</v>
      </c>
      <c r="AT309" s="422">
        <f>+SUMIFS('[1]SIIF 30 de Noviembre de 2025'!$Z$4:$Z$749,'[1]SIIF 30 de Noviembre de 2025'!$A$4:$A$749,$B309,'[1]SIIF 30 de Noviembre de 2025'!$B$4:$B$749,$C309,'[1]SIIF 30 de Noviembre de 2025'!$C$4:$C$749,$D309,'[1]SIIF 30 de Noviembre de 2025'!$D$4:$D$749,$E309,'[1]SIIF 30 de Noviembre de 2025'!$E$4:$E$749,$F309,'[1]SIIF 30 de Noviembre de 2025'!$F$4:$F$749,$G309,'[1]SIIF 30 de Noviembre de 2025'!$G$4:$G$749,$H309,'[1]SIIF 30 de Noviembre de 2025'!$H$4:$H$749,$I309,'[1]SIIF 30 de Noviembre de 2025'!$I$4:$I$749,$J309,'[1]SIIF 30 de Noviembre de 2025'!$J$4:$J$749,$K309,'[1]SIIF 30 de Noviembre de 2025'!$K$4:$K$749,$L309,'[1]SIIF 30 de Noviembre de 2025'!$L$4:$L$749,$M309,'[1]SIIF 30 de Noviembre de 2025'!$M$4:$M$749,$N309,'[1]SIIF 30 de Noviembre de 2025'!$N$4:$N$749,$O309)/1000000</f>
        <v>3714.1418754299998</v>
      </c>
      <c r="AU309" s="244">
        <f t="shared" si="801"/>
        <v>0.63595983732220163</v>
      </c>
      <c r="AV309" s="413">
        <f t="shared" si="802"/>
        <v>563.72795006999968</v>
      </c>
      <c r="AW309" s="352">
        <f t="shared" si="803"/>
        <v>1562.3446935000006</v>
      </c>
      <c r="AX309" s="369">
        <f t="shared" si="804"/>
        <v>2126.0726435700003</v>
      </c>
      <c r="AY309" s="373"/>
      <c r="AZ309" s="188">
        <f t="shared" si="805"/>
        <v>4416.0544909999999</v>
      </c>
      <c r="BA309" s="170">
        <f t="shared" si="806"/>
        <v>0.84105435813790097</v>
      </c>
      <c r="BC309" s="255">
        <v>0.21473528222636851</v>
      </c>
      <c r="BD309" s="249">
        <v>0.47457325137340561</v>
      </c>
      <c r="BE309" s="249">
        <v>0.52134401109658968</v>
      </c>
      <c r="BF309" s="249">
        <v>0.64149440929123513</v>
      </c>
      <c r="BG309" s="249">
        <v>0.6664880126126751</v>
      </c>
      <c r="BH309" s="249">
        <v>0.68369897064734853</v>
      </c>
      <c r="BI309" s="249">
        <v>0.73026429699199891</v>
      </c>
      <c r="BJ309" s="249">
        <v>0.74747525502667245</v>
      </c>
      <c r="BK309" s="249">
        <v>0.82563203771248317</v>
      </c>
      <c r="BL309" s="249">
        <v>0.84284299574715671</v>
      </c>
      <c r="BM309" s="249">
        <v>0.96895406317522637</v>
      </c>
      <c r="BN309" s="249">
        <v>1</v>
      </c>
      <c r="BP309" s="249">
        <v>0</v>
      </c>
      <c r="BQ309" s="249">
        <v>8.2695768867527102E-3</v>
      </c>
      <c r="BR309" s="249">
        <v>5.3604204431450267E-2</v>
      </c>
      <c r="BS309" s="249">
        <v>0.10570815969028963</v>
      </c>
      <c r="BT309" s="249">
        <v>0.27877380166486998</v>
      </c>
      <c r="BU309" s="249">
        <v>0.34637944760741074</v>
      </c>
      <c r="BV309" s="249">
        <v>0.42453273196282054</v>
      </c>
      <c r="BW309" s="249">
        <v>0.49504005214093405</v>
      </c>
      <c r="BX309" s="249">
        <v>0.56993237717061329</v>
      </c>
      <c r="BY309" s="249">
        <v>0.69439680611156673</v>
      </c>
      <c r="BZ309" s="249">
        <v>0.7561459389262547</v>
      </c>
      <c r="CA309" s="249">
        <v>1</v>
      </c>
      <c r="CC309" s="464">
        <f t="shared" si="807"/>
        <v>1254.100113</v>
      </c>
      <c r="CD309" s="464">
        <f t="shared" si="807"/>
        <v>2771.6095930000001</v>
      </c>
      <c r="CE309" s="464">
        <f t="shared" si="807"/>
        <v>3044.760863</v>
      </c>
      <c r="CF309" s="464">
        <f t="shared" si="807"/>
        <v>3746.4649629999999</v>
      </c>
      <c r="CG309" s="464">
        <f t="shared" si="807"/>
        <v>3892.4329680000001</v>
      </c>
      <c r="CH309" s="464">
        <f t="shared" si="807"/>
        <v>3992.9486550000001</v>
      </c>
      <c r="CI309" s="464">
        <f t="shared" si="807"/>
        <v>4264.9001500000004</v>
      </c>
      <c r="CJ309" s="464">
        <f t="shared" si="807"/>
        <v>4365.4158369999996</v>
      </c>
      <c r="CK309" s="464">
        <f t="shared" si="807"/>
        <v>4821.8682140000001</v>
      </c>
      <c r="CL309" s="464">
        <f t="shared" si="807"/>
        <v>4922.3839010000002</v>
      </c>
      <c r="CM309" s="464">
        <f t="shared" si="807"/>
        <v>5658.8995880000002</v>
      </c>
      <c r="CN309" s="464">
        <f t="shared" si="807"/>
        <v>5840.2145190000001</v>
      </c>
      <c r="CP309" s="465">
        <f t="shared" si="808"/>
        <v>0</v>
      </c>
      <c r="CQ309" s="465">
        <f t="shared" si="808"/>
        <v>48.296103000000002</v>
      </c>
      <c r="CR309" s="465">
        <f t="shared" si="808"/>
        <v>313.06005299999998</v>
      </c>
      <c r="CS309" s="465">
        <f t="shared" si="808"/>
        <v>617.35832900000003</v>
      </c>
      <c r="CT309" s="465">
        <f t="shared" si="808"/>
        <v>1628.098804</v>
      </c>
      <c r="CU309" s="465">
        <f t="shared" si="808"/>
        <v>2022.9302789999999</v>
      </c>
      <c r="CV309" s="465">
        <f t="shared" si="808"/>
        <v>2479.3622249999999</v>
      </c>
      <c r="CW309" s="465">
        <f t="shared" si="808"/>
        <v>2891.1401000000001</v>
      </c>
      <c r="CX309" s="465">
        <f t="shared" si="808"/>
        <v>3328.5273440000001</v>
      </c>
      <c r="CY309" s="465">
        <f t="shared" si="808"/>
        <v>4055.4263089999999</v>
      </c>
      <c r="CZ309" s="465">
        <f t="shared" si="808"/>
        <v>4416.0544909999999</v>
      </c>
      <c r="DA309" s="465">
        <f t="shared" si="808"/>
        <v>5840.2145190000001</v>
      </c>
      <c r="DC309" s="464">
        <v>1254100113</v>
      </c>
      <c r="DD309" s="465">
        <v>2771609593</v>
      </c>
      <c r="DE309" s="465">
        <v>3044760863</v>
      </c>
      <c r="DF309" s="465">
        <v>3746464963</v>
      </c>
      <c r="DG309" s="465">
        <v>3892432968</v>
      </c>
      <c r="DH309" s="465">
        <v>3992948655</v>
      </c>
      <c r="DI309" s="465">
        <v>4264900150</v>
      </c>
      <c r="DJ309" s="465">
        <v>4365415837</v>
      </c>
      <c r="DK309" s="465">
        <v>4821868214</v>
      </c>
      <c r="DL309" s="465">
        <v>4922383901</v>
      </c>
      <c r="DM309" s="465">
        <v>5658899588</v>
      </c>
      <c r="DN309" s="465">
        <v>5840214519</v>
      </c>
      <c r="DP309" s="465">
        <v>0</v>
      </c>
      <c r="DQ309" s="465">
        <v>48296103</v>
      </c>
      <c r="DR309" s="465">
        <v>313060053</v>
      </c>
      <c r="DS309" s="465">
        <v>617358329</v>
      </c>
      <c r="DT309" s="465">
        <v>1628098804</v>
      </c>
      <c r="DU309" s="465">
        <v>2022930279</v>
      </c>
      <c r="DV309" s="465">
        <v>2479362225</v>
      </c>
      <c r="DW309" s="465">
        <v>2891140100</v>
      </c>
      <c r="DX309" s="465">
        <v>3328527344</v>
      </c>
      <c r="DY309" s="465">
        <v>4055426309</v>
      </c>
      <c r="DZ309" s="465">
        <v>4416054491</v>
      </c>
      <c r="EA309" s="465">
        <v>5840214519</v>
      </c>
      <c r="EC309" s="464">
        <v>1000000</v>
      </c>
      <c r="ED309" s="465">
        <v>1000000</v>
      </c>
      <c r="EE309" s="465">
        <v>1000000</v>
      </c>
      <c r="EF309" s="465">
        <v>1000000</v>
      </c>
      <c r="EG309" s="465">
        <v>1000000</v>
      </c>
      <c r="EH309" s="465">
        <v>1000000</v>
      </c>
      <c r="EI309" s="465">
        <v>1000000</v>
      </c>
      <c r="EJ309" s="465">
        <v>1000000</v>
      </c>
      <c r="EK309" s="465">
        <v>1000000</v>
      </c>
      <c r="EL309" s="465">
        <v>1000000</v>
      </c>
      <c r="EM309" s="465">
        <v>1000000</v>
      </c>
      <c r="EN309" s="465">
        <v>1000000</v>
      </c>
      <c r="EP309" s="465">
        <v>1000000</v>
      </c>
      <c r="EQ309" s="465">
        <v>1000000</v>
      </c>
      <c r="ER309" s="465">
        <v>1000000</v>
      </c>
      <c r="ES309" s="465">
        <v>1000000</v>
      </c>
      <c r="ET309" s="465">
        <v>1000000</v>
      </c>
      <c r="EU309" s="465">
        <v>1000000</v>
      </c>
      <c r="EV309" s="465">
        <v>1000000</v>
      </c>
      <c r="EW309" s="465">
        <v>1000000</v>
      </c>
      <c r="EX309" s="465">
        <v>1000000</v>
      </c>
      <c r="EY309" s="465">
        <v>1000000</v>
      </c>
      <c r="EZ309" s="465">
        <v>1000000</v>
      </c>
      <c r="FA309" s="465">
        <v>1000000</v>
      </c>
    </row>
    <row r="310" spans="2:157" ht="34.799999999999997">
      <c r="B310" s="1" t="s">
        <v>208</v>
      </c>
      <c r="C310" s="1" t="s">
        <v>209</v>
      </c>
      <c r="D310" s="543" t="s">
        <v>401</v>
      </c>
      <c r="E310" s="1" t="s">
        <v>183</v>
      </c>
      <c r="F310" s="1" t="s">
        <v>171</v>
      </c>
      <c r="G310" s="1" t="s">
        <v>171</v>
      </c>
      <c r="H310" s="1" t="s">
        <v>171</v>
      </c>
      <c r="I310" s="1" t="s">
        <v>171</v>
      </c>
      <c r="J310" s="1" t="s">
        <v>171</v>
      </c>
      <c r="K310" s="1" t="s">
        <v>171</v>
      </c>
      <c r="L310" s="1" t="s">
        <v>171</v>
      </c>
      <c r="M310" s="1" t="s">
        <v>171</v>
      </c>
      <c r="N310" s="1" t="s">
        <v>171</v>
      </c>
      <c r="O310" s="1" t="s">
        <v>171</v>
      </c>
      <c r="T310" s="450" t="s">
        <v>103</v>
      </c>
      <c r="U310" s="263" t="s">
        <v>402</v>
      </c>
      <c r="V310" s="282" t="s">
        <v>103</v>
      </c>
      <c r="W310" s="351">
        <f>+SUMIFS('[1]SIIF 30 de Noviembre de 2025'!$P$4:$P$749,'[1]SIIF 30 de Noviembre de 2025'!$A$4:$A$749,$B310,'[1]SIIF 30 de Noviembre de 2025'!$B$4:$B$749,$C310,'[1]SIIF 30 de Noviembre de 2025'!$C$4:$C$749,$D310)/1000000</f>
        <v>3500</v>
      </c>
      <c r="X310" s="351">
        <v>0</v>
      </c>
      <c r="Y310" s="351">
        <f>+SUMIFS('[1]SIIF 30 de Noviembre de 2025'!$R$4:$R$749,'[1]SIIF 30 de Noviembre de 2025'!$A$4:$A$749,$B310,'[1]SIIF 30 de Noviembre de 2025'!$B$4:$B$749,$C310,'[1]SIIF 30 de Noviembre de 2025'!$C$4:$C$749,$D310)/1000000</f>
        <v>0</v>
      </c>
      <c r="Z310" s="351"/>
      <c r="AA310" s="351">
        <f>+SUMIFS('[1]SIIF 30 de Noviembre de 2025'!$Q$4:$Q$749,'[1]SIIF 30 de Noviembre de 2025'!$A$4:$A$749,$B310,'[1]SIIF 30 de Noviembre de 2025'!$B$4:$B$749,$C310,'[1]SIIF 30 de Noviembre de 2025'!$C$4:$C$749,$D310)/1000000</f>
        <v>0</v>
      </c>
      <c r="AB310" s="351"/>
      <c r="AC310" s="351"/>
      <c r="AD310" s="413">
        <f>+SUMIFS('[1]SIIF 30 de Noviembre de 2025'!$S$4:$S$749,'[1]SIIF 30 de Noviembre de 2025'!$A$4:$A$749,$B310,'[1]SIIF 30 de Noviembre de 2025'!$B$4:$B$749,$C310,'[1]SIIF 30 de Noviembre de 2025'!$C$4:$C$749,$D310)/1000000</f>
        <v>3500</v>
      </c>
      <c r="AE310" s="351">
        <f>+SUMIFS('[1]SIIF 30 de Noviembre de 2025'!$T$4:$T$749,'[1]SIIF 30 de Noviembre de 2025'!$A$4:$A$749,$B310,'[1]SIIF 30 de Noviembre de 2025'!$B$4:$B$749,$C310,'[1]SIIF 30 de Noviembre de 2025'!$C$4:$C$749,$D310)/1000000</f>
        <v>0</v>
      </c>
      <c r="AF310" s="351">
        <f>+SUMIFS('[1]SIIF 30 de Noviembre de 2025'!$U$4:$U$749,'[1]SIIF 30 de Noviembre de 2025'!$A$4:$A$749,$B310,'[1]SIIF 30 de Noviembre de 2025'!$B$4:$B$749,$C310,'[1]SIIF 30 de Noviembre de 2025'!$C$4:$C$749,$D310)/1000000</f>
        <v>3424.850152</v>
      </c>
      <c r="AG310" s="351">
        <f>+SUMIFS('[1]SIIF 30 de Noviembre de 2025'!$V$4:$V$749,'[1]SIIF 30 de Noviembre de 2025'!$A$4:$A$749,$B310,'[1]SIIF 30 de Noviembre de 2025'!$B$4:$B$749,$C310,'[1]SIIF 30 de Noviembre de 2025'!$C$4:$C$749,$D310)/1000000</f>
        <v>75.149848000000006</v>
      </c>
      <c r="AH310" s="418">
        <f>+SUMIFS('[1]SIIF 30 de Noviembre de 2025'!$W$4:$W$749,'[1]SIIF 30 de Noviembre de 2025'!$A$4:$A$749,$B310,'[1]SIIF 30 de Noviembre de 2025'!$B$4:$B$749,$C310,'[1]SIIF 30 de Noviembre de 2025'!$C$4:$C$749,$D310,'[1]SIIF 30 de Noviembre de 2025'!$D$4:$D$749,$E310,'[1]SIIF 30 de Noviembre de 2025'!$E$4:$E$749,$F310,'[1]SIIF 30 de Noviembre de 2025'!$F$4:$F$749,$G310,'[1]SIIF 30 de Noviembre de 2025'!$G$4:$G$749,$H310,'[1]SIIF 30 de Noviembre de 2025'!$H$4:$H$749,$I310,'[1]SIIF 30 de Noviembre de 2025'!$I$4:$I$749,$J310,'[1]SIIF 30 de Noviembre de 2025'!$J$4:$J$749,$K310,'[1]SIIF 30 de Noviembre de 2025'!$K$4:$K$749,$L310,'[1]SIIF 30 de Noviembre de 2025'!$L$4:$L$749,$M310,'[1]SIIF 30 de Noviembre de 2025'!$M$4:$M$749,$N310,'[1]SIIF 30 de Noviembre de 2025'!$N$4:$N$749,$O310)/1000000</f>
        <v>3332.08464</v>
      </c>
      <c r="AI310" s="244">
        <f t="shared" si="793"/>
        <v>0.95202418285714285</v>
      </c>
      <c r="AJ310" s="245"/>
      <c r="AK310" s="243">
        <f t="shared" si="794"/>
        <v>3486.296284</v>
      </c>
      <c r="AL310" s="243">
        <f t="shared" si="795"/>
        <v>-154.21164399999998</v>
      </c>
      <c r="AM310" s="168">
        <f t="shared" si="796"/>
        <v>0.99608465257142853</v>
      </c>
      <c r="AN310" s="422">
        <f>+SUMIFS('[1]SIIF 30 de Noviembre de 2025'!$X$4:$X$749,'[1]SIIF 30 de Noviembre de 2025'!$A$4:$A$749,$B310,'[1]SIIF 30 de Noviembre de 2025'!$B$4:$B$749,$C310,'[1]SIIF 30 de Noviembre de 2025'!$C$4:$C$749,$D310,'[1]SIIF 30 de Noviembre de 2025'!$D$4:$D$749,$E310,'[1]SIIF 30 de Noviembre de 2025'!$E$4:$E$749,$F310,'[1]SIIF 30 de Noviembre de 2025'!$F$4:$F$749,$G310,'[1]SIIF 30 de Noviembre de 2025'!$G$4:$G$749,$H310,'[1]SIIF 30 de Noviembre de 2025'!$H$4:$H$749,$I310,'[1]SIIF 30 de Noviembre de 2025'!$I$4:$I$749,$J310,'[1]SIIF 30 de Noviembre de 2025'!$J$4:$J$749,$K310,'[1]SIIF 30 de Noviembre de 2025'!$K$4:$K$749,$L310,'[1]SIIF 30 de Noviembre de 2025'!$L$4:$L$749,$M310,'[1]SIIF 30 de Noviembre de 2025'!$M$4:$M$749,$N310,'[1]SIIF 30 de Noviembre de 2025'!$N$4:$N$749,$O310)/1000000</f>
        <v>2429.1729796700001</v>
      </c>
      <c r="AO310" s="244">
        <f t="shared" si="797"/>
        <v>0.69404942276285719</v>
      </c>
      <c r="AP310" s="245"/>
      <c r="AQ310" s="243">
        <f t="shared" si="798"/>
        <v>2953.0490420000001</v>
      </c>
      <c r="AR310" s="243">
        <f t="shared" si="799"/>
        <v>-523.87606232999997</v>
      </c>
      <c r="AS310" s="168">
        <f t="shared" si="800"/>
        <v>0.8437282977142857</v>
      </c>
      <c r="AT310" s="422">
        <f>+SUMIFS('[1]SIIF 30 de Noviembre de 2025'!$Z$4:$Z$749,'[1]SIIF 30 de Noviembre de 2025'!$A$4:$A$749,$B310,'[1]SIIF 30 de Noviembre de 2025'!$B$4:$B$749,$C310,'[1]SIIF 30 de Noviembre de 2025'!$C$4:$C$749,$D310,'[1]SIIF 30 de Noviembre de 2025'!$D$4:$D$749,$E310,'[1]SIIF 30 de Noviembre de 2025'!$E$4:$E$749,$F310,'[1]SIIF 30 de Noviembre de 2025'!$F$4:$F$749,$G310,'[1]SIIF 30 de Noviembre de 2025'!$G$4:$G$749,$H310,'[1]SIIF 30 de Noviembre de 2025'!$H$4:$H$749,$I310,'[1]SIIF 30 de Noviembre de 2025'!$I$4:$I$749,$J310,'[1]SIIF 30 de Noviembre de 2025'!$J$4:$J$749,$K310,'[1]SIIF 30 de Noviembre de 2025'!$K$4:$K$749,$L310,'[1]SIIF 30 de Noviembre de 2025'!$L$4:$L$749,$M310,'[1]SIIF 30 de Noviembre de 2025'!$M$4:$M$749,$N310,'[1]SIIF 30 de Noviembre de 2025'!$N$4:$N$749,$O310)/1000000</f>
        <v>2429.1729796700001</v>
      </c>
      <c r="AU310" s="244">
        <f t="shared" si="801"/>
        <v>0.69404942276285719</v>
      </c>
      <c r="AV310" s="413">
        <f t="shared" si="802"/>
        <v>167.91535999999996</v>
      </c>
      <c r="AW310" s="352">
        <f t="shared" si="803"/>
        <v>902.9116603299999</v>
      </c>
      <c r="AX310" s="369">
        <f t="shared" si="804"/>
        <v>1070.8270203299999</v>
      </c>
      <c r="AY310" s="373"/>
      <c r="AZ310" s="188">
        <f t="shared" si="805"/>
        <v>2953.0490420000001</v>
      </c>
      <c r="BA310" s="170">
        <f t="shared" si="806"/>
        <v>0.82259825188165636</v>
      </c>
      <c r="BC310" s="255">
        <v>0.2592972902857143</v>
      </c>
      <c r="BD310" s="249">
        <v>0.55159918857142853</v>
      </c>
      <c r="BE310" s="249">
        <v>0.90227345999999997</v>
      </c>
      <c r="BF310" s="249">
        <v>0.91770900828571433</v>
      </c>
      <c r="BG310" s="249">
        <v>0.97243539657142852</v>
      </c>
      <c r="BH310" s="249">
        <v>0.97692341971428576</v>
      </c>
      <c r="BI310" s="249">
        <v>0.97978919057142855</v>
      </c>
      <c r="BJ310" s="249">
        <v>0.98428734228571424</v>
      </c>
      <c r="BK310" s="249">
        <v>0.9877245417142857</v>
      </c>
      <c r="BL310" s="249">
        <v>0.99329126485714281</v>
      </c>
      <c r="BM310" s="249">
        <v>0.99608465257142853</v>
      </c>
      <c r="BN310" s="249">
        <v>1</v>
      </c>
      <c r="BP310" s="249">
        <v>0</v>
      </c>
      <c r="BQ310" s="249">
        <v>9.0818525714285708E-3</v>
      </c>
      <c r="BR310" s="249">
        <v>5.8321779714285711E-2</v>
      </c>
      <c r="BS310" s="249">
        <v>0.15349410171428571</v>
      </c>
      <c r="BT310" s="249">
        <v>0.24463386457142858</v>
      </c>
      <c r="BU310" s="249">
        <v>0.35086232114285715</v>
      </c>
      <c r="BV310" s="249">
        <v>0.45452374742857143</v>
      </c>
      <c r="BW310" s="249">
        <v>0.5689656637142857</v>
      </c>
      <c r="BX310" s="249">
        <v>0.65975425228571427</v>
      </c>
      <c r="BY310" s="249">
        <v>0.7560304017142857</v>
      </c>
      <c r="BZ310" s="249">
        <v>0.8437282977142857</v>
      </c>
      <c r="CA310" s="249">
        <v>1</v>
      </c>
      <c r="CC310" s="464">
        <f t="shared" si="807"/>
        <v>907.54051600000003</v>
      </c>
      <c r="CD310" s="464">
        <f t="shared" si="807"/>
        <v>1930.59716</v>
      </c>
      <c r="CE310" s="464">
        <f t="shared" si="807"/>
        <v>3157.9571099999998</v>
      </c>
      <c r="CF310" s="464">
        <f t="shared" si="807"/>
        <v>3211.9815290000001</v>
      </c>
      <c r="CG310" s="464">
        <f t="shared" si="807"/>
        <v>3403.5238880000002</v>
      </c>
      <c r="CH310" s="464">
        <f t="shared" si="807"/>
        <v>3419.2319689999999</v>
      </c>
      <c r="CI310" s="464">
        <f t="shared" si="807"/>
        <v>3429.2621669999999</v>
      </c>
      <c r="CJ310" s="464">
        <f t="shared" si="807"/>
        <v>3445.0056979999999</v>
      </c>
      <c r="CK310" s="464">
        <f t="shared" si="807"/>
        <v>3457.0358959999999</v>
      </c>
      <c r="CL310" s="464">
        <f t="shared" si="807"/>
        <v>3476.5194270000002</v>
      </c>
      <c r="CM310" s="464">
        <f t="shared" si="807"/>
        <v>3486.296284</v>
      </c>
      <c r="CN310" s="464">
        <f t="shared" si="807"/>
        <v>3500</v>
      </c>
      <c r="CP310" s="465">
        <f t="shared" si="808"/>
        <v>0</v>
      </c>
      <c r="CQ310" s="465">
        <f t="shared" si="808"/>
        <v>31.786484000000002</v>
      </c>
      <c r="CR310" s="465">
        <f t="shared" si="808"/>
        <v>204.126229</v>
      </c>
      <c r="CS310" s="465">
        <f t="shared" si="808"/>
        <v>537.22935600000005</v>
      </c>
      <c r="CT310" s="465">
        <f t="shared" si="808"/>
        <v>856.218526</v>
      </c>
      <c r="CU310" s="465">
        <f t="shared" si="808"/>
        <v>1228.0181239999999</v>
      </c>
      <c r="CV310" s="465">
        <f t="shared" si="808"/>
        <v>1590.833116</v>
      </c>
      <c r="CW310" s="465">
        <f t="shared" si="808"/>
        <v>1991.379823</v>
      </c>
      <c r="CX310" s="465">
        <f t="shared" si="808"/>
        <v>2309.1398829999998</v>
      </c>
      <c r="CY310" s="465">
        <f t="shared" si="808"/>
        <v>2646.1064059999999</v>
      </c>
      <c r="CZ310" s="465">
        <f t="shared" si="808"/>
        <v>2953.0490420000001</v>
      </c>
      <c r="DA310" s="465">
        <f t="shared" si="808"/>
        <v>3500</v>
      </c>
      <c r="DC310" s="464">
        <v>907540516</v>
      </c>
      <c r="DD310" s="465">
        <v>1930597160</v>
      </c>
      <c r="DE310" s="465">
        <v>3157957110</v>
      </c>
      <c r="DF310" s="465">
        <v>3211981529</v>
      </c>
      <c r="DG310" s="465">
        <v>3403523888</v>
      </c>
      <c r="DH310" s="465">
        <v>3419231969</v>
      </c>
      <c r="DI310" s="465">
        <v>3429262167</v>
      </c>
      <c r="DJ310" s="465">
        <v>3445005698</v>
      </c>
      <c r="DK310" s="465">
        <v>3457035896</v>
      </c>
      <c r="DL310" s="465">
        <v>3476519427</v>
      </c>
      <c r="DM310" s="465">
        <v>3486296284</v>
      </c>
      <c r="DN310" s="465">
        <v>3500000000</v>
      </c>
      <c r="DP310" s="465">
        <v>0</v>
      </c>
      <c r="DQ310" s="465">
        <v>31786484</v>
      </c>
      <c r="DR310" s="465">
        <v>204126229</v>
      </c>
      <c r="DS310" s="465">
        <v>537229356</v>
      </c>
      <c r="DT310" s="465">
        <v>856218526</v>
      </c>
      <c r="DU310" s="465">
        <v>1228018124</v>
      </c>
      <c r="DV310" s="465">
        <v>1590833116</v>
      </c>
      <c r="DW310" s="465">
        <v>1991379823</v>
      </c>
      <c r="DX310" s="465">
        <v>2309139883</v>
      </c>
      <c r="DY310" s="465">
        <v>2646106406</v>
      </c>
      <c r="DZ310" s="465">
        <v>2953049042</v>
      </c>
      <c r="EA310" s="465">
        <v>3500000000</v>
      </c>
      <c r="EC310" s="464">
        <v>1000000</v>
      </c>
      <c r="ED310" s="465">
        <v>1000000</v>
      </c>
      <c r="EE310" s="465">
        <v>1000000</v>
      </c>
      <c r="EF310" s="465">
        <v>1000000</v>
      </c>
      <c r="EG310" s="465">
        <v>1000000</v>
      </c>
      <c r="EH310" s="465">
        <v>1000000</v>
      </c>
      <c r="EI310" s="465">
        <v>1000000</v>
      </c>
      <c r="EJ310" s="465">
        <v>1000000</v>
      </c>
      <c r="EK310" s="465">
        <v>1000000</v>
      </c>
      <c r="EL310" s="465">
        <v>1000000</v>
      </c>
      <c r="EM310" s="465">
        <v>1000000</v>
      </c>
      <c r="EN310" s="465">
        <v>1000000</v>
      </c>
      <c r="EP310" s="465">
        <v>1000000</v>
      </c>
      <c r="EQ310" s="465">
        <v>1000000</v>
      </c>
      <c r="ER310" s="465">
        <v>1000000</v>
      </c>
      <c r="ES310" s="465">
        <v>1000000</v>
      </c>
      <c r="ET310" s="465">
        <v>1000000</v>
      </c>
      <c r="EU310" s="465">
        <v>1000000</v>
      </c>
      <c r="EV310" s="465">
        <v>1000000</v>
      </c>
      <c r="EW310" s="465">
        <v>1000000</v>
      </c>
      <c r="EX310" s="465">
        <v>1000000</v>
      </c>
      <c r="EY310" s="465">
        <v>1000000</v>
      </c>
      <c r="EZ310" s="465">
        <v>1000000</v>
      </c>
      <c r="FA310" s="465">
        <v>1000000</v>
      </c>
    </row>
    <row r="311" spans="2:157" ht="34.799999999999997">
      <c r="B311" s="1" t="s">
        <v>208</v>
      </c>
      <c r="C311" s="1" t="s">
        <v>209</v>
      </c>
      <c r="D311" s="543" t="s">
        <v>403</v>
      </c>
      <c r="E311" s="1" t="s">
        <v>183</v>
      </c>
      <c r="F311" s="1" t="s">
        <v>171</v>
      </c>
      <c r="G311" s="1" t="s">
        <v>171</v>
      </c>
      <c r="H311" s="1" t="s">
        <v>171</v>
      </c>
      <c r="I311" s="1" t="s">
        <v>171</v>
      </c>
      <c r="J311" s="1" t="s">
        <v>171</v>
      </c>
      <c r="K311" s="1" t="s">
        <v>171</v>
      </c>
      <c r="L311" s="1" t="s">
        <v>171</v>
      </c>
      <c r="M311" s="1" t="s">
        <v>171</v>
      </c>
      <c r="N311" s="1" t="s">
        <v>171</v>
      </c>
      <c r="O311" s="1" t="s">
        <v>171</v>
      </c>
      <c r="T311" s="450" t="s">
        <v>104</v>
      </c>
      <c r="U311" s="263">
        <v>202300000000286</v>
      </c>
      <c r="V311" s="282" t="s">
        <v>104</v>
      </c>
      <c r="W311" s="351">
        <f>+SUMIFS('[1]SIIF 30 de Noviembre de 2025'!$P$4:$P$749,'[1]SIIF 30 de Noviembre de 2025'!$A$4:$A$749,$B311,'[1]SIIF 30 de Noviembre de 2025'!$B$4:$B$749,$C311,'[1]SIIF 30 de Noviembre de 2025'!$C$4:$C$749,$D311)/1000000</f>
        <v>2800</v>
      </c>
      <c r="X311" s="351">
        <v>0</v>
      </c>
      <c r="Y311" s="351">
        <f>+SUMIFS('[1]SIIF 30 de Noviembre de 2025'!$R$4:$R$749,'[1]SIIF 30 de Noviembre de 2025'!$A$4:$A$749,$B311,'[1]SIIF 30 de Noviembre de 2025'!$B$4:$B$749,$C311,'[1]SIIF 30 de Noviembre de 2025'!$C$4:$C$749,$D311)/1000000</f>
        <v>0</v>
      </c>
      <c r="Z311" s="351"/>
      <c r="AA311" s="351">
        <f>+SUMIFS('[1]SIIF 30 de Noviembre de 2025'!$Q$4:$Q$749,'[1]SIIF 30 de Noviembre de 2025'!$A$4:$A$749,$B311,'[1]SIIF 30 de Noviembre de 2025'!$B$4:$B$749,$C311,'[1]SIIF 30 de Noviembre de 2025'!$C$4:$C$749,$D311)/1000000</f>
        <v>0</v>
      </c>
      <c r="AB311" s="351"/>
      <c r="AC311" s="351"/>
      <c r="AD311" s="413">
        <f>+SUMIFS('[1]SIIF 30 de Noviembre de 2025'!$S$4:$S$749,'[1]SIIF 30 de Noviembre de 2025'!$A$4:$A$749,$B311,'[1]SIIF 30 de Noviembre de 2025'!$B$4:$B$749,$C311,'[1]SIIF 30 de Noviembre de 2025'!$C$4:$C$749,$D311)/1000000</f>
        <v>2800</v>
      </c>
      <c r="AE311" s="351">
        <f>+SUMIFS('[1]SIIF 30 de Noviembre de 2025'!$T$4:$T$749,'[1]SIIF 30 de Noviembre de 2025'!$A$4:$A$749,$B311,'[1]SIIF 30 de Noviembre de 2025'!$B$4:$B$749,$C311,'[1]SIIF 30 de Noviembre de 2025'!$C$4:$C$749,$D311)/1000000</f>
        <v>0</v>
      </c>
      <c r="AF311" s="351">
        <f>+SUMIFS('[1]SIIF 30 de Noviembre de 2025'!$U$4:$U$749,'[1]SIIF 30 de Noviembre de 2025'!$A$4:$A$749,$B311,'[1]SIIF 30 de Noviembre de 2025'!$B$4:$B$749,$C311,'[1]SIIF 30 de Noviembre de 2025'!$C$4:$C$749,$D311)/1000000</f>
        <v>2772.3300517500002</v>
      </c>
      <c r="AG311" s="351">
        <f>+SUMIFS('[1]SIIF 30 de Noviembre de 2025'!$V$4:$V$749,'[1]SIIF 30 de Noviembre de 2025'!$A$4:$A$749,$B311,'[1]SIIF 30 de Noviembre de 2025'!$B$4:$B$749,$C311,'[1]SIIF 30 de Noviembre de 2025'!$C$4:$C$749,$D311)/1000000</f>
        <v>27.669948250000001</v>
      </c>
      <c r="AH311" s="418">
        <f>+SUMIFS('[1]SIIF 30 de Noviembre de 2025'!$W$4:$W$749,'[1]SIIF 30 de Noviembre de 2025'!$A$4:$A$749,$B311,'[1]SIIF 30 de Noviembre de 2025'!$B$4:$B$749,$C311,'[1]SIIF 30 de Noviembre de 2025'!$C$4:$C$749,$D311,'[1]SIIF 30 de Noviembre de 2025'!$D$4:$D$749,$E311,'[1]SIIF 30 de Noviembre de 2025'!$E$4:$E$749,$F311,'[1]SIIF 30 de Noviembre de 2025'!$F$4:$F$749,$G311,'[1]SIIF 30 de Noviembre de 2025'!$G$4:$G$749,$H311,'[1]SIIF 30 de Noviembre de 2025'!$H$4:$H$749,$I311,'[1]SIIF 30 de Noviembre de 2025'!$I$4:$I$749,$J311,'[1]SIIF 30 de Noviembre de 2025'!$J$4:$J$749,$K311,'[1]SIIF 30 de Noviembre de 2025'!$K$4:$K$749,$L311,'[1]SIIF 30 de Noviembre de 2025'!$L$4:$L$749,$M311,'[1]SIIF 30 de Noviembre de 2025'!$M$4:$M$749,$N311,'[1]SIIF 30 de Noviembre de 2025'!$N$4:$N$749,$O311)/1000000</f>
        <v>2325.8868149999998</v>
      </c>
      <c r="AI311" s="244">
        <f t="shared" si="793"/>
        <v>0.83067386249999997</v>
      </c>
      <c r="AJ311" s="245"/>
      <c r="AK311" s="243">
        <f t="shared" si="794"/>
        <v>2796.5</v>
      </c>
      <c r="AL311" s="243">
        <f t="shared" si="795"/>
        <v>-470.61318500000016</v>
      </c>
      <c r="AM311" s="168">
        <f t="shared" si="796"/>
        <v>0.99875000000000003</v>
      </c>
      <c r="AN311" s="422">
        <f>+SUMIFS('[1]SIIF 30 de Noviembre de 2025'!$X$4:$X$749,'[1]SIIF 30 de Noviembre de 2025'!$A$4:$A$749,$B311,'[1]SIIF 30 de Noviembre de 2025'!$B$4:$B$749,$C311,'[1]SIIF 30 de Noviembre de 2025'!$C$4:$C$749,$D311,'[1]SIIF 30 de Noviembre de 2025'!$D$4:$D$749,$E311,'[1]SIIF 30 de Noviembre de 2025'!$E$4:$E$749,$F311,'[1]SIIF 30 de Noviembre de 2025'!$F$4:$F$749,$G311,'[1]SIIF 30 de Noviembre de 2025'!$G$4:$G$749,$H311,'[1]SIIF 30 de Noviembre de 2025'!$H$4:$H$749,$I311,'[1]SIIF 30 de Noviembre de 2025'!$I$4:$I$749,$J311,'[1]SIIF 30 de Noviembre de 2025'!$J$4:$J$749,$K311,'[1]SIIF 30 de Noviembre de 2025'!$K$4:$K$749,$L311,'[1]SIIF 30 de Noviembre de 2025'!$L$4:$L$749,$M311,'[1]SIIF 30 de Noviembre de 2025'!$M$4:$M$749,$N311,'[1]SIIF 30 de Noviembre de 2025'!$N$4:$N$749,$O311)/1000000</f>
        <v>1219.030338</v>
      </c>
      <c r="AO311" s="244">
        <f t="shared" si="797"/>
        <v>0.43536797785714287</v>
      </c>
      <c r="AP311" s="245"/>
      <c r="AQ311" s="243">
        <f t="shared" si="798"/>
        <v>2024.1212479999999</v>
      </c>
      <c r="AR311" s="243">
        <f t="shared" si="799"/>
        <v>-805.09090999999989</v>
      </c>
      <c r="AS311" s="168">
        <f t="shared" si="800"/>
        <v>0.72290044571428569</v>
      </c>
      <c r="AT311" s="422">
        <f>+SUMIFS('[1]SIIF 30 de Noviembre de 2025'!$Z$4:$Z$749,'[1]SIIF 30 de Noviembre de 2025'!$A$4:$A$749,$B311,'[1]SIIF 30 de Noviembre de 2025'!$B$4:$B$749,$C311,'[1]SIIF 30 de Noviembre de 2025'!$C$4:$C$749,$D311,'[1]SIIF 30 de Noviembre de 2025'!$D$4:$D$749,$E311,'[1]SIIF 30 de Noviembre de 2025'!$E$4:$E$749,$F311,'[1]SIIF 30 de Noviembre de 2025'!$F$4:$F$749,$G311,'[1]SIIF 30 de Noviembre de 2025'!$G$4:$G$749,$H311,'[1]SIIF 30 de Noviembre de 2025'!$H$4:$H$749,$I311,'[1]SIIF 30 de Noviembre de 2025'!$I$4:$I$749,$J311,'[1]SIIF 30 de Noviembre de 2025'!$J$4:$J$749,$K311,'[1]SIIF 30 de Noviembre de 2025'!$K$4:$K$749,$L311,'[1]SIIF 30 de Noviembre de 2025'!$L$4:$L$749,$M311,'[1]SIIF 30 de Noviembre de 2025'!$M$4:$M$749,$N311,'[1]SIIF 30 de Noviembre de 2025'!$N$4:$N$749,$O311)/1000000</f>
        <v>1219.030338</v>
      </c>
      <c r="AU311" s="244">
        <f t="shared" si="801"/>
        <v>0.43536797785714287</v>
      </c>
      <c r="AV311" s="413">
        <f t="shared" si="802"/>
        <v>474.11318500000016</v>
      </c>
      <c r="AW311" s="352">
        <f t="shared" si="803"/>
        <v>1106.8564769999998</v>
      </c>
      <c r="AX311" s="369">
        <f t="shared" si="804"/>
        <v>1580.969662</v>
      </c>
      <c r="AY311" s="373"/>
      <c r="AZ311" s="188">
        <f t="shared" si="805"/>
        <v>2024.1212479999999</v>
      </c>
      <c r="BA311" s="170">
        <f t="shared" si="806"/>
        <v>0.60225163843544616</v>
      </c>
      <c r="BC311" s="255">
        <v>0.240921415</v>
      </c>
      <c r="BD311" s="249">
        <v>0.49662673285714287</v>
      </c>
      <c r="BE311" s="249">
        <v>0.58459387571428567</v>
      </c>
      <c r="BF311" s="249">
        <v>0.62818894000000003</v>
      </c>
      <c r="BG311" s="249">
        <v>0.64404594714285712</v>
      </c>
      <c r="BH311" s="249">
        <v>0.6452959471428571</v>
      </c>
      <c r="BI311" s="249">
        <v>0.64654594714285718</v>
      </c>
      <c r="BJ311" s="249">
        <v>0.64779594714285715</v>
      </c>
      <c r="BK311" s="249">
        <v>0.64904594714285713</v>
      </c>
      <c r="BL311" s="249">
        <v>0.6502959471428571</v>
      </c>
      <c r="BM311" s="249">
        <v>0.99875000000000003</v>
      </c>
      <c r="BN311" s="249">
        <v>1</v>
      </c>
      <c r="BP311" s="249">
        <v>0</v>
      </c>
      <c r="BQ311" s="249">
        <v>8.4215750000000006E-3</v>
      </c>
      <c r="BR311" s="249">
        <v>5.1105167142857143E-2</v>
      </c>
      <c r="BS311" s="249">
        <v>0.14737623785714285</v>
      </c>
      <c r="BT311" s="249">
        <v>0.20251653</v>
      </c>
      <c r="BU311" s="249">
        <v>0.25787110785714284</v>
      </c>
      <c r="BV311" s="249">
        <v>0.3135471142857143</v>
      </c>
      <c r="BW311" s="249">
        <v>0.36961597892857145</v>
      </c>
      <c r="BX311" s="249">
        <v>0.42903774607142858</v>
      </c>
      <c r="BY311" s="249">
        <v>0.48883158178571429</v>
      </c>
      <c r="BZ311" s="249">
        <v>0.72290044571428569</v>
      </c>
      <c r="CA311" s="249">
        <v>1</v>
      </c>
      <c r="CC311" s="464">
        <f t="shared" si="807"/>
        <v>674.57996200000002</v>
      </c>
      <c r="CD311" s="464">
        <f t="shared" si="807"/>
        <v>1390.554852</v>
      </c>
      <c r="CE311" s="464">
        <f>DE311/EE311</f>
        <v>1636.862852</v>
      </c>
      <c r="CF311" s="464">
        <f t="shared" si="807"/>
        <v>1758.929032</v>
      </c>
      <c r="CG311" s="464">
        <f t="shared" si="807"/>
        <v>1803.3286519999999</v>
      </c>
      <c r="CH311" s="464">
        <f t="shared" si="807"/>
        <v>1806.8286519999999</v>
      </c>
      <c r="CI311" s="464">
        <f t="shared" si="807"/>
        <v>1810.3286519999999</v>
      </c>
      <c r="CJ311" s="464">
        <f t="shared" si="807"/>
        <v>1813.8286519999999</v>
      </c>
      <c r="CK311" s="464">
        <f t="shared" si="807"/>
        <v>1817.3286519999999</v>
      </c>
      <c r="CL311" s="464">
        <f t="shared" si="807"/>
        <v>1820.8286519999999</v>
      </c>
      <c r="CM311" s="464">
        <f t="shared" si="807"/>
        <v>2796.5</v>
      </c>
      <c r="CN311" s="464">
        <f t="shared" si="807"/>
        <v>2800</v>
      </c>
      <c r="CP311" s="465">
        <f t="shared" si="808"/>
        <v>0</v>
      </c>
      <c r="CQ311" s="465">
        <f t="shared" si="808"/>
        <v>23.580410000000001</v>
      </c>
      <c r="CR311" s="465">
        <f t="shared" si="808"/>
        <v>143.09446800000001</v>
      </c>
      <c r="CS311" s="465">
        <f t="shared" si="808"/>
        <v>412.65346599999998</v>
      </c>
      <c r="CT311" s="465">
        <f t="shared" si="808"/>
        <v>567.04628400000001</v>
      </c>
      <c r="CU311" s="465">
        <f t="shared" si="808"/>
        <v>722.03910199999996</v>
      </c>
      <c r="CV311" s="465">
        <f t="shared" si="808"/>
        <v>877.93191999999999</v>
      </c>
      <c r="CW311" s="465">
        <f t="shared" si="808"/>
        <v>1034.924741</v>
      </c>
      <c r="CX311" s="465">
        <f t="shared" si="808"/>
        <v>1201.305689</v>
      </c>
      <c r="CY311" s="465">
        <f t="shared" si="808"/>
        <v>1368.728429</v>
      </c>
      <c r="CZ311" s="465">
        <f t="shared" si="808"/>
        <v>2024.1212479999999</v>
      </c>
      <c r="DA311" s="465">
        <f t="shared" si="808"/>
        <v>2800</v>
      </c>
      <c r="DC311" s="464">
        <v>674579962</v>
      </c>
      <c r="DD311" s="465">
        <v>1390554852</v>
      </c>
      <c r="DE311" s="465">
        <v>1636862852</v>
      </c>
      <c r="DF311" s="465">
        <v>1758929032</v>
      </c>
      <c r="DG311" s="465">
        <v>1803328652</v>
      </c>
      <c r="DH311" s="465">
        <v>1806828652</v>
      </c>
      <c r="DI311" s="465">
        <v>1810328652</v>
      </c>
      <c r="DJ311" s="465">
        <v>1813828652</v>
      </c>
      <c r="DK311" s="465">
        <v>1817328652</v>
      </c>
      <c r="DL311" s="465">
        <v>1820828652</v>
      </c>
      <c r="DM311" s="465">
        <v>2796500000</v>
      </c>
      <c r="DN311" s="465">
        <v>2800000000</v>
      </c>
      <c r="DP311" s="465">
        <v>0</v>
      </c>
      <c r="DQ311" s="465">
        <v>23580410</v>
      </c>
      <c r="DR311" s="465">
        <v>143094468</v>
      </c>
      <c r="DS311" s="465">
        <v>412653466</v>
      </c>
      <c r="DT311" s="465">
        <v>567046284</v>
      </c>
      <c r="DU311" s="465">
        <v>722039102</v>
      </c>
      <c r="DV311" s="465">
        <v>877931920</v>
      </c>
      <c r="DW311" s="465">
        <v>1034924741</v>
      </c>
      <c r="DX311" s="465">
        <v>1201305689</v>
      </c>
      <c r="DY311" s="465">
        <v>1368728429</v>
      </c>
      <c r="DZ311" s="465">
        <v>2024121248</v>
      </c>
      <c r="EA311" s="465">
        <v>2800000000</v>
      </c>
      <c r="EC311" s="464">
        <v>1000000</v>
      </c>
      <c r="ED311" s="465">
        <v>1000000</v>
      </c>
      <c r="EE311" s="465">
        <v>1000000</v>
      </c>
      <c r="EF311" s="465">
        <v>1000000</v>
      </c>
      <c r="EG311" s="465">
        <v>1000000</v>
      </c>
      <c r="EH311" s="465">
        <v>1000000</v>
      </c>
      <c r="EI311" s="465">
        <v>1000000</v>
      </c>
      <c r="EJ311" s="465">
        <v>1000000</v>
      </c>
      <c r="EK311" s="465">
        <v>1000000</v>
      </c>
      <c r="EL311" s="465">
        <v>1000000</v>
      </c>
      <c r="EM311" s="465">
        <v>1000000</v>
      </c>
      <c r="EN311" s="465">
        <v>1000000</v>
      </c>
      <c r="EP311" s="465">
        <v>1000000</v>
      </c>
      <c r="EQ311" s="465">
        <v>1000000</v>
      </c>
      <c r="ER311" s="465">
        <v>1000000</v>
      </c>
      <c r="ES311" s="465">
        <v>1000000</v>
      </c>
      <c r="ET311" s="465">
        <v>1000000</v>
      </c>
      <c r="EU311" s="465">
        <v>1000000</v>
      </c>
      <c r="EV311" s="465">
        <v>1000000</v>
      </c>
      <c r="EW311" s="465">
        <v>1000000</v>
      </c>
      <c r="EX311" s="465">
        <v>1000000</v>
      </c>
      <c r="EY311" s="465">
        <v>1000000</v>
      </c>
      <c r="EZ311" s="465">
        <v>1000000</v>
      </c>
      <c r="FA311" s="465">
        <v>1000000</v>
      </c>
    </row>
    <row r="312" spans="2:157" ht="34.799999999999997">
      <c r="B312" s="1" t="s">
        <v>208</v>
      </c>
      <c r="C312" s="1" t="s">
        <v>209</v>
      </c>
      <c r="D312" s="543" t="s">
        <v>404</v>
      </c>
      <c r="E312" s="1" t="s">
        <v>183</v>
      </c>
      <c r="F312" s="1" t="s">
        <v>171</v>
      </c>
      <c r="G312" s="1" t="s">
        <v>171</v>
      </c>
      <c r="H312" s="1" t="s">
        <v>171</v>
      </c>
      <c r="I312" s="1" t="s">
        <v>171</v>
      </c>
      <c r="J312" s="1" t="s">
        <v>171</v>
      </c>
      <c r="K312" s="1" t="s">
        <v>171</v>
      </c>
      <c r="L312" s="1" t="s">
        <v>171</v>
      </c>
      <c r="M312" s="1" t="s">
        <v>171</v>
      </c>
      <c r="N312" s="1" t="s">
        <v>171</v>
      </c>
      <c r="O312" s="1" t="s">
        <v>171</v>
      </c>
      <c r="T312" s="450" t="s">
        <v>105</v>
      </c>
      <c r="U312" s="263" t="s">
        <v>405</v>
      </c>
      <c r="V312" s="282" t="s">
        <v>105</v>
      </c>
      <c r="W312" s="351">
        <f>+SUMIFS('[1]SIIF 30 de Noviembre de 2025'!$P$4:$P$749,'[1]SIIF 30 de Noviembre de 2025'!$A$4:$A$749,$B312,'[1]SIIF 30 de Noviembre de 2025'!$B$4:$B$749,$C312,'[1]SIIF 30 de Noviembre de 2025'!$C$4:$C$749,$D312)/1000000</f>
        <v>2271.9132890000001</v>
      </c>
      <c r="X312" s="351">
        <v>0</v>
      </c>
      <c r="Y312" s="351">
        <f>+SUMIFS('[1]SIIF 30 de Noviembre de 2025'!$R$4:$R$749,'[1]SIIF 30 de Noviembre de 2025'!$A$4:$A$749,$B312,'[1]SIIF 30 de Noviembre de 2025'!$B$4:$B$749,$C312,'[1]SIIF 30 de Noviembre de 2025'!$C$4:$C$749,$D312)/1000000</f>
        <v>0</v>
      </c>
      <c r="Z312" s="351"/>
      <c r="AA312" s="351">
        <f>+SUMIFS('[1]SIIF 30 de Noviembre de 2025'!$Q$4:$Q$749,'[1]SIIF 30 de Noviembre de 2025'!$A$4:$A$749,$B312,'[1]SIIF 30 de Noviembre de 2025'!$B$4:$B$749,$C312,'[1]SIIF 30 de Noviembre de 2025'!$C$4:$C$749,$D312)/1000000</f>
        <v>0</v>
      </c>
      <c r="AB312" s="351"/>
      <c r="AC312" s="351"/>
      <c r="AD312" s="413">
        <f>+SUMIFS('[1]SIIF 30 de Noviembre de 2025'!$S$4:$S$749,'[1]SIIF 30 de Noviembre de 2025'!$A$4:$A$749,$B312,'[1]SIIF 30 de Noviembre de 2025'!$B$4:$B$749,$C312,'[1]SIIF 30 de Noviembre de 2025'!$C$4:$C$749,$D312)/1000000</f>
        <v>2271.9132890000001</v>
      </c>
      <c r="AE312" s="351">
        <f>+SUMIFS('[1]SIIF 30 de Noviembre de 2025'!$T$4:$T$749,'[1]SIIF 30 de Noviembre de 2025'!$A$4:$A$749,$B312,'[1]SIIF 30 de Noviembre de 2025'!$B$4:$B$749,$C312,'[1]SIIF 30 de Noviembre de 2025'!$C$4:$C$749,$D312)/1000000</f>
        <v>0</v>
      </c>
      <c r="AF312" s="351">
        <f>+SUMIFS('[1]SIIF 30 de Noviembre de 2025'!$U$4:$U$749,'[1]SIIF 30 de Noviembre de 2025'!$A$4:$A$749,$B312,'[1]SIIF 30 de Noviembre de 2025'!$B$4:$B$749,$C312,'[1]SIIF 30 de Noviembre de 2025'!$C$4:$C$749,$D312)/1000000</f>
        <v>2232.1675479999999</v>
      </c>
      <c r="AG312" s="351">
        <f>+SUMIFS('[1]SIIF 30 de Noviembre de 2025'!$V$4:$V$749,'[1]SIIF 30 de Noviembre de 2025'!$A$4:$A$749,$B312,'[1]SIIF 30 de Noviembre de 2025'!$B$4:$B$749,$C312,'[1]SIIF 30 de Noviembre de 2025'!$C$4:$C$749,$D312)/1000000</f>
        <v>39.745741000000002</v>
      </c>
      <c r="AH312" s="418">
        <f>+SUMIFS('[1]SIIF 30 de Noviembre de 2025'!$W$4:$W$749,'[1]SIIF 30 de Noviembre de 2025'!$A$4:$A$749,$B312,'[1]SIIF 30 de Noviembre de 2025'!$B$4:$B$749,$C312,'[1]SIIF 30 de Noviembre de 2025'!$C$4:$C$749,$D312,'[1]SIIF 30 de Noviembre de 2025'!$D$4:$D$749,$E312,'[1]SIIF 30 de Noviembre de 2025'!$E$4:$E$749,$F312,'[1]SIIF 30 de Noviembre de 2025'!$F$4:$F$749,$G312,'[1]SIIF 30 de Noviembre de 2025'!$G$4:$G$749,$H312,'[1]SIIF 30 de Noviembre de 2025'!$H$4:$H$749,$I312,'[1]SIIF 30 de Noviembre de 2025'!$I$4:$I$749,$J312,'[1]SIIF 30 de Noviembre de 2025'!$J$4:$J$749,$K312,'[1]SIIF 30 de Noviembre de 2025'!$K$4:$K$749,$L312,'[1]SIIF 30 de Noviembre de 2025'!$L$4:$L$749,$M312,'[1]SIIF 30 de Noviembre de 2025'!$M$4:$M$749,$N312,'[1]SIIF 30 de Noviembre de 2025'!$N$4:$N$749,$O312)/1000000</f>
        <v>2019.6715859999999</v>
      </c>
      <c r="AI312" s="244">
        <f t="shared" si="793"/>
        <v>0.88897388636208641</v>
      </c>
      <c r="AJ312" s="245"/>
      <c r="AK312" s="243">
        <f t="shared" si="794"/>
        <v>2248.0414839999999</v>
      </c>
      <c r="AL312" s="243">
        <f t="shared" si="795"/>
        <v>-228.36989799999992</v>
      </c>
      <c r="AM312" s="168">
        <f t="shared" si="796"/>
        <v>0.98949264256009195</v>
      </c>
      <c r="AN312" s="422">
        <f>+SUMIFS('[1]SIIF 30 de Noviembre de 2025'!$X$4:$X$749,'[1]SIIF 30 de Noviembre de 2025'!$A$4:$A$749,$B312,'[1]SIIF 30 de Noviembre de 2025'!$B$4:$B$749,$C312,'[1]SIIF 30 de Noviembre de 2025'!$C$4:$C$749,$D312,'[1]SIIF 30 de Noviembre de 2025'!$D$4:$D$749,$E312,'[1]SIIF 30 de Noviembre de 2025'!$E$4:$E$749,$F312,'[1]SIIF 30 de Noviembre de 2025'!$F$4:$F$749,$G312,'[1]SIIF 30 de Noviembre de 2025'!$G$4:$G$749,$H312,'[1]SIIF 30 de Noviembre de 2025'!$H$4:$H$749,$I312,'[1]SIIF 30 de Noviembre de 2025'!$I$4:$I$749,$J312,'[1]SIIF 30 de Noviembre de 2025'!$J$4:$J$749,$K312,'[1]SIIF 30 de Noviembre de 2025'!$K$4:$K$749,$L312,'[1]SIIF 30 de Noviembre de 2025'!$L$4:$L$749,$M312,'[1]SIIF 30 de Noviembre de 2025'!$M$4:$M$749,$N312,'[1]SIIF 30 de Noviembre de 2025'!$N$4:$N$749,$O312)/1000000</f>
        <v>1494.78982333</v>
      </c>
      <c r="AO312" s="244">
        <f t="shared" si="797"/>
        <v>0.657943166478833</v>
      </c>
      <c r="AP312" s="245"/>
      <c r="AQ312" s="243">
        <f t="shared" si="798"/>
        <v>1992.139719</v>
      </c>
      <c r="AR312" s="243">
        <f t="shared" si="799"/>
        <v>-497.34989567000002</v>
      </c>
      <c r="AS312" s="168">
        <f t="shared" si="800"/>
        <v>0.87685552465642536</v>
      </c>
      <c r="AT312" s="422">
        <f>+SUMIFS('[1]SIIF 30 de Noviembre de 2025'!$Z$4:$Z$749,'[1]SIIF 30 de Noviembre de 2025'!$A$4:$A$749,$B312,'[1]SIIF 30 de Noviembre de 2025'!$B$4:$B$749,$C312,'[1]SIIF 30 de Noviembre de 2025'!$C$4:$C$749,$D312,'[1]SIIF 30 de Noviembre de 2025'!$D$4:$D$749,$E312,'[1]SIIF 30 de Noviembre de 2025'!$E$4:$E$749,$F312,'[1]SIIF 30 de Noviembre de 2025'!$F$4:$F$749,$G312,'[1]SIIF 30 de Noviembre de 2025'!$G$4:$G$749,$H312,'[1]SIIF 30 de Noviembre de 2025'!$H$4:$H$749,$I312,'[1]SIIF 30 de Noviembre de 2025'!$I$4:$I$749,$J312,'[1]SIIF 30 de Noviembre de 2025'!$J$4:$J$749,$K312,'[1]SIIF 30 de Noviembre de 2025'!$K$4:$K$749,$L312,'[1]SIIF 30 de Noviembre de 2025'!$L$4:$L$749,$M312,'[1]SIIF 30 de Noviembre de 2025'!$M$4:$M$749,$N312,'[1]SIIF 30 de Noviembre de 2025'!$N$4:$N$749,$O312)/1000000</f>
        <v>1494.78982333</v>
      </c>
      <c r="AU312" s="244">
        <f t="shared" si="801"/>
        <v>0.657943166478833</v>
      </c>
      <c r="AV312" s="413">
        <f t="shared" si="802"/>
        <v>252.24170300000014</v>
      </c>
      <c r="AW312" s="352">
        <f t="shared" si="803"/>
        <v>524.88176266999994</v>
      </c>
      <c r="AX312" s="369">
        <f t="shared" si="804"/>
        <v>777.12346567000009</v>
      </c>
      <c r="AY312" s="373"/>
      <c r="AZ312" s="188">
        <f t="shared" si="805"/>
        <v>1992.139719</v>
      </c>
      <c r="BA312" s="170">
        <f t="shared" si="806"/>
        <v>0.75034386849148504</v>
      </c>
      <c r="BC312" s="255">
        <v>0.44911730255740406</v>
      </c>
      <c r="BD312" s="249">
        <v>0.51757754738851747</v>
      </c>
      <c r="BE312" s="249">
        <v>0.59398011118372396</v>
      </c>
      <c r="BF312" s="249">
        <v>0.73789284129672605</v>
      </c>
      <c r="BG312" s="249">
        <v>0.7745184825141449</v>
      </c>
      <c r="BH312" s="249">
        <v>0.81316315897477021</v>
      </c>
      <c r="BI312" s="249">
        <v>0.84582110915237485</v>
      </c>
      <c r="BJ312" s="249">
        <v>0.85585553877184084</v>
      </c>
      <c r="BK312" s="249">
        <v>0.89976363354068134</v>
      </c>
      <c r="BL312" s="249">
        <v>0.92223771925830744</v>
      </c>
      <c r="BM312" s="249">
        <v>0.98949264256009195</v>
      </c>
      <c r="BN312" s="249">
        <v>1</v>
      </c>
      <c r="BP312" s="249">
        <v>0</v>
      </c>
      <c r="BQ312" s="249">
        <v>2.048983129126809E-2</v>
      </c>
      <c r="BR312" s="249">
        <v>7.0967137161721136E-2</v>
      </c>
      <c r="BS312" s="249">
        <v>0.13859313096345904</v>
      </c>
      <c r="BT312" s="249">
        <v>0.2118309414932957</v>
      </c>
      <c r="BU312" s="249">
        <v>0.32156941399888084</v>
      </c>
      <c r="BV312" s="249">
        <v>0.40256133956704016</v>
      </c>
      <c r="BW312" s="249">
        <v>0.5083706106179654</v>
      </c>
      <c r="BX312" s="249">
        <v>0.61549919654526042</v>
      </c>
      <c r="BY312" s="249">
        <v>0.72083135475686722</v>
      </c>
      <c r="BZ312" s="249">
        <v>0.87685552465642536</v>
      </c>
      <c r="CA312" s="249">
        <v>1</v>
      </c>
      <c r="CC312" s="464">
        <f t="shared" si="807"/>
        <v>1020.3555679999999</v>
      </c>
      <c r="CD312" s="464">
        <f t="shared" si="807"/>
        <v>1175.891308</v>
      </c>
      <c r="CE312" s="464">
        <f t="shared" si="807"/>
        <v>1349.4713079999999</v>
      </c>
      <c r="CF312" s="464">
        <f t="shared" si="807"/>
        <v>1676.4285520000001</v>
      </c>
      <c r="CG312" s="464">
        <f t="shared" si="807"/>
        <v>1759.638833</v>
      </c>
      <c r="CH312" s="464">
        <f t="shared" si="807"/>
        <v>1847.436187</v>
      </c>
      <c r="CI312" s="464">
        <f t="shared" si="807"/>
        <v>1921.632218</v>
      </c>
      <c r="CJ312" s="464">
        <f t="shared" si="807"/>
        <v>1944.429572</v>
      </c>
      <c r="CK312" s="464">
        <f t="shared" si="807"/>
        <v>2044.1849560000001</v>
      </c>
      <c r="CL312" s="464">
        <f t="shared" si="807"/>
        <v>2095.24413</v>
      </c>
      <c r="CM312" s="464">
        <f t="shared" si="807"/>
        <v>2248.0414839999999</v>
      </c>
      <c r="CN312" s="464">
        <f t="shared" si="807"/>
        <v>2271.9132890000001</v>
      </c>
      <c r="CP312" s="465">
        <f t="shared" si="808"/>
        <v>0</v>
      </c>
      <c r="CQ312" s="465">
        <f t="shared" si="808"/>
        <v>46.551119999999997</v>
      </c>
      <c r="CR312" s="465">
        <f t="shared" si="808"/>
        <v>161.23118199999999</v>
      </c>
      <c r="CS312" s="465">
        <f t="shared" si="808"/>
        <v>314.871576</v>
      </c>
      <c r="CT312" s="465">
        <f t="shared" si="808"/>
        <v>481.26153099999999</v>
      </c>
      <c r="CU312" s="465">
        <f t="shared" si="808"/>
        <v>730.57782499999996</v>
      </c>
      <c r="CV312" s="465">
        <f t="shared" si="808"/>
        <v>914.58445700000004</v>
      </c>
      <c r="CW312" s="465">
        <f t="shared" si="808"/>
        <v>1154.9739460000001</v>
      </c>
      <c r="CX312" s="465">
        <f t="shared" si="808"/>
        <v>1398.3608039999999</v>
      </c>
      <c r="CY312" s="465">
        <f t="shared" si="808"/>
        <v>1637.666334</v>
      </c>
      <c r="CZ312" s="465">
        <f t="shared" si="808"/>
        <v>1992.139719</v>
      </c>
      <c r="DA312" s="465">
        <f t="shared" si="808"/>
        <v>2271.9132890000001</v>
      </c>
      <c r="DC312" s="464">
        <v>1020355568</v>
      </c>
      <c r="DD312" s="465">
        <v>1175891308</v>
      </c>
      <c r="DE312" s="465">
        <v>1349471308</v>
      </c>
      <c r="DF312" s="465">
        <v>1676428552</v>
      </c>
      <c r="DG312" s="465">
        <v>1759638833</v>
      </c>
      <c r="DH312" s="465">
        <v>1847436187</v>
      </c>
      <c r="DI312" s="465">
        <v>1921632218</v>
      </c>
      <c r="DJ312" s="465">
        <v>1944429572</v>
      </c>
      <c r="DK312" s="465">
        <v>2044184956</v>
      </c>
      <c r="DL312" s="465">
        <v>2095244130</v>
      </c>
      <c r="DM312" s="465">
        <v>2248041484</v>
      </c>
      <c r="DN312" s="465">
        <v>2271913289</v>
      </c>
      <c r="DP312" s="465">
        <v>0</v>
      </c>
      <c r="DQ312" s="465">
        <v>46551120</v>
      </c>
      <c r="DR312" s="465">
        <v>161231182</v>
      </c>
      <c r="DS312" s="465">
        <v>314871576</v>
      </c>
      <c r="DT312" s="465">
        <v>481261531</v>
      </c>
      <c r="DU312" s="465">
        <v>730577825</v>
      </c>
      <c r="DV312" s="465">
        <v>914584457</v>
      </c>
      <c r="DW312" s="465">
        <v>1154973946</v>
      </c>
      <c r="DX312" s="465">
        <v>1398360804</v>
      </c>
      <c r="DY312" s="465">
        <v>1637666334</v>
      </c>
      <c r="DZ312" s="465">
        <v>1992139719</v>
      </c>
      <c r="EA312" s="465">
        <v>2271913289</v>
      </c>
      <c r="EC312" s="464">
        <v>1000000</v>
      </c>
      <c r="ED312" s="465">
        <v>1000000</v>
      </c>
      <c r="EE312" s="465">
        <v>1000000</v>
      </c>
      <c r="EF312" s="465">
        <v>1000000</v>
      </c>
      <c r="EG312" s="465">
        <v>1000000</v>
      </c>
      <c r="EH312" s="465">
        <v>1000000</v>
      </c>
      <c r="EI312" s="465">
        <v>1000000</v>
      </c>
      <c r="EJ312" s="465">
        <v>1000000</v>
      </c>
      <c r="EK312" s="465">
        <v>1000000</v>
      </c>
      <c r="EL312" s="465">
        <v>1000000</v>
      </c>
      <c r="EM312" s="465">
        <v>1000000</v>
      </c>
      <c r="EN312" s="465">
        <v>1000000</v>
      </c>
      <c r="EP312" s="465">
        <v>1000000</v>
      </c>
      <c r="EQ312" s="465">
        <v>1000000</v>
      </c>
      <c r="ER312" s="465">
        <v>1000000</v>
      </c>
      <c r="ES312" s="465">
        <v>1000000</v>
      </c>
      <c r="ET312" s="465">
        <v>1000000</v>
      </c>
      <c r="EU312" s="465">
        <v>1000000</v>
      </c>
      <c r="EV312" s="465">
        <v>1000000</v>
      </c>
      <c r="EW312" s="465">
        <v>1000000</v>
      </c>
      <c r="EX312" s="465">
        <v>1000000</v>
      </c>
      <c r="EY312" s="465">
        <v>1000000</v>
      </c>
      <c r="EZ312" s="465">
        <v>1000000</v>
      </c>
      <c r="FA312" s="465">
        <v>1000000</v>
      </c>
    </row>
    <row r="313" spans="2:157" ht="34.799999999999997">
      <c r="B313" s="1" t="s">
        <v>208</v>
      </c>
      <c r="C313" s="1" t="s">
        <v>209</v>
      </c>
      <c r="D313" s="546" t="s">
        <v>406</v>
      </c>
      <c r="E313" s="1" t="s">
        <v>183</v>
      </c>
      <c r="F313" s="1" t="s">
        <v>171</v>
      </c>
      <c r="G313" s="1" t="s">
        <v>171</v>
      </c>
      <c r="H313" s="1" t="s">
        <v>171</v>
      </c>
      <c r="I313" s="1" t="s">
        <v>171</v>
      </c>
      <c r="J313" s="1" t="s">
        <v>171</v>
      </c>
      <c r="K313" s="1" t="s">
        <v>171</v>
      </c>
      <c r="L313" s="1" t="s">
        <v>171</v>
      </c>
      <c r="M313" s="1" t="s">
        <v>171</v>
      </c>
      <c r="N313" s="1" t="s">
        <v>171</v>
      </c>
      <c r="O313" s="1" t="s">
        <v>171</v>
      </c>
      <c r="T313" s="450" t="s">
        <v>106</v>
      </c>
      <c r="U313" s="545">
        <v>202400000000195</v>
      </c>
      <c r="V313" s="544" t="s">
        <v>106</v>
      </c>
      <c r="W313" s="351">
        <f>+SUMIFS('[1]SIIF 30 de Noviembre de 2025'!$P$4:$P$749,'[1]SIIF 30 de Noviembre de 2025'!$A$4:$A$749,$B313,'[1]SIIF 30 de Noviembre de 2025'!$B$4:$B$749,$C313,'[1]SIIF 30 de Noviembre de 2025'!$C$4:$C$749,$D313)/1000000</f>
        <v>2200</v>
      </c>
      <c r="X313" s="351">
        <v>0</v>
      </c>
      <c r="Y313" s="351">
        <f>+SUMIFS('[1]SIIF 30 de Noviembre de 2025'!$R$4:$R$749,'[1]SIIF 30 de Noviembre de 2025'!$A$4:$A$749,$B313,'[1]SIIF 30 de Noviembre de 2025'!$B$4:$B$749,$C313,'[1]SIIF 30 de Noviembre de 2025'!$C$4:$C$749,$D313)/1000000</f>
        <v>0</v>
      </c>
      <c r="Z313" s="351"/>
      <c r="AA313" s="351">
        <f>+SUMIFS('[1]SIIF 30 de Noviembre de 2025'!$Q$4:$Q$749,'[1]SIIF 30 de Noviembre de 2025'!$A$4:$A$749,$B313,'[1]SIIF 30 de Noviembre de 2025'!$B$4:$B$749,$C313,'[1]SIIF 30 de Noviembre de 2025'!$C$4:$C$749,$D313)/1000000</f>
        <v>0</v>
      </c>
      <c r="AB313" s="351"/>
      <c r="AC313" s="351"/>
      <c r="AD313" s="413">
        <f>+SUMIFS('[1]SIIF 30 de Noviembre de 2025'!$S$4:$S$749,'[1]SIIF 30 de Noviembre de 2025'!$A$4:$A$749,$B313,'[1]SIIF 30 de Noviembre de 2025'!$B$4:$B$749,$C313,'[1]SIIF 30 de Noviembre de 2025'!$C$4:$C$749,$D313)/1000000</f>
        <v>2200</v>
      </c>
      <c r="AE313" s="351">
        <f>+SUMIFS('[1]SIIF 30 de Noviembre de 2025'!$T$4:$T$749,'[1]SIIF 30 de Noviembre de 2025'!$A$4:$A$749,$B313,'[1]SIIF 30 de Noviembre de 2025'!$B$4:$B$749,$C313,'[1]SIIF 30 de Noviembre de 2025'!$C$4:$C$749,$D313)/1000000</f>
        <v>0</v>
      </c>
      <c r="AF313" s="351">
        <f>+SUMIFS('[1]SIIF 30 de Noviembre de 2025'!$U$4:$U$749,'[1]SIIF 30 de Noviembre de 2025'!$A$4:$A$749,$B313,'[1]SIIF 30 de Noviembre de 2025'!$B$4:$B$749,$C313,'[1]SIIF 30 de Noviembre de 2025'!$C$4:$C$749,$D313)/1000000</f>
        <v>2194.3850953299998</v>
      </c>
      <c r="AG313" s="351">
        <f>+SUMIFS('[1]SIIF 30 de Noviembre de 2025'!$V$4:$V$749,'[1]SIIF 30 de Noviembre de 2025'!$A$4:$A$749,$B313,'[1]SIIF 30 de Noviembre de 2025'!$B$4:$B$749,$C313,'[1]SIIF 30 de Noviembre de 2025'!$C$4:$C$749,$D313)/1000000</f>
        <v>5.6149046699999996</v>
      </c>
      <c r="AH313" s="418">
        <f>+SUMIFS('[1]SIIF 30 de Noviembre de 2025'!$W$4:$W$749,'[1]SIIF 30 de Noviembre de 2025'!$A$4:$A$749,$B313,'[1]SIIF 30 de Noviembre de 2025'!$B$4:$B$749,$C313,'[1]SIIF 30 de Noviembre de 2025'!$C$4:$C$749,$D313,'[1]SIIF 30 de Noviembre de 2025'!$D$4:$D$749,$E313,'[1]SIIF 30 de Noviembre de 2025'!$E$4:$E$749,$F313,'[1]SIIF 30 de Noviembre de 2025'!$F$4:$F$749,$G313,'[1]SIIF 30 de Noviembre de 2025'!$G$4:$G$749,$H313,'[1]SIIF 30 de Noviembre de 2025'!$H$4:$H$749,$I313,'[1]SIIF 30 de Noviembre de 2025'!$I$4:$I$749,$J313,'[1]SIIF 30 de Noviembre de 2025'!$J$4:$J$749,$K313,'[1]SIIF 30 de Noviembre de 2025'!$K$4:$K$749,$L313,'[1]SIIF 30 de Noviembre de 2025'!$L$4:$L$749,$M313,'[1]SIIF 30 de Noviembre de 2025'!$M$4:$M$749,$N313,'[1]SIIF 30 de Noviembre de 2025'!$N$4:$N$749,$O313)/1000000</f>
        <v>2060.6469003299999</v>
      </c>
      <c r="AI313" s="244">
        <f t="shared" si="793"/>
        <v>0.93665768196818178</v>
      </c>
      <c r="AJ313" s="245"/>
      <c r="AK313" s="243">
        <f t="shared" si="794"/>
        <v>2200</v>
      </c>
      <c r="AL313" s="243">
        <f t="shared" si="795"/>
        <v>-139.35309967000012</v>
      </c>
      <c r="AM313" s="168">
        <f t="shared" si="796"/>
        <v>1</v>
      </c>
      <c r="AN313" s="422">
        <f>+SUMIFS('[1]SIIF 30 de Noviembre de 2025'!$X$4:$X$749,'[1]SIIF 30 de Noviembre de 2025'!$A$4:$A$749,$B313,'[1]SIIF 30 de Noviembre de 2025'!$B$4:$B$749,$C313,'[1]SIIF 30 de Noviembre de 2025'!$C$4:$C$749,$D313,'[1]SIIF 30 de Noviembre de 2025'!$D$4:$D$749,$E313,'[1]SIIF 30 de Noviembre de 2025'!$E$4:$E$749,$F313,'[1]SIIF 30 de Noviembre de 2025'!$F$4:$F$749,$G313,'[1]SIIF 30 de Noviembre de 2025'!$G$4:$G$749,$H313,'[1]SIIF 30 de Noviembre de 2025'!$H$4:$H$749,$I313,'[1]SIIF 30 de Noviembre de 2025'!$I$4:$I$749,$J313,'[1]SIIF 30 de Noviembre de 2025'!$J$4:$J$749,$K313,'[1]SIIF 30 de Noviembre de 2025'!$K$4:$K$749,$L313,'[1]SIIF 30 de Noviembre de 2025'!$L$4:$L$749,$M313,'[1]SIIF 30 de Noviembre de 2025'!$M$4:$M$749,$N313,'[1]SIIF 30 de Noviembre de 2025'!$N$4:$N$749,$O313)/1000000</f>
        <v>1553.9903138299999</v>
      </c>
      <c r="AO313" s="244">
        <f t="shared" si="797"/>
        <v>0.7063592335590908</v>
      </c>
      <c r="AP313" s="245"/>
      <c r="AQ313" s="243">
        <f t="shared" si="798"/>
        <v>1633.420971</v>
      </c>
      <c r="AR313" s="243">
        <f t="shared" si="799"/>
        <v>-79.430657170000131</v>
      </c>
      <c r="AS313" s="168">
        <f t="shared" si="800"/>
        <v>0.74246407772727274</v>
      </c>
      <c r="AT313" s="422">
        <f>+SUMIFS('[1]SIIF 30 de Noviembre de 2025'!$Z$4:$Z$749,'[1]SIIF 30 de Noviembre de 2025'!$A$4:$A$749,$B313,'[1]SIIF 30 de Noviembre de 2025'!$B$4:$B$749,$C313,'[1]SIIF 30 de Noviembre de 2025'!$C$4:$C$749,$D313,'[1]SIIF 30 de Noviembre de 2025'!$D$4:$D$749,$E313,'[1]SIIF 30 de Noviembre de 2025'!$E$4:$E$749,$F313,'[1]SIIF 30 de Noviembre de 2025'!$F$4:$F$749,$G313,'[1]SIIF 30 de Noviembre de 2025'!$G$4:$G$749,$H313,'[1]SIIF 30 de Noviembre de 2025'!$H$4:$H$749,$I313,'[1]SIIF 30 de Noviembre de 2025'!$I$4:$I$749,$J313,'[1]SIIF 30 de Noviembre de 2025'!$J$4:$J$749,$K313,'[1]SIIF 30 de Noviembre de 2025'!$K$4:$K$749,$L313,'[1]SIIF 30 de Noviembre de 2025'!$L$4:$L$749,$M313,'[1]SIIF 30 de Noviembre de 2025'!$M$4:$M$749,$N313,'[1]SIIF 30 de Noviembre de 2025'!$N$4:$N$749,$O313)/1000000</f>
        <v>1553.9903138299999</v>
      </c>
      <c r="AU313" s="244">
        <f t="shared" si="801"/>
        <v>0.7063592335590908</v>
      </c>
      <c r="AV313" s="413">
        <f t="shared" si="802"/>
        <v>139.35309967000012</v>
      </c>
      <c r="AW313" s="352">
        <f t="shared" si="803"/>
        <v>506.6565865</v>
      </c>
      <c r="AX313" s="369">
        <f t="shared" si="804"/>
        <v>646.00968617000012</v>
      </c>
      <c r="AY313" s="373"/>
      <c r="AZ313" s="188">
        <f t="shared" si="805"/>
        <v>1633.420971</v>
      </c>
      <c r="BA313" s="170">
        <f t="shared" si="806"/>
        <v>0.95137159459794884</v>
      </c>
      <c r="BC313" s="255">
        <v>0.44453686999999997</v>
      </c>
      <c r="BD313" s="249">
        <v>0.79135089409090908</v>
      </c>
      <c r="BE313" s="249">
        <v>0.81353271227272728</v>
      </c>
      <c r="BF313" s="249">
        <v>0.90332444590909089</v>
      </c>
      <c r="BG313" s="249">
        <v>0.94581384000000002</v>
      </c>
      <c r="BH313" s="249">
        <v>0.94581384000000002</v>
      </c>
      <c r="BI313" s="249">
        <v>0.94581384000000002</v>
      </c>
      <c r="BJ313" s="249">
        <v>0.94581384000000002</v>
      </c>
      <c r="BK313" s="249">
        <v>0.98341666727272725</v>
      </c>
      <c r="BL313" s="249">
        <v>0.99696212136363638</v>
      </c>
      <c r="BM313" s="249">
        <v>1</v>
      </c>
      <c r="BN313" s="249">
        <v>1</v>
      </c>
      <c r="BP313" s="249">
        <v>0</v>
      </c>
      <c r="BQ313" s="249">
        <v>1.149435909090909E-2</v>
      </c>
      <c r="BR313" s="249">
        <v>7.8943500454545457E-2</v>
      </c>
      <c r="BS313" s="249">
        <v>0.14990332363636363</v>
      </c>
      <c r="BT313" s="249">
        <v>0.22887451045454546</v>
      </c>
      <c r="BU313" s="249">
        <v>0.29966387863636362</v>
      </c>
      <c r="BV313" s="249">
        <v>0.37664196772727271</v>
      </c>
      <c r="BW313" s="249">
        <v>0.45061315363636362</v>
      </c>
      <c r="BX313" s="249">
        <v>0.5251297940909091</v>
      </c>
      <c r="BY313" s="249">
        <v>0.61740565636363631</v>
      </c>
      <c r="BZ313" s="249">
        <v>0.74246407772727274</v>
      </c>
      <c r="CA313" s="249">
        <v>1</v>
      </c>
      <c r="CC313" s="464">
        <f t="shared" si="807"/>
        <v>977.98111400000005</v>
      </c>
      <c r="CD313" s="464">
        <f t="shared" si="807"/>
        <v>1740.9719669999999</v>
      </c>
      <c r="CE313" s="464">
        <f t="shared" si="807"/>
        <v>1789.7719669999999</v>
      </c>
      <c r="CF313" s="464">
        <f t="shared" si="807"/>
        <v>1987.3137810000001</v>
      </c>
      <c r="CG313" s="464">
        <f t="shared" si="807"/>
        <v>2080.7904480000002</v>
      </c>
      <c r="CH313" s="464">
        <f t="shared" si="807"/>
        <v>2080.7904480000002</v>
      </c>
      <c r="CI313" s="464">
        <f t="shared" si="807"/>
        <v>2080.7904480000002</v>
      </c>
      <c r="CJ313" s="464">
        <f t="shared" si="807"/>
        <v>2080.7904480000002</v>
      </c>
      <c r="CK313" s="464">
        <f t="shared" si="807"/>
        <v>2163.5166680000002</v>
      </c>
      <c r="CL313" s="464">
        <f t="shared" si="807"/>
        <v>2193.3166670000001</v>
      </c>
      <c r="CM313" s="464">
        <f t="shared" si="807"/>
        <v>2200</v>
      </c>
      <c r="CN313" s="464">
        <f t="shared" si="807"/>
        <v>2200</v>
      </c>
      <c r="CP313" s="465">
        <f t="shared" si="808"/>
        <v>0</v>
      </c>
      <c r="CQ313" s="465">
        <f t="shared" si="808"/>
        <v>25.287590000000002</v>
      </c>
      <c r="CR313" s="465">
        <f t="shared" si="808"/>
        <v>173.675701</v>
      </c>
      <c r="CS313" s="465">
        <f t="shared" si="808"/>
        <v>329.78731199999999</v>
      </c>
      <c r="CT313" s="465">
        <f t="shared" si="808"/>
        <v>503.52392300000002</v>
      </c>
      <c r="CU313" s="465">
        <f t="shared" si="808"/>
        <v>659.26053300000001</v>
      </c>
      <c r="CV313" s="465">
        <f t="shared" si="808"/>
        <v>828.61232900000005</v>
      </c>
      <c r="CW313" s="465">
        <f t="shared" si="808"/>
        <v>991.34893799999998</v>
      </c>
      <c r="CX313" s="465">
        <f t="shared" si="808"/>
        <v>1155.285547</v>
      </c>
      <c r="CY313" s="465">
        <f t="shared" si="808"/>
        <v>1358.2924439999999</v>
      </c>
      <c r="CZ313" s="465">
        <f t="shared" si="808"/>
        <v>1633.420971</v>
      </c>
      <c r="DA313" s="465">
        <f t="shared" si="808"/>
        <v>2200</v>
      </c>
      <c r="DC313" s="464">
        <v>977981114</v>
      </c>
      <c r="DD313" s="465">
        <v>1740971967</v>
      </c>
      <c r="DE313" s="465">
        <v>1789771967</v>
      </c>
      <c r="DF313" s="465">
        <v>1987313781</v>
      </c>
      <c r="DG313" s="465">
        <v>2080790448</v>
      </c>
      <c r="DH313" s="465">
        <v>2080790448</v>
      </c>
      <c r="DI313" s="465">
        <v>2080790448</v>
      </c>
      <c r="DJ313" s="465">
        <v>2080790448</v>
      </c>
      <c r="DK313" s="465">
        <v>2163516668</v>
      </c>
      <c r="DL313" s="465">
        <v>2193316667</v>
      </c>
      <c r="DM313" s="465">
        <v>2200000000</v>
      </c>
      <c r="DN313" s="465">
        <v>2200000000</v>
      </c>
      <c r="DP313" s="465">
        <v>0</v>
      </c>
      <c r="DQ313" s="465">
        <v>25287590</v>
      </c>
      <c r="DR313" s="465">
        <v>173675701</v>
      </c>
      <c r="DS313" s="465">
        <v>329787312</v>
      </c>
      <c r="DT313" s="465">
        <v>503523923</v>
      </c>
      <c r="DU313" s="465">
        <v>659260533</v>
      </c>
      <c r="DV313" s="465">
        <v>828612329</v>
      </c>
      <c r="DW313" s="465">
        <v>991348938</v>
      </c>
      <c r="DX313" s="465">
        <v>1155285547</v>
      </c>
      <c r="DY313" s="465">
        <v>1358292444</v>
      </c>
      <c r="DZ313" s="465">
        <v>1633420971</v>
      </c>
      <c r="EA313" s="465">
        <v>2200000000</v>
      </c>
      <c r="EC313" s="464">
        <v>1000000</v>
      </c>
      <c r="ED313" s="465">
        <v>1000000</v>
      </c>
      <c r="EE313" s="465">
        <v>1000000</v>
      </c>
      <c r="EF313" s="465">
        <v>1000000</v>
      </c>
      <c r="EG313" s="465">
        <v>1000000</v>
      </c>
      <c r="EH313" s="465">
        <v>1000000</v>
      </c>
      <c r="EI313" s="465">
        <v>1000000</v>
      </c>
      <c r="EJ313" s="465">
        <v>1000000</v>
      </c>
      <c r="EK313" s="465">
        <v>1000000</v>
      </c>
      <c r="EL313" s="465">
        <v>1000000</v>
      </c>
      <c r="EM313" s="465">
        <v>1000000</v>
      </c>
      <c r="EN313" s="465">
        <v>1000000</v>
      </c>
      <c r="EP313" s="465">
        <v>1000000</v>
      </c>
      <c r="EQ313" s="465">
        <v>1000000</v>
      </c>
      <c r="ER313" s="465">
        <v>1000000</v>
      </c>
      <c r="ES313" s="465">
        <v>1000000</v>
      </c>
      <c r="ET313" s="465">
        <v>1000000</v>
      </c>
      <c r="EU313" s="465">
        <v>1000000</v>
      </c>
      <c r="EV313" s="465">
        <v>1000000</v>
      </c>
      <c r="EW313" s="465">
        <v>1000000</v>
      </c>
      <c r="EX313" s="465">
        <v>1000000</v>
      </c>
      <c r="EY313" s="465">
        <v>1000000</v>
      </c>
      <c r="EZ313" s="465">
        <v>1000000</v>
      </c>
      <c r="FA313" s="465">
        <v>1000000</v>
      </c>
    </row>
    <row r="314" spans="2:157" ht="34.799999999999997">
      <c r="B314" s="1" t="s">
        <v>208</v>
      </c>
      <c r="C314" s="1" t="s">
        <v>209</v>
      </c>
      <c r="D314" s="543" t="s">
        <v>407</v>
      </c>
      <c r="E314" s="1" t="s">
        <v>183</v>
      </c>
      <c r="F314" s="1" t="s">
        <v>171</v>
      </c>
      <c r="G314" s="1" t="s">
        <v>171</v>
      </c>
      <c r="H314" s="1" t="s">
        <v>171</v>
      </c>
      <c r="I314" s="1" t="s">
        <v>171</v>
      </c>
      <c r="J314" s="1" t="s">
        <v>171</v>
      </c>
      <c r="K314" s="1" t="s">
        <v>171</v>
      </c>
      <c r="L314" s="1" t="s">
        <v>171</v>
      </c>
      <c r="M314" s="1" t="s">
        <v>171</v>
      </c>
      <c r="N314" s="1" t="s">
        <v>171</v>
      </c>
      <c r="O314" s="1" t="s">
        <v>171</v>
      </c>
      <c r="T314" s="450" t="s">
        <v>107</v>
      </c>
      <c r="U314" s="263">
        <v>202300000000332</v>
      </c>
      <c r="V314" s="282" t="s">
        <v>107</v>
      </c>
      <c r="W314" s="351">
        <f>+SUMIFS('[1]SIIF 30 de Noviembre de 2025'!$P$4:$P$749,'[1]SIIF 30 de Noviembre de 2025'!$A$4:$A$749,$B314,'[1]SIIF 30 de Noviembre de 2025'!$B$4:$B$749,$C314,'[1]SIIF 30 de Noviembre de 2025'!$C$4:$C$749,$D314)/1000000</f>
        <v>2000</v>
      </c>
      <c r="X314" s="351">
        <v>0</v>
      </c>
      <c r="Y314" s="351">
        <f>+SUMIFS('[1]SIIF 30 de Noviembre de 2025'!$R$4:$R$749,'[1]SIIF 30 de Noviembre de 2025'!$A$4:$A$749,$B314,'[1]SIIF 30 de Noviembre de 2025'!$B$4:$B$749,$C314,'[1]SIIF 30 de Noviembre de 2025'!$C$4:$C$749,$D314)/1000000</f>
        <v>0</v>
      </c>
      <c r="Z314" s="351"/>
      <c r="AA314" s="351">
        <f>+SUMIFS('[1]SIIF 30 de Noviembre de 2025'!$Q$4:$Q$749,'[1]SIIF 30 de Noviembre de 2025'!$A$4:$A$749,$B314,'[1]SIIF 30 de Noviembre de 2025'!$B$4:$B$749,$C314,'[1]SIIF 30 de Noviembre de 2025'!$C$4:$C$749,$D314)/1000000</f>
        <v>0</v>
      </c>
      <c r="AB314" s="351"/>
      <c r="AC314" s="351"/>
      <c r="AD314" s="413">
        <f>+SUMIFS('[1]SIIF 30 de Noviembre de 2025'!$S$4:$S$749,'[1]SIIF 30 de Noviembre de 2025'!$A$4:$A$749,$B314,'[1]SIIF 30 de Noviembre de 2025'!$B$4:$B$749,$C314,'[1]SIIF 30 de Noviembre de 2025'!$C$4:$C$749,$D314)/1000000</f>
        <v>2000</v>
      </c>
      <c r="AE314" s="351">
        <f>+SUMIFS('[1]SIIF 30 de Noviembre de 2025'!$T$4:$T$749,'[1]SIIF 30 de Noviembre de 2025'!$A$4:$A$749,$B314,'[1]SIIF 30 de Noviembre de 2025'!$B$4:$B$749,$C314,'[1]SIIF 30 de Noviembre de 2025'!$C$4:$C$749,$D314)/1000000</f>
        <v>0</v>
      </c>
      <c r="AF314" s="351">
        <f>+SUMIFS('[1]SIIF 30 de Noviembre de 2025'!$U$4:$U$749,'[1]SIIF 30 de Noviembre de 2025'!$A$4:$A$749,$B314,'[1]SIIF 30 de Noviembre de 2025'!$B$4:$B$749,$C314,'[1]SIIF 30 de Noviembre de 2025'!$C$4:$C$749,$D314)/1000000</f>
        <v>1999.99999946</v>
      </c>
      <c r="AG314" s="351">
        <f>+SUMIFS('[1]SIIF 30 de Noviembre de 2025'!$V$4:$V$749,'[1]SIIF 30 de Noviembre de 2025'!$A$4:$A$749,$B314,'[1]SIIF 30 de Noviembre de 2025'!$B$4:$B$749,$C314,'[1]SIIF 30 de Noviembre de 2025'!$C$4:$C$749,$D314)/1000000</f>
        <v>5.4000000000000002E-7</v>
      </c>
      <c r="AH314" s="418">
        <f>+SUMIFS('[1]SIIF 30 de Noviembre de 2025'!$W$4:$W$749,'[1]SIIF 30 de Noviembre de 2025'!$A$4:$A$749,$B314,'[1]SIIF 30 de Noviembre de 2025'!$B$4:$B$749,$C314,'[1]SIIF 30 de Noviembre de 2025'!$C$4:$C$749,$D314,'[1]SIIF 30 de Noviembre de 2025'!$D$4:$D$749,$E314,'[1]SIIF 30 de Noviembre de 2025'!$E$4:$E$749,$F314,'[1]SIIF 30 de Noviembre de 2025'!$F$4:$F$749,$G314,'[1]SIIF 30 de Noviembre de 2025'!$G$4:$G$749,$H314,'[1]SIIF 30 de Noviembre de 2025'!$H$4:$H$749,$I314,'[1]SIIF 30 de Noviembre de 2025'!$I$4:$I$749,$J314,'[1]SIIF 30 de Noviembre de 2025'!$J$4:$J$749,$K314,'[1]SIIF 30 de Noviembre de 2025'!$K$4:$K$749,$L314,'[1]SIIF 30 de Noviembre de 2025'!$L$4:$L$749,$M314,'[1]SIIF 30 de Noviembre de 2025'!$M$4:$M$749,$N314,'[1]SIIF 30 de Noviembre de 2025'!$N$4:$N$749,$O314)/1000000</f>
        <v>1917.36757721</v>
      </c>
      <c r="AI314" s="244">
        <f t="shared" si="793"/>
        <v>0.95868378860500003</v>
      </c>
      <c r="AJ314" s="245"/>
      <c r="AK314" s="243">
        <f t="shared" si="794"/>
        <v>1568.2</v>
      </c>
      <c r="AL314" s="243">
        <f t="shared" si="795"/>
        <v>349.16757720999999</v>
      </c>
      <c r="AM314" s="168">
        <f t="shared" si="796"/>
        <v>0.78410000000000002</v>
      </c>
      <c r="AN314" s="422">
        <f>+SUMIFS('[1]SIIF 30 de Noviembre de 2025'!$X$4:$X$749,'[1]SIIF 30 de Noviembre de 2025'!$A$4:$A$749,$B314,'[1]SIIF 30 de Noviembre de 2025'!$B$4:$B$749,$C314,'[1]SIIF 30 de Noviembre de 2025'!$C$4:$C$749,$D314,'[1]SIIF 30 de Noviembre de 2025'!$D$4:$D$749,$E314,'[1]SIIF 30 de Noviembre de 2025'!$E$4:$E$749,$F314,'[1]SIIF 30 de Noviembre de 2025'!$F$4:$F$749,$G314,'[1]SIIF 30 de Noviembre de 2025'!$G$4:$G$749,$H314,'[1]SIIF 30 de Noviembre de 2025'!$H$4:$H$749,$I314,'[1]SIIF 30 de Noviembre de 2025'!$I$4:$I$749,$J314,'[1]SIIF 30 de Noviembre de 2025'!$J$4:$J$749,$K314,'[1]SIIF 30 de Noviembre de 2025'!$K$4:$K$749,$L314,'[1]SIIF 30 de Noviembre de 2025'!$L$4:$L$749,$M314,'[1]SIIF 30 de Noviembre de 2025'!$M$4:$M$749,$N314,'[1]SIIF 30 de Noviembre de 2025'!$N$4:$N$749,$O314)/1000000</f>
        <v>1330.8512902100001</v>
      </c>
      <c r="AO314" s="244">
        <f t="shared" si="797"/>
        <v>0.66542564510500002</v>
      </c>
      <c r="AP314" s="245"/>
      <c r="AQ314" s="243">
        <f t="shared" si="798"/>
        <v>1418.6277660000001</v>
      </c>
      <c r="AR314" s="243">
        <f t="shared" si="799"/>
        <v>-87.776475789999949</v>
      </c>
      <c r="AS314" s="168">
        <f t="shared" si="800"/>
        <v>0.70931388299999998</v>
      </c>
      <c r="AT314" s="422">
        <f>+SUMIFS('[1]SIIF 30 de Noviembre de 2025'!$Z$4:$Z$749,'[1]SIIF 30 de Noviembre de 2025'!$A$4:$A$749,$B314,'[1]SIIF 30 de Noviembre de 2025'!$B$4:$B$749,$C314,'[1]SIIF 30 de Noviembre de 2025'!$C$4:$C$749,$D314,'[1]SIIF 30 de Noviembre de 2025'!$D$4:$D$749,$E314,'[1]SIIF 30 de Noviembre de 2025'!$E$4:$E$749,$F314,'[1]SIIF 30 de Noviembre de 2025'!$F$4:$F$749,$G314,'[1]SIIF 30 de Noviembre de 2025'!$G$4:$G$749,$H314,'[1]SIIF 30 de Noviembre de 2025'!$H$4:$H$749,$I314,'[1]SIIF 30 de Noviembre de 2025'!$I$4:$I$749,$J314,'[1]SIIF 30 de Noviembre de 2025'!$J$4:$J$749,$K314,'[1]SIIF 30 de Noviembre de 2025'!$K$4:$K$749,$L314,'[1]SIIF 30 de Noviembre de 2025'!$L$4:$L$749,$M314,'[1]SIIF 30 de Noviembre de 2025'!$M$4:$M$749,$N314,'[1]SIIF 30 de Noviembre de 2025'!$N$4:$N$749,$O314)/1000000</f>
        <v>1330.8512902100001</v>
      </c>
      <c r="AU314" s="244">
        <f t="shared" si="801"/>
        <v>0.66542564510500002</v>
      </c>
      <c r="AV314" s="413">
        <f t="shared" si="802"/>
        <v>82.632422789999964</v>
      </c>
      <c r="AW314" s="352">
        <f t="shared" si="803"/>
        <v>586.51628699999992</v>
      </c>
      <c r="AX314" s="369">
        <f t="shared" si="804"/>
        <v>669.14870978999988</v>
      </c>
      <c r="AY314" s="373"/>
      <c r="AZ314" s="188">
        <f t="shared" si="805"/>
        <v>1418.6277660000001</v>
      </c>
      <c r="BA314" s="170">
        <f t="shared" si="806"/>
        <v>0.93812578754362264</v>
      </c>
      <c r="BC314" s="255">
        <v>0.18562481650000001</v>
      </c>
      <c r="BD314" s="249">
        <v>0.25834267350000001</v>
      </c>
      <c r="BE314" s="249">
        <v>0.47199486699999998</v>
      </c>
      <c r="BF314" s="249">
        <v>0.66949486700000005</v>
      </c>
      <c r="BG314" s="249">
        <v>0.68106560000000005</v>
      </c>
      <c r="BH314" s="249">
        <v>0.75242739999999997</v>
      </c>
      <c r="BI314" s="249">
        <v>0.7551774</v>
      </c>
      <c r="BJ314" s="249">
        <v>0.780115</v>
      </c>
      <c r="BK314" s="249">
        <v>0.78159999999999996</v>
      </c>
      <c r="BL314" s="249">
        <v>0.78285000000000005</v>
      </c>
      <c r="BM314" s="249">
        <v>0.78410000000000002</v>
      </c>
      <c r="BN314" s="249">
        <v>1</v>
      </c>
      <c r="BP314" s="249">
        <v>1E-3</v>
      </c>
      <c r="BQ314" s="249">
        <v>1.2315432499999999E-2</v>
      </c>
      <c r="BR314" s="249">
        <v>5.3988863499999998E-2</v>
      </c>
      <c r="BS314" s="249">
        <v>0.40258005650000001</v>
      </c>
      <c r="BT314" s="249">
        <v>0.4444212495</v>
      </c>
      <c r="BU314" s="249">
        <v>0.48376714250000002</v>
      </c>
      <c r="BV314" s="249">
        <v>0.55833932350000004</v>
      </c>
      <c r="BW314" s="249">
        <v>0.59799880900000002</v>
      </c>
      <c r="BX314" s="249">
        <v>0.63587970199999999</v>
      </c>
      <c r="BY314" s="249">
        <v>0.67342559499999999</v>
      </c>
      <c r="BZ314" s="249">
        <v>0.70931388299999998</v>
      </c>
      <c r="CA314" s="249">
        <v>1</v>
      </c>
      <c r="CC314" s="464">
        <f t="shared" si="807"/>
        <v>371.24963300000002</v>
      </c>
      <c r="CD314" s="464">
        <f t="shared" si="807"/>
        <v>516.68534699999998</v>
      </c>
      <c r="CE314" s="464">
        <f t="shared" si="807"/>
        <v>943.989734</v>
      </c>
      <c r="CF314" s="464">
        <f t="shared" si="807"/>
        <v>1338.989734</v>
      </c>
      <c r="CG314" s="464">
        <f t="shared" si="807"/>
        <v>1362.1312</v>
      </c>
      <c r="CH314" s="464">
        <f t="shared" si="807"/>
        <v>1504.8548000000001</v>
      </c>
      <c r="CI314" s="464">
        <f t="shared" si="807"/>
        <v>1510.3548000000001</v>
      </c>
      <c r="CJ314" s="464">
        <f t="shared" si="807"/>
        <v>1560.23</v>
      </c>
      <c r="CK314" s="464">
        <f t="shared" si="807"/>
        <v>1563.2</v>
      </c>
      <c r="CL314" s="464">
        <f t="shared" si="807"/>
        <v>1565.7</v>
      </c>
      <c r="CM314" s="464">
        <f t="shared" si="807"/>
        <v>1568.2</v>
      </c>
      <c r="CN314" s="464">
        <f t="shared" si="807"/>
        <v>2000</v>
      </c>
      <c r="CP314" s="465">
        <f t="shared" si="808"/>
        <v>2</v>
      </c>
      <c r="CQ314" s="465">
        <f t="shared" si="808"/>
        <v>24.630865</v>
      </c>
      <c r="CR314" s="465">
        <f t="shared" si="808"/>
        <v>107.977727</v>
      </c>
      <c r="CS314" s="465">
        <f t="shared" si="808"/>
        <v>805.16011300000002</v>
      </c>
      <c r="CT314" s="465">
        <f t="shared" si="808"/>
        <v>888.84249899999998</v>
      </c>
      <c r="CU314" s="465">
        <f t="shared" si="808"/>
        <v>967.53428499999995</v>
      </c>
      <c r="CV314" s="465">
        <f t="shared" si="808"/>
        <v>1116.678647</v>
      </c>
      <c r="CW314" s="465">
        <f t="shared" si="808"/>
        <v>1195.9976180000001</v>
      </c>
      <c r="CX314" s="465">
        <f t="shared" si="808"/>
        <v>1271.7594039999999</v>
      </c>
      <c r="CY314" s="465">
        <f t="shared" si="808"/>
        <v>1346.8511900000001</v>
      </c>
      <c r="CZ314" s="465">
        <f t="shared" si="808"/>
        <v>1418.6277660000001</v>
      </c>
      <c r="DA314" s="465">
        <f t="shared" si="808"/>
        <v>2000</v>
      </c>
      <c r="DC314" s="464">
        <v>371249633</v>
      </c>
      <c r="DD314" s="465">
        <v>516685347</v>
      </c>
      <c r="DE314" s="465">
        <v>943989734</v>
      </c>
      <c r="DF314" s="465">
        <v>1338989734</v>
      </c>
      <c r="DG314" s="465">
        <v>1362131200</v>
      </c>
      <c r="DH314" s="465">
        <v>1504854800</v>
      </c>
      <c r="DI314" s="465">
        <v>1510354800</v>
      </c>
      <c r="DJ314" s="465">
        <v>1560230000</v>
      </c>
      <c r="DK314" s="465">
        <v>1563200000</v>
      </c>
      <c r="DL314" s="465">
        <v>1565700000</v>
      </c>
      <c r="DM314" s="465">
        <v>1568200000</v>
      </c>
      <c r="DN314" s="465">
        <v>2000000000</v>
      </c>
      <c r="DP314" s="465">
        <v>2000000</v>
      </c>
      <c r="DQ314" s="465">
        <v>24630865</v>
      </c>
      <c r="DR314" s="465">
        <v>107977727</v>
      </c>
      <c r="DS314" s="465">
        <v>805160113</v>
      </c>
      <c r="DT314" s="465">
        <v>888842499</v>
      </c>
      <c r="DU314" s="465">
        <v>967534285</v>
      </c>
      <c r="DV314" s="465">
        <v>1116678647</v>
      </c>
      <c r="DW314" s="465">
        <v>1195997618</v>
      </c>
      <c r="DX314" s="465">
        <v>1271759404</v>
      </c>
      <c r="DY314" s="465">
        <v>1346851190</v>
      </c>
      <c r="DZ314" s="465">
        <v>1418627766</v>
      </c>
      <c r="EA314" s="465">
        <v>2000000000</v>
      </c>
      <c r="EC314" s="464">
        <v>1000000</v>
      </c>
      <c r="ED314" s="465">
        <v>1000000</v>
      </c>
      <c r="EE314" s="465">
        <v>1000000</v>
      </c>
      <c r="EF314" s="465">
        <v>1000000</v>
      </c>
      <c r="EG314" s="465">
        <v>1000000</v>
      </c>
      <c r="EH314" s="465">
        <v>1000000</v>
      </c>
      <c r="EI314" s="465">
        <v>1000000</v>
      </c>
      <c r="EJ314" s="465">
        <v>1000000</v>
      </c>
      <c r="EK314" s="465">
        <v>1000000</v>
      </c>
      <c r="EL314" s="465">
        <v>1000000</v>
      </c>
      <c r="EM314" s="465">
        <v>1000000</v>
      </c>
      <c r="EN314" s="465">
        <v>1000000</v>
      </c>
      <c r="EP314" s="465">
        <v>1000000</v>
      </c>
      <c r="EQ314" s="465">
        <v>1000000</v>
      </c>
      <c r="ER314" s="465">
        <v>1000000</v>
      </c>
      <c r="ES314" s="465">
        <v>1000000</v>
      </c>
      <c r="ET314" s="465">
        <v>1000000</v>
      </c>
      <c r="EU314" s="465">
        <v>1000000</v>
      </c>
      <c r="EV314" s="465">
        <v>1000000</v>
      </c>
      <c r="EW314" s="465">
        <v>1000000</v>
      </c>
      <c r="EX314" s="465">
        <v>1000000</v>
      </c>
      <c r="EY314" s="465">
        <v>1000000</v>
      </c>
      <c r="EZ314" s="465">
        <v>1000000</v>
      </c>
      <c r="FA314" s="465">
        <v>1000000</v>
      </c>
    </row>
    <row r="315" spans="2:157" ht="34.799999999999997">
      <c r="B315" s="1" t="s">
        <v>208</v>
      </c>
      <c r="C315" s="1" t="s">
        <v>209</v>
      </c>
      <c r="D315" s="543" t="s">
        <v>408</v>
      </c>
      <c r="E315" s="1" t="s">
        <v>183</v>
      </c>
      <c r="F315" s="1" t="s">
        <v>171</v>
      </c>
      <c r="G315" s="1" t="s">
        <v>171</v>
      </c>
      <c r="H315" s="1" t="s">
        <v>171</v>
      </c>
      <c r="I315" s="1" t="s">
        <v>171</v>
      </c>
      <c r="J315" s="1" t="s">
        <v>171</v>
      </c>
      <c r="K315" s="1" t="s">
        <v>171</v>
      </c>
      <c r="L315" s="1" t="s">
        <v>171</v>
      </c>
      <c r="M315" s="1" t="s">
        <v>171</v>
      </c>
      <c r="N315" s="1" t="s">
        <v>171</v>
      </c>
      <c r="O315" s="1" t="s">
        <v>171</v>
      </c>
      <c r="T315" s="450" t="s">
        <v>108</v>
      </c>
      <c r="U315" s="263">
        <v>202300000000317</v>
      </c>
      <c r="V315" s="282" t="s">
        <v>108</v>
      </c>
      <c r="W315" s="351">
        <f>+SUMIFS('[1]SIIF 30 de Noviembre de 2025'!$P$4:$P$749,'[1]SIIF 30 de Noviembre de 2025'!$A$4:$A$749,$B315,'[1]SIIF 30 de Noviembre de 2025'!$B$4:$B$749,$C315,'[1]SIIF 30 de Noviembre de 2025'!$C$4:$C$749,$D315)/1000000</f>
        <v>4037.3755839999999</v>
      </c>
      <c r="X315" s="351">
        <v>0</v>
      </c>
      <c r="Y315" s="351">
        <f>+SUMIFS('[1]SIIF 30 de Noviembre de 2025'!$R$4:$R$749,'[1]SIIF 30 de Noviembre de 2025'!$A$4:$A$749,$B315,'[1]SIIF 30 de Noviembre de 2025'!$B$4:$B$749,$C315,'[1]SIIF 30 de Noviembre de 2025'!$C$4:$C$749,$D315)/1000000</f>
        <v>0</v>
      </c>
      <c r="Z315" s="351"/>
      <c r="AA315" s="351">
        <f>+SUMIFS('[1]SIIF 30 de Noviembre de 2025'!$Q$4:$Q$749,'[1]SIIF 30 de Noviembre de 2025'!$A$4:$A$749,$B315,'[1]SIIF 30 de Noviembre de 2025'!$B$4:$B$749,$C315,'[1]SIIF 30 de Noviembre de 2025'!$C$4:$C$749,$D315)/1000000</f>
        <v>0</v>
      </c>
      <c r="AB315" s="351"/>
      <c r="AC315" s="351"/>
      <c r="AD315" s="413">
        <f>+SUMIFS('[1]SIIF 30 de Noviembre de 2025'!$S$4:$S$749,'[1]SIIF 30 de Noviembre de 2025'!$A$4:$A$749,$B315,'[1]SIIF 30 de Noviembre de 2025'!$B$4:$B$749,$C315,'[1]SIIF 30 de Noviembre de 2025'!$C$4:$C$749,$D315)/1000000</f>
        <v>4037.3755839999999</v>
      </c>
      <c r="AE315" s="351">
        <f>+SUMIFS('[1]SIIF 30 de Noviembre de 2025'!$T$4:$T$749,'[1]SIIF 30 de Noviembre de 2025'!$A$4:$A$749,$B315,'[1]SIIF 30 de Noviembre de 2025'!$B$4:$B$749,$C315,'[1]SIIF 30 de Noviembre de 2025'!$C$4:$C$749,$D315)/1000000</f>
        <v>0</v>
      </c>
      <c r="AF315" s="351">
        <f>+SUMIFS('[1]SIIF 30 de Noviembre de 2025'!$U$4:$U$749,'[1]SIIF 30 de Noviembre de 2025'!$A$4:$A$749,$B315,'[1]SIIF 30 de Noviembre de 2025'!$B$4:$B$749,$C315,'[1]SIIF 30 de Noviembre de 2025'!$C$4:$C$749,$D315)/1000000</f>
        <v>4009.4756229999998</v>
      </c>
      <c r="AG315" s="351">
        <f>+SUMIFS('[1]SIIF 30 de Noviembre de 2025'!$V$4:$V$749,'[1]SIIF 30 de Noviembre de 2025'!$A$4:$A$749,$B315,'[1]SIIF 30 de Noviembre de 2025'!$B$4:$B$749,$C315,'[1]SIIF 30 de Noviembre de 2025'!$C$4:$C$749,$D315)/1000000</f>
        <v>27.899961000000001</v>
      </c>
      <c r="AH315" s="418">
        <f>+SUMIFS('[1]SIIF 30 de Noviembre de 2025'!$W$4:$W$749,'[1]SIIF 30 de Noviembre de 2025'!$A$4:$A$749,$B315,'[1]SIIF 30 de Noviembre de 2025'!$B$4:$B$749,$C315,'[1]SIIF 30 de Noviembre de 2025'!$C$4:$C$749,$D315,'[1]SIIF 30 de Noviembre de 2025'!$D$4:$D$749,$E315,'[1]SIIF 30 de Noviembre de 2025'!$E$4:$E$749,$F315,'[1]SIIF 30 de Noviembre de 2025'!$F$4:$F$749,$G315,'[1]SIIF 30 de Noviembre de 2025'!$G$4:$G$749,$H315,'[1]SIIF 30 de Noviembre de 2025'!$H$4:$H$749,$I315,'[1]SIIF 30 de Noviembre de 2025'!$I$4:$I$749,$J315,'[1]SIIF 30 de Noviembre de 2025'!$J$4:$J$749,$K315,'[1]SIIF 30 de Noviembre de 2025'!$K$4:$K$749,$L315,'[1]SIIF 30 de Noviembre de 2025'!$L$4:$L$749,$M315,'[1]SIIF 30 de Noviembre de 2025'!$M$4:$M$749,$N315,'[1]SIIF 30 de Noviembre de 2025'!$N$4:$N$749,$O315)/1000000</f>
        <v>3976.3126600000001</v>
      </c>
      <c r="AI315" s="244">
        <f t="shared" si="793"/>
        <v>0.98487558991489654</v>
      </c>
      <c r="AJ315" s="245"/>
      <c r="AK315" s="243">
        <f t="shared" si="794"/>
        <v>4035.3755839999999</v>
      </c>
      <c r="AL315" s="243">
        <f t="shared" si="795"/>
        <v>-59.062923999999839</v>
      </c>
      <c r="AM315" s="168">
        <f t="shared" si="796"/>
        <v>0.999504628697928</v>
      </c>
      <c r="AN315" s="422">
        <f>+SUMIFS('[1]SIIF 30 de Noviembre de 2025'!$X$4:$X$749,'[1]SIIF 30 de Noviembre de 2025'!$A$4:$A$749,$B315,'[1]SIIF 30 de Noviembre de 2025'!$B$4:$B$749,$C315,'[1]SIIF 30 de Noviembre de 2025'!$C$4:$C$749,$D315,'[1]SIIF 30 de Noviembre de 2025'!$D$4:$D$749,$E315,'[1]SIIF 30 de Noviembre de 2025'!$E$4:$E$749,$F315,'[1]SIIF 30 de Noviembre de 2025'!$F$4:$F$749,$G315,'[1]SIIF 30 de Noviembre de 2025'!$G$4:$G$749,$H315,'[1]SIIF 30 de Noviembre de 2025'!$H$4:$H$749,$I315,'[1]SIIF 30 de Noviembre de 2025'!$I$4:$I$749,$J315,'[1]SIIF 30 de Noviembre de 2025'!$J$4:$J$749,$K315,'[1]SIIF 30 de Noviembre de 2025'!$K$4:$K$749,$L315,'[1]SIIF 30 de Noviembre de 2025'!$L$4:$L$749,$M315,'[1]SIIF 30 de Noviembre de 2025'!$M$4:$M$749,$N315,'[1]SIIF 30 de Noviembre de 2025'!$N$4:$N$749,$O315)/1000000</f>
        <v>1973.8792579999999</v>
      </c>
      <c r="AO315" s="244">
        <f t="shared" si="797"/>
        <v>0.48890156908424004</v>
      </c>
      <c r="AP315" s="245"/>
      <c r="AQ315" s="243">
        <f t="shared" si="798"/>
        <v>2827.2078029999998</v>
      </c>
      <c r="AR315" s="243">
        <f t="shared" si="799"/>
        <v>-853.32854499999985</v>
      </c>
      <c r="AS315" s="168">
        <f t="shared" si="800"/>
        <v>0.7002588053001908</v>
      </c>
      <c r="AT315" s="422">
        <f>+SUMIFS('[1]SIIF 30 de Noviembre de 2025'!$Z$4:$Z$749,'[1]SIIF 30 de Noviembre de 2025'!$A$4:$A$749,$B315,'[1]SIIF 30 de Noviembre de 2025'!$B$4:$B$749,$C315,'[1]SIIF 30 de Noviembre de 2025'!$C$4:$C$749,$D315,'[1]SIIF 30 de Noviembre de 2025'!$D$4:$D$749,$E315,'[1]SIIF 30 de Noviembre de 2025'!$E$4:$E$749,$F315,'[1]SIIF 30 de Noviembre de 2025'!$F$4:$F$749,$G315,'[1]SIIF 30 de Noviembre de 2025'!$G$4:$G$749,$H315,'[1]SIIF 30 de Noviembre de 2025'!$H$4:$H$749,$I315,'[1]SIIF 30 de Noviembre de 2025'!$I$4:$I$749,$J315,'[1]SIIF 30 de Noviembre de 2025'!$J$4:$J$749,$K315,'[1]SIIF 30 de Noviembre de 2025'!$K$4:$K$749,$L315,'[1]SIIF 30 de Noviembre de 2025'!$L$4:$L$749,$M315,'[1]SIIF 30 de Noviembre de 2025'!$M$4:$M$749,$N315,'[1]SIIF 30 de Noviembre de 2025'!$N$4:$N$749,$O315)/1000000</f>
        <v>1973.8792579999999</v>
      </c>
      <c r="AU315" s="244">
        <f t="shared" si="801"/>
        <v>0.48890156908424004</v>
      </c>
      <c r="AV315" s="413">
        <f t="shared" si="802"/>
        <v>61.062923999999839</v>
      </c>
      <c r="AW315" s="352">
        <f t="shared" si="803"/>
        <v>2002.4334020000001</v>
      </c>
      <c r="AX315" s="369">
        <f t="shared" si="804"/>
        <v>2063.496326</v>
      </c>
      <c r="AY315" s="373"/>
      <c r="AZ315" s="188">
        <f t="shared" si="805"/>
        <v>2827.2078030000002</v>
      </c>
      <c r="BA315" s="170">
        <f t="shared" si="806"/>
        <v>0.69817268327622817</v>
      </c>
      <c r="BC315" s="255">
        <v>0.2453271387297318</v>
      </c>
      <c r="BD315" s="249">
        <v>0.31447388868937093</v>
      </c>
      <c r="BE315" s="249">
        <v>0.31459773151488896</v>
      </c>
      <c r="BF315" s="249">
        <v>0.40520609637688837</v>
      </c>
      <c r="BG315" s="249">
        <v>0.70292424892219296</v>
      </c>
      <c r="BH315" s="249">
        <v>0.71382241756777809</v>
      </c>
      <c r="BI315" s="249">
        <v>0.90067647270935691</v>
      </c>
      <c r="BJ315" s="249">
        <v>0.90216258661557314</v>
      </c>
      <c r="BK315" s="249">
        <v>0.99628471523445961</v>
      </c>
      <c r="BL315" s="249">
        <v>0.99777082914067572</v>
      </c>
      <c r="BM315" s="249">
        <v>0.999504628697928</v>
      </c>
      <c r="BN315" s="249">
        <v>1</v>
      </c>
      <c r="BP315" s="249">
        <v>0</v>
      </c>
      <c r="BQ315" s="249">
        <v>6.6032122712713168E-3</v>
      </c>
      <c r="BR315" s="249">
        <v>3.1990557309517824E-2</v>
      </c>
      <c r="BS315" s="249">
        <v>6.0060877160146811E-2</v>
      </c>
      <c r="BT315" s="249">
        <v>0.11516509507875401</v>
      </c>
      <c r="BU315" s="249">
        <v>0.23289762060442479</v>
      </c>
      <c r="BV315" s="249">
        <v>0.26233021153575192</v>
      </c>
      <c r="BW315" s="249">
        <v>0.38492926473297856</v>
      </c>
      <c r="BX315" s="249">
        <v>0.41597181239603992</v>
      </c>
      <c r="BY315" s="249">
        <v>0.66816344476115008</v>
      </c>
      <c r="BZ315" s="249">
        <v>0.7002588053001908</v>
      </c>
      <c r="CA315" s="249">
        <v>1</v>
      </c>
      <c r="CC315" s="464">
        <f t="shared" si="807"/>
        <v>990.4778</v>
      </c>
      <c r="CD315" s="464">
        <f t="shared" si="807"/>
        <v>1269.6492000000001</v>
      </c>
      <c r="CE315" s="464">
        <f t="shared" si="807"/>
        <v>1270.1492000000001</v>
      </c>
      <c r="CF315" s="464">
        <f t="shared" si="807"/>
        <v>1635.9692</v>
      </c>
      <c r="CG315" s="464">
        <f t="shared" si="807"/>
        <v>2837.9692</v>
      </c>
      <c r="CH315" s="464">
        <f t="shared" si="807"/>
        <v>2881.9692</v>
      </c>
      <c r="CI315" s="464">
        <f t="shared" si="807"/>
        <v>3636.3692000000001</v>
      </c>
      <c r="CJ315" s="464">
        <f t="shared" si="807"/>
        <v>3642.3692000000001</v>
      </c>
      <c r="CK315" s="464">
        <f t="shared" si="807"/>
        <v>4022.3755839999999</v>
      </c>
      <c r="CL315" s="464">
        <f t="shared" si="807"/>
        <v>4028.3755839999999</v>
      </c>
      <c r="CM315" s="464">
        <f t="shared" si="807"/>
        <v>4035.3755839999999</v>
      </c>
      <c r="CN315" s="464">
        <f t="shared" si="807"/>
        <v>4037.3755839999999</v>
      </c>
      <c r="CP315" s="465">
        <f t="shared" si="808"/>
        <v>0</v>
      </c>
      <c r="CQ315" s="465">
        <f t="shared" si="808"/>
        <v>26.659648000000001</v>
      </c>
      <c r="CR315" s="465">
        <f t="shared" si="808"/>
        <v>129.157895</v>
      </c>
      <c r="CS315" s="465">
        <f t="shared" si="808"/>
        <v>242.48831899999999</v>
      </c>
      <c r="CT315" s="465">
        <f t="shared" si="808"/>
        <v>464.964743</v>
      </c>
      <c r="CU315" s="465">
        <f t="shared" si="808"/>
        <v>940.29516699999999</v>
      </c>
      <c r="CV315" s="465">
        <f t="shared" si="808"/>
        <v>1059.125591</v>
      </c>
      <c r="CW315" s="465">
        <f t="shared" si="808"/>
        <v>1554.1040149999999</v>
      </c>
      <c r="CX315" s="465">
        <f t="shared" si="808"/>
        <v>1679.4344390000001</v>
      </c>
      <c r="CY315" s="465">
        <f t="shared" si="808"/>
        <v>2697.6267779999998</v>
      </c>
      <c r="CZ315" s="465">
        <f t="shared" si="808"/>
        <v>2827.2078029999998</v>
      </c>
      <c r="DA315" s="465">
        <f t="shared" si="808"/>
        <v>4037.3755839999999</v>
      </c>
      <c r="DC315" s="464">
        <v>990477800</v>
      </c>
      <c r="DD315" s="465">
        <v>1269649200</v>
      </c>
      <c r="DE315" s="465">
        <v>1270149200</v>
      </c>
      <c r="DF315" s="465">
        <v>1635969200</v>
      </c>
      <c r="DG315" s="465">
        <v>2837969200</v>
      </c>
      <c r="DH315" s="465">
        <v>2881969200</v>
      </c>
      <c r="DI315" s="465">
        <v>3636369200</v>
      </c>
      <c r="DJ315" s="465">
        <v>3642369200</v>
      </c>
      <c r="DK315" s="465">
        <v>4022375584</v>
      </c>
      <c r="DL315" s="465">
        <v>4028375584</v>
      </c>
      <c r="DM315" s="465">
        <v>4035375584</v>
      </c>
      <c r="DN315" s="465">
        <v>4037375584</v>
      </c>
      <c r="DP315" s="465">
        <v>0</v>
      </c>
      <c r="DQ315" s="465">
        <v>26659648</v>
      </c>
      <c r="DR315" s="465">
        <v>129157895</v>
      </c>
      <c r="DS315" s="465">
        <v>242488319</v>
      </c>
      <c r="DT315" s="465">
        <v>464964743</v>
      </c>
      <c r="DU315" s="465">
        <v>940295167</v>
      </c>
      <c r="DV315" s="465">
        <v>1059125591</v>
      </c>
      <c r="DW315" s="465">
        <v>1554104015</v>
      </c>
      <c r="DX315" s="465">
        <v>1679434439</v>
      </c>
      <c r="DY315" s="465">
        <v>2697626778</v>
      </c>
      <c r="DZ315" s="465">
        <v>2827207803</v>
      </c>
      <c r="EA315" s="465">
        <v>4037375584</v>
      </c>
      <c r="EC315" s="464">
        <v>1000000</v>
      </c>
      <c r="ED315" s="465">
        <v>1000000</v>
      </c>
      <c r="EE315" s="465">
        <v>1000000</v>
      </c>
      <c r="EF315" s="465">
        <v>1000000</v>
      </c>
      <c r="EG315" s="465">
        <v>1000000</v>
      </c>
      <c r="EH315" s="465">
        <v>1000000</v>
      </c>
      <c r="EI315" s="465">
        <v>1000000</v>
      </c>
      <c r="EJ315" s="465">
        <v>1000000</v>
      </c>
      <c r="EK315" s="465">
        <v>1000000</v>
      </c>
      <c r="EL315" s="465">
        <v>1000000</v>
      </c>
      <c r="EM315" s="465">
        <v>1000000</v>
      </c>
      <c r="EN315" s="465">
        <v>1000000</v>
      </c>
      <c r="EP315" s="465">
        <v>1000000</v>
      </c>
      <c r="EQ315" s="465">
        <v>1000000</v>
      </c>
      <c r="ER315" s="465">
        <v>1000000</v>
      </c>
      <c r="ES315" s="465">
        <v>1000000</v>
      </c>
      <c r="ET315" s="465">
        <v>1000000</v>
      </c>
      <c r="EU315" s="465">
        <v>1000000</v>
      </c>
      <c r="EV315" s="465">
        <v>1000000</v>
      </c>
      <c r="EW315" s="465">
        <v>1000000</v>
      </c>
      <c r="EX315" s="465">
        <v>1000000</v>
      </c>
      <c r="EY315" s="465">
        <v>1000000</v>
      </c>
      <c r="EZ315" s="465">
        <v>1000000</v>
      </c>
      <c r="FA315" s="465">
        <v>1000000</v>
      </c>
    </row>
    <row r="316" spans="2:157" ht="24.75" customHeight="1">
      <c r="D316" s="316"/>
      <c r="T316" s="154" t="s">
        <v>109</v>
      </c>
      <c r="U316" s="394"/>
      <c r="V316" s="154" t="s">
        <v>109</v>
      </c>
      <c r="W316" s="344">
        <f>+SUM(W307:W315)</f>
        <v>28045.831271000003</v>
      </c>
      <c r="X316" s="344">
        <f t="shared" ref="X316:AD316" si="809">+SUM(X307:X315)</f>
        <v>0</v>
      </c>
      <c r="Y316" s="344">
        <f t="shared" si="809"/>
        <v>0</v>
      </c>
      <c r="Z316" s="344">
        <f t="shared" si="809"/>
        <v>0</v>
      </c>
      <c r="AA316" s="344">
        <f t="shared" si="809"/>
        <v>0</v>
      </c>
      <c r="AB316" s="344">
        <f t="shared" si="809"/>
        <v>0</v>
      </c>
      <c r="AC316" s="344">
        <f t="shared" si="809"/>
        <v>0</v>
      </c>
      <c r="AD316" s="344">
        <f t="shared" si="809"/>
        <v>28045.831271000003</v>
      </c>
      <c r="AE316" s="344">
        <f t="shared" ref="AE316:AF316" si="810">+SUM(AE307:AE315)</f>
        <v>0</v>
      </c>
      <c r="AF316" s="344">
        <f t="shared" si="810"/>
        <v>26971.384437069999</v>
      </c>
      <c r="AG316" s="344">
        <f>+SUM(AG307:AG315)</f>
        <v>1074.4468339300001</v>
      </c>
      <c r="AH316" s="408">
        <f>+SUM(AH307:AH315)</f>
        <v>25200.723136469998</v>
      </c>
      <c r="AI316" s="165">
        <f t="shared" si="793"/>
        <v>0.8985550434558911</v>
      </c>
      <c r="AJ316" s="256"/>
      <c r="AK316" s="183">
        <f>+SUM(AK307:AK315)</f>
        <v>27233.385493000005</v>
      </c>
      <c r="AL316" s="183">
        <f>+SUM(AL307:AL315)</f>
        <v>-2032.6623565300004</v>
      </c>
      <c r="AM316" s="168">
        <f t="shared" si="796"/>
        <v>0.97103149590577176</v>
      </c>
      <c r="AN316" s="408">
        <f>+SUM(AN307:AN315)</f>
        <v>16600.395704390001</v>
      </c>
      <c r="AO316" s="181">
        <f t="shared" si="797"/>
        <v>0.59190243084558414</v>
      </c>
      <c r="AP316" s="257"/>
      <c r="AQ316" s="183">
        <f>+SUM(AQ307:AQ315)</f>
        <v>19776.805519000001</v>
      </c>
      <c r="AR316" s="183">
        <f>+SUM(AR307:AR315)</f>
        <v>-3176.4098146099996</v>
      </c>
      <c r="AS316" s="168">
        <f t="shared" si="800"/>
        <v>0.70516025458120923</v>
      </c>
      <c r="AT316" s="408">
        <f>+SUM(AT307:AT315)</f>
        <v>16600.395704390001</v>
      </c>
      <c r="AU316" s="181">
        <f t="shared" si="801"/>
        <v>0.59190243084558414</v>
      </c>
      <c r="AV316" s="408">
        <f>+SUM(AV307:AV315)</f>
        <v>2845.1081345299999</v>
      </c>
      <c r="AW316" s="344">
        <f>+SUM(AW307:AW315)</f>
        <v>8600.327432080001</v>
      </c>
      <c r="AX316" s="344">
        <f>+SUM(AX307:AX315)</f>
        <v>11445.435566610002</v>
      </c>
      <c r="AY316" s="344">
        <f>+SUM(AY307:AY315)</f>
        <v>0</v>
      </c>
      <c r="AZ316" s="344">
        <f>+SUM(AZ307:AZ315)</f>
        <v>19776.805519000001</v>
      </c>
      <c r="BA316" s="170">
        <f t="shared" si="806"/>
        <v>0.83938711378041542</v>
      </c>
      <c r="BC316" s="478">
        <f>CC316/$AD$316</f>
        <v>0.27643915218932141</v>
      </c>
      <c r="BD316" s="478">
        <f t="shared" ref="BD316:BN316" si="811">CD316/$AD$316</f>
        <v>0.44346675339448877</v>
      </c>
      <c r="BE316" s="478">
        <f t="shared" si="811"/>
        <v>0.55493259852465293</v>
      </c>
      <c r="BF316" s="478">
        <f t="shared" si="811"/>
        <v>0.63348665298329432</v>
      </c>
      <c r="BG316" s="478">
        <f t="shared" si="811"/>
        <v>0.72389750679249887</v>
      </c>
      <c r="BH316" s="478">
        <f t="shared" si="811"/>
        <v>0.74068002307636072</v>
      </c>
      <c r="BI316" s="478">
        <f t="shared" si="811"/>
        <v>0.78566817332258498</v>
      </c>
      <c r="BJ316" s="478">
        <f t="shared" si="811"/>
        <v>0.79651858873939096</v>
      </c>
      <c r="BK316" s="478">
        <f t="shared" si="811"/>
        <v>0.8657761562627494</v>
      </c>
      <c r="BL316" s="478">
        <f t="shared" si="811"/>
        <v>0.87852468218609059</v>
      </c>
      <c r="BM316" s="478">
        <f t="shared" si="811"/>
        <v>0.97103149590577176</v>
      </c>
      <c r="BN316" s="478">
        <f t="shared" si="811"/>
        <v>1</v>
      </c>
      <c r="BP316" s="478">
        <f>CP316/$AD$316</f>
        <v>7.1311845980762326E-5</v>
      </c>
      <c r="BQ316" s="478">
        <f t="shared" ref="BQ316:CA316" si="812">CQ316/$AD$316</f>
        <v>1.153478044113132E-2</v>
      </c>
      <c r="BR316" s="478">
        <f t="shared" si="812"/>
        <v>5.4328675883304325E-2</v>
      </c>
      <c r="BS316" s="478">
        <f t="shared" si="812"/>
        <v>0.13355202036293387</v>
      </c>
      <c r="BT316" s="478">
        <f t="shared" si="812"/>
        <v>0.21995084554254499</v>
      </c>
      <c r="BU316" s="478">
        <f t="shared" si="812"/>
        <v>0.29564733592238968</v>
      </c>
      <c r="BV316" s="478">
        <f t="shared" si="812"/>
        <v>0.37002088444889863</v>
      </c>
      <c r="BW316" s="478">
        <f t="shared" si="812"/>
        <v>0.44788918554854118</v>
      </c>
      <c r="BX316" s="478">
        <f t="shared" si="812"/>
        <v>0.51081169085594325</v>
      </c>
      <c r="BY316" s="478">
        <f t="shared" si="812"/>
        <v>0.61884640370587074</v>
      </c>
      <c r="BZ316" s="478">
        <f t="shared" si="812"/>
        <v>0.70516025458120923</v>
      </c>
      <c r="CA316" s="478">
        <f t="shared" si="812"/>
        <v>1</v>
      </c>
      <c r="CC316" s="183">
        <f>+SUM(CC307:CC315)</f>
        <v>7752.965819</v>
      </c>
      <c r="CD316" s="183">
        <f t="shared" ref="CD316:CN316" si="813">+SUM(CD307:CD315)</f>
        <v>12437.39374</v>
      </c>
      <c r="CE316" s="183">
        <f t="shared" si="813"/>
        <v>15563.546025000001</v>
      </c>
      <c r="CF316" s="183">
        <f t="shared" si="813"/>
        <v>17766.659782000002</v>
      </c>
      <c r="CG316" s="183">
        <f t="shared" si="813"/>
        <v>20302.307333000001</v>
      </c>
      <c r="CH316" s="183">
        <f t="shared" si="813"/>
        <v>20772.986953</v>
      </c>
      <c r="CI316" s="183">
        <f t="shared" si="813"/>
        <v>22034.717024000005</v>
      </c>
      <c r="CJ316" s="183">
        <f t="shared" si="813"/>
        <v>22339.025944000001</v>
      </c>
      <c r="CK316" s="183">
        <f t="shared" si="813"/>
        <v>24281.411997000003</v>
      </c>
      <c r="CL316" s="183">
        <f t="shared" si="813"/>
        <v>24638.955003999999</v>
      </c>
      <c r="CM316" s="183">
        <f t="shared" si="813"/>
        <v>27233.385493000005</v>
      </c>
      <c r="CN316" s="183">
        <f t="shared" si="813"/>
        <v>28045.831271000003</v>
      </c>
      <c r="CP316" s="183">
        <f t="shared" ref="CP316:DA316" si="814">+SUM(CP307:CP315)</f>
        <v>2</v>
      </c>
      <c r="CQ316" s="183">
        <f t="shared" si="814"/>
        <v>323.50250599999998</v>
      </c>
      <c r="CR316" s="183">
        <f t="shared" si="814"/>
        <v>1523.6928770000002</v>
      </c>
      <c r="CS316" s="183">
        <f t="shared" si="814"/>
        <v>3745.5774289999999</v>
      </c>
      <c r="CT316" s="183">
        <f t="shared" si="814"/>
        <v>6168.7043020000001</v>
      </c>
      <c r="CU316" s="183">
        <f t="shared" si="814"/>
        <v>8291.6752989999986</v>
      </c>
      <c r="CV316" s="183">
        <f t="shared" si="814"/>
        <v>10377.543292</v>
      </c>
      <c r="CW316" s="183">
        <f t="shared" si="814"/>
        <v>12561.424525999999</v>
      </c>
      <c r="CX316" s="183">
        <f t="shared" si="814"/>
        <v>14326.138493</v>
      </c>
      <c r="CY316" s="183">
        <f t="shared" si="814"/>
        <v>17356.061821000003</v>
      </c>
      <c r="CZ316" s="183">
        <f t="shared" si="814"/>
        <v>19776.805519000001</v>
      </c>
      <c r="DA316" s="183">
        <f t="shared" si="814"/>
        <v>28045.831271000003</v>
      </c>
      <c r="DC316" s="183">
        <f t="shared" ref="DC316:DN316" si="815">+SUM(DC307:DC315)</f>
        <v>7752965819</v>
      </c>
      <c r="DD316" s="183">
        <f t="shared" si="815"/>
        <v>12437393740</v>
      </c>
      <c r="DE316" s="183">
        <f t="shared" si="815"/>
        <v>15563546025</v>
      </c>
      <c r="DF316" s="183">
        <f t="shared" si="815"/>
        <v>17766659782</v>
      </c>
      <c r="DG316" s="183">
        <f t="shared" si="815"/>
        <v>20302307333</v>
      </c>
      <c r="DH316" s="183">
        <f t="shared" si="815"/>
        <v>20772986953</v>
      </c>
      <c r="DI316" s="183">
        <f t="shared" si="815"/>
        <v>22034717024</v>
      </c>
      <c r="DJ316" s="183">
        <f t="shared" si="815"/>
        <v>22339025944</v>
      </c>
      <c r="DK316" s="183">
        <f t="shared" si="815"/>
        <v>24281411997</v>
      </c>
      <c r="DL316" s="183">
        <f t="shared" si="815"/>
        <v>24638955004</v>
      </c>
      <c r="DM316" s="183">
        <f t="shared" si="815"/>
        <v>27233385493</v>
      </c>
      <c r="DN316" s="183">
        <f t="shared" si="815"/>
        <v>28045831271</v>
      </c>
      <c r="DP316" s="183">
        <f t="shared" ref="DP316:EA316" si="816">+SUM(DP307:DP315)</f>
        <v>2000000</v>
      </c>
      <c r="DQ316" s="183">
        <f t="shared" si="816"/>
        <v>323502506</v>
      </c>
      <c r="DR316" s="183">
        <f t="shared" si="816"/>
        <v>1523692877</v>
      </c>
      <c r="DS316" s="183">
        <f t="shared" si="816"/>
        <v>3745577429</v>
      </c>
      <c r="DT316" s="183">
        <f t="shared" si="816"/>
        <v>6168704302</v>
      </c>
      <c r="DU316" s="183">
        <f t="shared" si="816"/>
        <v>8291675299</v>
      </c>
      <c r="DV316" s="183">
        <f t="shared" si="816"/>
        <v>10377543292</v>
      </c>
      <c r="DW316" s="183">
        <f t="shared" si="816"/>
        <v>12561424526</v>
      </c>
      <c r="DX316" s="183">
        <f t="shared" si="816"/>
        <v>14326138493</v>
      </c>
      <c r="DY316" s="183">
        <f t="shared" si="816"/>
        <v>17356061821</v>
      </c>
      <c r="DZ316" s="183">
        <f t="shared" si="816"/>
        <v>19776805519</v>
      </c>
      <c r="EA316" s="183">
        <f t="shared" si="816"/>
        <v>28045831271</v>
      </c>
      <c r="EC316" s="466">
        <v>1000000</v>
      </c>
      <c r="ED316" s="467">
        <v>1000000</v>
      </c>
      <c r="EE316" s="467">
        <v>1000000</v>
      </c>
      <c r="EF316" s="467">
        <v>1000000</v>
      </c>
      <c r="EG316" s="467">
        <v>1000000</v>
      </c>
      <c r="EH316" s="467">
        <v>1000000</v>
      </c>
      <c r="EI316" s="467">
        <v>1000000</v>
      </c>
      <c r="EJ316" s="467">
        <v>1000000</v>
      </c>
      <c r="EK316" s="467">
        <v>1000000</v>
      </c>
      <c r="EL316" s="467">
        <v>1000000</v>
      </c>
      <c r="EM316" s="467">
        <v>1000000</v>
      </c>
      <c r="EN316" s="467">
        <v>1000000</v>
      </c>
      <c r="EP316" s="467">
        <v>1000000</v>
      </c>
      <c r="EQ316" s="467">
        <v>1000000</v>
      </c>
      <c r="ER316" s="467">
        <v>1000000</v>
      </c>
      <c r="ES316" s="467">
        <v>1000000</v>
      </c>
      <c r="ET316" s="467">
        <v>1000000</v>
      </c>
      <c r="EU316" s="467">
        <v>1000000</v>
      </c>
      <c r="EV316" s="467">
        <v>1000000</v>
      </c>
      <c r="EW316" s="467">
        <v>1000000</v>
      </c>
      <c r="EX316" s="467">
        <v>1000000</v>
      </c>
      <c r="EY316" s="467">
        <v>1000000</v>
      </c>
      <c r="EZ316" s="467">
        <v>1000000</v>
      </c>
      <c r="FA316" s="467">
        <v>1000000</v>
      </c>
    </row>
    <row r="317" spans="2:157" ht="22.8">
      <c r="W317" s="329"/>
      <c r="X317" s="329"/>
      <c r="Y317" s="329"/>
      <c r="Z317" s="329"/>
      <c r="AA317" s="329"/>
      <c r="AB317" s="329"/>
      <c r="AC317" s="329"/>
      <c r="AD317" s="427"/>
      <c r="AE317" s="329"/>
      <c r="AF317" s="329"/>
      <c r="AG317" s="329"/>
      <c r="AH317" s="427"/>
      <c r="AI317" s="192"/>
      <c r="AJ317" s="193"/>
      <c r="AK317" s="193"/>
      <c r="AL317" s="193"/>
      <c r="AM317" s="194"/>
      <c r="AN317" s="427"/>
      <c r="AO317" s="192"/>
      <c r="AP317" s="193"/>
      <c r="AQ317" s="193"/>
      <c r="AR317" s="193"/>
      <c r="AS317" s="194"/>
      <c r="AT317" s="427"/>
      <c r="AU317" s="192"/>
      <c r="AV317" s="427"/>
      <c r="AW317" s="380"/>
    </row>
    <row r="318" spans="2:157" ht="22.8">
      <c r="W318" s="329"/>
      <c r="X318" s="329"/>
      <c r="Y318" s="329"/>
      <c r="Z318" s="329"/>
      <c r="AA318" s="329"/>
      <c r="AB318" s="329"/>
      <c r="AC318" s="329"/>
      <c r="AD318" s="427"/>
      <c r="AE318" s="329"/>
      <c r="AF318" s="329"/>
      <c r="AG318" s="329"/>
      <c r="AH318" s="427"/>
      <c r="AI318" s="192"/>
      <c r="AJ318" s="193"/>
      <c r="AK318" s="193"/>
      <c r="AL318" s="193"/>
      <c r="AM318" s="194"/>
      <c r="AN318" s="427"/>
      <c r="AO318" s="192"/>
      <c r="AP318" s="193"/>
      <c r="AQ318" s="193"/>
      <c r="AR318" s="193"/>
      <c r="AS318" s="194"/>
      <c r="AT318" s="427"/>
      <c r="AU318" s="192"/>
      <c r="AV318" s="427"/>
      <c r="AW318" s="380"/>
    </row>
  </sheetData>
  <mergeCells count="16">
    <mergeCell ref="T214:AS214"/>
    <mergeCell ref="T237:AW237"/>
    <mergeCell ref="T260:AS260"/>
    <mergeCell ref="T290:AS290"/>
    <mergeCell ref="CC7:DA7"/>
    <mergeCell ref="DC7:EA7"/>
    <mergeCell ref="EC7:FA7"/>
    <mergeCell ref="T70:AS70"/>
    <mergeCell ref="T164:AS164"/>
    <mergeCell ref="T188:AS188"/>
    <mergeCell ref="W1:X1"/>
    <mergeCell ref="T5:AX5"/>
    <mergeCell ref="AN7:AO7"/>
    <mergeCell ref="AT7:AU7"/>
    <mergeCell ref="AV7:AW7"/>
    <mergeCell ref="BC7:CA7"/>
  </mergeCells>
  <conditionalFormatting sqref="AM9:AM19 AM87 AS87 AM89:AM91 AS89:AS91 AM111:AM121 AS111:AS121 AM123:AM137 AS123:AS137 AM277:AM288 AS277:AS288">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6" operator="greaterThan">
      <formula>AI24</formula>
    </cfRule>
    <cfRule type="cellIs" dxfId="156" priority="27" operator="lessThanOrEqual">
      <formula>AI24</formula>
    </cfRule>
  </conditionalFormatting>
  <conditionalFormatting sqref="AM36:AM43">
    <cfRule type="cellIs" dxfId="155" priority="34" stopIfTrue="1" operator="between">
      <formula>AI36+3%</formula>
      <formula>AI36</formula>
    </cfRule>
    <cfRule type="cellIs" dxfId="154" priority="35" operator="greaterThan">
      <formula>AI36</formula>
    </cfRule>
    <cfRule type="cellIs" dxfId="153" priority="36" operator="lessThanOrEqual">
      <formula>AI36</formula>
    </cfRule>
  </conditionalFormatting>
  <conditionalFormatting sqref="AM48:AM55">
    <cfRule type="cellIs" dxfId="152" priority="28" stopIfTrue="1" operator="between">
      <formula>AI48+3%</formula>
      <formula>AI48</formula>
    </cfRule>
    <cfRule type="cellIs" dxfId="151" priority="29" operator="greaterThan">
      <formula>AI48</formula>
    </cfRule>
    <cfRule type="cellIs" dxfId="150" priority="30" operator="lessThanOrEqual">
      <formula>AI48</formula>
    </cfRule>
  </conditionalFormatting>
  <conditionalFormatting sqref="AM60:AM67">
    <cfRule type="cellIs" dxfId="149" priority="10" stopIfTrue="1" operator="between">
      <formula>AI60+3%</formula>
      <formula>AI60</formula>
    </cfRule>
    <cfRule type="cellIs" dxfId="148" priority="11" operator="greaterThan">
      <formula>AI60</formula>
    </cfRule>
    <cfRule type="cellIs" dxfId="147" priority="12" operator="lessThanOrEqual">
      <formula>AI60</formula>
    </cfRule>
  </conditionalFormatting>
  <conditionalFormatting sqref="AM73:AM83">
    <cfRule type="cellIs" dxfId="144" priority="49" stopIfTrue="1" operator="between">
      <formula>AI73+3%</formula>
      <formula>AI73</formula>
    </cfRule>
    <cfRule type="cellIs" dxfId="145" priority="50" operator="greaterThan">
      <formula>AI73</formula>
    </cfRule>
    <cfRule type="cellIs" dxfId="146" priority="51" operator="lessThanOrEqual">
      <formula>AI73</formula>
    </cfRule>
  </conditionalFormatting>
  <conditionalFormatting sqref="AM78:AM81">
    <cfRule type="cellIs" dxfId="143" priority="46" stopIfTrue="1" operator="between">
      <formula>AI77+3%</formula>
      <formula>AI77</formula>
    </cfRule>
    <cfRule type="cellIs" dxfId="141" priority="47" operator="greaterThan">
      <formula>AI77</formula>
    </cfRule>
    <cfRule type="cellIs" dxfId="142" priority="48" operator="lessThanOrEqual">
      <formula>AI77</formula>
    </cfRule>
  </conditionalFormatting>
  <conditionalFormatting sqref="AM83">
    <cfRule type="cellIs" dxfId="138" priority="43" stopIfTrue="1" operator="between">
      <formula>AI82+3%</formula>
      <formula>AI82</formula>
    </cfRule>
    <cfRule type="cellIs" dxfId="139" priority="44" operator="greaterThan">
      <formula>AI82</formula>
    </cfRule>
    <cfRule type="cellIs" dxfId="140" priority="45" operator="lessThanOrEqual">
      <formula>AI82</formula>
    </cfRule>
  </conditionalFormatting>
  <conditionalFormatting sqref="AM93:AM96 AM98:AM100 AM102:AM109">
    <cfRule type="cellIs" dxfId="135" priority="130" stopIfTrue="1" operator="between">
      <formula>AI93+3%</formula>
      <formula>AI93</formula>
    </cfRule>
    <cfRule type="cellIs" dxfId="136" priority="131" operator="greaterThan">
      <formula>AI93</formula>
    </cfRule>
    <cfRule type="cellIs" dxfId="137" priority="132" operator="lessThanOrEqual">
      <formula>AI93</formula>
    </cfRule>
  </conditionalFormatting>
  <conditionalFormatting sqref="AM139:AM146">
    <cfRule type="cellIs" dxfId="132" priority="1" stopIfTrue="1" operator="between">
      <formula>AI139+3%</formula>
      <formula>AI139</formula>
    </cfRule>
    <cfRule type="cellIs" dxfId="134" priority="2" operator="greaterThan">
      <formula>AI139</formula>
    </cfRule>
    <cfRule type="cellIs" dxfId="133" priority="3" operator="lessThanOrEqual">
      <formula>AI139</formula>
    </cfRule>
  </conditionalFormatting>
  <conditionalFormatting sqref="AM148:AM149">
    <cfRule type="cellIs" dxfId="130" priority="100" stopIfTrue="1" operator="between">
      <formula>AI148+3%</formula>
      <formula>AI148</formula>
    </cfRule>
    <cfRule type="cellIs" dxfId="131" priority="101" operator="greaterThan">
      <formula>AI148</formula>
    </cfRule>
    <cfRule type="cellIs" dxfId="129" priority="102" operator="lessThanOrEqual">
      <formula>AI148</formula>
    </cfRule>
  </conditionalFormatting>
  <conditionalFormatting sqref="AM151:AM153">
    <cfRule type="cellIs" dxfId="126" priority="97" stopIfTrue="1" operator="between">
      <formula>AI151+3%</formula>
      <formula>AI151</formula>
    </cfRule>
    <cfRule type="cellIs" dxfId="128" priority="98" operator="greaterThan">
      <formula>AI151</formula>
    </cfRule>
    <cfRule type="cellIs" dxfId="127" priority="99" operator="lessThanOrEqual">
      <formula>AI151</formula>
    </cfRule>
  </conditionalFormatting>
  <conditionalFormatting sqref="AM155:AM162">
    <cfRule type="cellIs" dxfId="123" priority="94" stopIfTrue="1" operator="between">
      <formula>AI155+3%</formula>
      <formula>AI155</formula>
    </cfRule>
    <cfRule type="cellIs" dxfId="124" priority="95" operator="greaterThan">
      <formula>AI155</formula>
    </cfRule>
    <cfRule type="cellIs" dxfId="125" priority="96" operator="lessThanOrEqual">
      <formula>AI155</formula>
    </cfRule>
  </conditionalFormatting>
  <conditionalFormatting sqref="AM167:AM177">
    <cfRule type="cellIs" dxfId="120" priority="91" stopIfTrue="1" operator="between">
      <formula>AI167+3%</formula>
      <formula>AI167</formula>
    </cfRule>
    <cfRule type="cellIs" dxfId="121" priority="92" operator="greaterThan">
      <formula>AI167</formula>
    </cfRule>
    <cfRule type="cellIs" dxfId="122" priority="93" operator="lessThanOrEqual">
      <formula>AI167</formula>
    </cfRule>
  </conditionalFormatting>
  <conditionalFormatting sqref="AM181:AM186">
    <cfRule type="cellIs" dxfId="119" priority="88" stopIfTrue="1" operator="between">
      <formula>AI181+3%</formula>
      <formula>AI181</formula>
    </cfRule>
    <cfRule type="cellIs" dxfId="117" priority="89" operator="greaterThan">
      <formula>AI181</formula>
    </cfRule>
    <cfRule type="cellIs" dxfId="118" priority="90" operator="lessThanOrEqual">
      <formula>AI181</formula>
    </cfRule>
  </conditionalFormatting>
  <conditionalFormatting sqref="AM191:AM198">
    <cfRule type="cellIs" dxfId="114" priority="85" stopIfTrue="1" operator="between">
      <formula>AI191+3%</formula>
      <formula>AI191</formula>
    </cfRule>
    <cfRule type="cellIs" dxfId="115" priority="86" operator="greaterThan">
      <formula>AI191</formula>
    </cfRule>
    <cfRule type="cellIs" dxfId="116" priority="87" operator="lessThanOrEqual">
      <formula>AI191</formula>
    </cfRule>
  </conditionalFormatting>
  <conditionalFormatting sqref="AM202:AM212">
    <cfRule type="cellIs" dxfId="113" priority="82" stopIfTrue="1" operator="between">
      <formula>AI202+3%</formula>
      <formula>AI202</formula>
    </cfRule>
    <cfRule type="cellIs" dxfId="111" priority="83" operator="greaterThan">
      <formula>AI202</formula>
    </cfRule>
    <cfRule type="cellIs" dxfId="112" priority="84" operator="lessThanOrEqual">
      <formula>AI202</formula>
    </cfRule>
  </conditionalFormatting>
  <conditionalFormatting sqref="AM217:AM225 AM227">
    <cfRule type="cellIs" dxfId="110" priority="79" stopIfTrue="1" operator="between">
      <formula>AI217+3%</formula>
      <formula>AI217</formula>
    </cfRule>
    <cfRule type="cellIs" dxfId="108" priority="80" operator="greaterThan">
      <formula>AI217</formula>
    </cfRule>
    <cfRule type="cellIs" dxfId="109" priority="81" operator="lessThanOrEqual">
      <formula>AI217</formula>
    </cfRule>
  </conditionalFormatting>
  <conditionalFormatting sqref="AM231:AM234">
    <cfRule type="cellIs" dxfId="106" priority="76" stopIfTrue="1" operator="between">
      <formula>AI231+3%</formula>
      <formula>AI231</formula>
    </cfRule>
    <cfRule type="cellIs" dxfId="105" priority="77" operator="greaterThan">
      <formula>AI231</formula>
    </cfRule>
    <cfRule type="cellIs" dxfId="107" priority="78" operator="lessThanOrEqual">
      <formula>AI231</formula>
    </cfRule>
  </conditionalFormatting>
  <conditionalFormatting sqref="AM240:AM250">
    <cfRule type="cellIs" dxfId="104" priority="73" stopIfTrue="1" operator="between">
      <formula>AI240+3%</formula>
      <formula>AI240</formula>
    </cfRule>
    <cfRule type="cellIs" dxfId="102" priority="74" operator="greaterThan">
      <formula>AI240</formula>
    </cfRule>
    <cfRule type="cellIs" dxfId="103" priority="75" operator="lessThanOrEqual">
      <formula>AI240</formula>
    </cfRule>
  </conditionalFormatting>
  <conditionalFormatting sqref="AM254:AM258">
    <cfRule type="cellIs" dxfId="100" priority="70" stopIfTrue="1" operator="between">
      <formula>AI254+3%</formula>
      <formula>AI254</formula>
    </cfRule>
    <cfRule type="cellIs" dxfId="99" priority="71" operator="greaterThan">
      <formula>AI254</formula>
    </cfRule>
    <cfRule type="cellIs" dxfId="101" priority="72" operator="lessThanOrEqual">
      <formula>AI254</formula>
    </cfRule>
  </conditionalFormatting>
  <conditionalFormatting sqref="AM263:AM273">
    <cfRule type="cellIs" dxfId="98" priority="67" stopIfTrue="1" operator="between">
      <formula>AI263+3%</formula>
      <formula>AI263</formula>
    </cfRule>
    <cfRule type="cellIs" dxfId="97" priority="68" operator="greaterThan">
      <formula>AI263</formula>
    </cfRule>
    <cfRule type="cellIs" dxfId="96" priority="69" operator="lessThanOrEqual">
      <formula>AI263</formula>
    </cfRule>
  </conditionalFormatting>
  <conditionalFormatting sqref="AM293:AM303">
    <cfRule type="cellIs" dxfId="95" priority="64" stopIfTrue="1" operator="between">
      <formula>AI293+3%</formula>
      <formula>AI293</formula>
    </cfRule>
    <cfRule type="cellIs" dxfId="94" priority="65" operator="greaterThan">
      <formula>AI293</formula>
    </cfRule>
    <cfRule type="cellIs" dxfId="93" priority="66" operator="lessThanOrEqual">
      <formula>AI293</formula>
    </cfRule>
  </conditionalFormatting>
  <conditionalFormatting sqref="AM307:AM316">
    <cfRule type="cellIs" dxfId="92" priority="61" stopIfTrue="1" operator="between">
      <formula>AI307+3%</formula>
      <formula>AI307</formula>
    </cfRule>
    <cfRule type="cellIs" dxfId="91" priority="62" operator="greaterThan">
      <formula>AI307</formula>
    </cfRule>
    <cfRule type="cellIs" dxfId="90" priority="63" operator="lessThanOrEqual">
      <formula>AI307</formula>
    </cfRule>
  </conditionalFormatting>
  <conditionalFormatting sqref="AS9:AS19">
    <cfRule type="cellIs" dxfId="88" priority="19" stopIfTrue="1" operator="between">
      <formula>AO9+3%</formula>
      <formula>AO9</formula>
    </cfRule>
    <cfRule type="cellIs" dxfId="87" priority="20" operator="greaterThan">
      <formula>AO9</formula>
    </cfRule>
    <cfRule type="cellIs" dxfId="89" priority="21" operator="lessThanOrEqual">
      <formula>AO9</formula>
    </cfRule>
  </conditionalFormatting>
  <conditionalFormatting sqref="AS24:AS31">
    <cfRule type="cellIs" dxfId="84" priority="16" stopIfTrue="1" operator="between">
      <formula>AO24+3%</formula>
      <formula>AO24</formula>
    </cfRule>
    <cfRule type="cellIs" dxfId="85" priority="17" operator="greaterThan">
      <formula>AO24</formula>
    </cfRule>
    <cfRule type="cellIs" dxfId="86" priority="18" operator="lessThanOrEqual">
      <formula>AO24</formula>
    </cfRule>
  </conditionalFormatting>
  <conditionalFormatting sqref="AS36:AS43">
    <cfRule type="cellIs" dxfId="81" priority="31" stopIfTrue="1" operator="between">
      <formula>AO36+3%</formula>
      <formula>AO36</formula>
    </cfRule>
    <cfRule type="cellIs" dxfId="82" priority="32" operator="greaterThan">
      <formula>AO36</formula>
    </cfRule>
    <cfRule type="cellIs" dxfId="83" priority="33" operator="lessThanOrEqual">
      <formula>AO36</formula>
    </cfRule>
  </conditionalFormatting>
  <conditionalFormatting sqref="AS48:AS55">
    <cfRule type="cellIs" dxfId="80" priority="13" stopIfTrue="1" operator="between">
      <formula>AO48+3%</formula>
      <formula>AO48</formula>
    </cfRule>
    <cfRule type="cellIs" dxfId="79" priority="14" operator="greaterThan">
      <formula>AO48</formula>
    </cfRule>
    <cfRule type="cellIs" dxfId="78" priority="15" operator="lessThanOrEqual">
      <formula>AO48</formula>
    </cfRule>
  </conditionalFormatting>
  <conditionalFormatting sqref="AS60:AS67">
    <cfRule type="cellIs" dxfId="77" priority="7" stopIfTrue="1" operator="between">
      <formula>AO60+3%</formula>
      <formula>AO60</formula>
    </cfRule>
    <cfRule type="cellIs" dxfId="76" priority="8" operator="greaterThan">
      <formula>AO60</formula>
    </cfRule>
    <cfRule type="cellIs" dxfId="75" priority="9" operator="lessThanOrEqual">
      <formula>AO60</formula>
    </cfRule>
  </conditionalFormatting>
  <conditionalFormatting sqref="AS73:AS83">
    <cfRule type="cellIs" dxfId="72" priority="40" stopIfTrue="1" operator="between">
      <formula>AO73+3%</formula>
      <formula>AO73</formula>
    </cfRule>
    <cfRule type="cellIs" dxfId="73" priority="41" operator="greaterThan">
      <formula>AO73</formula>
    </cfRule>
    <cfRule type="cellIs" dxfId="74" priority="42" operator="lessThanOrEqual">
      <formula>AO73</formula>
    </cfRule>
  </conditionalFormatting>
  <conditionalFormatting sqref="AS93:AS96 AS98:AS100 AS102:AS109 AS139:AS146 AS148:AS149 AS151:AS153 AS181:AS186 AS191:AS198 AS202:AS212 AS217:AS225 AS227 AS240:AS250 AS263:AS273 AS293:AS303 AS307:AS316">
    <cfRule type="cellIs" dxfId="71" priority="133" stopIfTrue="1" operator="between">
      <formula>AO93+3%</formula>
      <formula>AO93</formula>
    </cfRule>
    <cfRule type="cellIs" dxfId="70" priority="161" operator="greaterThan">
      <formula>AO93</formula>
    </cfRule>
    <cfRule type="cellIs" dxfId="69" priority="162" operator="lessThanOrEqual">
      <formula>AO93</formula>
    </cfRule>
  </conditionalFormatting>
  <conditionalFormatting sqref="AS155:AS162">
    <cfRule type="cellIs" dxfId="66" priority="58" stopIfTrue="1" operator="between">
      <formula>AO155+3%</formula>
      <formula>AO155</formula>
    </cfRule>
    <cfRule type="cellIs" dxfId="67" priority="59" operator="greaterThan">
      <formula>AO155</formula>
    </cfRule>
    <cfRule type="cellIs" dxfId="68" priority="60" operator="lessThanOrEqual">
      <formula>AO155</formula>
    </cfRule>
  </conditionalFormatting>
  <conditionalFormatting sqref="AS167:AS177">
    <cfRule type="cellIs" dxfId="63" priority="37" stopIfTrue="1" operator="between">
      <formula>AO167+3%</formula>
      <formula>AO167</formula>
    </cfRule>
    <cfRule type="cellIs" dxfId="64" priority="38" operator="greaterThan">
      <formula>AO167</formula>
    </cfRule>
    <cfRule type="cellIs" dxfId="65" priority="39" operator="lessThanOrEqual">
      <formula>AO167</formula>
    </cfRule>
  </conditionalFormatting>
  <conditionalFormatting sqref="AS231:AS234">
    <cfRule type="cellIs" dxfId="60" priority="55" stopIfTrue="1" operator="between">
      <formula>AO231+3%</formula>
      <formula>AO231</formula>
    </cfRule>
    <cfRule type="cellIs" dxfId="61" priority="56" operator="greaterThan">
      <formula>AO231</formula>
    </cfRule>
    <cfRule type="cellIs" dxfId="62" priority="57" operator="lessThanOrEqual">
      <formula>AO231</formula>
    </cfRule>
  </conditionalFormatting>
  <conditionalFormatting sqref="AS254:AS258">
    <cfRule type="cellIs" dxfId="57" priority="52" stopIfTrue="1" operator="between">
      <formula>AO254+3%</formula>
      <formula>AO254</formula>
    </cfRule>
    <cfRule type="cellIs" dxfId="58" priority="53" operator="greaterThan">
      <formula>AO254</formula>
    </cfRule>
    <cfRule type="cellIs" dxfId="59" priority="54" operator="lessThanOrEqual">
      <formula>AO254</formula>
    </cfRule>
  </conditionalFormatting>
  <conditionalFormatting sqref="BA9:BA19 BA87 BA89:BA91 BA102:BA109 BA111:BA121 BA123:BA137 BA155:BA162 BA231:BA234 BA254:BA258 BA277:BA288">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59" operator="between">
      <formula>0.949</formula>
      <formula>0.801</formula>
    </cfRule>
    <cfRule type="cellIs" dxfId="51" priority="160" operator="greaterThanOrEqual">
      <formula>0.95</formula>
    </cfRule>
  </conditionalFormatting>
  <conditionalFormatting sqref="BA36:BA43">
    <cfRule type="cellIs" dxfId="48" priority="155" operator="lessThanOrEqual">
      <formula>0.8</formula>
    </cfRule>
    <cfRule type="cellIs" dxfId="49" priority="156" operator="between">
      <formula>0.949</formula>
      <formula>0.801</formula>
    </cfRule>
    <cfRule type="cellIs" dxfId="50" priority="157" operator="greaterThanOrEqual">
      <formula>0.95</formula>
    </cfRule>
  </conditionalFormatting>
  <conditionalFormatting sqref="BA48:BA55">
    <cfRule type="cellIs" dxfId="46" priority="152" operator="lessThanOrEqual">
      <formula>0.8</formula>
    </cfRule>
    <cfRule type="cellIs" dxfId="45" priority="153" operator="between">
      <formula>0.949</formula>
      <formula>0.801</formula>
    </cfRule>
    <cfRule type="cellIs" dxfId="47" priority="154" operator="greaterThanOrEqual">
      <formula>0.95</formula>
    </cfRule>
  </conditionalFormatting>
  <conditionalFormatting sqref="BA73:BA83">
    <cfRule type="cellIs" dxfId="42" priority="124" operator="lessThanOrEqual">
      <formula>0.8</formula>
    </cfRule>
    <cfRule type="cellIs" dxfId="43" priority="125" operator="between">
      <formula>0.949</formula>
      <formula>0.801</formula>
    </cfRule>
    <cfRule type="cellIs" dxfId="44" priority="126" operator="greaterThanOrEqual">
      <formula>0.95</formula>
    </cfRule>
  </conditionalFormatting>
  <conditionalFormatting sqref="BA93:BA96">
    <cfRule type="cellIs" dxfId="41" priority="103" operator="lessThanOrEqual">
      <formula>0.8</formula>
    </cfRule>
    <cfRule type="cellIs" dxfId="39" priority="104" operator="between">
      <formula>0.949</formula>
      <formula>0.801</formula>
    </cfRule>
    <cfRule type="cellIs" dxfId="40" priority="105" operator="greaterThanOrEqual">
      <formula>0.95</formula>
    </cfRule>
  </conditionalFormatting>
  <conditionalFormatting sqref="BA98:BA100">
    <cfRule type="cellIs" dxfId="38" priority="143" operator="lessThanOrEqual">
      <formula>0.8</formula>
    </cfRule>
    <cfRule type="cellIs" dxfId="37" priority="144" operator="between">
      <formula>0.949</formula>
      <formula>0.801</formula>
    </cfRule>
    <cfRule type="cellIs" dxfId="36" priority="145" operator="greaterThanOrEqual">
      <formula>0.95</formula>
    </cfRule>
  </conditionalFormatting>
  <conditionalFormatting sqref="BA139:BA146">
    <cfRule type="cellIs" dxfId="34" priority="4" operator="lessThanOrEqual">
      <formula>0.8</formula>
    </cfRule>
    <cfRule type="cellIs" dxfId="33" priority="5" operator="between">
      <formula>0.949</formula>
      <formula>0.801</formula>
    </cfRule>
    <cfRule type="cellIs" dxfId="35" priority="6" operator="greaterThanOrEqual">
      <formula>0.95</formula>
    </cfRule>
  </conditionalFormatting>
  <conditionalFormatting sqref="BA148:BA149">
    <cfRule type="cellIs" dxfId="32" priority="149" operator="lessThanOrEqual">
      <formula>0.8</formula>
    </cfRule>
    <cfRule type="cellIs" dxfId="31" priority="150" operator="between">
      <formula>0.949</formula>
      <formula>0.801</formula>
    </cfRule>
    <cfRule type="cellIs" dxfId="30" priority="151" operator="greaterThanOrEqual">
      <formula>0.95</formula>
    </cfRule>
  </conditionalFormatting>
  <conditionalFormatting sqref="BA151:BA153">
    <cfRule type="cellIs" dxfId="27" priority="140" operator="lessThanOrEqual">
      <formula>0.8</formula>
    </cfRule>
    <cfRule type="cellIs" dxfId="29" priority="141" operator="between">
      <formula>0.949</formula>
      <formula>0.801</formula>
    </cfRule>
    <cfRule type="cellIs" dxfId="28" priority="142" operator="greaterThanOrEqual">
      <formula>0.95</formula>
    </cfRule>
  </conditionalFormatting>
  <conditionalFormatting sqref="BA167:BA177">
    <cfRule type="cellIs" dxfId="26" priority="121" operator="lessThanOrEqual">
      <formula>0.8</formula>
    </cfRule>
    <cfRule type="cellIs" dxfId="24" priority="122" operator="between">
      <formula>0.949</formula>
      <formula>0.801</formula>
    </cfRule>
    <cfRule type="cellIs" dxfId="25" priority="123" operator="greaterThanOrEqual">
      <formula>0.95</formula>
    </cfRule>
  </conditionalFormatting>
  <conditionalFormatting sqref="BA181:BA186">
    <cfRule type="cellIs" dxfId="23" priority="137" operator="lessThanOrEqual">
      <formula>0.8</formula>
    </cfRule>
    <cfRule type="cellIs" dxfId="22" priority="138" operator="between">
      <formula>0.949</formula>
      <formula>0.801</formula>
    </cfRule>
    <cfRule type="cellIs" dxfId="21" priority="139" operator="greaterThanOrEqual">
      <formula>0.95</formula>
    </cfRule>
  </conditionalFormatting>
  <conditionalFormatting sqref="BA191:BA198">
    <cfRule type="cellIs" dxfId="19" priority="134" operator="lessThanOrEqual">
      <formula>0.8</formula>
    </cfRule>
    <cfRule type="cellIs" dxfId="18" priority="135" operator="between">
      <formula>0.949</formula>
      <formula>0.801</formula>
    </cfRule>
    <cfRule type="cellIs" dxfId="20" priority="136" operator="greaterThanOrEqual">
      <formula>0.95</formula>
    </cfRule>
  </conditionalFormatting>
  <conditionalFormatting sqref="BA202:BA212">
    <cfRule type="cellIs" dxfId="17" priority="146" operator="lessThanOrEqual">
      <formula>0.8</formula>
    </cfRule>
    <cfRule type="cellIs" dxfId="16" priority="147" operator="between">
      <formula>0.949</formula>
      <formula>0.801</formula>
    </cfRule>
    <cfRule type="cellIs" dxfId="15" priority="148" operator="greaterThanOrEqual">
      <formula>0.95</formula>
    </cfRule>
  </conditionalFormatting>
  <conditionalFormatting sqref="BA217:BA227">
    <cfRule type="cellIs" dxfId="12" priority="118" operator="lessThanOrEqual">
      <formula>0.8</formula>
    </cfRule>
    <cfRule type="cellIs" dxfId="13" priority="119" operator="between">
      <formula>0.949</formula>
      <formula>0.801</formula>
    </cfRule>
    <cfRule type="cellIs" dxfId="14" priority="120" operator="greaterThanOrEqual">
      <formula>0.95</formula>
    </cfRule>
  </conditionalFormatting>
  <conditionalFormatting sqref="BA240:BA250">
    <cfRule type="cellIs" dxfId="9" priority="115" operator="lessThanOrEqual">
      <formula>0.8</formula>
    </cfRule>
    <cfRule type="cellIs" dxfId="10" priority="116" operator="between">
      <formula>0.949</formula>
      <formula>0.801</formula>
    </cfRule>
    <cfRule type="cellIs" dxfId="11" priority="117" operator="greaterThanOrEqual">
      <formula>0.95</formula>
    </cfRule>
  </conditionalFormatting>
  <conditionalFormatting sqref="BA263:BA273">
    <cfRule type="cellIs" dxfId="6" priority="112" operator="lessThanOrEqual">
      <formula>0.8</formula>
    </cfRule>
    <cfRule type="cellIs" dxfId="7" priority="113" operator="between">
      <formula>0.949</formula>
      <formula>0.801</formula>
    </cfRule>
    <cfRule type="cellIs" dxfId="8" priority="114" operator="greaterThanOrEqual">
      <formula>0.95</formula>
    </cfRule>
  </conditionalFormatting>
  <conditionalFormatting sqref="BA293:BA303">
    <cfRule type="cellIs" dxfId="4" priority="109" operator="lessThanOrEqual">
      <formula>0.8</formula>
    </cfRule>
    <cfRule type="cellIs" dxfId="5" priority="110" operator="between">
      <formula>0.949</formula>
      <formula>0.801</formula>
    </cfRule>
    <cfRule type="cellIs" dxfId="3" priority="111" operator="greaterThanOrEqual">
      <formula>0.95</formula>
    </cfRule>
  </conditionalFormatting>
  <conditionalFormatting sqref="BA307:BA316">
    <cfRule type="cellIs" dxfId="2" priority="127" operator="lessThanOrEqual">
      <formula>0.8</formula>
    </cfRule>
    <cfRule type="cellIs" dxfId="1" priority="128" operator="between">
      <formula>0.949</formula>
      <formula>0.801</formula>
    </cfRule>
    <cfRule type="cellIs" dxfId="0" priority="129" operator="greaterThanOrEqual">
      <formula>0.95</formula>
    </cfRule>
  </conditionalFormatting>
  <dataValidations count="1">
    <dataValidation type="list" allowBlank="1" showInputMessage="1" showErrorMessage="1" sqref="W1:X1" xr:uid="{CBCA4762-0D2E-4F76-A128-2EF1B540C50D}">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7" min="19" max="44" man="1"/>
    <brk id="162" min="19" max="44" man="1"/>
    <brk id="186" min="19" max="44" man="1"/>
    <brk id="212" min="19" max="44" man="1"/>
    <brk id="235" min="19" max="44" man="1"/>
    <brk id="258" min="19" max="44" man="1"/>
    <brk id="288"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4"/>
  <cols>
    <col min="1" max="2" width="2.44140625" customWidth="1"/>
    <col min="3" max="3" width="16.88671875" style="48" customWidth="1"/>
    <col min="4" max="4" width="11.44140625" style="16" customWidth="1"/>
    <col min="5" max="5" width="115" style="4" customWidth="1"/>
    <col min="6" max="6" width="23.44140625" style="3" customWidth="1"/>
    <col min="7" max="8" width="23.6640625" style="3" customWidth="1"/>
    <col min="9" max="9" width="23.44140625" style="3" customWidth="1"/>
    <col min="10" max="11" width="15.88671875" style="29" customWidth="1"/>
    <col min="12" max="12" width="2.44140625" style="7" customWidth="1"/>
    <col min="13" max="13" width="16.33203125" style="2" customWidth="1"/>
    <col min="14" max="28" width="16.33203125" customWidth="1"/>
    <col min="29" max="67" width="8" customWidth="1"/>
    <col min="16382" max="16382" width="11.44140625" hidden="1" customWidth="1"/>
    <col min="16384" max="16384" width="41" customWidth="1"/>
  </cols>
  <sheetData>
    <row r="1" spans="2:14" ht="24.75" customHeight="1">
      <c r="C1" s="46"/>
      <c r="D1" s="19"/>
      <c r="E1" s="20"/>
      <c r="F1" s="21"/>
      <c r="G1" s="21"/>
      <c r="H1" s="21"/>
      <c r="I1" s="21"/>
      <c r="J1" s="27"/>
      <c r="K1" s="27"/>
      <c r="L1" s="6"/>
    </row>
    <row r="2" spans="2:14" ht="20.25" customHeight="1">
      <c r="C2" s="650" t="s">
        <v>409</v>
      </c>
      <c r="D2" s="650"/>
      <c r="E2" s="650"/>
      <c r="F2" s="650"/>
      <c r="G2" s="650"/>
      <c r="H2" s="650"/>
      <c r="I2" s="650"/>
      <c r="J2" s="650"/>
      <c r="K2" s="650"/>
      <c r="L2" s="650"/>
    </row>
    <row r="3" spans="2:14" ht="15" customHeight="1">
      <c r="C3" s="650"/>
      <c r="D3" s="650"/>
      <c r="E3" s="650"/>
      <c r="F3" s="650"/>
      <c r="G3" s="650"/>
      <c r="H3" s="650"/>
      <c r="I3" s="650"/>
      <c r="J3" s="650"/>
      <c r="K3" s="650"/>
      <c r="L3" s="650"/>
    </row>
    <row r="4" spans="2:14" ht="15" customHeight="1">
      <c r="C4" s="650"/>
      <c r="D4" s="650"/>
      <c r="E4" s="650"/>
      <c r="F4" s="650"/>
      <c r="G4" s="650"/>
      <c r="H4" s="650"/>
      <c r="I4" s="650"/>
      <c r="J4" s="650"/>
      <c r="K4" s="650"/>
      <c r="L4" s="650"/>
    </row>
    <row r="5" spans="2:14" ht="15" customHeight="1">
      <c r="C5" s="650"/>
      <c r="D5" s="650"/>
      <c r="E5" s="650"/>
      <c r="F5" s="650"/>
      <c r="G5" s="650"/>
      <c r="H5" s="650"/>
      <c r="I5" s="650"/>
      <c r="J5" s="650"/>
      <c r="K5" s="650"/>
      <c r="L5" s="650"/>
    </row>
    <row r="6" spans="2:14" ht="9.75" customHeight="1">
      <c r="C6" s="46"/>
      <c r="D6" s="19"/>
      <c r="E6" s="20"/>
      <c r="F6" s="21"/>
      <c r="G6" s="21"/>
      <c r="H6" s="21"/>
      <c r="I6" s="21"/>
      <c r="J6" s="27"/>
      <c r="K6" s="27"/>
      <c r="L6" s="6"/>
    </row>
    <row r="7" spans="2:14" s="1" customFormat="1" ht="24.75" customHeight="1">
      <c r="B7" s="12"/>
      <c r="C7" s="640" t="s">
        <v>0</v>
      </c>
      <c r="D7" s="640" t="s">
        <v>1</v>
      </c>
      <c r="E7" s="640" t="s">
        <v>2</v>
      </c>
      <c r="F7" s="641" t="s">
        <v>3</v>
      </c>
      <c r="G7" s="641"/>
      <c r="H7" s="641"/>
      <c r="I7" s="641"/>
      <c r="J7" s="642" t="s">
        <v>4</v>
      </c>
      <c r="K7" s="642"/>
      <c r="L7" s="9" t="s">
        <v>5</v>
      </c>
      <c r="M7" s="18"/>
    </row>
    <row r="8" spans="2:14" s="1" customFormat="1" ht="80.25" customHeight="1">
      <c r="B8" s="12"/>
      <c r="C8" s="640"/>
      <c r="D8" s="640"/>
      <c r="E8" s="640"/>
      <c r="F8" s="24" t="s">
        <v>410</v>
      </c>
      <c r="G8" s="24" t="s">
        <v>61</v>
      </c>
      <c r="H8" s="24" t="s">
        <v>7</v>
      </c>
      <c r="I8" s="24" t="s">
        <v>8</v>
      </c>
      <c r="J8" s="28" t="s">
        <v>9</v>
      </c>
      <c r="K8" s="28" t="s">
        <v>10</v>
      </c>
      <c r="L8" s="8"/>
      <c r="M8" s="18"/>
    </row>
    <row r="9" spans="2:14" s="5" customFormat="1" ht="64.5" customHeight="1">
      <c r="B9" s="13"/>
      <c r="C9" s="644" t="s">
        <v>11</v>
      </c>
      <c r="D9" s="613" t="s">
        <v>12</v>
      </c>
      <c r="E9" s="54" t="s">
        <v>411</v>
      </c>
      <c r="F9" s="55">
        <v>409355.20455000002</v>
      </c>
      <c r="G9" s="55">
        <v>0</v>
      </c>
      <c r="H9" s="55">
        <v>0</v>
      </c>
      <c r="I9" s="58">
        <v>0</v>
      </c>
      <c r="J9" s="56">
        <v>0</v>
      </c>
      <c r="K9" s="56">
        <v>0</v>
      </c>
      <c r="L9" s="10"/>
      <c r="M9" s="26"/>
      <c r="N9" s="45"/>
    </row>
    <row r="10" spans="2:14" s="5" customFormat="1" ht="57" customHeight="1">
      <c r="B10" s="13"/>
      <c r="C10" s="644"/>
      <c r="D10" s="614"/>
      <c r="E10" s="45" t="s">
        <v>412</v>
      </c>
      <c r="F10" s="33">
        <v>70644.795450000005</v>
      </c>
      <c r="G10" s="33">
        <v>0</v>
      </c>
      <c r="H10" s="33">
        <v>0</v>
      </c>
      <c r="I10" s="38">
        <v>0</v>
      </c>
      <c r="J10" s="36">
        <v>0</v>
      </c>
      <c r="K10" s="36">
        <v>0</v>
      </c>
      <c r="L10" s="10"/>
      <c r="M10" s="26"/>
      <c r="N10" s="45"/>
    </row>
    <row r="11" spans="2:14" s="5" customFormat="1" ht="57.75" customHeight="1">
      <c r="B11" s="13"/>
      <c r="C11" s="644"/>
      <c r="D11" s="649"/>
      <c r="E11" s="61" t="s">
        <v>413</v>
      </c>
      <c r="F11" s="62">
        <v>47054</v>
      </c>
      <c r="G11" s="62">
        <v>0</v>
      </c>
      <c r="H11" s="62">
        <v>450.64039100000002</v>
      </c>
      <c r="I11" s="63">
        <v>0</v>
      </c>
      <c r="J11" s="64">
        <v>0.95770899604709481</v>
      </c>
      <c r="K11" s="64">
        <v>0</v>
      </c>
      <c r="L11" s="10"/>
      <c r="M11" s="26"/>
      <c r="N11" s="45"/>
    </row>
    <row r="12" spans="2:14" s="5" customFormat="1" ht="72" customHeight="1">
      <c r="B12" s="13"/>
      <c r="C12" s="644"/>
      <c r="D12" s="65" t="s">
        <v>17</v>
      </c>
      <c r="E12" s="66" t="s">
        <v>414</v>
      </c>
      <c r="F12" s="67">
        <v>9000</v>
      </c>
      <c r="G12" s="67">
        <v>0</v>
      </c>
      <c r="H12" s="67">
        <v>0</v>
      </c>
      <c r="I12" s="68">
        <v>0</v>
      </c>
      <c r="J12" s="69">
        <v>0</v>
      </c>
      <c r="K12" s="69">
        <v>0</v>
      </c>
      <c r="L12" s="10"/>
      <c r="M12" s="26"/>
      <c r="N12" s="45"/>
    </row>
    <row r="13" spans="2:14" s="5" customFormat="1" ht="59.25" customHeight="1">
      <c r="B13" s="13"/>
      <c r="C13" s="644"/>
      <c r="D13" s="614" t="s">
        <v>27</v>
      </c>
      <c r="E13" s="45" t="s">
        <v>415</v>
      </c>
      <c r="F13" s="33">
        <v>1200</v>
      </c>
      <c r="G13" s="33">
        <v>0</v>
      </c>
      <c r="H13" s="33">
        <v>0</v>
      </c>
      <c r="I13" s="33">
        <v>0</v>
      </c>
      <c r="J13" s="36">
        <v>0</v>
      </c>
      <c r="K13" s="36">
        <v>0</v>
      </c>
      <c r="L13" s="10"/>
      <c r="M13" s="26"/>
      <c r="N13" s="45"/>
    </row>
    <row r="14" spans="2:14" s="5" customFormat="1" ht="47.25" customHeight="1">
      <c r="B14" s="13"/>
      <c r="C14" s="644"/>
      <c r="D14" s="614"/>
      <c r="E14" s="45" t="s">
        <v>416</v>
      </c>
      <c r="F14" s="33">
        <v>4000</v>
      </c>
      <c r="G14" s="33">
        <v>0</v>
      </c>
      <c r="H14" s="33">
        <v>0</v>
      </c>
      <c r="I14" s="33">
        <v>0</v>
      </c>
      <c r="J14" s="36">
        <v>0</v>
      </c>
      <c r="K14" s="36">
        <v>0</v>
      </c>
      <c r="L14" s="10"/>
      <c r="M14" s="26"/>
      <c r="N14" s="45"/>
    </row>
    <row r="15" spans="2:14" s="5" customFormat="1" ht="46.8">
      <c r="B15" s="13"/>
      <c r="C15" s="645"/>
      <c r="D15" s="618"/>
      <c r="E15" s="50" t="s">
        <v>417</v>
      </c>
      <c r="F15" s="51">
        <v>11712</v>
      </c>
      <c r="G15" s="51">
        <v>0</v>
      </c>
      <c r="H15" s="51">
        <v>11097.49494</v>
      </c>
      <c r="I15" s="52">
        <v>0</v>
      </c>
      <c r="J15" s="53">
        <v>94.753201331967219</v>
      </c>
      <c r="K15" s="53">
        <v>0</v>
      </c>
      <c r="L15" s="10"/>
      <c r="M15" s="26"/>
      <c r="N15" s="45"/>
    </row>
    <row r="16" spans="2:14" s="5" customFormat="1" ht="60" customHeight="1">
      <c r="B16" s="13"/>
      <c r="C16" s="643" t="s">
        <v>418</v>
      </c>
      <c r="D16" s="613" t="s">
        <v>419</v>
      </c>
      <c r="E16" s="54" t="s">
        <v>420</v>
      </c>
      <c r="F16" s="55">
        <v>1744827.492541</v>
      </c>
      <c r="G16" s="55">
        <v>0</v>
      </c>
      <c r="H16" s="55">
        <v>0</v>
      </c>
      <c r="I16" s="55">
        <v>0</v>
      </c>
      <c r="J16" s="56">
        <v>0</v>
      </c>
      <c r="K16" s="56">
        <v>0</v>
      </c>
      <c r="L16" s="10"/>
      <c r="M16" s="26"/>
      <c r="N16" s="45"/>
    </row>
    <row r="17" spans="2:14" s="5" customFormat="1" ht="57.75" customHeight="1">
      <c r="B17" s="13"/>
      <c r="C17" s="644"/>
      <c r="D17" s="614"/>
      <c r="E17" s="45" t="s">
        <v>421</v>
      </c>
      <c r="F17" s="33">
        <v>127673</v>
      </c>
      <c r="G17" s="33">
        <v>0</v>
      </c>
      <c r="H17" s="33">
        <v>0</v>
      </c>
      <c r="I17" s="33">
        <v>0</v>
      </c>
      <c r="J17" s="36">
        <v>0</v>
      </c>
      <c r="K17" s="36">
        <v>0</v>
      </c>
      <c r="L17" s="10"/>
      <c r="M17" s="26"/>
      <c r="N17" s="45"/>
    </row>
    <row r="18" spans="2:14" s="5" customFormat="1" ht="41.25" customHeight="1">
      <c r="B18" s="13"/>
      <c r="C18" s="644"/>
      <c r="D18" s="617" t="s">
        <v>17</v>
      </c>
      <c r="E18" s="70" t="s">
        <v>422</v>
      </c>
      <c r="F18" s="71">
        <v>88312.718676999997</v>
      </c>
      <c r="G18" s="71">
        <v>0</v>
      </c>
      <c r="H18" s="71">
        <v>21522.301579430001</v>
      </c>
      <c r="I18" s="71">
        <v>0</v>
      </c>
      <c r="J18" s="72">
        <v>24.370557154000547</v>
      </c>
      <c r="K18" s="72">
        <v>0</v>
      </c>
      <c r="L18" s="10"/>
      <c r="M18" s="26"/>
      <c r="N18" s="45"/>
    </row>
    <row r="19" spans="2:14" s="5" customFormat="1" ht="49.5" customHeight="1">
      <c r="B19" s="13"/>
      <c r="C19" s="644"/>
      <c r="D19" s="614"/>
      <c r="E19" s="45" t="s">
        <v>423</v>
      </c>
      <c r="F19" s="33">
        <v>110230</v>
      </c>
      <c r="G19" s="33">
        <v>0</v>
      </c>
      <c r="H19" s="33">
        <v>54589.700861830002</v>
      </c>
      <c r="I19" s="33">
        <v>0</v>
      </c>
      <c r="J19" s="36">
        <v>49.523451748008711</v>
      </c>
      <c r="K19" s="36">
        <v>0</v>
      </c>
      <c r="L19" s="10"/>
      <c r="M19" s="26"/>
      <c r="N19" s="45"/>
    </row>
    <row r="20" spans="2:14" s="5" customFormat="1" ht="58.5" customHeight="1">
      <c r="B20" s="13"/>
      <c r="C20" s="644"/>
      <c r="D20" s="614"/>
      <c r="E20" s="45" t="s">
        <v>424</v>
      </c>
      <c r="F20" s="33">
        <v>135280</v>
      </c>
      <c r="G20" s="33">
        <v>0</v>
      </c>
      <c r="H20" s="33">
        <v>61719.746744399999</v>
      </c>
      <c r="I20" s="33">
        <v>0</v>
      </c>
      <c r="J20" s="36">
        <v>45.623703980189234</v>
      </c>
      <c r="K20" s="36">
        <v>0</v>
      </c>
      <c r="L20" s="10"/>
      <c r="M20" s="26"/>
      <c r="N20" s="45"/>
    </row>
    <row r="21" spans="2:14" s="5" customFormat="1" ht="69.75" customHeight="1">
      <c r="B21" s="13"/>
      <c r="C21" s="644"/>
      <c r="D21" s="619"/>
      <c r="E21" s="73" t="s">
        <v>425</v>
      </c>
      <c r="F21" s="74">
        <v>41294.008177999996</v>
      </c>
      <c r="G21" s="74">
        <v>0</v>
      </c>
      <c r="H21" s="74">
        <v>169.208213</v>
      </c>
      <c r="I21" s="75">
        <v>0</v>
      </c>
      <c r="J21" s="76">
        <v>0.40976456504444686</v>
      </c>
      <c r="K21" s="76">
        <v>0</v>
      </c>
      <c r="L21" s="10"/>
      <c r="M21" s="26"/>
      <c r="N21" s="45"/>
    </row>
    <row r="22" spans="2:14" s="5" customFormat="1" ht="45.75" customHeight="1">
      <c r="B22" s="13"/>
      <c r="C22" s="644"/>
      <c r="D22" s="614" t="s">
        <v>27</v>
      </c>
      <c r="E22" s="45" t="s">
        <v>426</v>
      </c>
      <c r="F22" s="33">
        <v>778</v>
      </c>
      <c r="G22" s="33">
        <v>0</v>
      </c>
      <c r="H22" s="33">
        <v>0</v>
      </c>
      <c r="I22" s="37">
        <v>0</v>
      </c>
      <c r="J22" s="36">
        <v>0</v>
      </c>
      <c r="K22" s="36">
        <v>0</v>
      </c>
      <c r="L22" s="10"/>
      <c r="M22" s="26"/>
      <c r="N22" s="45"/>
    </row>
    <row r="23" spans="2:14" s="5" customFormat="1" ht="79.5" customHeight="1">
      <c r="B23" s="13"/>
      <c r="C23" s="645"/>
      <c r="D23" s="618"/>
      <c r="E23" s="50" t="s">
        <v>427</v>
      </c>
      <c r="F23" s="51">
        <v>2123</v>
      </c>
      <c r="G23" s="51">
        <v>0</v>
      </c>
      <c r="H23" s="51">
        <v>418.36189899999999</v>
      </c>
      <c r="I23" s="57">
        <v>0</v>
      </c>
      <c r="J23" s="53">
        <v>19.706165756005653</v>
      </c>
      <c r="K23" s="53">
        <v>0</v>
      </c>
      <c r="L23" s="10"/>
      <c r="M23" s="26"/>
      <c r="N23" s="45"/>
    </row>
    <row r="24" spans="2:14" s="5" customFormat="1" ht="60" customHeight="1">
      <c r="B24" s="13"/>
      <c r="C24" s="643" t="s">
        <v>33</v>
      </c>
      <c r="D24" s="25"/>
      <c r="E24" s="54" t="s">
        <v>428</v>
      </c>
      <c r="F24" s="55">
        <v>5000</v>
      </c>
      <c r="G24" s="55">
        <v>0</v>
      </c>
      <c r="H24" s="55">
        <v>572.00215800000001</v>
      </c>
      <c r="I24" s="58">
        <v>0</v>
      </c>
      <c r="J24" s="56">
        <v>11.44004316</v>
      </c>
      <c r="K24" s="56">
        <v>0</v>
      </c>
      <c r="L24" s="10"/>
      <c r="M24" s="26"/>
      <c r="N24" s="45"/>
    </row>
    <row r="25" spans="2:14" s="5" customFormat="1" ht="45.75" customHeight="1">
      <c r="B25" s="13"/>
      <c r="C25" s="644"/>
      <c r="D25" s="23"/>
      <c r="E25" s="45" t="s">
        <v>429</v>
      </c>
      <c r="F25" s="33">
        <v>1000</v>
      </c>
      <c r="G25" s="33">
        <v>0</v>
      </c>
      <c r="H25" s="33">
        <v>0</v>
      </c>
      <c r="I25" s="38">
        <v>0</v>
      </c>
      <c r="J25" s="36">
        <v>0</v>
      </c>
      <c r="K25" s="36">
        <v>0</v>
      </c>
      <c r="L25" s="10"/>
      <c r="M25" s="26"/>
      <c r="N25" s="45"/>
    </row>
    <row r="26" spans="2:14" s="5" customFormat="1" ht="62.25" customHeight="1">
      <c r="B26" s="13"/>
      <c r="C26" s="644"/>
      <c r="D26" s="23"/>
      <c r="E26" s="45" t="s">
        <v>430</v>
      </c>
      <c r="F26" s="33">
        <v>1300</v>
      </c>
      <c r="G26" s="33">
        <v>0</v>
      </c>
      <c r="H26" s="33">
        <v>0</v>
      </c>
      <c r="I26" s="33">
        <v>0</v>
      </c>
      <c r="J26" s="36">
        <v>0</v>
      </c>
      <c r="K26" s="36">
        <v>0</v>
      </c>
      <c r="L26" s="10"/>
      <c r="M26" s="26"/>
      <c r="N26" s="45"/>
    </row>
    <row r="27" spans="2:14" s="5" customFormat="1" ht="43.5" customHeight="1">
      <c r="B27" s="13"/>
      <c r="C27" s="644"/>
      <c r="D27" s="23"/>
      <c r="E27" s="45" t="s">
        <v>431</v>
      </c>
      <c r="F27" s="33">
        <v>8000</v>
      </c>
      <c r="G27" s="33">
        <v>0</v>
      </c>
      <c r="H27" s="33">
        <v>0</v>
      </c>
      <c r="I27" s="38">
        <v>0</v>
      </c>
      <c r="J27" s="36">
        <v>0</v>
      </c>
      <c r="K27" s="36">
        <v>0</v>
      </c>
      <c r="L27" s="10"/>
      <c r="M27" s="26"/>
      <c r="N27" s="45"/>
    </row>
    <row r="28" spans="2:14" s="5" customFormat="1" ht="59.25" customHeight="1">
      <c r="B28" s="13"/>
      <c r="C28" s="644"/>
      <c r="D28" s="23"/>
      <c r="E28" s="45" t="s">
        <v>432</v>
      </c>
      <c r="F28" s="33">
        <v>4000</v>
      </c>
      <c r="G28" s="33">
        <v>0</v>
      </c>
      <c r="H28" s="33">
        <v>33.234667000000002</v>
      </c>
      <c r="I28" s="38">
        <v>0</v>
      </c>
      <c r="J28" s="36">
        <v>0.83086667500000011</v>
      </c>
      <c r="K28" s="36">
        <v>0</v>
      </c>
      <c r="L28" s="10"/>
      <c r="M28" s="26"/>
      <c r="N28" s="45"/>
    </row>
    <row r="29" spans="2:14" s="5" customFormat="1" ht="73.5" customHeight="1">
      <c r="B29" s="13"/>
      <c r="C29" s="644"/>
      <c r="D29" s="14"/>
      <c r="E29" s="45" t="s">
        <v>433</v>
      </c>
      <c r="F29" s="32">
        <v>4500</v>
      </c>
      <c r="G29" s="33">
        <v>0</v>
      </c>
      <c r="H29" s="32">
        <v>334.07703400000003</v>
      </c>
      <c r="I29" s="39">
        <v>0</v>
      </c>
      <c r="J29" s="36">
        <v>7.4239340888888892</v>
      </c>
      <c r="K29" s="36">
        <v>0</v>
      </c>
      <c r="L29" s="10"/>
      <c r="M29" s="26"/>
      <c r="N29" s="45"/>
    </row>
    <row r="30" spans="2:14" s="5" customFormat="1" ht="58.5" customHeight="1">
      <c r="B30" s="13"/>
      <c r="C30" s="644"/>
      <c r="D30" s="17"/>
      <c r="E30" s="45" t="s">
        <v>434</v>
      </c>
      <c r="F30" s="32">
        <v>2124</v>
      </c>
      <c r="G30" s="33">
        <v>0</v>
      </c>
      <c r="H30" s="32">
        <v>168.82880843000001</v>
      </c>
      <c r="I30" s="39">
        <v>0</v>
      </c>
      <c r="J30" s="36">
        <v>7.9486256322975528</v>
      </c>
      <c r="K30" s="36">
        <v>0</v>
      </c>
      <c r="L30" s="10"/>
      <c r="M30" s="26"/>
      <c r="N30" s="45"/>
    </row>
    <row r="31" spans="2:14" s="5" customFormat="1" ht="68.25" customHeight="1">
      <c r="B31" s="13"/>
      <c r="C31" s="645"/>
      <c r="D31" s="22"/>
      <c r="E31" s="50" t="s">
        <v>435</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6" t="s">
        <v>43</v>
      </c>
      <c r="D32" s="613"/>
      <c r="E32" s="54" t="s">
        <v>436</v>
      </c>
      <c r="F32" s="55">
        <v>1380</v>
      </c>
      <c r="G32" s="55">
        <v>0</v>
      </c>
      <c r="H32" s="55">
        <v>0</v>
      </c>
      <c r="I32" s="58">
        <v>0</v>
      </c>
      <c r="J32" s="56">
        <v>0</v>
      </c>
      <c r="K32" s="56">
        <v>0</v>
      </c>
      <c r="L32" s="10"/>
      <c r="M32" s="26"/>
      <c r="N32" s="45"/>
    </row>
    <row r="33" spans="2:14 16384:16384" s="5" customFormat="1" ht="46.5" customHeight="1">
      <c r="B33" s="13"/>
      <c r="C33" s="647"/>
      <c r="D33" s="614"/>
      <c r="E33" s="45" t="s">
        <v>437</v>
      </c>
      <c r="F33" s="33">
        <v>2611</v>
      </c>
      <c r="G33" s="33">
        <v>0</v>
      </c>
      <c r="H33" s="33">
        <v>2.8953229999999999</v>
      </c>
      <c r="I33" s="38">
        <v>0</v>
      </c>
      <c r="J33" s="36">
        <v>0.1108894293374186</v>
      </c>
      <c r="K33" s="36">
        <v>0</v>
      </c>
      <c r="L33" s="10"/>
      <c r="M33" s="26"/>
      <c r="N33" s="45"/>
    </row>
    <row r="34" spans="2:14 16384:16384" s="5" customFormat="1" ht="68.25" customHeight="1">
      <c r="B34" s="13"/>
      <c r="C34" s="647"/>
      <c r="D34" s="614"/>
      <c r="E34" s="45" t="s">
        <v>438</v>
      </c>
      <c r="F34" s="33">
        <v>3803</v>
      </c>
      <c r="G34" s="33">
        <v>0</v>
      </c>
      <c r="H34" s="33">
        <v>0</v>
      </c>
      <c r="I34" s="38">
        <v>0</v>
      </c>
      <c r="J34" s="36">
        <v>0</v>
      </c>
      <c r="K34" s="36">
        <v>0</v>
      </c>
      <c r="L34" s="10"/>
      <c r="M34" s="26"/>
      <c r="N34" s="45"/>
    </row>
    <row r="35" spans="2:14 16384:16384" s="5" customFormat="1" ht="71.25" customHeight="1">
      <c r="B35" s="13"/>
      <c r="C35" s="648"/>
      <c r="D35" s="618"/>
      <c r="E35" s="50" t="s">
        <v>439</v>
      </c>
      <c r="F35" s="51">
        <v>5560</v>
      </c>
      <c r="G35" s="51">
        <v>0</v>
      </c>
      <c r="H35" s="51">
        <v>687.22208699999999</v>
      </c>
      <c r="I35" s="52">
        <v>0</v>
      </c>
      <c r="J35" s="53">
        <v>12.360109478417266</v>
      </c>
      <c r="K35" s="53">
        <v>0</v>
      </c>
      <c r="L35" s="10"/>
      <c r="M35" s="26"/>
      <c r="N35" s="45"/>
    </row>
    <row r="36" spans="2:14 16384:16384" s="5" customFormat="1" ht="69.75" customHeight="1">
      <c r="B36" s="13"/>
      <c r="C36" s="644" t="s">
        <v>49</v>
      </c>
      <c r="D36" s="17"/>
      <c r="E36" s="45" t="s">
        <v>440</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4"/>
      <c r="D37" s="17"/>
      <c r="E37" s="45" t="s">
        <v>441</v>
      </c>
      <c r="F37" s="33">
        <v>1700</v>
      </c>
      <c r="G37" s="33">
        <v>0</v>
      </c>
      <c r="H37" s="33">
        <v>681.32861349999996</v>
      </c>
      <c r="I37" s="37">
        <v>0</v>
      </c>
      <c r="J37" s="36">
        <v>40.078153735294116</v>
      </c>
      <c r="K37" s="36">
        <v>0</v>
      </c>
      <c r="L37" s="10"/>
      <c r="M37" s="26"/>
      <c r="N37" s="45"/>
    </row>
    <row r="38" spans="2:14 16384:16384" s="5" customFormat="1" ht="50.25" customHeight="1">
      <c r="B38" s="13"/>
      <c r="C38" s="644"/>
      <c r="D38" s="17"/>
      <c r="E38" s="45" t="s">
        <v>442</v>
      </c>
      <c r="F38" s="32">
        <v>1965</v>
      </c>
      <c r="G38" s="33">
        <v>0</v>
      </c>
      <c r="H38" s="32">
        <v>365.08916599999998</v>
      </c>
      <c r="I38" s="34">
        <v>0</v>
      </c>
      <c r="J38" s="35">
        <v>18.579601323155217</v>
      </c>
      <c r="K38" s="36">
        <v>0</v>
      </c>
      <c r="L38" s="10"/>
      <c r="M38" s="26"/>
      <c r="N38" s="45"/>
    </row>
    <row r="39" spans="2:14 16384:16384" s="5" customFormat="1" ht="60.75" customHeight="1">
      <c r="B39" s="13"/>
      <c r="C39" s="644"/>
      <c r="D39" s="17"/>
      <c r="E39" s="45" t="s">
        <v>443</v>
      </c>
      <c r="F39" s="32">
        <v>458.92788000000002</v>
      </c>
      <c r="G39" s="33">
        <v>0</v>
      </c>
      <c r="H39" s="32">
        <v>0</v>
      </c>
      <c r="I39" s="34">
        <v>0</v>
      </c>
      <c r="J39" s="35">
        <v>0</v>
      </c>
      <c r="K39" s="36">
        <v>0</v>
      </c>
      <c r="L39" s="10"/>
      <c r="M39" s="26"/>
      <c r="N39" s="45"/>
    </row>
    <row r="40" spans="2:14 16384:16384" s="5" customFormat="1" ht="66" customHeight="1">
      <c r="B40" s="13"/>
      <c r="C40" s="644"/>
      <c r="D40" s="14"/>
      <c r="E40" s="45" t="s">
        <v>444</v>
      </c>
      <c r="F40" s="33">
        <v>1204</v>
      </c>
      <c r="G40" s="33">
        <v>0</v>
      </c>
      <c r="H40" s="33">
        <v>261.297167</v>
      </c>
      <c r="I40" s="37">
        <v>0</v>
      </c>
      <c r="J40" s="36">
        <v>21.702422508305649</v>
      </c>
      <c r="K40" s="36">
        <v>0</v>
      </c>
      <c r="L40" s="10"/>
      <c r="M40" s="26"/>
      <c r="N40" s="45"/>
    </row>
    <row r="41" spans="2:14 16384:16384" s="5" customFormat="1" ht="78.75" customHeight="1">
      <c r="B41" s="13"/>
      <c r="C41" s="644"/>
      <c r="D41" s="14"/>
      <c r="E41" s="45" t="s">
        <v>445</v>
      </c>
      <c r="F41" s="33">
        <v>2000</v>
      </c>
      <c r="G41" s="33">
        <v>0</v>
      </c>
      <c r="H41" s="33">
        <v>0</v>
      </c>
      <c r="I41" s="37">
        <v>0</v>
      </c>
      <c r="J41" s="36">
        <v>0</v>
      </c>
      <c r="K41" s="36">
        <v>0</v>
      </c>
      <c r="L41" s="10"/>
      <c r="M41" s="26"/>
      <c r="N41" s="45"/>
    </row>
    <row r="42" spans="2:14 16384:16384" s="5" customFormat="1" ht="51" customHeight="1">
      <c r="B42" s="13"/>
      <c r="C42" s="644"/>
      <c r="D42" s="14"/>
      <c r="E42" s="45" t="s">
        <v>446</v>
      </c>
      <c r="F42" s="33">
        <v>1150</v>
      </c>
      <c r="G42" s="33">
        <v>0</v>
      </c>
      <c r="H42" s="33">
        <v>57.317877000000003</v>
      </c>
      <c r="I42" s="37">
        <v>0</v>
      </c>
      <c r="J42" s="36">
        <v>4.9841632173913046</v>
      </c>
      <c r="K42" s="36">
        <v>0</v>
      </c>
      <c r="L42" s="10"/>
      <c r="M42" s="26"/>
      <c r="N42" s="45"/>
    </row>
    <row r="43" spans="2:14 16384:16384" s="5" customFormat="1" ht="87.75" customHeight="1">
      <c r="B43" s="13"/>
      <c r="C43" s="644"/>
      <c r="D43" s="23"/>
      <c r="E43" s="45" t="s">
        <v>447</v>
      </c>
      <c r="F43" s="33">
        <v>5004</v>
      </c>
      <c r="G43" s="33">
        <v>5004</v>
      </c>
      <c r="H43" s="33">
        <v>0</v>
      </c>
      <c r="I43" s="37">
        <v>0</v>
      </c>
      <c r="J43" s="36">
        <v>0</v>
      </c>
      <c r="K43" s="36">
        <v>0</v>
      </c>
      <c r="L43" s="10"/>
      <c r="M43" s="26"/>
      <c r="N43" s="45"/>
    </row>
    <row r="44" spans="2:14 16384:16384" s="5" customFormat="1" ht="58.5" customHeight="1">
      <c r="B44" s="13"/>
      <c r="C44" s="644"/>
      <c r="D44" s="17"/>
      <c r="E44" s="45" t="s">
        <v>448</v>
      </c>
      <c r="F44" s="33">
        <v>603</v>
      </c>
      <c r="G44" s="33">
        <v>0</v>
      </c>
      <c r="H44" s="33">
        <v>0</v>
      </c>
      <c r="I44" s="37">
        <v>0</v>
      </c>
      <c r="J44" s="36">
        <v>0</v>
      </c>
      <c r="K44" s="36">
        <v>0</v>
      </c>
      <c r="L44" s="10"/>
      <c r="M44" s="26"/>
      <c r="N44" s="45"/>
    </row>
    <row r="45" spans="2:14 16384:16384" s="1" customFormat="1">
      <c r="B45" s="12"/>
      <c r="C45" s="47"/>
      <c r="D45" s="15"/>
      <c r="E45" s="49" t="s">
        <v>449</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40"/>
      <c r="D48" s="640"/>
      <c r="E48" s="640" t="s">
        <v>2</v>
      </c>
      <c r="F48" s="641" t="s">
        <v>3</v>
      </c>
      <c r="G48" s="641"/>
      <c r="H48" s="641"/>
      <c r="I48" s="641"/>
      <c r="J48" s="642" t="s">
        <v>4</v>
      </c>
      <c r="K48" s="642"/>
      <c r="L48" s="9" t="s">
        <v>5</v>
      </c>
      <c r="M48" s="18"/>
    </row>
    <row r="49" spans="2:14" s="1" customFormat="1" ht="80.25" customHeight="1">
      <c r="B49" s="12"/>
      <c r="C49" s="640"/>
      <c r="D49" s="640"/>
      <c r="E49" s="640"/>
      <c r="F49" s="24" t="s">
        <v>410</v>
      </c>
      <c r="G49" s="24" t="s">
        <v>61</v>
      </c>
      <c r="H49" s="24" t="s">
        <v>7</v>
      </c>
      <c r="I49" s="24" t="s">
        <v>8</v>
      </c>
      <c r="J49" s="28" t="s">
        <v>9</v>
      </c>
      <c r="K49" s="28" t="s">
        <v>10</v>
      </c>
      <c r="L49" s="8"/>
      <c r="M49" s="18"/>
    </row>
    <row r="50" spans="2:14" ht="68.25" customHeight="1">
      <c r="B50" s="12"/>
      <c r="C50" s="79"/>
      <c r="D50" s="23"/>
      <c r="E50" s="45" t="s">
        <v>450</v>
      </c>
      <c r="F50" s="33">
        <v>218750</v>
      </c>
      <c r="G50" s="33">
        <v>0</v>
      </c>
      <c r="H50" s="33">
        <v>4662.5813410000001</v>
      </c>
      <c r="I50" s="37">
        <v>0</v>
      </c>
      <c r="J50" s="36">
        <v>2.1314657558857144</v>
      </c>
      <c r="K50" s="36">
        <v>0</v>
      </c>
      <c r="L50" s="11"/>
      <c r="M50" s="26"/>
      <c r="N50" s="45"/>
    </row>
    <row r="51" spans="2:14" ht="68.25" customHeight="1">
      <c r="B51" s="12"/>
      <c r="C51" s="79"/>
      <c r="D51" s="23"/>
      <c r="E51" s="45" t="s">
        <v>451</v>
      </c>
      <c r="F51" s="33">
        <v>35000</v>
      </c>
      <c r="G51" s="33">
        <v>0</v>
      </c>
      <c r="H51" s="38">
        <v>4.0013430000000003</v>
      </c>
      <c r="I51" s="37">
        <v>0</v>
      </c>
      <c r="J51" s="36">
        <v>1.1432408571428573E-2</v>
      </c>
      <c r="K51" s="36">
        <v>0</v>
      </c>
      <c r="L51" s="11"/>
      <c r="M51" s="26"/>
      <c r="N51" s="45"/>
    </row>
    <row r="52" spans="2:14" ht="68.25" customHeight="1">
      <c r="B52" s="12"/>
      <c r="C52" s="79"/>
      <c r="D52" s="23"/>
      <c r="E52" s="45" t="s">
        <v>452</v>
      </c>
      <c r="F52" s="33">
        <v>18977.416938999999</v>
      </c>
      <c r="G52" s="33">
        <v>0</v>
      </c>
      <c r="H52" s="33">
        <v>0</v>
      </c>
      <c r="I52" s="37">
        <v>0</v>
      </c>
      <c r="J52" s="36">
        <v>0</v>
      </c>
      <c r="K52" s="36">
        <v>0</v>
      </c>
      <c r="L52" s="11"/>
      <c r="M52" s="26"/>
      <c r="N52" s="45"/>
    </row>
    <row r="53" spans="2:14" ht="68.25" customHeight="1">
      <c r="B53" s="12"/>
      <c r="C53" s="79"/>
      <c r="D53" s="23"/>
      <c r="E53" s="45" t="s">
        <v>453</v>
      </c>
      <c r="F53" s="33">
        <v>15000</v>
      </c>
      <c r="G53" s="33">
        <v>0</v>
      </c>
      <c r="H53" s="38">
        <v>0</v>
      </c>
      <c r="I53" s="37">
        <v>0</v>
      </c>
      <c r="J53" s="36">
        <v>0</v>
      </c>
      <c r="K53" s="36">
        <v>0</v>
      </c>
      <c r="L53" s="11"/>
      <c r="M53" s="26"/>
      <c r="N53" s="45"/>
    </row>
    <row r="54" spans="2:14" ht="68.25" customHeight="1">
      <c r="B54" s="12"/>
      <c r="C54" s="79"/>
      <c r="D54" s="23"/>
      <c r="E54" s="45" t="s">
        <v>454</v>
      </c>
      <c r="F54" s="33">
        <v>8438.6012859999992</v>
      </c>
      <c r="G54" s="33">
        <v>0</v>
      </c>
      <c r="H54" s="38">
        <v>616.70000000000005</v>
      </c>
      <c r="I54" s="37">
        <v>0</v>
      </c>
      <c r="J54" s="36">
        <v>7.3080831656678908</v>
      </c>
      <c r="K54" s="36">
        <v>0</v>
      </c>
      <c r="L54" s="11"/>
      <c r="M54" s="26"/>
      <c r="N54" s="45"/>
    </row>
    <row r="55" spans="2:14" s="1" customFormat="1">
      <c r="B55" s="12"/>
      <c r="C55" s="47"/>
      <c r="D55" s="15"/>
      <c r="E55" s="49" t="s">
        <v>67</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40"/>
      <c r="D58" s="640"/>
      <c r="E58" s="640" t="s">
        <v>2</v>
      </c>
      <c r="F58" s="641" t="s">
        <v>3</v>
      </c>
      <c r="G58" s="641"/>
      <c r="H58" s="641"/>
      <c r="I58" s="641"/>
      <c r="J58" s="642" t="s">
        <v>4</v>
      </c>
      <c r="K58" s="642"/>
      <c r="L58" s="9" t="s">
        <v>5</v>
      </c>
      <c r="M58" s="18"/>
    </row>
    <row r="59" spans="2:14" s="1" customFormat="1" ht="80.25" customHeight="1">
      <c r="B59" s="12"/>
      <c r="C59" s="640"/>
      <c r="D59" s="640"/>
      <c r="E59" s="640"/>
      <c r="F59" s="24" t="s">
        <v>410</v>
      </c>
      <c r="G59" s="24" t="s">
        <v>61</v>
      </c>
      <c r="H59" s="24" t="s">
        <v>7</v>
      </c>
      <c r="I59" s="24" t="s">
        <v>8</v>
      </c>
      <c r="J59" s="28" t="s">
        <v>9</v>
      </c>
      <c r="K59" s="28" t="s">
        <v>10</v>
      </c>
      <c r="L59" s="8"/>
      <c r="M59" s="18"/>
    </row>
    <row r="60" spans="2:14" ht="74.25" customHeight="1">
      <c r="B60" s="12"/>
      <c r="C60" s="79"/>
      <c r="D60" s="80"/>
      <c r="E60" s="45" t="s">
        <v>455</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456</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457</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458</v>
      </c>
      <c r="F63" s="33">
        <v>4654.5040250000002</v>
      </c>
      <c r="G63" s="33">
        <v>0</v>
      </c>
      <c r="H63" s="38">
        <v>0</v>
      </c>
      <c r="I63" s="37">
        <v>0</v>
      </c>
      <c r="J63" s="36">
        <v>0</v>
      </c>
      <c r="K63" s="36">
        <v>0</v>
      </c>
      <c r="L63" s="11"/>
      <c r="M63" s="26"/>
      <c r="N63" s="45"/>
    </row>
    <row r="64" spans="2:14" ht="74.25" customHeight="1">
      <c r="B64" s="12"/>
      <c r="C64" s="79"/>
      <c r="D64" s="80"/>
      <c r="E64" s="45" t="s">
        <v>459</v>
      </c>
      <c r="F64" s="33">
        <v>4300</v>
      </c>
      <c r="G64" s="33">
        <v>0</v>
      </c>
      <c r="H64" s="38">
        <v>0</v>
      </c>
      <c r="I64" s="37">
        <v>0</v>
      </c>
      <c r="J64" s="36">
        <v>0</v>
      </c>
      <c r="K64" s="36">
        <v>0</v>
      </c>
      <c r="L64" s="11"/>
      <c r="M64" s="26"/>
      <c r="N64" s="45"/>
    </row>
    <row r="65" spans="2:14" ht="74.25" customHeight="1">
      <c r="B65" s="12"/>
      <c r="C65" s="79"/>
      <c r="D65" s="80"/>
      <c r="E65" s="45" t="s">
        <v>460</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461</v>
      </c>
      <c r="F66" s="33">
        <v>1145</v>
      </c>
      <c r="G66" s="33">
        <v>0</v>
      </c>
      <c r="H66" s="38">
        <v>559.65799900000002</v>
      </c>
      <c r="I66" s="37">
        <v>11.417332999999999</v>
      </c>
      <c r="J66" s="36">
        <v>48.878427860262008</v>
      </c>
      <c r="K66" s="36">
        <v>0.99714698689956327</v>
      </c>
      <c r="L66" s="11"/>
      <c r="M66" s="26"/>
      <c r="N66" s="45"/>
    </row>
    <row r="67" spans="2:14" s="1" customFormat="1">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40"/>
      <c r="D70" s="640"/>
      <c r="E70" s="640" t="s">
        <v>2</v>
      </c>
      <c r="F70" s="641" t="s">
        <v>3</v>
      </c>
      <c r="G70" s="641"/>
      <c r="H70" s="641"/>
      <c r="I70" s="641"/>
      <c r="J70" s="642" t="s">
        <v>4</v>
      </c>
      <c r="K70" s="642"/>
      <c r="L70" s="9" t="s">
        <v>5</v>
      </c>
      <c r="M70" s="18"/>
    </row>
    <row r="71" spans="2:14" s="1" customFormat="1" ht="80.25" customHeight="1">
      <c r="B71" s="12"/>
      <c r="C71" s="640"/>
      <c r="D71" s="640"/>
      <c r="E71" s="640"/>
      <c r="F71" s="24" t="s">
        <v>410</v>
      </c>
      <c r="G71" s="24" t="s">
        <v>61</v>
      </c>
      <c r="H71" s="24" t="s">
        <v>7</v>
      </c>
      <c r="I71" s="24" t="s">
        <v>8</v>
      </c>
      <c r="J71" s="28" t="s">
        <v>9</v>
      </c>
      <c r="K71" s="28" t="s">
        <v>10</v>
      </c>
      <c r="L71" s="8"/>
      <c r="M71" s="18"/>
    </row>
    <row r="72" spans="2:14" ht="74.25" customHeight="1">
      <c r="B72" s="12"/>
      <c r="C72" s="79"/>
      <c r="D72" s="80"/>
      <c r="E72" s="45" t="s">
        <v>462</v>
      </c>
      <c r="F72" s="33">
        <v>9172.9962720000003</v>
      </c>
      <c r="G72" s="33">
        <v>9172.9962720000003</v>
      </c>
      <c r="H72" s="38">
        <v>0</v>
      </c>
      <c r="I72" s="37">
        <v>0</v>
      </c>
      <c r="J72" s="36">
        <v>0</v>
      </c>
      <c r="K72" s="36">
        <v>0</v>
      </c>
      <c r="L72" s="11"/>
      <c r="M72" s="26"/>
      <c r="N72" s="45"/>
    </row>
    <row r="73" spans="2:14" ht="74.25" customHeight="1">
      <c r="B73" s="12"/>
      <c r="C73" s="79"/>
      <c r="D73" s="80"/>
      <c r="E73" s="45" t="s">
        <v>463</v>
      </c>
      <c r="F73" s="33">
        <v>5790</v>
      </c>
      <c r="G73" s="33">
        <v>0</v>
      </c>
      <c r="H73" s="38">
        <v>145.883838</v>
      </c>
      <c r="I73" s="37">
        <v>0</v>
      </c>
      <c r="J73" s="36">
        <v>2.5195826943005182</v>
      </c>
      <c r="K73" s="36">
        <v>0</v>
      </c>
      <c r="L73" s="11"/>
      <c r="M73" s="26"/>
      <c r="N73" s="45"/>
    </row>
    <row r="74" spans="2:14" ht="74.25" customHeight="1">
      <c r="B74" s="12"/>
      <c r="C74" s="79"/>
      <c r="D74" s="80"/>
      <c r="E74" s="45" t="s">
        <v>464</v>
      </c>
      <c r="F74" s="33">
        <v>462</v>
      </c>
      <c r="G74" s="33">
        <v>0</v>
      </c>
      <c r="H74" s="38">
        <v>14.605869999999999</v>
      </c>
      <c r="I74" s="37">
        <v>0</v>
      </c>
      <c r="J74" s="36">
        <v>3.1614437229437229</v>
      </c>
      <c r="K74" s="36">
        <v>0</v>
      </c>
      <c r="L74" s="11"/>
      <c r="M74" s="26"/>
      <c r="N74" s="45"/>
    </row>
    <row r="75" spans="2:14" ht="74.25" customHeight="1">
      <c r="B75" s="12"/>
      <c r="C75" s="79"/>
      <c r="D75" s="80"/>
      <c r="E75" s="45" t="s">
        <v>465</v>
      </c>
      <c r="F75" s="33">
        <v>360</v>
      </c>
      <c r="G75" s="33">
        <v>0</v>
      </c>
      <c r="H75" s="38">
        <v>0</v>
      </c>
      <c r="I75" s="37">
        <v>0</v>
      </c>
      <c r="J75" s="36">
        <v>0</v>
      </c>
      <c r="K75" s="36">
        <v>0</v>
      </c>
      <c r="L75" s="11"/>
      <c r="M75" s="26"/>
      <c r="N75" s="45"/>
    </row>
    <row r="76" spans="2:14" s="1" customFormat="1">
      <c r="B76" s="12"/>
      <c r="C76" s="47"/>
      <c r="D76" s="15"/>
      <c r="E76" s="49" t="s">
        <v>82</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40"/>
      <c r="D78" s="640"/>
      <c r="E78" s="640" t="s">
        <v>2</v>
      </c>
      <c r="F78" s="641" t="s">
        <v>3</v>
      </c>
      <c r="G78" s="641"/>
      <c r="H78" s="641"/>
      <c r="I78" s="641"/>
      <c r="J78" s="642" t="s">
        <v>4</v>
      </c>
      <c r="K78" s="642"/>
      <c r="L78" s="9" t="s">
        <v>5</v>
      </c>
      <c r="M78" s="18"/>
    </row>
    <row r="79" spans="2:14" s="1" customFormat="1" ht="80.25" customHeight="1">
      <c r="B79" s="12"/>
      <c r="C79" s="640"/>
      <c r="D79" s="640"/>
      <c r="E79" s="640"/>
      <c r="F79" s="24" t="s">
        <v>410</v>
      </c>
      <c r="G79" s="24" t="s">
        <v>61</v>
      </c>
      <c r="H79" s="24" t="s">
        <v>7</v>
      </c>
      <c r="I79" s="24" t="s">
        <v>8</v>
      </c>
      <c r="J79" s="28" t="s">
        <v>9</v>
      </c>
      <c r="K79" s="28" t="s">
        <v>10</v>
      </c>
      <c r="L79" s="8"/>
      <c r="M79" s="18"/>
    </row>
    <row r="80" spans="2:14" ht="74.25" customHeight="1">
      <c r="B80" s="12"/>
      <c r="C80" s="79"/>
      <c r="D80" s="80"/>
      <c r="E80" s="45" t="s">
        <v>466</v>
      </c>
      <c r="F80" s="33">
        <v>18647.225040000001</v>
      </c>
      <c r="G80" s="33">
        <v>0</v>
      </c>
      <c r="H80" s="38">
        <v>0</v>
      </c>
      <c r="I80" s="37">
        <v>0</v>
      </c>
      <c r="J80" s="36">
        <v>0</v>
      </c>
      <c r="K80" s="36">
        <v>0</v>
      </c>
      <c r="L80" s="11"/>
      <c r="M80" s="26"/>
      <c r="N80" s="45"/>
    </row>
    <row r="81" spans="2:14" ht="74.25" customHeight="1">
      <c r="B81" s="12"/>
      <c r="C81" s="79"/>
      <c r="D81" s="80"/>
      <c r="E81" s="45" t="s">
        <v>467</v>
      </c>
      <c r="F81" s="33">
        <v>12529.84627</v>
      </c>
      <c r="G81" s="33">
        <v>0</v>
      </c>
      <c r="H81" s="38">
        <v>0</v>
      </c>
      <c r="I81" s="37">
        <v>0</v>
      </c>
      <c r="J81" s="36">
        <v>0</v>
      </c>
      <c r="K81" s="36">
        <v>0</v>
      </c>
      <c r="L81" s="11"/>
      <c r="M81" s="26"/>
      <c r="N81" s="45"/>
    </row>
    <row r="82" spans="2:14" ht="74.25" customHeight="1">
      <c r="B82" s="12"/>
      <c r="C82" s="79"/>
      <c r="D82" s="80"/>
      <c r="E82" s="45" t="s">
        <v>468</v>
      </c>
      <c r="F82" s="33">
        <v>2242.8020000000001</v>
      </c>
      <c r="G82" s="33"/>
      <c r="H82" s="38">
        <v>0</v>
      </c>
      <c r="I82" s="37">
        <v>0</v>
      </c>
      <c r="J82" s="36">
        <v>0</v>
      </c>
      <c r="K82" s="36">
        <v>0</v>
      </c>
      <c r="L82" s="11"/>
      <c r="M82" s="26"/>
      <c r="N82" s="45"/>
    </row>
    <row r="83" spans="2:14" ht="74.25" customHeight="1">
      <c r="B83" s="12"/>
      <c r="C83" s="79"/>
      <c r="D83" s="80"/>
      <c r="E83" s="45" t="s">
        <v>469</v>
      </c>
      <c r="F83" s="33">
        <v>1455.3</v>
      </c>
      <c r="G83" s="33">
        <v>0</v>
      </c>
      <c r="H83" s="38">
        <v>0</v>
      </c>
      <c r="I83" s="37">
        <v>0</v>
      </c>
      <c r="J83" s="36">
        <v>0</v>
      </c>
      <c r="K83" s="36">
        <v>0</v>
      </c>
      <c r="L83" s="11"/>
      <c r="M83" s="26"/>
      <c r="N83" s="45"/>
    </row>
    <row r="84" spans="2:14" ht="74.25" customHeight="1">
      <c r="B84" s="12"/>
      <c r="C84" s="79"/>
      <c r="D84" s="80"/>
      <c r="E84" s="45" t="s">
        <v>470</v>
      </c>
      <c r="F84" s="33">
        <v>986.58483999999999</v>
      </c>
      <c r="G84" s="33">
        <v>0</v>
      </c>
      <c r="H84" s="38">
        <v>0</v>
      </c>
      <c r="I84" s="37">
        <v>0</v>
      </c>
      <c r="J84" s="36">
        <v>0</v>
      </c>
      <c r="K84" s="36">
        <v>0</v>
      </c>
      <c r="L84" s="11"/>
      <c r="M84" s="26"/>
      <c r="N84" s="45"/>
    </row>
    <row r="85" spans="2:14" ht="74.25" customHeight="1">
      <c r="B85" s="12"/>
      <c r="C85" s="79"/>
      <c r="D85" s="80"/>
      <c r="E85" s="45" t="s">
        <v>471</v>
      </c>
      <c r="F85" s="33">
        <v>976.67821100000003</v>
      </c>
      <c r="G85" s="33">
        <v>0</v>
      </c>
      <c r="H85" s="38">
        <v>0</v>
      </c>
      <c r="I85" s="37">
        <v>0</v>
      </c>
      <c r="J85" s="36">
        <v>0</v>
      </c>
      <c r="K85" s="36">
        <v>0</v>
      </c>
      <c r="L85" s="11"/>
      <c r="M85" s="26"/>
      <c r="N85" s="45"/>
    </row>
    <row r="86" spans="2:14" ht="74.25" customHeight="1">
      <c r="B86" s="12"/>
      <c r="C86" s="79"/>
      <c r="D86" s="80"/>
      <c r="E86" s="45" t="s">
        <v>472</v>
      </c>
      <c r="F86" s="33">
        <v>515</v>
      </c>
      <c r="G86" s="33">
        <v>0</v>
      </c>
      <c r="H86" s="38">
        <v>0</v>
      </c>
      <c r="I86" s="37">
        <v>0</v>
      </c>
      <c r="J86" s="36">
        <v>0</v>
      </c>
      <c r="K86" s="36">
        <v>0</v>
      </c>
      <c r="L86" s="11"/>
      <c r="M86" s="26"/>
      <c r="N86" s="45"/>
    </row>
    <row r="87" spans="2:14" s="1" customFormat="1">
      <c r="B87" s="12"/>
      <c r="C87" s="47"/>
      <c r="D87" s="15"/>
      <c r="E87" s="49" t="s">
        <v>87</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40"/>
      <c r="D90" s="640"/>
      <c r="E90" s="640" t="s">
        <v>2</v>
      </c>
      <c r="F90" s="641" t="s">
        <v>3</v>
      </c>
      <c r="G90" s="641"/>
      <c r="H90" s="641"/>
      <c r="I90" s="641"/>
      <c r="J90" s="642" t="s">
        <v>4</v>
      </c>
      <c r="K90" s="642"/>
      <c r="L90" s="9" t="s">
        <v>5</v>
      </c>
      <c r="M90" s="18"/>
    </row>
    <row r="91" spans="2:14" s="1" customFormat="1" ht="80.25" customHeight="1">
      <c r="B91" s="12"/>
      <c r="C91" s="640"/>
      <c r="D91" s="640"/>
      <c r="E91" s="640"/>
      <c r="F91" s="24" t="s">
        <v>410</v>
      </c>
      <c r="G91" s="24" t="s">
        <v>61</v>
      </c>
      <c r="H91" s="24" t="s">
        <v>7</v>
      </c>
      <c r="I91" s="24" t="s">
        <v>8</v>
      </c>
      <c r="J91" s="28" t="s">
        <v>9</v>
      </c>
      <c r="K91" s="28" t="s">
        <v>10</v>
      </c>
      <c r="L91" s="8"/>
      <c r="M91" s="18"/>
    </row>
    <row r="92" spans="2:14" ht="80.25" customHeight="1">
      <c r="B92" s="12"/>
      <c r="C92" s="79"/>
      <c r="D92" s="80"/>
      <c r="E92" s="45" t="s">
        <v>473</v>
      </c>
      <c r="F92" s="33">
        <v>5779.3662000000004</v>
      </c>
      <c r="G92" s="33">
        <v>0</v>
      </c>
      <c r="H92" s="38">
        <v>0</v>
      </c>
      <c r="I92" s="37">
        <v>0</v>
      </c>
      <c r="J92" s="36">
        <v>0</v>
      </c>
      <c r="K92" s="36">
        <v>0</v>
      </c>
      <c r="L92" s="11"/>
      <c r="M92" s="26"/>
      <c r="N92" s="45"/>
    </row>
    <row r="93" spans="2:14" ht="80.25" customHeight="1">
      <c r="B93" s="12"/>
      <c r="C93" s="79"/>
      <c r="D93" s="80"/>
      <c r="E93" s="45" t="s">
        <v>474</v>
      </c>
      <c r="F93" s="33">
        <v>2779</v>
      </c>
      <c r="G93" s="33">
        <v>0</v>
      </c>
      <c r="H93" s="38">
        <v>0</v>
      </c>
      <c r="I93" s="37">
        <v>0</v>
      </c>
      <c r="J93" s="36">
        <v>0</v>
      </c>
      <c r="K93" s="36">
        <v>0</v>
      </c>
      <c r="L93" s="11"/>
      <c r="M93" s="26"/>
      <c r="N93" s="45"/>
    </row>
    <row r="94" spans="2:14" ht="80.25" customHeight="1">
      <c r="B94" s="12"/>
      <c r="C94" s="79"/>
      <c r="D94" s="80"/>
      <c r="E94" s="45" t="s">
        <v>475</v>
      </c>
      <c r="F94" s="33">
        <v>2220</v>
      </c>
      <c r="G94" s="33">
        <v>0</v>
      </c>
      <c r="H94" s="38">
        <v>0</v>
      </c>
      <c r="I94" s="37">
        <v>0</v>
      </c>
      <c r="J94" s="36">
        <v>0</v>
      </c>
      <c r="K94" s="36">
        <v>0</v>
      </c>
      <c r="L94" s="11"/>
      <c r="M94" s="26"/>
      <c r="N94" s="45"/>
    </row>
    <row r="95" spans="2:14" ht="80.25" customHeight="1">
      <c r="B95" s="12"/>
      <c r="C95" s="79"/>
      <c r="D95" s="80"/>
      <c r="E95" s="45" t="s">
        <v>476</v>
      </c>
      <c r="F95" s="33">
        <v>2127.8000000000002</v>
      </c>
      <c r="G95" s="33">
        <v>0</v>
      </c>
      <c r="H95" s="38">
        <v>0</v>
      </c>
      <c r="I95" s="37">
        <v>0</v>
      </c>
      <c r="J95" s="36">
        <v>0</v>
      </c>
      <c r="K95" s="36">
        <v>0</v>
      </c>
      <c r="L95" s="11"/>
      <c r="M95" s="26"/>
      <c r="N95" s="45"/>
    </row>
    <row r="96" spans="2:14" ht="80.25" customHeight="1">
      <c r="B96" s="12"/>
      <c r="C96" s="79"/>
      <c r="D96" s="80"/>
      <c r="E96" s="45" t="s">
        <v>477</v>
      </c>
      <c r="F96" s="33">
        <v>1646</v>
      </c>
      <c r="G96" s="33">
        <v>0</v>
      </c>
      <c r="H96" s="38">
        <v>0</v>
      </c>
      <c r="I96" s="37">
        <v>0</v>
      </c>
      <c r="J96" s="36">
        <v>0</v>
      </c>
      <c r="K96" s="36">
        <v>0</v>
      </c>
      <c r="L96" s="11"/>
      <c r="M96" s="26"/>
      <c r="N96" s="45"/>
    </row>
    <row r="97" spans="2:14" ht="80.25" customHeight="1">
      <c r="B97" s="12"/>
      <c r="C97" s="79"/>
      <c r="D97" s="80"/>
      <c r="E97" s="45" t="s">
        <v>478</v>
      </c>
      <c r="F97" s="33">
        <v>1201</v>
      </c>
      <c r="G97" s="33">
        <v>0</v>
      </c>
      <c r="H97" s="38">
        <v>55.438827000000003</v>
      </c>
      <c r="I97" s="37">
        <v>0</v>
      </c>
      <c r="J97" s="36">
        <v>4.616055537052457</v>
      </c>
      <c r="K97" s="36">
        <v>0</v>
      </c>
      <c r="L97" s="11"/>
      <c r="M97" s="26"/>
      <c r="N97" s="45"/>
    </row>
    <row r="98" spans="2:14" ht="80.25" customHeight="1">
      <c r="B98" s="12"/>
      <c r="C98" s="79"/>
      <c r="D98" s="80"/>
      <c r="E98" s="45" t="s">
        <v>479</v>
      </c>
      <c r="F98" s="33">
        <v>704.48599899999999</v>
      </c>
      <c r="G98" s="33">
        <v>0</v>
      </c>
      <c r="H98" s="38">
        <v>442.350818</v>
      </c>
      <c r="I98" s="37">
        <v>0</v>
      </c>
      <c r="J98" s="36">
        <v>62.790576197100542</v>
      </c>
      <c r="K98" s="36">
        <v>0</v>
      </c>
      <c r="L98" s="11"/>
      <c r="M98" s="26"/>
      <c r="N98" s="45"/>
    </row>
    <row r="99" spans="2:14" ht="80.25" customHeight="1">
      <c r="B99" s="12"/>
      <c r="C99" s="79"/>
      <c r="D99" s="80"/>
      <c r="E99" s="45" t="s">
        <v>480</v>
      </c>
      <c r="F99" s="33">
        <v>548</v>
      </c>
      <c r="G99" s="33">
        <v>0</v>
      </c>
      <c r="H99" s="38">
        <v>0</v>
      </c>
      <c r="I99" s="37">
        <v>0</v>
      </c>
      <c r="J99" s="36">
        <v>0</v>
      </c>
      <c r="K99" s="36">
        <v>0</v>
      </c>
      <c r="L99" s="11"/>
      <c r="M99" s="26"/>
      <c r="N99" s="78"/>
    </row>
    <row r="100" spans="2:14" ht="80.25" customHeight="1">
      <c r="B100" s="12"/>
      <c r="C100" s="79"/>
      <c r="D100" s="80"/>
      <c r="E100" s="45" t="s">
        <v>481</v>
      </c>
      <c r="F100" s="33">
        <v>186</v>
      </c>
      <c r="G100" s="33">
        <v>0</v>
      </c>
      <c r="H100" s="38">
        <v>0</v>
      </c>
      <c r="I100" s="37">
        <v>0</v>
      </c>
      <c r="J100" s="36">
        <v>0</v>
      </c>
      <c r="K100" s="36">
        <v>0</v>
      </c>
      <c r="L100" s="11"/>
      <c r="M100" s="26"/>
      <c r="N100" s="45"/>
    </row>
    <row r="101" spans="2:14" s="1" customFormat="1">
      <c r="B101" s="12"/>
      <c r="C101" s="47"/>
      <c r="D101" s="15"/>
      <c r="E101" s="49" t="s">
        <v>99</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40"/>
      <c r="D105" s="640"/>
      <c r="E105" s="640" t="s">
        <v>2</v>
      </c>
      <c r="F105" s="641" t="s">
        <v>3</v>
      </c>
      <c r="G105" s="641"/>
      <c r="H105" s="641"/>
      <c r="I105" s="641"/>
      <c r="J105" s="642" t="s">
        <v>4</v>
      </c>
      <c r="K105" s="642"/>
      <c r="L105" s="9" t="s">
        <v>5</v>
      </c>
      <c r="M105" s="18"/>
    </row>
    <row r="106" spans="2:14" s="1" customFormat="1" ht="80.25" customHeight="1">
      <c r="B106" s="12"/>
      <c r="C106" s="640"/>
      <c r="D106" s="640"/>
      <c r="E106" s="640"/>
      <c r="F106" s="24" t="s">
        <v>410</v>
      </c>
      <c r="G106" s="24" t="s">
        <v>61</v>
      </c>
      <c r="H106" s="24" t="s">
        <v>7</v>
      </c>
      <c r="I106" s="24" t="s">
        <v>8</v>
      </c>
      <c r="J106" s="28" t="s">
        <v>9</v>
      </c>
      <c r="K106" s="28" t="s">
        <v>10</v>
      </c>
      <c r="L106" s="8"/>
      <c r="M106" s="18"/>
    </row>
    <row r="107" spans="2:14" ht="55.5" customHeight="1">
      <c r="B107" s="12"/>
      <c r="C107" s="79"/>
      <c r="D107" s="80"/>
      <c r="E107" s="45" t="s">
        <v>482</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483</v>
      </c>
      <c r="F108" s="33">
        <v>4588.8999999999996</v>
      </c>
      <c r="G108" s="33">
        <v>4588.8999999999996</v>
      </c>
      <c r="H108" s="38">
        <v>0</v>
      </c>
      <c r="I108" s="37">
        <v>0</v>
      </c>
      <c r="J108" s="36">
        <v>0</v>
      </c>
      <c r="K108" s="36">
        <v>0</v>
      </c>
      <c r="L108" s="11"/>
      <c r="M108" s="26"/>
      <c r="N108" s="45"/>
    </row>
    <row r="109" spans="2:14" ht="55.5" customHeight="1">
      <c r="B109" s="12"/>
      <c r="C109" s="79"/>
      <c r="D109" s="80"/>
      <c r="E109" s="45" t="s">
        <v>484</v>
      </c>
      <c r="F109" s="33">
        <v>3628</v>
      </c>
      <c r="G109" s="33">
        <v>0</v>
      </c>
      <c r="H109" s="38">
        <v>0</v>
      </c>
      <c r="I109" s="37">
        <v>0</v>
      </c>
      <c r="J109" s="36">
        <v>0</v>
      </c>
      <c r="K109" s="36">
        <v>0</v>
      </c>
      <c r="L109" s="11"/>
      <c r="M109" s="26"/>
      <c r="N109" s="45"/>
    </row>
    <row r="110" spans="2:14" ht="55.5" customHeight="1">
      <c r="B110" s="12"/>
      <c r="C110" s="79"/>
      <c r="D110" s="80"/>
      <c r="E110" s="45" t="s">
        <v>485</v>
      </c>
      <c r="F110" s="33">
        <v>2410</v>
      </c>
      <c r="G110" s="33">
        <v>2410</v>
      </c>
      <c r="H110" s="38">
        <v>0</v>
      </c>
      <c r="I110" s="37">
        <v>0</v>
      </c>
      <c r="J110" s="36">
        <v>0</v>
      </c>
      <c r="K110" s="36">
        <v>0</v>
      </c>
      <c r="L110" s="11"/>
      <c r="M110" s="26"/>
      <c r="N110" s="45"/>
    </row>
    <row r="111" spans="2:14" ht="55.5" customHeight="1">
      <c r="B111" s="12"/>
      <c r="C111" s="79"/>
      <c r="D111" s="80"/>
      <c r="E111" s="45" t="s">
        <v>486</v>
      </c>
      <c r="F111" s="33">
        <v>2153.627</v>
      </c>
      <c r="G111" s="33">
        <v>0</v>
      </c>
      <c r="H111" s="38">
        <v>0</v>
      </c>
      <c r="I111" s="37">
        <v>0</v>
      </c>
      <c r="J111" s="36">
        <v>0</v>
      </c>
      <c r="K111" s="36">
        <v>0</v>
      </c>
      <c r="L111" s="11"/>
      <c r="M111" s="26"/>
      <c r="N111" s="45"/>
    </row>
    <row r="112" spans="2:14" ht="55.5" customHeight="1">
      <c r="B112" s="12"/>
      <c r="C112" s="79"/>
      <c r="D112" s="80"/>
      <c r="E112" s="45" t="s">
        <v>487</v>
      </c>
      <c r="F112" s="33">
        <v>2035</v>
      </c>
      <c r="G112" s="33">
        <v>0</v>
      </c>
      <c r="H112" s="38">
        <v>0</v>
      </c>
      <c r="I112" s="37">
        <v>0</v>
      </c>
      <c r="J112" s="36">
        <v>0</v>
      </c>
      <c r="K112" s="36">
        <v>0</v>
      </c>
      <c r="L112" s="11"/>
      <c r="M112" s="26"/>
      <c r="N112" s="45"/>
    </row>
    <row r="113" spans="2:14" ht="55.5" customHeight="1">
      <c r="B113" s="12"/>
      <c r="C113" s="79"/>
      <c r="D113" s="80"/>
      <c r="E113" s="45" t="s">
        <v>488</v>
      </c>
      <c r="F113" s="33">
        <v>990</v>
      </c>
      <c r="G113" s="33">
        <v>0</v>
      </c>
      <c r="H113" s="38">
        <v>79.683802</v>
      </c>
      <c r="I113" s="37">
        <v>0</v>
      </c>
      <c r="J113" s="36">
        <v>8.0488688888888902</v>
      </c>
      <c r="K113" s="36">
        <v>0</v>
      </c>
      <c r="L113" s="11"/>
      <c r="M113" s="26"/>
      <c r="N113" s="45"/>
    </row>
    <row r="114" spans="2:14" s="1" customFormat="1">
      <c r="B114" s="12"/>
      <c r="C114" s="47"/>
      <c r="D114" s="15"/>
      <c r="E114" s="49" t="s">
        <v>109</v>
      </c>
      <c r="F114" s="30">
        <v>21080.156335</v>
      </c>
      <c r="G114" s="30">
        <v>6998.9</v>
      </c>
      <c r="H114" s="30">
        <v>362.49946700000004</v>
      </c>
      <c r="I114" s="30">
        <v>0</v>
      </c>
      <c r="J114" s="31">
        <v>1.7196241870281177</v>
      </c>
      <c r="K114" s="31">
        <v>0</v>
      </c>
      <c r="L114" s="11"/>
      <c r="M114" s="26"/>
      <c r="N114" s="77"/>
    </row>
    <row r="115" spans="2:14">
      <c r="B115" s="12"/>
    </row>
  </sheetData>
  <mergeCells count="47">
    <mergeCell ref="C2:L5"/>
    <mergeCell ref="C7:C8"/>
    <mergeCell ref="D7:D8"/>
    <mergeCell ref="E7:E8"/>
    <mergeCell ref="F7:I7"/>
    <mergeCell ref="J7:K7"/>
    <mergeCell ref="C9:C15"/>
    <mergeCell ref="D9:D11"/>
    <mergeCell ref="D13:D15"/>
    <mergeCell ref="C16:C23"/>
    <mergeCell ref="D16:D17"/>
    <mergeCell ref="D18:D21"/>
    <mergeCell ref="D22:D23"/>
    <mergeCell ref="C24:C31"/>
    <mergeCell ref="C32:C35"/>
    <mergeCell ref="D32:D35"/>
    <mergeCell ref="C36:C44"/>
    <mergeCell ref="C48:C49"/>
    <mergeCell ref="D48:D49"/>
    <mergeCell ref="E48:E49"/>
    <mergeCell ref="F48:I48"/>
    <mergeCell ref="J48:K48"/>
    <mergeCell ref="C58:C59"/>
    <mergeCell ref="D58:D59"/>
    <mergeCell ref="E58:E59"/>
    <mergeCell ref="F58:I58"/>
    <mergeCell ref="J58:K58"/>
    <mergeCell ref="C78:C79"/>
    <mergeCell ref="D78:D79"/>
    <mergeCell ref="E78:E79"/>
    <mergeCell ref="F78:I78"/>
    <mergeCell ref="J78:K78"/>
    <mergeCell ref="C70:C71"/>
    <mergeCell ref="D70:D71"/>
    <mergeCell ref="E70:E71"/>
    <mergeCell ref="F70:I70"/>
    <mergeCell ref="J70:K70"/>
    <mergeCell ref="C105:C106"/>
    <mergeCell ref="D105:D106"/>
    <mergeCell ref="E105:E106"/>
    <mergeCell ref="F105:I105"/>
    <mergeCell ref="J105:K105"/>
    <mergeCell ref="C90:C91"/>
    <mergeCell ref="D90:D91"/>
    <mergeCell ref="E90:E91"/>
    <mergeCell ref="F90:I90"/>
    <mergeCell ref="J90:K90"/>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fc8060d473fbebf8b8599f9b6079ddf3">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9f9618e23007ad0a4015a498bb9018c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Props1.xml><?xml version="1.0" encoding="utf-8"?>
<ds:datastoreItem xmlns:ds="http://schemas.openxmlformats.org/officeDocument/2006/customXml" ds:itemID="{F12C5826-EB65-4B23-9125-C84819B75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7F156C-AC3B-4449-A9D7-05EB07DB544F}">
  <ds:schemaRefs>
    <ds:schemaRef ds:uri="http://schemas.microsoft.com/sharepoint/v3/contenttype/forms"/>
  </ds:schemaRefs>
</ds:datastoreItem>
</file>

<file path=customXml/itemProps3.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30 de Noviembre de 2025</vt:lpstr>
      <vt:lpstr>MinEnergía (2)</vt:lpstr>
      <vt:lpstr>ANH!Área_de_impresión</vt:lpstr>
      <vt:lpstr>ANM!Área_de_impresión</vt:lpstr>
      <vt:lpstr>CREG!Área_de_impresión</vt:lpstr>
      <vt:lpstr>'Ejec. 30 de Noviembre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2020-01-24T23:24:30Z</dcterms:created>
  <dcterms:modified xsi:type="dcterms:W3CDTF">2025-12-11T20:44:46Z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