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C:\Users\Usuario\Documents\MINISTERIO DE MINAS\CONTENIDO WEB\2026\JUNIO\"/>
    </mc:Choice>
  </mc:AlternateContent>
  <xr:revisionPtr revIDLastSave="0" documentId="13_ncr:1_{FBACE80F-C64D-4A7B-81E1-2ED66C49F25A}" xr6:coauthVersionLast="47" xr6:coauthVersionMax="47" xr10:uidLastSave="{00000000-0000-0000-0000-000000000000}"/>
  <bookViews>
    <workbookView xWindow="-108" yWindow="-108" windowWidth="23256" windowHeight="13896" tabRatio="567" xr2:uid="{00000000-000D-0000-FFFF-FFFF00000000}"/>
  </bookViews>
  <sheets>
    <sheet name="MinEnergía" sheetId="10" r:id="rId1"/>
    <sheet name="ANH" sheetId="8" r:id="rId2"/>
    <sheet name="ANM" sheetId="7" r:id="rId3"/>
    <sheet name="CREG" sheetId="6" r:id="rId4"/>
    <sheet name="IPSE" sheetId="5" r:id="rId5"/>
    <sheet name="SGC" sheetId="4" r:id="rId6"/>
    <sheet name="UPME" sheetId="3" r:id="rId7"/>
    <sheet name="Ejec. 30 de Junio 2026" sheetId="29" state="hidden" r:id="rId8"/>
    <sheet name="MinEnergía (2)" sheetId="2" state="hidden" r:id="rId9"/>
  </sheets>
  <externalReferences>
    <externalReference r:id="rId10"/>
  </externalReferences>
  <definedNames>
    <definedName name="_xlnm._FilterDatabase" localSheetId="1" hidden="1">ANH!#REF!</definedName>
    <definedName name="_xlnm._FilterDatabase" localSheetId="2" hidden="1">ANM!$C$8:$K$8</definedName>
    <definedName name="_xlnm._FilterDatabase" localSheetId="3" hidden="1">CREG!#REF!</definedName>
    <definedName name="_xlnm._FilterDatabase" localSheetId="7" hidden="1">'Ejec. 30 de Junio 2026'!$A$8:$GZ$8</definedName>
    <definedName name="_xlnm._FilterDatabase" localSheetId="4" hidden="1">IPSE!#REF!</definedName>
    <definedName name="_xlnm._FilterDatabase" localSheetId="0" hidden="1">MinEnergía!$C$8:$J$51</definedName>
    <definedName name="_xlnm._FilterDatabase" localSheetId="8" hidden="1">'MinEnergía (2)'!$C$8:$K$45</definedName>
    <definedName name="_xlnm._FilterDatabase" localSheetId="5" hidden="1">SGC!#REF!</definedName>
    <definedName name="_xlnm._FilterDatabase" localSheetId="6" hidden="1">UPME!#REF!</definedName>
    <definedName name="_xlnm.Print_Area" localSheetId="1">ANH!$A$1:$V$6</definedName>
    <definedName name="_xlnm.Print_Area" localSheetId="2">ANM!$A$1:$V$8</definedName>
    <definedName name="_xlnm.Print_Area" localSheetId="3">CREG!$A$1:$V$6</definedName>
    <definedName name="_xlnm.Print_Area" localSheetId="7">'Ejec. 30 de Junio 2026'!$T$1:$AV$316</definedName>
    <definedName name="_xlnm.Print_Area" localSheetId="4">IPSE!$A$1:$V$6</definedName>
    <definedName name="_xlnm.Print_Area" localSheetId="0">MinEnergía!$A$1:$U$52</definedName>
    <definedName name="_xlnm.Print_Area" localSheetId="8">'MinEnergía (2)'!$A$1:$V$46</definedName>
    <definedName name="_xlnm.Print_Area" localSheetId="5">SGC!$A$1:$V$6</definedName>
    <definedName name="_xlnm.Print_Area" localSheetId="6">UPME!$A$1:$U$6</definedName>
    <definedName name="_xlnm.Print_Titles" localSheetId="1">ANH!$1:$6</definedName>
    <definedName name="_xlnm.Print_Titles" localSheetId="2">ANM!$1:$8</definedName>
    <definedName name="_xlnm.Print_Titles" localSheetId="3">CREG!$1:$6</definedName>
    <definedName name="_xlnm.Print_Titles" localSheetId="4">IPSE!$1:$6</definedName>
    <definedName name="_xlnm.Print_Titles" localSheetId="0">MinEnergía!$1:$8</definedName>
    <definedName name="_xlnm.Print_Titles" localSheetId="8">'MinEnergía (2)'!$1:$8</definedName>
    <definedName name="_xlnm.Print_Titles" localSheetId="5">SGC!$1:$6</definedName>
    <definedName name="_xlnm.Print_Titles" localSheetId="6">UPME!$1:$6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A316" i="29" l="1"/>
  <c r="DZ316" i="29"/>
  <c r="DY316" i="29"/>
  <c r="DX316" i="29"/>
  <c r="DW316" i="29"/>
  <c r="DV316" i="29"/>
  <c r="DV302" i="29" s="1"/>
  <c r="DU316" i="29"/>
  <c r="DU302" i="29" s="1"/>
  <c r="DT316" i="29"/>
  <c r="DS316" i="29"/>
  <c r="DS302" i="29" s="1"/>
  <c r="DS303" i="29" s="1"/>
  <c r="DR316" i="29"/>
  <c r="DR302" i="29" s="1"/>
  <c r="DR303" i="29" s="1"/>
  <c r="DQ316" i="29"/>
  <c r="DQ302" i="29" s="1"/>
  <c r="DP316" i="29"/>
  <c r="DP302" i="29" s="1"/>
  <c r="DN316" i="29"/>
  <c r="DM316" i="29"/>
  <c r="DL316" i="29"/>
  <c r="DK316" i="29"/>
  <c r="DJ316" i="29"/>
  <c r="DI316" i="29"/>
  <c r="DI302" i="29" s="1"/>
  <c r="DH316" i="29"/>
  <c r="DH302" i="29" s="1"/>
  <c r="DG316" i="29"/>
  <c r="DF316" i="29"/>
  <c r="DF302" i="29" s="1"/>
  <c r="DF303" i="29" s="1"/>
  <c r="DE316" i="29"/>
  <c r="DE302" i="29" s="1"/>
  <c r="DE303" i="29" s="1"/>
  <c r="DD316" i="29"/>
  <c r="DD302" i="29" s="1"/>
  <c r="DD303" i="29" s="1"/>
  <c r="DC316" i="29"/>
  <c r="DC302" i="29" s="1"/>
  <c r="CT316" i="29"/>
  <c r="CS316" i="29"/>
  <c r="CR316" i="29"/>
  <c r="CQ316" i="29"/>
  <c r="CG316" i="29"/>
  <c r="CF316" i="29"/>
  <c r="CE316" i="29"/>
  <c r="CD316" i="29"/>
  <c r="AY316" i="29"/>
  <c r="AC316" i="29"/>
  <c r="AB316" i="29"/>
  <c r="Z316" i="29"/>
  <c r="X316" i="29"/>
  <c r="DA315" i="29"/>
  <c r="CZ315" i="29"/>
  <c r="CY315" i="29"/>
  <c r="CX315" i="29"/>
  <c r="CW315" i="29"/>
  <c r="CV315" i="29"/>
  <c r="CU315" i="29"/>
  <c r="AQ315" i="29" s="1"/>
  <c r="CT315" i="29"/>
  <c r="CS315" i="29"/>
  <c r="CR315" i="29"/>
  <c r="CQ315" i="29"/>
  <c r="CP315" i="29"/>
  <c r="CN315" i="29"/>
  <c r="CM315" i="29"/>
  <c r="CL315" i="29"/>
  <c r="CK315" i="29"/>
  <c r="CJ315" i="29"/>
  <c r="CI315" i="29"/>
  <c r="CH315" i="29"/>
  <c r="CG315" i="29"/>
  <c r="CF315" i="29"/>
  <c r="CE315" i="29"/>
  <c r="CD315" i="29"/>
  <c r="CC315" i="29"/>
  <c r="AT315" i="29"/>
  <c r="AU315" i="29" s="1"/>
  <c r="AS315" i="29"/>
  <c r="AN315" i="29"/>
  <c r="AR315" i="29" s="1"/>
  <c r="AM315" i="29"/>
  <c r="AK315" i="29"/>
  <c r="AH315" i="29"/>
  <c r="AI315" i="29" s="1"/>
  <c r="AG315" i="29"/>
  <c r="AF315" i="29"/>
  <c r="AE315" i="29"/>
  <c r="AD315" i="29"/>
  <c r="AZ315" i="29" s="1"/>
  <c r="BA315" i="29" s="1"/>
  <c r="AA315" i="29"/>
  <c r="Y315" i="29"/>
  <c r="W315" i="29"/>
  <c r="DA314" i="29"/>
  <c r="CZ314" i="29"/>
  <c r="CY314" i="29"/>
  <c r="CX314" i="29"/>
  <c r="CW314" i="29"/>
  <c r="CV314" i="29"/>
  <c r="CU314" i="29"/>
  <c r="AQ314" i="29" s="1"/>
  <c r="CT314" i="29"/>
  <c r="CS314" i="29"/>
  <c r="CR314" i="29"/>
  <c r="CQ314" i="29"/>
  <c r="CP314" i="29"/>
  <c r="CN314" i="29"/>
  <c r="CM314" i="29"/>
  <c r="CL314" i="29"/>
  <c r="CK314" i="29"/>
  <c r="CJ314" i="29"/>
  <c r="CI314" i="29"/>
  <c r="CH314" i="29"/>
  <c r="AK314" i="29" s="1"/>
  <c r="CG314" i="29"/>
  <c r="CF314" i="29"/>
  <c r="CE314" i="29"/>
  <c r="CD314" i="29"/>
  <c r="CC314" i="29"/>
  <c r="AT314" i="29"/>
  <c r="AU314" i="29" s="1"/>
  <c r="AS314" i="29"/>
  <c r="AN314" i="29"/>
  <c r="AM314" i="29"/>
  <c r="AH314" i="29"/>
  <c r="AG314" i="29"/>
  <c r="AF314" i="29"/>
  <c r="AE314" i="29"/>
  <c r="AD314" i="29"/>
  <c r="AA314" i="29"/>
  <c r="Y314" i="29"/>
  <c r="W314" i="29"/>
  <c r="DA313" i="29"/>
  <c r="CZ313" i="29"/>
  <c r="CY313" i="29"/>
  <c r="CX313" i="29"/>
  <c r="CW313" i="29"/>
  <c r="CV313" i="29"/>
  <c r="CU313" i="29"/>
  <c r="AQ313" i="29" s="1"/>
  <c r="CT313" i="29"/>
  <c r="CS313" i="29"/>
  <c r="CR313" i="29"/>
  <c r="CQ313" i="29"/>
  <c r="CP313" i="29"/>
  <c r="CN313" i="29"/>
  <c r="CM313" i="29"/>
  <c r="CL313" i="29"/>
  <c r="CK313" i="29"/>
  <c r="CJ313" i="29"/>
  <c r="CI313" i="29"/>
  <c r="CH313" i="29"/>
  <c r="AK313" i="29" s="1"/>
  <c r="CG313" i="29"/>
  <c r="CF313" i="29"/>
  <c r="CE313" i="29"/>
  <c r="CD313" i="29"/>
  <c r="CC313" i="29"/>
  <c r="AV313" i="29"/>
  <c r="AT313" i="29"/>
  <c r="AU313" i="29" s="1"/>
  <c r="AS313" i="29"/>
  <c r="AN313" i="29"/>
  <c r="AR313" i="29" s="1"/>
  <c r="AM313" i="29"/>
  <c r="AH313" i="29"/>
  <c r="AI313" i="29" s="1"/>
  <c r="AG313" i="29"/>
  <c r="AF313" i="29"/>
  <c r="AE313" i="29"/>
  <c r="AD313" i="29"/>
  <c r="AX313" i="29" s="1"/>
  <c r="AA313" i="29"/>
  <c r="Y313" i="29"/>
  <c r="W313" i="29"/>
  <c r="DA312" i="29"/>
  <c r="CZ312" i="29"/>
  <c r="CY312" i="29"/>
  <c r="CX312" i="29"/>
  <c r="CW312" i="29"/>
  <c r="CV312" i="29"/>
  <c r="CU312" i="29"/>
  <c r="AQ312" i="29" s="1"/>
  <c r="CT312" i="29"/>
  <c r="CS312" i="29"/>
  <c r="CR312" i="29"/>
  <c r="CQ312" i="29"/>
  <c r="CP312" i="29"/>
  <c r="CN312" i="29"/>
  <c r="CM312" i="29"/>
  <c r="CL312" i="29"/>
  <c r="CK312" i="29"/>
  <c r="CJ312" i="29"/>
  <c r="CI312" i="29"/>
  <c r="CH312" i="29"/>
  <c r="CG312" i="29"/>
  <c r="CF312" i="29"/>
  <c r="CE312" i="29"/>
  <c r="CD312" i="29"/>
  <c r="CC312" i="29"/>
  <c r="AT312" i="29"/>
  <c r="AS312" i="29"/>
  <c r="AN312" i="29"/>
  <c r="AR312" i="29" s="1"/>
  <c r="AM312" i="29"/>
  <c r="AK312" i="29"/>
  <c r="AL312" i="29" s="1"/>
  <c r="AH312" i="29"/>
  <c r="AG312" i="29"/>
  <c r="AF312" i="29"/>
  <c r="AE312" i="29"/>
  <c r="AD312" i="29"/>
  <c r="AA312" i="29"/>
  <c r="Y312" i="29"/>
  <c r="W312" i="29"/>
  <c r="DA311" i="29"/>
  <c r="CZ311" i="29"/>
  <c r="CY311" i="29"/>
  <c r="CX311" i="29"/>
  <c r="CW311" i="29"/>
  <c r="CV311" i="29"/>
  <c r="CU311" i="29"/>
  <c r="AQ311" i="29" s="1"/>
  <c r="CT311" i="29"/>
  <c r="CS311" i="29"/>
  <c r="CR311" i="29"/>
  <c r="CQ311" i="29"/>
  <c r="CP311" i="29"/>
  <c r="CN311" i="29"/>
  <c r="CM311" i="29"/>
  <c r="CL311" i="29"/>
  <c r="CK311" i="29"/>
  <c r="CJ311" i="29"/>
  <c r="CI311" i="29"/>
  <c r="CH311" i="29"/>
  <c r="CG311" i="29"/>
  <c r="CF311" i="29"/>
  <c r="CE311" i="29"/>
  <c r="CD311" i="29"/>
  <c r="CC311" i="29"/>
  <c r="AT311" i="29"/>
  <c r="AU311" i="29" s="1"/>
  <c r="AS311" i="29"/>
  <c r="AN311" i="29"/>
  <c r="AM311" i="29"/>
  <c r="AK311" i="29"/>
  <c r="AL311" i="29" s="1"/>
  <c r="AH311" i="29"/>
  <c r="AG311" i="29"/>
  <c r="AF311" i="29"/>
  <c r="AE311" i="29"/>
  <c r="AD311" i="29"/>
  <c r="AI311" i="29" s="1"/>
  <c r="AA311" i="29"/>
  <c r="Y311" i="29"/>
  <c r="W311" i="29"/>
  <c r="DA310" i="29"/>
  <c r="CZ310" i="29"/>
  <c r="CY310" i="29"/>
  <c r="CX310" i="29"/>
  <c r="CW310" i="29"/>
  <c r="CV310" i="29"/>
  <c r="CU310" i="29"/>
  <c r="AQ310" i="29" s="1"/>
  <c r="CT310" i="29"/>
  <c r="CS310" i="29"/>
  <c r="CR310" i="29"/>
  <c r="CQ310" i="29"/>
  <c r="CP310" i="29"/>
  <c r="CN310" i="29"/>
  <c r="CM310" i="29"/>
  <c r="CL310" i="29"/>
  <c r="CK310" i="29"/>
  <c r="CJ310" i="29"/>
  <c r="CI310" i="29"/>
  <c r="CH310" i="29"/>
  <c r="AK310" i="29" s="1"/>
  <c r="CG310" i="29"/>
  <c r="CF310" i="29"/>
  <c r="CE310" i="29"/>
  <c r="CD310" i="29"/>
  <c r="CC310" i="29"/>
  <c r="AW310" i="29"/>
  <c r="AT310" i="29"/>
  <c r="AS310" i="29"/>
  <c r="AN310" i="29"/>
  <c r="AM310" i="29"/>
  <c r="AH310" i="29"/>
  <c r="AG310" i="29"/>
  <c r="AF310" i="29"/>
  <c r="AE310" i="29"/>
  <c r="AD310" i="29"/>
  <c r="AX310" i="29" s="1"/>
  <c r="AA310" i="29"/>
  <c r="Y310" i="29"/>
  <c r="W310" i="29"/>
  <c r="DA309" i="29"/>
  <c r="CZ309" i="29"/>
  <c r="CY309" i="29"/>
  <c r="CX309" i="29"/>
  <c r="CW309" i="29"/>
  <c r="CV309" i="29"/>
  <c r="CU309" i="29"/>
  <c r="AQ309" i="29" s="1"/>
  <c r="AQ316" i="29" s="1"/>
  <c r="AQ302" i="29" s="1"/>
  <c r="CT309" i="29"/>
  <c r="CS309" i="29"/>
  <c r="CR309" i="29"/>
  <c r="CQ309" i="29"/>
  <c r="CP309" i="29"/>
  <c r="CN309" i="29"/>
  <c r="CM309" i="29"/>
  <c r="CL309" i="29"/>
  <c r="CK309" i="29"/>
  <c r="CJ309" i="29"/>
  <c r="CI309" i="29"/>
  <c r="CH309" i="29"/>
  <c r="CG309" i="29"/>
  <c r="CF309" i="29"/>
  <c r="CE309" i="29"/>
  <c r="CD309" i="29"/>
  <c r="CC309" i="29"/>
  <c r="AT309" i="29"/>
  <c r="AS309" i="29"/>
  <c r="AN309" i="29"/>
  <c r="AM309" i="29"/>
  <c r="AH309" i="29"/>
  <c r="AG309" i="29"/>
  <c r="AF309" i="29"/>
  <c r="AE309" i="29"/>
  <c r="AD309" i="29"/>
  <c r="AZ309" i="29" s="1"/>
  <c r="AA309" i="29"/>
  <c r="Y309" i="29"/>
  <c r="W309" i="29"/>
  <c r="DA308" i="29"/>
  <c r="CZ308" i="29"/>
  <c r="CY308" i="29"/>
  <c r="CX308" i="29"/>
  <c r="CW308" i="29"/>
  <c r="CV308" i="29"/>
  <c r="CU308" i="29"/>
  <c r="AQ308" i="29" s="1"/>
  <c r="CT308" i="29"/>
  <c r="CS308" i="29"/>
  <c r="CR308" i="29"/>
  <c r="CQ308" i="29"/>
  <c r="CP308" i="29"/>
  <c r="CN308" i="29"/>
  <c r="CM308" i="29"/>
  <c r="CL308" i="29"/>
  <c r="CK308" i="29"/>
  <c r="CJ308" i="29"/>
  <c r="CI308" i="29"/>
  <c r="CH308" i="29"/>
  <c r="CG308" i="29"/>
  <c r="CF308" i="29"/>
  <c r="CE308" i="29"/>
  <c r="CD308" i="29"/>
  <c r="CC308" i="29"/>
  <c r="AZ308" i="29"/>
  <c r="AT308" i="29"/>
  <c r="AS308" i="29"/>
  <c r="AN308" i="29"/>
  <c r="AM308" i="29"/>
  <c r="AK308" i="29"/>
  <c r="AH308" i="29"/>
  <c r="AG308" i="29"/>
  <c r="AF308" i="29"/>
  <c r="AE308" i="29"/>
  <c r="AD308" i="29"/>
  <c r="AA308" i="29"/>
  <c r="Y308" i="29"/>
  <c r="W308" i="29"/>
  <c r="DA307" i="29"/>
  <c r="DA316" i="29" s="1"/>
  <c r="CZ307" i="29"/>
  <c r="CZ316" i="29" s="1"/>
  <c r="CY307" i="29"/>
  <c r="CX307" i="29"/>
  <c r="CW307" i="29"/>
  <c r="CV307" i="29"/>
  <c r="CU307" i="29"/>
  <c r="AQ307" i="29" s="1"/>
  <c r="CT307" i="29"/>
  <c r="CS307" i="29"/>
  <c r="CR307" i="29"/>
  <c r="CQ307" i="29"/>
  <c r="CP307" i="29"/>
  <c r="CP316" i="29" s="1"/>
  <c r="CP302" i="29" s="1"/>
  <c r="CN307" i="29"/>
  <c r="CN316" i="29" s="1"/>
  <c r="CM307" i="29"/>
  <c r="CM316" i="29" s="1"/>
  <c r="CL307" i="29"/>
  <c r="CK307" i="29"/>
  <c r="CJ307" i="29"/>
  <c r="CI307" i="29"/>
  <c r="CH307" i="29"/>
  <c r="CG307" i="29"/>
  <c r="CF307" i="29"/>
  <c r="CE307" i="29"/>
  <c r="CD307" i="29"/>
  <c r="CC307" i="29"/>
  <c r="CC316" i="29" s="1"/>
  <c r="AT307" i="29"/>
  <c r="AU307" i="29" s="1"/>
  <c r="AS307" i="29"/>
  <c r="AN307" i="29"/>
  <c r="AM307" i="29"/>
  <c r="AK307" i="29"/>
  <c r="AH307" i="29"/>
  <c r="AG307" i="29"/>
  <c r="AF307" i="29"/>
  <c r="AE307" i="29"/>
  <c r="AE316" i="29" s="1"/>
  <c r="AE302" i="29" s="1"/>
  <c r="AE54" i="29" s="1"/>
  <c r="AD307" i="29"/>
  <c r="AA307" i="29"/>
  <c r="Y307" i="29"/>
  <c r="W307" i="29"/>
  <c r="DV303" i="29"/>
  <c r="DI303" i="29"/>
  <c r="DH303" i="29"/>
  <c r="EA302" i="29"/>
  <c r="DZ302" i="29"/>
  <c r="DY302" i="29"/>
  <c r="DX302" i="29"/>
  <c r="DW302" i="29"/>
  <c r="DT302" i="29"/>
  <c r="DN302" i="29"/>
  <c r="DN303" i="29" s="1"/>
  <c r="DM302" i="29"/>
  <c r="DL302" i="29"/>
  <c r="DL303" i="29" s="1"/>
  <c r="DK302" i="29"/>
  <c r="DJ302" i="29"/>
  <c r="DG302" i="29"/>
  <c r="CT302" i="29"/>
  <c r="CS302" i="29"/>
  <c r="CR302" i="29"/>
  <c r="CQ302" i="29"/>
  <c r="CG302" i="29"/>
  <c r="CF302" i="29"/>
  <c r="CE302" i="29"/>
  <c r="CD302" i="29"/>
  <c r="AC302" i="29"/>
  <c r="AC303" i="29" s="1"/>
  <c r="AB302" i="29"/>
  <c r="AB303" i="29" s="1"/>
  <c r="Z302" i="29"/>
  <c r="Z303" i="29" s="1"/>
  <c r="X302" i="29"/>
  <c r="X303" i="29" s="1"/>
  <c r="DA301" i="29"/>
  <c r="CZ301" i="29"/>
  <c r="CY301" i="29"/>
  <c r="CX301" i="29"/>
  <c r="CW301" i="29"/>
  <c r="CV301" i="29"/>
  <c r="CU301" i="29"/>
  <c r="AQ301" i="29" s="1"/>
  <c r="CT301" i="29"/>
  <c r="CS301" i="29"/>
  <c r="CS299" i="29" s="1"/>
  <c r="CR301" i="29"/>
  <c r="CR299" i="29" s="1"/>
  <c r="CQ301" i="29"/>
  <c r="CQ299" i="29" s="1"/>
  <c r="CP301" i="29"/>
  <c r="CN301" i="29"/>
  <c r="CM301" i="29"/>
  <c r="CL301" i="29"/>
  <c r="CK301" i="29"/>
  <c r="CJ301" i="29"/>
  <c r="CI301" i="29"/>
  <c r="CH301" i="29"/>
  <c r="AK301" i="29" s="1"/>
  <c r="CG301" i="29"/>
  <c r="CF301" i="29"/>
  <c r="CF299" i="29" s="1"/>
  <c r="CE301" i="29"/>
  <c r="CE299" i="29" s="1"/>
  <c r="CD301" i="29"/>
  <c r="CD299" i="29" s="1"/>
  <c r="CC301" i="29"/>
  <c r="AT301" i="29"/>
  <c r="AS301" i="29"/>
  <c r="AN301" i="29"/>
  <c r="AN299" i="29" s="1"/>
  <c r="AM301" i="29"/>
  <c r="AL301" i="29"/>
  <c r="AH301" i="29"/>
  <c r="AF301" i="29"/>
  <c r="AE301" i="29"/>
  <c r="AA301" i="29"/>
  <c r="AA299" i="29" s="1"/>
  <c r="Y301" i="29"/>
  <c r="W301" i="29"/>
  <c r="DA300" i="29"/>
  <c r="DA299" i="29" s="1"/>
  <c r="CZ300" i="29"/>
  <c r="CZ299" i="29" s="1"/>
  <c r="CY300" i="29"/>
  <c r="CX300" i="29"/>
  <c r="CW300" i="29"/>
  <c r="CV300" i="29"/>
  <c r="CV299" i="29" s="1"/>
  <c r="CU300" i="29"/>
  <c r="CT300" i="29"/>
  <c r="CS300" i="29"/>
  <c r="CR300" i="29"/>
  <c r="CQ300" i="29"/>
  <c r="CP300" i="29"/>
  <c r="CN300" i="29"/>
  <c r="CN299" i="29" s="1"/>
  <c r="CM300" i="29"/>
  <c r="CM299" i="29" s="1"/>
  <c r="CL300" i="29"/>
  <c r="CK300" i="29"/>
  <c r="CJ300" i="29"/>
  <c r="CI300" i="29"/>
  <c r="CI299" i="29" s="1"/>
  <c r="CH300" i="29"/>
  <c r="CG300" i="29"/>
  <c r="CF300" i="29"/>
  <c r="CE300" i="29"/>
  <c r="CD300" i="29"/>
  <c r="CC300" i="29"/>
  <c r="AT300" i="29"/>
  <c r="AT299" i="29" s="1"/>
  <c r="AS300" i="29"/>
  <c r="AN300" i="29"/>
  <c r="AM300" i="29"/>
  <c r="AK300" i="29"/>
  <c r="AH300" i="29"/>
  <c r="AF300" i="29"/>
  <c r="AE300" i="29"/>
  <c r="AA300" i="29"/>
  <c r="Y300" i="29"/>
  <c r="W300" i="29"/>
  <c r="EA299" i="29"/>
  <c r="EA303" i="29" s="1"/>
  <c r="DZ299" i="29"/>
  <c r="DZ303" i="29" s="1"/>
  <c r="DY299" i="29"/>
  <c r="DY303" i="29" s="1"/>
  <c r="DX299" i="29"/>
  <c r="DW299" i="29"/>
  <c r="DV299" i="29"/>
  <c r="DU299" i="29"/>
  <c r="DT299" i="29"/>
  <c r="DS299" i="29"/>
  <c r="DR299" i="29"/>
  <c r="DQ299" i="29"/>
  <c r="DP299" i="29"/>
  <c r="DN299" i="29"/>
  <c r="DM299" i="29"/>
  <c r="DM303" i="29" s="1"/>
  <c r="DL299" i="29"/>
  <c r="DK299" i="29"/>
  <c r="DJ299" i="29"/>
  <c r="DI299" i="29"/>
  <c r="DH299" i="29"/>
  <c r="DG299" i="29"/>
  <c r="DF299" i="29"/>
  <c r="DE299" i="29"/>
  <c r="DD299" i="29"/>
  <c r="DC299" i="29"/>
  <c r="CY299" i="29"/>
  <c r="CX299" i="29"/>
  <c r="CW299" i="29"/>
  <c r="CP299" i="29"/>
  <c r="CL299" i="29"/>
  <c r="CK299" i="29"/>
  <c r="CJ299" i="29"/>
  <c r="CC299" i="29"/>
  <c r="AZ299" i="29"/>
  <c r="AS299" i="29"/>
  <c r="AM299" i="29"/>
  <c r="AE299" i="29"/>
  <c r="AC299" i="29"/>
  <c r="AB299" i="29"/>
  <c r="Z299" i="29"/>
  <c r="Y299" i="29"/>
  <c r="X299" i="29"/>
  <c r="DA298" i="29"/>
  <c r="CZ298" i="29"/>
  <c r="CY298" i="29"/>
  <c r="CX298" i="29"/>
  <c r="CW298" i="29"/>
  <c r="CV298" i="29"/>
  <c r="CU298" i="29"/>
  <c r="AQ298" i="29" s="1"/>
  <c r="AR298" i="29" s="1"/>
  <c r="CT298" i="29"/>
  <c r="CS298" i="29"/>
  <c r="CR298" i="29"/>
  <c r="CQ298" i="29"/>
  <c r="CP298" i="29"/>
  <c r="CN298" i="29"/>
  <c r="CM298" i="29"/>
  <c r="CL298" i="29"/>
  <c r="CK298" i="29"/>
  <c r="CJ298" i="29"/>
  <c r="CI298" i="29"/>
  <c r="CH298" i="29"/>
  <c r="CG298" i="29"/>
  <c r="CF298" i="29"/>
  <c r="CE298" i="29"/>
  <c r="CD298" i="29"/>
  <c r="CC298" i="29"/>
  <c r="AT298" i="29"/>
  <c r="AS298" i="29"/>
  <c r="AN298" i="29"/>
  <c r="AM298" i="29"/>
  <c r="AK298" i="29"/>
  <c r="AK293" i="29" s="1"/>
  <c r="AH298" i="29"/>
  <c r="AF298" i="29"/>
  <c r="AE298" i="29"/>
  <c r="AA298" i="29"/>
  <c r="Y298" i="29"/>
  <c r="AD298" i="29" s="1"/>
  <c r="AX298" i="29" s="1"/>
  <c r="W298" i="29"/>
  <c r="DA297" i="29"/>
  <c r="CZ297" i="29"/>
  <c r="CY297" i="29"/>
  <c r="CX297" i="29"/>
  <c r="CW297" i="29"/>
  <c r="CV297" i="29"/>
  <c r="CU297" i="29"/>
  <c r="CT297" i="29"/>
  <c r="CS297" i="29"/>
  <c r="CR297" i="29"/>
  <c r="CQ297" i="29"/>
  <c r="CP297" i="29"/>
  <c r="CN297" i="29"/>
  <c r="CM297" i="29"/>
  <c r="CL297" i="29"/>
  <c r="CK297" i="29"/>
  <c r="CK293" i="29" s="1"/>
  <c r="CJ297" i="29"/>
  <c r="CI297" i="29"/>
  <c r="CH297" i="29"/>
  <c r="CG297" i="29"/>
  <c r="CF297" i="29"/>
  <c r="CE297" i="29"/>
  <c r="CD297" i="29"/>
  <c r="CC297" i="29"/>
  <c r="AT297" i="29"/>
  <c r="AS297" i="29"/>
  <c r="AQ297" i="29"/>
  <c r="AR297" i="29" s="1"/>
  <c r="AN297" i="29"/>
  <c r="AM297" i="29"/>
  <c r="AK297" i="29"/>
  <c r="AH297" i="29"/>
  <c r="AW297" i="29" s="1"/>
  <c r="AF297" i="29"/>
  <c r="AE297" i="29"/>
  <c r="AD297" i="29"/>
  <c r="AA297" i="29"/>
  <c r="Y297" i="29"/>
  <c r="W297" i="29"/>
  <c r="DA296" i="29"/>
  <c r="CZ296" i="29"/>
  <c r="CY296" i="29"/>
  <c r="CX296" i="29"/>
  <c r="CW296" i="29"/>
  <c r="CV296" i="29"/>
  <c r="CU296" i="29"/>
  <c r="CU293" i="29" s="1"/>
  <c r="CT296" i="29"/>
  <c r="CT293" i="29" s="1"/>
  <c r="CS296" i="29"/>
  <c r="CR296" i="29"/>
  <c r="CQ296" i="29"/>
  <c r="CP296" i="29"/>
  <c r="CN296" i="29"/>
  <c r="CM296" i="29"/>
  <c r="CL296" i="29"/>
  <c r="CK296" i="29"/>
  <c r="CJ296" i="29"/>
  <c r="CI296" i="29"/>
  <c r="CH296" i="29"/>
  <c r="AK296" i="29" s="1"/>
  <c r="CG296" i="29"/>
  <c r="CG293" i="29" s="1"/>
  <c r="CF296" i="29"/>
  <c r="CE296" i="29"/>
  <c r="CD296" i="29"/>
  <c r="CC296" i="29"/>
  <c r="AT296" i="29"/>
  <c r="AS296" i="29"/>
  <c r="AN296" i="29"/>
  <c r="AM296" i="29"/>
  <c r="AH296" i="29"/>
  <c r="AF296" i="29"/>
  <c r="AE296" i="29"/>
  <c r="AD296" i="29"/>
  <c r="AA296" i="29"/>
  <c r="Y296" i="29"/>
  <c r="W296" i="29"/>
  <c r="DA295" i="29"/>
  <c r="CZ295" i="29"/>
  <c r="CY295" i="29"/>
  <c r="CX295" i="29"/>
  <c r="CW295" i="29"/>
  <c r="CV295" i="29"/>
  <c r="CU295" i="29"/>
  <c r="AQ295" i="29" s="1"/>
  <c r="CT295" i="29"/>
  <c r="CS295" i="29"/>
  <c r="CR295" i="29"/>
  <c r="CR293" i="29" s="1"/>
  <c r="CQ295" i="29"/>
  <c r="CP295" i="29"/>
  <c r="CP293" i="29" s="1"/>
  <c r="CN295" i="29"/>
  <c r="CM295" i="29"/>
  <c r="CL295" i="29"/>
  <c r="CK295" i="29"/>
  <c r="CJ295" i="29"/>
  <c r="CI295" i="29"/>
  <c r="CH295" i="29"/>
  <c r="CG295" i="29"/>
  <c r="CF295" i="29"/>
  <c r="CE295" i="29"/>
  <c r="CE293" i="29" s="1"/>
  <c r="CD295" i="29"/>
  <c r="CC295" i="29"/>
  <c r="CC293" i="29" s="1"/>
  <c r="AT295" i="29"/>
  <c r="AS295" i="29"/>
  <c r="AN295" i="29"/>
  <c r="AM295" i="29"/>
  <c r="AK295" i="29"/>
  <c r="AH295" i="29"/>
  <c r="AF295" i="29"/>
  <c r="AE295" i="29"/>
  <c r="AD295" i="29"/>
  <c r="AZ295" i="29" s="1"/>
  <c r="AA295" i="29"/>
  <c r="Y295" i="29"/>
  <c r="W295" i="29"/>
  <c r="DA294" i="29"/>
  <c r="CZ294" i="29"/>
  <c r="CY294" i="29"/>
  <c r="CX294" i="29"/>
  <c r="CW294" i="29"/>
  <c r="CV294" i="29"/>
  <c r="CU294" i="29"/>
  <c r="CT294" i="29"/>
  <c r="CS294" i="29"/>
  <c r="CS293" i="29" s="1"/>
  <c r="CR294" i="29"/>
  <c r="CQ294" i="29"/>
  <c r="CQ293" i="29" s="1"/>
  <c r="CP294" i="29"/>
  <c r="CN294" i="29"/>
  <c r="CM294" i="29"/>
  <c r="CL294" i="29"/>
  <c r="CK294" i="29"/>
  <c r="CJ294" i="29"/>
  <c r="CI294" i="29"/>
  <c r="CH294" i="29"/>
  <c r="CG294" i="29"/>
  <c r="CF294" i="29"/>
  <c r="CF293" i="29" s="1"/>
  <c r="CE294" i="29"/>
  <c r="CD294" i="29"/>
  <c r="CD293" i="29" s="1"/>
  <c r="CC294" i="29"/>
  <c r="AT294" i="29"/>
  <c r="AS294" i="29"/>
  <c r="AQ294" i="29"/>
  <c r="AN294" i="29"/>
  <c r="AM294" i="29"/>
  <c r="AK294" i="29"/>
  <c r="AH294" i="29"/>
  <c r="AF294" i="29"/>
  <c r="AF293" i="29" s="1"/>
  <c r="AF42" i="29" s="1"/>
  <c r="AE294" i="29"/>
  <c r="AA294" i="29"/>
  <c r="Y294" i="29"/>
  <c r="W294" i="29"/>
  <c r="W293" i="29" s="1"/>
  <c r="EA293" i="29"/>
  <c r="DZ293" i="29"/>
  <c r="DY293" i="29"/>
  <c r="DX293" i="29"/>
  <c r="DX303" i="29" s="1"/>
  <c r="DW293" i="29"/>
  <c r="DW303" i="29" s="1"/>
  <c r="DV293" i="29"/>
  <c r="DU293" i="29"/>
  <c r="DU303" i="29" s="1"/>
  <c r="DT293" i="29"/>
  <c r="DS293" i="29"/>
  <c r="DR293" i="29"/>
  <c r="DQ293" i="29"/>
  <c r="DP293" i="29"/>
  <c r="DN293" i="29"/>
  <c r="DM293" i="29"/>
  <c r="DL293" i="29"/>
  <c r="DK293" i="29"/>
  <c r="DK303" i="29" s="1"/>
  <c r="DJ293" i="29"/>
  <c r="DJ303" i="29" s="1"/>
  <c r="DI293" i="29"/>
  <c r="DH293" i="29"/>
  <c r="DG293" i="29"/>
  <c r="DF293" i="29"/>
  <c r="DE293" i="29"/>
  <c r="DD293" i="29"/>
  <c r="DC293" i="29"/>
  <c r="DA293" i="29"/>
  <c r="CZ293" i="29"/>
  <c r="CX293" i="29"/>
  <c r="CV293" i="29"/>
  <c r="CN293" i="29"/>
  <c r="CM293" i="29"/>
  <c r="CJ293" i="29"/>
  <c r="CI293" i="29"/>
  <c r="CH293" i="29"/>
  <c r="AC293" i="29"/>
  <c r="AB293" i="29"/>
  <c r="Z293" i="29"/>
  <c r="X293" i="29"/>
  <c r="EA288" i="29"/>
  <c r="EA272" i="29" s="1"/>
  <c r="DZ288" i="29"/>
  <c r="DY288" i="29"/>
  <c r="DX288" i="29"/>
  <c r="DW288" i="29"/>
  <c r="DV288" i="29"/>
  <c r="DU288" i="29"/>
  <c r="DT288" i="29"/>
  <c r="DS288" i="29"/>
  <c r="DR288" i="29"/>
  <c r="DQ288" i="29"/>
  <c r="DP288" i="29"/>
  <c r="DP272" i="29" s="1"/>
  <c r="DN288" i="29"/>
  <c r="DM288" i="29"/>
  <c r="DL288" i="29"/>
  <c r="DK288" i="29"/>
  <c r="DJ288" i="29"/>
  <c r="DI288" i="29"/>
  <c r="DH288" i="29"/>
  <c r="DG288" i="29"/>
  <c r="DF288" i="29"/>
  <c r="DE288" i="29"/>
  <c r="DD288" i="29"/>
  <c r="DC288" i="29"/>
  <c r="DC272" i="29" s="1"/>
  <c r="CX288" i="29"/>
  <c r="CK288" i="29"/>
  <c r="AY288" i="29"/>
  <c r="AC288" i="29"/>
  <c r="AC272" i="29" s="1"/>
  <c r="AC273" i="29" s="1"/>
  <c r="AB288" i="29"/>
  <c r="AB272" i="29" s="1"/>
  <c r="Z288" i="29"/>
  <c r="X288" i="29"/>
  <c r="DA287" i="29"/>
  <c r="CZ287" i="29"/>
  <c r="CY287" i="29"/>
  <c r="CX287" i="29"/>
  <c r="CW287" i="29"/>
  <c r="CV287" i="29"/>
  <c r="CU287" i="29"/>
  <c r="CT287" i="29"/>
  <c r="CS287" i="29"/>
  <c r="CR287" i="29"/>
  <c r="CQ287" i="29"/>
  <c r="CP287" i="29"/>
  <c r="CN287" i="29"/>
  <c r="CM287" i="29"/>
  <c r="CL287" i="29"/>
  <c r="CK287" i="29"/>
  <c r="CJ287" i="29"/>
  <c r="CI287" i="29"/>
  <c r="CH287" i="29"/>
  <c r="AK287" i="29" s="1"/>
  <c r="CG287" i="29"/>
  <c r="CF287" i="29"/>
  <c r="CE287" i="29"/>
  <c r="CD287" i="29"/>
  <c r="CC287" i="29"/>
  <c r="AT287" i="29"/>
  <c r="AS287" i="29"/>
  <c r="AQ287" i="29"/>
  <c r="AN287" i="29"/>
  <c r="AM287" i="29"/>
  <c r="AH287" i="29"/>
  <c r="AG287" i="29"/>
  <c r="AF287" i="29"/>
  <c r="AE287" i="29"/>
  <c r="AD287" i="29"/>
  <c r="AA287" i="29"/>
  <c r="Y287" i="29"/>
  <c r="W287" i="29"/>
  <c r="DA286" i="29"/>
  <c r="CZ286" i="29"/>
  <c r="CY286" i="29"/>
  <c r="CX286" i="29"/>
  <c r="CW286" i="29"/>
  <c r="CV286" i="29"/>
  <c r="CU286" i="29"/>
  <c r="CT286" i="29"/>
  <c r="CS286" i="29"/>
  <c r="CR286" i="29"/>
  <c r="CQ286" i="29"/>
  <c r="CP286" i="29"/>
  <c r="CN286" i="29"/>
  <c r="CM286" i="29"/>
  <c r="CL286" i="29"/>
  <c r="CK286" i="29"/>
  <c r="CJ286" i="29"/>
  <c r="CI286" i="29"/>
  <c r="CH286" i="29"/>
  <c r="AK286" i="29" s="1"/>
  <c r="CG286" i="29"/>
  <c r="CF286" i="29"/>
  <c r="CE286" i="29"/>
  <c r="CD286" i="29"/>
  <c r="CC286" i="29"/>
  <c r="AT286" i="29"/>
  <c r="AS286" i="29"/>
  <c r="AQ286" i="29"/>
  <c r="AN286" i="29"/>
  <c r="AM286" i="29"/>
  <c r="AH286" i="29"/>
  <c r="AG286" i="29"/>
  <c r="AF286" i="29"/>
  <c r="AE286" i="29"/>
  <c r="AD286" i="29"/>
  <c r="AA286" i="29"/>
  <c r="Y286" i="29"/>
  <c r="W286" i="29"/>
  <c r="DA285" i="29"/>
  <c r="CZ285" i="29"/>
  <c r="CY285" i="29"/>
  <c r="CX285" i="29"/>
  <c r="CW285" i="29"/>
  <c r="CV285" i="29"/>
  <c r="CU285" i="29"/>
  <c r="CT285" i="29"/>
  <c r="CS285" i="29"/>
  <c r="CR285" i="29"/>
  <c r="CQ285" i="29"/>
  <c r="CP285" i="29"/>
  <c r="CP288" i="29" s="1"/>
  <c r="CN285" i="29"/>
  <c r="CM285" i="29"/>
  <c r="CL285" i="29"/>
  <c r="CK285" i="29"/>
  <c r="CJ285" i="29"/>
  <c r="CI285" i="29"/>
  <c r="CH285" i="29"/>
  <c r="CG285" i="29"/>
  <c r="CF285" i="29"/>
  <c r="CE285" i="29"/>
  <c r="CD285" i="29"/>
  <c r="CC285" i="29"/>
  <c r="AT285" i="29"/>
  <c r="AU285" i="29" s="1"/>
  <c r="AS285" i="29"/>
  <c r="AQ285" i="29"/>
  <c r="AN285" i="29"/>
  <c r="AM285" i="29"/>
  <c r="AL285" i="29"/>
  <c r="AK285" i="29"/>
  <c r="AH285" i="29"/>
  <c r="AG285" i="29"/>
  <c r="AF285" i="29"/>
  <c r="AE285" i="29"/>
  <c r="AD285" i="29"/>
  <c r="AV285" i="29" s="1"/>
  <c r="AA285" i="29"/>
  <c r="Y285" i="29"/>
  <c r="W285" i="29"/>
  <c r="DA284" i="29"/>
  <c r="CZ284" i="29"/>
  <c r="CY284" i="29"/>
  <c r="CX284" i="29"/>
  <c r="CW284" i="29"/>
  <c r="CV284" i="29"/>
  <c r="CU284" i="29"/>
  <c r="CT284" i="29"/>
  <c r="CS284" i="29"/>
  <c r="CR284" i="29"/>
  <c r="CQ284" i="29"/>
  <c r="CP284" i="29"/>
  <c r="CN284" i="29"/>
  <c r="CM284" i="29"/>
  <c r="CL284" i="29"/>
  <c r="CK284" i="29"/>
  <c r="CJ284" i="29"/>
  <c r="CI284" i="29"/>
  <c r="CH284" i="29"/>
  <c r="CG284" i="29"/>
  <c r="CF284" i="29"/>
  <c r="CE284" i="29"/>
  <c r="CD284" i="29"/>
  <c r="CC284" i="29"/>
  <c r="BA284" i="29"/>
  <c r="AZ284" i="29"/>
  <c r="AT284" i="29"/>
  <c r="AS284" i="29"/>
  <c r="AQ284" i="29"/>
  <c r="AN284" i="29"/>
  <c r="AM284" i="29"/>
  <c r="AL284" i="29"/>
  <c r="AK284" i="29"/>
  <c r="AH284" i="29"/>
  <c r="AG284" i="29"/>
  <c r="AF284" i="29"/>
  <c r="AE284" i="29"/>
  <c r="AD284" i="29"/>
  <c r="AA284" i="29"/>
  <c r="Y284" i="29"/>
  <c r="W284" i="29"/>
  <c r="DA283" i="29"/>
  <c r="CZ283" i="29"/>
  <c r="CY283" i="29"/>
  <c r="CX283" i="29"/>
  <c r="CW283" i="29"/>
  <c r="CV283" i="29"/>
  <c r="CU283" i="29"/>
  <c r="AQ283" i="29" s="1"/>
  <c r="CT283" i="29"/>
  <c r="CS283" i="29"/>
  <c r="CR283" i="29"/>
  <c r="CQ283" i="29"/>
  <c r="CP283" i="29"/>
  <c r="CN283" i="29"/>
  <c r="CM283" i="29"/>
  <c r="CL283" i="29"/>
  <c r="CK283" i="29"/>
  <c r="CJ283" i="29"/>
  <c r="CI283" i="29"/>
  <c r="CH283" i="29"/>
  <c r="AK283" i="29" s="1"/>
  <c r="CG283" i="29"/>
  <c r="CF283" i="29"/>
  <c r="CE283" i="29"/>
  <c r="CD283" i="29"/>
  <c r="CC283" i="29"/>
  <c r="AT283" i="29"/>
  <c r="AS283" i="29"/>
  <c r="AN283" i="29"/>
  <c r="AM283" i="29"/>
  <c r="AH283" i="29"/>
  <c r="AG283" i="29"/>
  <c r="AF283" i="29"/>
  <c r="AE283" i="29"/>
  <c r="AD283" i="29"/>
  <c r="AA283" i="29"/>
  <c r="Y283" i="29"/>
  <c r="W283" i="29"/>
  <c r="DA282" i="29"/>
  <c r="CZ282" i="29"/>
  <c r="CY282" i="29"/>
  <c r="CX282" i="29"/>
  <c r="CW282" i="29"/>
  <c r="CV282" i="29"/>
  <c r="CU282" i="29"/>
  <c r="AQ282" i="29" s="1"/>
  <c r="AR282" i="29" s="1"/>
  <c r="CT282" i="29"/>
  <c r="CS282" i="29"/>
  <c r="CR282" i="29"/>
  <c r="CQ282" i="29"/>
  <c r="CP282" i="29"/>
  <c r="CN282" i="29"/>
  <c r="CM282" i="29"/>
  <c r="CL282" i="29"/>
  <c r="CK282" i="29"/>
  <c r="CJ282" i="29"/>
  <c r="CI282" i="29"/>
  <c r="CH282" i="29"/>
  <c r="AK282" i="29" s="1"/>
  <c r="CG282" i="29"/>
  <c r="CF282" i="29"/>
  <c r="CE282" i="29"/>
  <c r="CD282" i="29"/>
  <c r="CC282" i="29"/>
  <c r="AT282" i="29"/>
  <c r="AS282" i="29"/>
  <c r="AN282" i="29"/>
  <c r="AM282" i="29"/>
  <c r="AH282" i="29"/>
  <c r="AG282" i="29"/>
  <c r="AF282" i="29"/>
  <c r="AE282" i="29"/>
  <c r="AD282" i="29"/>
  <c r="AA282" i="29"/>
  <c r="Y282" i="29"/>
  <c r="W282" i="29"/>
  <c r="DA281" i="29"/>
  <c r="CZ281" i="29"/>
  <c r="CY281" i="29"/>
  <c r="CX281" i="29"/>
  <c r="CW281" i="29"/>
  <c r="CV281" i="29"/>
  <c r="CU281" i="29"/>
  <c r="AQ281" i="29" s="1"/>
  <c r="CT281" i="29"/>
  <c r="CS281" i="29"/>
  <c r="CR281" i="29"/>
  <c r="CQ281" i="29"/>
  <c r="CP281" i="29"/>
  <c r="CN281" i="29"/>
  <c r="CM281" i="29"/>
  <c r="CL281" i="29"/>
  <c r="CK281" i="29"/>
  <c r="CJ281" i="29"/>
  <c r="CI281" i="29"/>
  <c r="CH281" i="29"/>
  <c r="AK281" i="29" s="1"/>
  <c r="CG281" i="29"/>
  <c r="CF281" i="29"/>
  <c r="CE281" i="29"/>
  <c r="CD281" i="29"/>
  <c r="CC281" i="29"/>
  <c r="AT281" i="29"/>
  <c r="AS281" i="29"/>
  <c r="AO281" i="29"/>
  <c r="AN281" i="29"/>
  <c r="AM281" i="29"/>
  <c r="AH281" i="29"/>
  <c r="AG281" i="29"/>
  <c r="AF281" i="29"/>
  <c r="AE281" i="29"/>
  <c r="AD281" i="29"/>
  <c r="AA281" i="29"/>
  <c r="Y281" i="29"/>
  <c r="W281" i="29"/>
  <c r="DA280" i="29"/>
  <c r="CZ280" i="29"/>
  <c r="CY280" i="29"/>
  <c r="CX280" i="29"/>
  <c r="CW280" i="29"/>
  <c r="CV280" i="29"/>
  <c r="CU280" i="29"/>
  <c r="CT280" i="29"/>
  <c r="CS280" i="29"/>
  <c r="CR280" i="29"/>
  <c r="CQ280" i="29"/>
  <c r="CP280" i="29"/>
  <c r="CN280" i="29"/>
  <c r="CM280" i="29"/>
  <c r="CL280" i="29"/>
  <c r="CK280" i="29"/>
  <c r="CJ280" i="29"/>
  <c r="CI280" i="29"/>
  <c r="CH280" i="29"/>
  <c r="AK280" i="29" s="1"/>
  <c r="CG280" i="29"/>
  <c r="CF280" i="29"/>
  <c r="CE280" i="29"/>
  <c r="CD280" i="29"/>
  <c r="CC280" i="29"/>
  <c r="AT280" i="29"/>
  <c r="AS280" i="29"/>
  <c r="AQ280" i="29"/>
  <c r="AN280" i="29"/>
  <c r="AM280" i="29"/>
  <c r="AH280" i="29"/>
  <c r="AG280" i="29"/>
  <c r="AF280" i="29"/>
  <c r="AE280" i="29"/>
  <c r="AD280" i="29"/>
  <c r="AZ280" i="29" s="1"/>
  <c r="AA280" i="29"/>
  <c r="Y280" i="29"/>
  <c r="W280" i="29"/>
  <c r="DA279" i="29"/>
  <c r="CZ279" i="29"/>
  <c r="CY279" i="29"/>
  <c r="CX279" i="29"/>
  <c r="CW279" i="29"/>
  <c r="CV279" i="29"/>
  <c r="CU279" i="29"/>
  <c r="CT279" i="29"/>
  <c r="CS279" i="29"/>
  <c r="CR279" i="29"/>
  <c r="CQ279" i="29"/>
  <c r="CP279" i="29"/>
  <c r="CN279" i="29"/>
  <c r="CM279" i="29"/>
  <c r="CL279" i="29"/>
  <c r="CK279" i="29"/>
  <c r="CJ279" i="29"/>
  <c r="CI279" i="29"/>
  <c r="CH279" i="29"/>
  <c r="CG279" i="29"/>
  <c r="CF279" i="29"/>
  <c r="CE279" i="29"/>
  <c r="CD279" i="29"/>
  <c r="CC279" i="29"/>
  <c r="AX279" i="29"/>
  <c r="AT279" i="29"/>
  <c r="AU279" i="29" s="1"/>
  <c r="AS279" i="29"/>
  <c r="AQ279" i="29"/>
  <c r="AN279" i="29"/>
  <c r="AM279" i="29"/>
  <c r="AK279" i="29"/>
  <c r="AH279" i="29"/>
  <c r="AG279" i="29"/>
  <c r="AF279" i="29"/>
  <c r="AE279" i="29"/>
  <c r="AD279" i="29"/>
  <c r="AZ279" i="29" s="1"/>
  <c r="BA279" i="29" s="1"/>
  <c r="AA279" i="29"/>
  <c r="Y279" i="29"/>
  <c r="W279" i="29"/>
  <c r="DA278" i="29"/>
  <c r="CZ278" i="29"/>
  <c r="CY278" i="29"/>
  <c r="CX278" i="29"/>
  <c r="CW278" i="29"/>
  <c r="CV278" i="29"/>
  <c r="CU278" i="29"/>
  <c r="CT278" i="29"/>
  <c r="CS278" i="29"/>
  <c r="CR278" i="29"/>
  <c r="CQ278" i="29"/>
  <c r="CP278" i="29"/>
  <c r="CN278" i="29"/>
  <c r="CM278" i="29"/>
  <c r="CM288" i="29" s="1"/>
  <c r="CL278" i="29"/>
  <c r="CK278" i="29"/>
  <c r="CJ278" i="29"/>
  <c r="CI278" i="29"/>
  <c r="CH278" i="29"/>
  <c r="CG278" i="29"/>
  <c r="CF278" i="29"/>
  <c r="CE278" i="29"/>
  <c r="CD278" i="29"/>
  <c r="CC278" i="29"/>
  <c r="AZ278" i="29"/>
  <c r="BA278" i="29" s="1"/>
  <c r="AT278" i="29"/>
  <c r="AU278" i="29" s="1"/>
  <c r="AS278" i="29"/>
  <c r="AQ278" i="29"/>
  <c r="AN278" i="29"/>
  <c r="AM278" i="29"/>
  <c r="AK278" i="29"/>
  <c r="AH278" i="29"/>
  <c r="AG278" i="29"/>
  <c r="AF278" i="29"/>
  <c r="AE278" i="29"/>
  <c r="AD278" i="29"/>
  <c r="AX278" i="29" s="1"/>
  <c r="AA278" i="29"/>
  <c r="Y278" i="29"/>
  <c r="W278" i="29"/>
  <c r="DA277" i="29"/>
  <c r="CZ277" i="29"/>
  <c r="CY277" i="29"/>
  <c r="CX277" i="29"/>
  <c r="CW277" i="29"/>
  <c r="CV277" i="29"/>
  <c r="CU277" i="29"/>
  <c r="CT277" i="29"/>
  <c r="CS277" i="29"/>
  <c r="CR277" i="29"/>
  <c r="CQ277" i="29"/>
  <c r="CP277" i="29"/>
  <c r="CN277" i="29"/>
  <c r="CM277" i="29"/>
  <c r="CL277" i="29"/>
  <c r="CL288" i="29" s="1"/>
  <c r="CL272" i="29" s="1"/>
  <c r="CK277" i="29"/>
  <c r="CJ277" i="29"/>
  <c r="CI277" i="29"/>
  <c r="CH277" i="29"/>
  <c r="CG277" i="29"/>
  <c r="CF277" i="29"/>
  <c r="CE277" i="29"/>
  <c r="CD277" i="29"/>
  <c r="CC277" i="29"/>
  <c r="AU277" i="29"/>
  <c r="AT277" i="29"/>
  <c r="AS277" i="29"/>
  <c r="AN277" i="29"/>
  <c r="AM277" i="29"/>
  <c r="AH277" i="29"/>
  <c r="AG277" i="29"/>
  <c r="AF277" i="29"/>
  <c r="AE277" i="29"/>
  <c r="AD277" i="29"/>
  <c r="AA277" i="29"/>
  <c r="Y277" i="29"/>
  <c r="W277" i="29"/>
  <c r="DY273" i="29"/>
  <c r="DV273" i="29"/>
  <c r="DU273" i="29"/>
  <c r="DT273" i="29"/>
  <c r="DM273" i="29"/>
  <c r="DJ273" i="29"/>
  <c r="DG273" i="29"/>
  <c r="AB273" i="29"/>
  <c r="Z273" i="29"/>
  <c r="X273" i="29"/>
  <c r="DZ272" i="29"/>
  <c r="DZ273" i="29" s="1"/>
  <c r="DY272" i="29"/>
  <c r="DX272" i="29"/>
  <c r="DW272" i="29"/>
  <c r="DV272" i="29"/>
  <c r="DU272" i="29"/>
  <c r="DT272" i="29"/>
  <c r="DS272" i="29"/>
  <c r="DR272" i="29"/>
  <c r="DR273" i="29" s="1"/>
  <c r="DQ272" i="29"/>
  <c r="DQ273" i="29" s="1"/>
  <c r="DN272" i="29"/>
  <c r="DM272" i="29"/>
  <c r="DL272" i="29"/>
  <c r="DK272" i="29"/>
  <c r="DJ272" i="29"/>
  <c r="DI272" i="29"/>
  <c r="DH272" i="29"/>
  <c r="DG272" i="29"/>
  <c r="DF272" i="29"/>
  <c r="DE272" i="29"/>
  <c r="DD272" i="29"/>
  <c r="DD273" i="29" s="1"/>
  <c r="CX272" i="29"/>
  <c r="CK272" i="29"/>
  <c r="Z272" i="29"/>
  <c r="X272" i="29"/>
  <c r="DA271" i="29"/>
  <c r="CZ271" i="29"/>
  <c r="CY271" i="29"/>
  <c r="CX271" i="29"/>
  <c r="CX269" i="29" s="1"/>
  <c r="CW271" i="29"/>
  <c r="CV271" i="29"/>
  <c r="CU271" i="29"/>
  <c r="CT271" i="29"/>
  <c r="CS271" i="29"/>
  <c r="CR271" i="29"/>
  <c r="CQ271" i="29"/>
  <c r="CP271" i="29"/>
  <c r="CN271" i="29"/>
  <c r="CM271" i="29"/>
  <c r="CL271" i="29"/>
  <c r="CK271" i="29"/>
  <c r="CK269" i="29" s="1"/>
  <c r="CJ271" i="29"/>
  <c r="CI271" i="29"/>
  <c r="CH271" i="29"/>
  <c r="AK271" i="29" s="1"/>
  <c r="CG271" i="29"/>
  <c r="CF271" i="29"/>
  <c r="CE271" i="29"/>
  <c r="CD271" i="29"/>
  <c r="CC271" i="29"/>
  <c r="AT271" i="29"/>
  <c r="AS271" i="29"/>
  <c r="AQ271" i="29"/>
  <c r="AN271" i="29"/>
  <c r="AM271" i="29"/>
  <c r="AH271" i="29"/>
  <c r="AF271" i="29"/>
  <c r="AF269" i="29" s="1"/>
  <c r="AE271" i="29"/>
  <c r="AA271" i="29"/>
  <c r="AA269" i="29" s="1"/>
  <c r="Y271" i="29"/>
  <c r="W271" i="29"/>
  <c r="W269" i="29" s="1"/>
  <c r="W65" i="29" s="1"/>
  <c r="DA270" i="29"/>
  <c r="CZ270" i="29"/>
  <c r="CY270" i="29"/>
  <c r="CX270" i="29"/>
  <c r="CW270" i="29"/>
  <c r="CW269" i="29" s="1"/>
  <c r="CV270" i="29"/>
  <c r="CV269" i="29" s="1"/>
  <c r="CU270" i="29"/>
  <c r="CU269" i="29" s="1"/>
  <c r="CT270" i="29"/>
  <c r="CT269" i="29" s="1"/>
  <c r="CS270" i="29"/>
  <c r="CS269" i="29" s="1"/>
  <c r="CR270" i="29"/>
  <c r="CQ270" i="29"/>
  <c r="CP270" i="29"/>
  <c r="CN270" i="29"/>
  <c r="CM270" i="29"/>
  <c r="CL270" i="29"/>
  <c r="CK270" i="29"/>
  <c r="CJ270" i="29"/>
  <c r="CJ269" i="29" s="1"/>
  <c r="CI270" i="29"/>
  <c r="CI269" i="29" s="1"/>
  <c r="CH270" i="29"/>
  <c r="CH269" i="29" s="1"/>
  <c r="CG270" i="29"/>
  <c r="CG269" i="29" s="1"/>
  <c r="CF270" i="29"/>
  <c r="CF269" i="29" s="1"/>
  <c r="CE270" i="29"/>
  <c r="CD270" i="29"/>
  <c r="CC270" i="29"/>
  <c r="AT270" i="29"/>
  <c r="AS270" i="29"/>
  <c r="AQ270" i="29"/>
  <c r="AN270" i="29"/>
  <c r="AM270" i="29"/>
  <c r="AK270" i="29"/>
  <c r="AH270" i="29"/>
  <c r="AE270" i="29"/>
  <c r="AA270" i="29"/>
  <c r="Y270" i="29"/>
  <c r="W270" i="29"/>
  <c r="EA269" i="29"/>
  <c r="DZ269" i="29"/>
  <c r="DY269" i="29"/>
  <c r="DX269" i="29"/>
  <c r="DW269" i="29"/>
  <c r="DW273" i="29" s="1"/>
  <c r="DV269" i="29"/>
  <c r="DU269" i="29"/>
  <c r="DT269" i="29"/>
  <c r="DS269" i="29"/>
  <c r="DR269" i="29"/>
  <c r="DQ269" i="29"/>
  <c r="DP269" i="29"/>
  <c r="DN269" i="29"/>
  <c r="DM269" i="29"/>
  <c r="DL269" i="29"/>
  <c r="DK269" i="29"/>
  <c r="DJ269" i="29"/>
  <c r="DI269" i="29"/>
  <c r="DH269" i="29"/>
  <c r="DG269" i="29"/>
  <c r="DF269" i="29"/>
  <c r="DE269" i="29"/>
  <c r="DD269" i="29"/>
  <c r="DC269" i="29"/>
  <c r="DA269" i="29"/>
  <c r="CZ269" i="29"/>
  <c r="CY269" i="29"/>
  <c r="CR269" i="29"/>
  <c r="CQ269" i="29"/>
  <c r="CN269" i="29"/>
  <c r="CM269" i="29"/>
  <c r="CL269" i="29"/>
  <c r="CE269" i="29"/>
  <c r="CD269" i="29"/>
  <c r="AZ269" i="29"/>
  <c r="AS269" i="29"/>
  <c r="AM269" i="29"/>
  <c r="AK269" i="29"/>
  <c r="AC269" i="29"/>
  <c r="AB269" i="29"/>
  <c r="Z269" i="29"/>
  <c r="X269" i="29"/>
  <c r="DA268" i="29"/>
  <c r="CZ268" i="29"/>
  <c r="CY268" i="29"/>
  <c r="CX268" i="29"/>
  <c r="CW268" i="29"/>
  <c r="CV268" i="29"/>
  <c r="CU268" i="29"/>
  <c r="CT268" i="29"/>
  <c r="CS268" i="29"/>
  <c r="CR268" i="29"/>
  <c r="CQ268" i="29"/>
  <c r="CP268" i="29"/>
  <c r="CN268" i="29"/>
  <c r="CM268" i="29"/>
  <c r="CL268" i="29"/>
  <c r="CK268" i="29"/>
  <c r="CJ268" i="29"/>
  <c r="CI268" i="29"/>
  <c r="CH268" i="29"/>
  <c r="CG268" i="29"/>
  <c r="CF268" i="29"/>
  <c r="CE268" i="29"/>
  <c r="CD268" i="29"/>
  <c r="CC268" i="29"/>
  <c r="AT268" i="29"/>
  <c r="AS268" i="29"/>
  <c r="AQ268" i="29"/>
  <c r="AN268" i="29"/>
  <c r="AM268" i="29"/>
  <c r="AK268" i="29"/>
  <c r="AL268" i="29" s="1"/>
  <c r="AH268" i="29"/>
  <c r="AF268" i="29"/>
  <c r="AE268" i="29"/>
  <c r="AA268" i="29"/>
  <c r="Y268" i="29"/>
  <c r="W268" i="29"/>
  <c r="DA267" i="29"/>
  <c r="CZ267" i="29"/>
  <c r="CY267" i="29"/>
  <c r="CX267" i="29"/>
  <c r="CW267" i="29"/>
  <c r="CV267" i="29"/>
  <c r="CU267" i="29"/>
  <c r="AQ267" i="29" s="1"/>
  <c r="CT267" i="29"/>
  <c r="CS267" i="29"/>
  <c r="CR267" i="29"/>
  <c r="CQ267" i="29"/>
  <c r="CP267" i="29"/>
  <c r="CN267" i="29"/>
  <c r="CM267" i="29"/>
  <c r="CL267" i="29"/>
  <c r="CK267" i="29"/>
  <c r="CJ267" i="29"/>
  <c r="CI267" i="29"/>
  <c r="CH267" i="29"/>
  <c r="CG267" i="29"/>
  <c r="CF267" i="29"/>
  <c r="CE267" i="29"/>
  <c r="CD267" i="29"/>
  <c r="CC267" i="29"/>
  <c r="AW267" i="29"/>
  <c r="AT267" i="29"/>
  <c r="AS267" i="29"/>
  <c r="AN267" i="29"/>
  <c r="AM267" i="29"/>
  <c r="AK267" i="29"/>
  <c r="AL267" i="29" s="1"/>
  <c r="AH267" i="29"/>
  <c r="AF267" i="29"/>
  <c r="AE267" i="29"/>
  <c r="AA267" i="29"/>
  <c r="Y267" i="29"/>
  <c r="W267" i="29"/>
  <c r="DA266" i="29"/>
  <c r="CZ266" i="29"/>
  <c r="CY266" i="29"/>
  <c r="CX266" i="29"/>
  <c r="CW266" i="29"/>
  <c r="CV266" i="29"/>
  <c r="CU266" i="29"/>
  <c r="AQ266" i="29" s="1"/>
  <c r="CT266" i="29"/>
  <c r="CS266" i="29"/>
  <c r="CR266" i="29"/>
  <c r="CQ266" i="29"/>
  <c r="CP266" i="29"/>
  <c r="CP263" i="29" s="1"/>
  <c r="CN266" i="29"/>
  <c r="CM266" i="29"/>
  <c r="CL266" i="29"/>
  <c r="CK266" i="29"/>
  <c r="CJ266" i="29"/>
  <c r="CI266" i="29"/>
  <c r="CH266" i="29"/>
  <c r="AK266" i="29" s="1"/>
  <c r="CG266" i="29"/>
  <c r="CF266" i="29"/>
  <c r="CE266" i="29"/>
  <c r="CD266" i="29"/>
  <c r="CC266" i="29"/>
  <c r="AW266" i="29"/>
  <c r="AT266" i="29"/>
  <c r="AS266" i="29"/>
  <c r="AN266" i="29"/>
  <c r="AM266" i="29"/>
  <c r="AH266" i="29"/>
  <c r="AF266" i="29"/>
  <c r="AE266" i="29"/>
  <c r="AA266" i="29"/>
  <c r="Y266" i="29"/>
  <c r="AD266" i="29" s="1"/>
  <c r="W266" i="29"/>
  <c r="DA265" i="29"/>
  <c r="CZ265" i="29"/>
  <c r="CY265" i="29"/>
  <c r="CX265" i="29"/>
  <c r="CW265" i="29"/>
  <c r="CV265" i="29"/>
  <c r="CU265" i="29"/>
  <c r="CT265" i="29"/>
  <c r="CS265" i="29"/>
  <c r="CS263" i="29" s="1"/>
  <c r="CR265" i="29"/>
  <c r="CQ265" i="29"/>
  <c r="CP265" i="29"/>
  <c r="CN265" i="29"/>
  <c r="CM265" i="29"/>
  <c r="CL265" i="29"/>
  <c r="CK265" i="29"/>
  <c r="CJ265" i="29"/>
  <c r="CI265" i="29"/>
  <c r="CH265" i="29"/>
  <c r="CG265" i="29"/>
  <c r="CF265" i="29"/>
  <c r="CF263" i="29" s="1"/>
  <c r="CE265" i="29"/>
  <c r="CD265" i="29"/>
  <c r="CC265" i="29"/>
  <c r="AT265" i="29"/>
  <c r="AS265" i="29"/>
  <c r="AN265" i="29"/>
  <c r="AM265" i="29"/>
  <c r="AH265" i="29"/>
  <c r="AF265" i="29"/>
  <c r="AE265" i="29"/>
  <c r="AA265" i="29"/>
  <c r="Y265" i="29"/>
  <c r="W265" i="29"/>
  <c r="AD265" i="29" s="1"/>
  <c r="AI265" i="29" s="1"/>
  <c r="DA264" i="29"/>
  <c r="DA263" i="29" s="1"/>
  <c r="CZ264" i="29"/>
  <c r="CY264" i="29"/>
  <c r="CX264" i="29"/>
  <c r="CW264" i="29"/>
  <c r="CV264" i="29"/>
  <c r="CU264" i="29"/>
  <c r="CT264" i="29"/>
  <c r="CS264" i="29"/>
  <c r="CR264" i="29"/>
  <c r="CQ264" i="29"/>
  <c r="CP264" i="29"/>
  <c r="CN264" i="29"/>
  <c r="CM264" i="29"/>
  <c r="CL264" i="29"/>
  <c r="CK264" i="29"/>
  <c r="CJ264" i="29"/>
  <c r="CI264" i="29"/>
  <c r="CH264" i="29"/>
  <c r="CG264" i="29"/>
  <c r="CF264" i="29"/>
  <c r="CE264" i="29"/>
  <c r="CD264" i="29"/>
  <c r="CC264" i="29"/>
  <c r="AT264" i="29"/>
  <c r="AT263" i="29" s="1"/>
  <c r="AS264" i="29"/>
  <c r="AQ264" i="29"/>
  <c r="AN264" i="29"/>
  <c r="AM264" i="29"/>
  <c r="AK264" i="29"/>
  <c r="AH264" i="29"/>
  <c r="AF264" i="29"/>
  <c r="AF263" i="29" s="1"/>
  <c r="AE264" i="29"/>
  <c r="AA264" i="29"/>
  <c r="Y264" i="29"/>
  <c r="AD264" i="29" s="1"/>
  <c r="AU264" i="29" s="1"/>
  <c r="W264" i="29"/>
  <c r="EA263" i="29"/>
  <c r="DZ263" i="29"/>
  <c r="DY263" i="29"/>
  <c r="DX263" i="29"/>
  <c r="DW263" i="29"/>
  <c r="DV263" i="29"/>
  <c r="DU263" i="29"/>
  <c r="DT263" i="29"/>
  <c r="DS263" i="29"/>
  <c r="DS273" i="29" s="1"/>
  <c r="DR263" i="29"/>
  <c r="DQ263" i="29"/>
  <c r="DP263" i="29"/>
  <c r="DN263" i="29"/>
  <c r="DM263" i="29"/>
  <c r="DL263" i="29"/>
  <c r="DK263" i="29"/>
  <c r="DJ263" i="29"/>
  <c r="DI263" i="29"/>
  <c r="DH263" i="29"/>
  <c r="DG263" i="29"/>
  <c r="DF263" i="29"/>
  <c r="DE263" i="29"/>
  <c r="DD263" i="29"/>
  <c r="DC263" i="29"/>
  <c r="CZ263" i="29"/>
  <c r="CW263" i="29"/>
  <c r="CQ263" i="29"/>
  <c r="CN263" i="29"/>
  <c r="CM263" i="29"/>
  <c r="CJ263" i="29"/>
  <c r="CD263" i="29"/>
  <c r="AC263" i="29"/>
  <c r="AB263" i="29"/>
  <c r="Z263" i="29"/>
  <c r="X263" i="29"/>
  <c r="EA258" i="29"/>
  <c r="DZ258" i="29"/>
  <c r="DZ249" i="29" s="1"/>
  <c r="DY258" i="29"/>
  <c r="DY249" i="29" s="1"/>
  <c r="DY250" i="29" s="1"/>
  <c r="DX258" i="29"/>
  <c r="DX249" i="29" s="1"/>
  <c r="DX250" i="29" s="1"/>
  <c r="DW258" i="29"/>
  <c r="DV258" i="29"/>
  <c r="DU258" i="29"/>
  <c r="DT258" i="29"/>
  <c r="DT249" i="29" s="1"/>
  <c r="DS258" i="29"/>
  <c r="DR258" i="29"/>
  <c r="DQ258" i="29"/>
  <c r="DP258" i="29"/>
  <c r="DN258" i="29"/>
  <c r="DM258" i="29"/>
  <c r="DM249" i="29" s="1"/>
  <c r="DL258" i="29"/>
  <c r="DL249" i="29" s="1"/>
  <c r="DK258" i="29"/>
  <c r="DK249" i="29" s="1"/>
  <c r="DJ258" i="29"/>
  <c r="DI258" i="29"/>
  <c r="DH258" i="29"/>
  <c r="DG258" i="29"/>
  <c r="DG249" i="29" s="1"/>
  <c r="DF258" i="29"/>
  <c r="DE258" i="29"/>
  <c r="DD258" i="29"/>
  <c r="DC258" i="29"/>
  <c r="CY258" i="29"/>
  <c r="CS258" i="29"/>
  <c r="AB258" i="29"/>
  <c r="Z258" i="29"/>
  <c r="X258" i="29"/>
  <c r="DA257" i="29"/>
  <c r="CZ257" i="29"/>
  <c r="CY257" i="29"/>
  <c r="CX257" i="29"/>
  <c r="CW257" i="29"/>
  <c r="CV257" i="29"/>
  <c r="CU257" i="29"/>
  <c r="AQ257" i="29" s="1"/>
  <c r="CT257" i="29"/>
  <c r="CS257" i="29"/>
  <c r="CR257" i="29"/>
  <c r="CQ257" i="29"/>
  <c r="CP257" i="29"/>
  <c r="CN257" i="29"/>
  <c r="CM257" i="29"/>
  <c r="CL257" i="29"/>
  <c r="CK257" i="29"/>
  <c r="CJ257" i="29"/>
  <c r="CI257" i="29"/>
  <c r="CH257" i="29"/>
  <c r="CG257" i="29"/>
  <c r="CF257" i="29"/>
  <c r="CE257" i="29"/>
  <c r="CD257" i="29"/>
  <c r="CC257" i="29"/>
  <c r="AZ257" i="29"/>
  <c r="BA257" i="29" s="1"/>
  <c r="AU257" i="29"/>
  <c r="AT257" i="29"/>
  <c r="AS257" i="29"/>
  <c r="AO257" i="29"/>
  <c r="AN257" i="29"/>
  <c r="AM257" i="29"/>
  <c r="AK257" i="29"/>
  <c r="AH257" i="29"/>
  <c r="AG257" i="29"/>
  <c r="AF257" i="29"/>
  <c r="AE257" i="29"/>
  <c r="AD257" i="29"/>
  <c r="AA257" i="29"/>
  <c r="Y257" i="29"/>
  <c r="W257" i="29"/>
  <c r="DA256" i="29"/>
  <c r="CZ256" i="29"/>
  <c r="CY256" i="29"/>
  <c r="CX256" i="29"/>
  <c r="CW256" i="29"/>
  <c r="CW258" i="29" s="1"/>
  <c r="CW249" i="29" s="1"/>
  <c r="CV256" i="29"/>
  <c r="CV258" i="29" s="1"/>
  <c r="CU256" i="29"/>
  <c r="AQ256" i="29" s="1"/>
  <c r="CT256" i="29"/>
  <c r="CS256" i="29"/>
  <c r="CR256" i="29"/>
  <c r="CQ256" i="29"/>
  <c r="CP256" i="29"/>
  <c r="CN256" i="29"/>
  <c r="CM256" i="29"/>
  <c r="CL256" i="29"/>
  <c r="CK256" i="29"/>
  <c r="CJ256" i="29"/>
  <c r="CI256" i="29"/>
  <c r="CH256" i="29"/>
  <c r="AK256" i="29" s="1"/>
  <c r="AL256" i="29" s="1"/>
  <c r="CG256" i="29"/>
  <c r="CF256" i="29"/>
  <c r="CE256" i="29"/>
  <c r="CD256" i="29"/>
  <c r="CC256" i="29"/>
  <c r="AT256" i="29"/>
  <c r="AU256" i="29" s="1"/>
  <c r="AS256" i="29"/>
  <c r="AN256" i="29"/>
  <c r="AM256" i="29"/>
  <c r="AH256" i="29"/>
  <c r="AG256" i="29"/>
  <c r="AF256" i="29"/>
  <c r="AE256" i="29"/>
  <c r="AD256" i="29"/>
  <c r="AA256" i="29"/>
  <c r="AC256" i="29" s="1"/>
  <c r="Y256" i="29"/>
  <c r="W256" i="29"/>
  <c r="DA255" i="29"/>
  <c r="CZ255" i="29"/>
  <c r="CY255" i="29"/>
  <c r="CX255" i="29"/>
  <c r="CW255" i="29"/>
  <c r="CV255" i="29"/>
  <c r="CU255" i="29"/>
  <c r="AQ255" i="29" s="1"/>
  <c r="CT255" i="29"/>
  <c r="CS255" i="29"/>
  <c r="CR255" i="29"/>
  <c r="CQ255" i="29"/>
  <c r="CQ258" i="29" s="1"/>
  <c r="CP255" i="29"/>
  <c r="CN255" i="29"/>
  <c r="CM255" i="29"/>
  <c r="CL255" i="29"/>
  <c r="CK255" i="29"/>
  <c r="CJ255" i="29"/>
  <c r="CI255" i="29"/>
  <c r="CH255" i="29"/>
  <c r="CH258" i="29" s="1"/>
  <c r="CG255" i="29"/>
  <c r="CF255" i="29"/>
  <c r="CE255" i="29"/>
  <c r="CE258" i="29" s="1"/>
  <c r="CD255" i="29"/>
  <c r="CC255" i="29"/>
  <c r="AT255" i="29"/>
  <c r="AS255" i="29"/>
  <c r="AN255" i="29"/>
  <c r="AM255" i="29"/>
  <c r="AK255" i="29"/>
  <c r="AH255" i="29"/>
  <c r="AG255" i="29"/>
  <c r="AF255" i="29"/>
  <c r="AE255" i="29"/>
  <c r="AD255" i="29"/>
  <c r="AX255" i="29" s="1"/>
  <c r="AC255" i="29"/>
  <c r="AA255" i="29"/>
  <c r="Y255" i="29"/>
  <c r="W255" i="29"/>
  <c r="DA254" i="29"/>
  <c r="CZ254" i="29"/>
  <c r="CY254" i="29"/>
  <c r="CX254" i="29"/>
  <c r="CX258" i="29" s="1"/>
  <c r="CW254" i="29"/>
  <c r="CV254" i="29"/>
  <c r="CU254" i="29"/>
  <c r="CT254" i="29"/>
  <c r="CS254" i="29"/>
  <c r="CR254" i="29"/>
  <c r="CQ254" i="29"/>
  <c r="CP254" i="29"/>
  <c r="CP258" i="29" s="1"/>
  <c r="CN254" i="29"/>
  <c r="CM254" i="29"/>
  <c r="CL254" i="29"/>
  <c r="CK254" i="29"/>
  <c r="CJ254" i="29"/>
  <c r="CI254" i="29"/>
  <c r="CH254" i="29"/>
  <c r="CG254" i="29"/>
  <c r="CF254" i="29"/>
  <c r="CF258" i="29" s="1"/>
  <c r="CE254" i="29"/>
  <c r="CD254" i="29"/>
  <c r="CC254" i="29"/>
  <c r="CC258" i="29" s="1"/>
  <c r="AT254" i="29"/>
  <c r="AS254" i="29"/>
  <c r="AQ254" i="29"/>
  <c r="AQ258" i="29" s="1"/>
  <c r="AQ249" i="29" s="1"/>
  <c r="AN254" i="29"/>
  <c r="AM254" i="29"/>
  <c r="AK254" i="29"/>
  <c r="AK258" i="29" s="1"/>
  <c r="AH254" i="29"/>
  <c r="AG254" i="29"/>
  <c r="AF254" i="29"/>
  <c r="AE254" i="29"/>
  <c r="AD254" i="29"/>
  <c r="AX254" i="29" s="1"/>
  <c r="AA254" i="29"/>
  <c r="AC254" i="29" s="1"/>
  <c r="Y254" i="29"/>
  <c r="W254" i="29"/>
  <c r="DZ250" i="29"/>
  <c r="DM250" i="29"/>
  <c r="DL250" i="29"/>
  <c r="DK250" i="29"/>
  <c r="DJ250" i="29"/>
  <c r="EA249" i="29"/>
  <c r="DW249" i="29"/>
  <c r="DV249" i="29"/>
  <c r="DU249" i="29"/>
  <c r="DU250" i="29" s="1"/>
  <c r="DS249" i="29"/>
  <c r="DS250" i="29" s="1"/>
  <c r="DR249" i="29"/>
  <c r="DQ249" i="29"/>
  <c r="DQ250" i="29" s="1"/>
  <c r="DP249" i="29"/>
  <c r="DN249" i="29"/>
  <c r="DJ249" i="29"/>
  <c r="DI249" i="29"/>
  <c r="DH249" i="29"/>
  <c r="DF249" i="29"/>
  <c r="DE249" i="29"/>
  <c r="DD249" i="29"/>
  <c r="DC249" i="29"/>
  <c r="CV249" i="29"/>
  <c r="CS249" i="29"/>
  <c r="CH249" i="29"/>
  <c r="CF249" i="29"/>
  <c r="AT249" i="29"/>
  <c r="AN249" i="29"/>
  <c r="AK249" i="29"/>
  <c r="AB249" i="29"/>
  <c r="Z249" i="29"/>
  <c r="X249" i="29"/>
  <c r="X250" i="29" s="1"/>
  <c r="DA248" i="29"/>
  <c r="DA246" i="29" s="1"/>
  <c r="CZ248" i="29"/>
  <c r="CZ246" i="29" s="1"/>
  <c r="CY248" i="29"/>
  <c r="CX248" i="29"/>
  <c r="CW248" i="29"/>
  <c r="CW246" i="29" s="1"/>
  <c r="CV248" i="29"/>
  <c r="CU248" i="29"/>
  <c r="CT248" i="29"/>
  <c r="CS248" i="29"/>
  <c r="CR248" i="29"/>
  <c r="CQ248" i="29"/>
  <c r="CQ246" i="29" s="1"/>
  <c r="CP248" i="29"/>
  <c r="CN248" i="29"/>
  <c r="CM248" i="29"/>
  <c r="CL248" i="29"/>
  <c r="CK248" i="29"/>
  <c r="CJ248" i="29"/>
  <c r="CJ246" i="29" s="1"/>
  <c r="CI248" i="29"/>
  <c r="CH248" i="29"/>
  <c r="AK248" i="29" s="1"/>
  <c r="CG248" i="29"/>
  <c r="CF248" i="29"/>
  <c r="CE248" i="29"/>
  <c r="CD248" i="29"/>
  <c r="CD246" i="29" s="1"/>
  <c r="CC248" i="29"/>
  <c r="AT248" i="29"/>
  <c r="AS248" i="29"/>
  <c r="AQ248" i="29"/>
  <c r="AR248" i="29" s="1"/>
  <c r="AN248" i="29"/>
  <c r="AM248" i="29"/>
  <c r="AH248" i="29"/>
  <c r="AF248" i="29"/>
  <c r="AE248" i="29"/>
  <c r="AA248" i="29"/>
  <c r="AA17" i="29" s="1"/>
  <c r="Y248" i="29"/>
  <c r="Y246" i="29" s="1"/>
  <c r="W248" i="29"/>
  <c r="AT247" i="29"/>
  <c r="AS247" i="29"/>
  <c r="AR247" i="29"/>
  <c r="AR246" i="29" s="1"/>
  <c r="AQ247" i="29"/>
  <c r="AN247" i="29"/>
  <c r="AM247" i="29"/>
  <c r="AK247" i="29"/>
  <c r="AK246" i="29" s="1"/>
  <c r="AH247" i="29"/>
  <c r="AL247" i="29" s="1"/>
  <c r="AE247" i="29"/>
  <c r="AE246" i="29" s="1"/>
  <c r="AA247" i="29"/>
  <c r="Y247" i="29"/>
  <c r="W247" i="29"/>
  <c r="EA246" i="29"/>
  <c r="DZ246" i="29"/>
  <c r="DY246" i="29"/>
  <c r="DX246" i="29"/>
  <c r="DW246" i="29"/>
  <c r="DV246" i="29"/>
  <c r="DU246" i="29"/>
  <c r="DT246" i="29"/>
  <c r="DS246" i="29"/>
  <c r="DR246" i="29"/>
  <c r="DQ246" i="29"/>
  <c r="DP246" i="29"/>
  <c r="DN246" i="29"/>
  <c r="DM246" i="29"/>
  <c r="DL246" i="29"/>
  <c r="DK246" i="29"/>
  <c r="DJ246" i="29"/>
  <c r="DI246" i="29"/>
  <c r="DH246" i="29"/>
  <c r="DG246" i="29"/>
  <c r="DF246" i="29"/>
  <c r="DE246" i="29"/>
  <c r="DD246" i="29"/>
  <c r="DC246" i="29"/>
  <c r="CY246" i="29"/>
  <c r="CX246" i="29"/>
  <c r="CV246" i="29"/>
  <c r="CU246" i="29"/>
  <c r="CT246" i="29"/>
  <c r="CS246" i="29"/>
  <c r="CR246" i="29"/>
  <c r="CP246" i="29"/>
  <c r="CN246" i="29"/>
  <c r="CM246" i="29"/>
  <c r="CL246" i="29"/>
  <c r="CK246" i="29"/>
  <c r="CI246" i="29"/>
  <c r="CH246" i="29"/>
  <c r="CG246" i="29"/>
  <c r="CF246" i="29"/>
  <c r="CE246" i="29"/>
  <c r="CC246" i="29"/>
  <c r="AZ246" i="29"/>
  <c r="AS246" i="29"/>
  <c r="AM246" i="29"/>
  <c r="AF246" i="29"/>
  <c r="AC246" i="29"/>
  <c r="AB246" i="29"/>
  <c r="Z246" i="29"/>
  <c r="X246" i="29"/>
  <c r="DA245" i="29"/>
  <c r="CZ245" i="29"/>
  <c r="CY245" i="29"/>
  <c r="CX245" i="29"/>
  <c r="CW245" i="29"/>
  <c r="CV245" i="29"/>
  <c r="CU245" i="29"/>
  <c r="CT245" i="29"/>
  <c r="CS245" i="29"/>
  <c r="CR245" i="29"/>
  <c r="CQ245" i="29"/>
  <c r="CP245" i="29"/>
  <c r="CN245" i="29"/>
  <c r="CM245" i="29"/>
  <c r="CL245" i="29"/>
  <c r="CK245" i="29"/>
  <c r="CJ245" i="29"/>
  <c r="CI245" i="29"/>
  <c r="CH245" i="29"/>
  <c r="AK245" i="29" s="1"/>
  <c r="CG245" i="29"/>
  <c r="CF245" i="29"/>
  <c r="CE245" i="29"/>
  <c r="CD245" i="29"/>
  <c r="CC245" i="29"/>
  <c r="AT245" i="29"/>
  <c r="AS245" i="29"/>
  <c r="AN245" i="29"/>
  <c r="AM245" i="29"/>
  <c r="AH245" i="29"/>
  <c r="AW245" i="29" s="1"/>
  <c r="AF245" i="29"/>
  <c r="AE245" i="29"/>
  <c r="AA245" i="29"/>
  <c r="Y245" i="29"/>
  <c r="W245" i="29"/>
  <c r="AD245" i="29" s="1"/>
  <c r="DA244" i="29"/>
  <c r="CZ244" i="29"/>
  <c r="CY244" i="29"/>
  <c r="CX244" i="29"/>
  <c r="CW244" i="29"/>
  <c r="CV244" i="29"/>
  <c r="CU244" i="29"/>
  <c r="AQ244" i="29" s="1"/>
  <c r="CT244" i="29"/>
  <c r="CS244" i="29"/>
  <c r="CR244" i="29"/>
  <c r="CQ244" i="29"/>
  <c r="CP244" i="29"/>
  <c r="CN244" i="29"/>
  <c r="CM244" i="29"/>
  <c r="CL244" i="29"/>
  <c r="CK244" i="29"/>
  <c r="CJ244" i="29"/>
  <c r="CI244" i="29"/>
  <c r="CH244" i="29"/>
  <c r="AK244" i="29" s="1"/>
  <c r="CG244" i="29"/>
  <c r="CF244" i="29"/>
  <c r="CE244" i="29"/>
  <c r="CD244" i="29"/>
  <c r="CC244" i="29"/>
  <c r="AT244" i="29"/>
  <c r="AS244" i="29"/>
  <c r="AR244" i="29"/>
  <c r="AN244" i="29"/>
  <c r="AM244" i="29"/>
  <c r="AH244" i="29"/>
  <c r="AF244" i="29"/>
  <c r="AE244" i="29"/>
  <c r="AA244" i="29"/>
  <c r="Y244" i="29"/>
  <c r="W244" i="29"/>
  <c r="AD244" i="29" s="1"/>
  <c r="DA243" i="29"/>
  <c r="CZ243" i="29"/>
  <c r="CY243" i="29"/>
  <c r="CX243" i="29"/>
  <c r="CW243" i="29"/>
  <c r="CV243" i="29"/>
  <c r="CU243" i="29"/>
  <c r="CT243" i="29"/>
  <c r="CS243" i="29"/>
  <c r="CR243" i="29"/>
  <c r="CQ243" i="29"/>
  <c r="CP243" i="29"/>
  <c r="CN243" i="29"/>
  <c r="CM243" i="29"/>
  <c r="CL243" i="29"/>
  <c r="CK243" i="29"/>
  <c r="CJ243" i="29"/>
  <c r="CI243" i="29"/>
  <c r="CH243" i="29"/>
  <c r="AK243" i="29" s="1"/>
  <c r="CG243" i="29"/>
  <c r="CF243" i="29"/>
  <c r="CE243" i="29"/>
  <c r="CD243" i="29"/>
  <c r="CC243" i="29"/>
  <c r="AW243" i="29"/>
  <c r="AT243" i="29"/>
  <c r="AT12" i="29" s="1"/>
  <c r="AS243" i="29"/>
  <c r="AQ243" i="29"/>
  <c r="AN243" i="29"/>
  <c r="AR243" i="29" s="1"/>
  <c r="AM243" i="29"/>
  <c r="AH243" i="29"/>
  <c r="AF243" i="29"/>
  <c r="AE243" i="29"/>
  <c r="AA243" i="29"/>
  <c r="Y243" i="29"/>
  <c r="W243" i="29"/>
  <c r="DA242" i="29"/>
  <c r="DA240" i="29" s="1"/>
  <c r="CZ242" i="29"/>
  <c r="CY242" i="29"/>
  <c r="CX242" i="29"/>
  <c r="CW242" i="29"/>
  <c r="CV242" i="29"/>
  <c r="CU242" i="29"/>
  <c r="AQ242" i="29" s="1"/>
  <c r="CT242" i="29"/>
  <c r="CS242" i="29"/>
  <c r="CR242" i="29"/>
  <c r="CQ242" i="29"/>
  <c r="CP242" i="29"/>
  <c r="CN242" i="29"/>
  <c r="CN240" i="29" s="1"/>
  <c r="CM242" i="29"/>
  <c r="CL242" i="29"/>
  <c r="CK242" i="29"/>
  <c r="CJ242" i="29"/>
  <c r="CI242" i="29"/>
  <c r="CH242" i="29"/>
  <c r="AK242" i="29" s="1"/>
  <c r="CG242" i="29"/>
  <c r="CF242" i="29"/>
  <c r="CE242" i="29"/>
  <c r="CD242" i="29"/>
  <c r="CC242" i="29"/>
  <c r="AT242" i="29"/>
  <c r="AS242" i="29"/>
  <c r="AN242" i="29"/>
  <c r="AM242" i="29"/>
  <c r="AH242" i="29"/>
  <c r="AF242" i="29"/>
  <c r="AE242" i="29"/>
  <c r="AA242" i="29"/>
  <c r="Y242" i="29"/>
  <c r="W242" i="29"/>
  <c r="DA241" i="29"/>
  <c r="CZ241" i="29"/>
  <c r="CY241" i="29"/>
  <c r="CX241" i="29"/>
  <c r="CX240" i="29" s="1"/>
  <c r="CW241" i="29"/>
  <c r="CW240" i="29" s="1"/>
  <c r="CV241" i="29"/>
  <c r="CU241" i="29"/>
  <c r="AQ241" i="29" s="1"/>
  <c r="CT241" i="29"/>
  <c r="CS241" i="29"/>
  <c r="CR241" i="29"/>
  <c r="CQ241" i="29"/>
  <c r="CP241" i="29"/>
  <c r="CP240" i="29" s="1"/>
  <c r="CN241" i="29"/>
  <c r="CM241" i="29"/>
  <c r="CL241" i="29"/>
  <c r="CK241" i="29"/>
  <c r="CK240" i="29" s="1"/>
  <c r="CJ241" i="29"/>
  <c r="CJ240" i="29" s="1"/>
  <c r="CI241" i="29"/>
  <c r="CH241" i="29"/>
  <c r="AK241" i="29" s="1"/>
  <c r="CG241" i="29"/>
  <c r="CF241" i="29"/>
  <c r="CE241" i="29"/>
  <c r="CD241" i="29"/>
  <c r="CC241" i="29"/>
  <c r="CC240" i="29" s="1"/>
  <c r="AT241" i="29"/>
  <c r="AT10" i="29" s="1"/>
  <c r="AS241" i="29"/>
  <c r="AN241" i="29"/>
  <c r="AR241" i="29" s="1"/>
  <c r="AM241" i="29"/>
  <c r="AH241" i="29"/>
  <c r="AL241" i="29" s="1"/>
  <c r="AF241" i="29"/>
  <c r="AE241" i="29"/>
  <c r="AA241" i="29"/>
  <c r="Y241" i="29"/>
  <c r="W241" i="29"/>
  <c r="EA240" i="29"/>
  <c r="EA250" i="29" s="1"/>
  <c r="DZ240" i="29"/>
  <c r="DY240" i="29"/>
  <c r="DX240" i="29"/>
  <c r="DW240" i="29"/>
  <c r="DV240" i="29"/>
  <c r="DU240" i="29"/>
  <c r="DT240" i="29"/>
  <c r="DT250" i="29" s="1"/>
  <c r="DS240" i="29"/>
  <c r="DR240" i="29"/>
  <c r="DQ240" i="29"/>
  <c r="DP240" i="29"/>
  <c r="DN240" i="29"/>
  <c r="DN250" i="29" s="1"/>
  <c r="DM240" i="29"/>
  <c r="DL240" i="29"/>
  <c r="DK240" i="29"/>
  <c r="DJ240" i="29"/>
  <c r="DI240" i="29"/>
  <c r="DH240" i="29"/>
  <c r="DG240" i="29"/>
  <c r="DG250" i="29" s="1"/>
  <c r="DF240" i="29"/>
  <c r="DE240" i="29"/>
  <c r="DD240" i="29"/>
  <c r="DC240" i="29"/>
  <c r="CZ240" i="29"/>
  <c r="CY240" i="29"/>
  <c r="CS240" i="29"/>
  <c r="CR240" i="29"/>
  <c r="CQ240" i="29"/>
  <c r="CM240" i="29"/>
  <c r="CL240" i="29"/>
  <c r="CH240" i="29"/>
  <c r="CG240" i="29"/>
  <c r="CF240" i="29"/>
  <c r="CE240" i="29"/>
  <c r="CD240" i="29"/>
  <c r="AH240" i="29"/>
  <c r="AC240" i="29"/>
  <c r="AB240" i="29"/>
  <c r="AB250" i="29" s="1"/>
  <c r="Z240" i="29"/>
  <c r="X240" i="29"/>
  <c r="EA234" i="29"/>
  <c r="EA226" i="29" s="1"/>
  <c r="DZ234" i="29"/>
  <c r="DZ226" i="29" s="1"/>
  <c r="DY234" i="29"/>
  <c r="DY226" i="29" s="1"/>
  <c r="DX234" i="29"/>
  <c r="DW234" i="29"/>
  <c r="DV234" i="29"/>
  <c r="DU234" i="29"/>
  <c r="DT234" i="29"/>
  <c r="DT226" i="29" s="1"/>
  <c r="DS234" i="29"/>
  <c r="DR234" i="29"/>
  <c r="DQ234" i="29"/>
  <c r="DP234" i="29"/>
  <c r="DP226" i="29" s="1"/>
  <c r="DN234" i="29"/>
  <c r="DN226" i="29" s="1"/>
  <c r="DM234" i="29"/>
  <c r="DM226" i="29" s="1"/>
  <c r="DL234" i="29"/>
  <c r="DL226" i="29" s="1"/>
  <c r="DK234" i="29"/>
  <c r="DJ234" i="29"/>
  <c r="DI234" i="29"/>
  <c r="DH234" i="29"/>
  <c r="DG234" i="29"/>
  <c r="DG226" i="29" s="1"/>
  <c r="DF234" i="29"/>
  <c r="DE234" i="29"/>
  <c r="DD234" i="29"/>
  <c r="DC234" i="29"/>
  <c r="DC226" i="29" s="1"/>
  <c r="DA234" i="29"/>
  <c r="CZ234" i="29"/>
  <c r="CY234" i="29"/>
  <c r="CV234" i="29"/>
  <c r="CM234" i="29"/>
  <c r="CL234" i="29"/>
  <c r="CK234" i="29"/>
  <c r="CJ234" i="29"/>
  <c r="AY234" i="29"/>
  <c r="AB234" i="29"/>
  <c r="AB226" i="29" s="1"/>
  <c r="AB227" i="29" s="1"/>
  <c r="Z234" i="29"/>
  <c r="Z226" i="29" s="1"/>
  <c r="DA233" i="29"/>
  <c r="CZ233" i="29"/>
  <c r="CY233" i="29"/>
  <c r="CX233" i="29"/>
  <c r="CW233" i="29"/>
  <c r="CV233" i="29"/>
  <c r="CU233" i="29"/>
  <c r="CT233" i="29"/>
  <c r="CS233" i="29"/>
  <c r="CR233" i="29"/>
  <c r="CQ233" i="29"/>
  <c r="CP233" i="29"/>
  <c r="CN233" i="29"/>
  <c r="CM233" i="29"/>
  <c r="CL233" i="29"/>
  <c r="CK233" i="29"/>
  <c r="CJ233" i="29"/>
  <c r="CI233" i="29"/>
  <c r="CH233" i="29"/>
  <c r="AK233" i="29" s="1"/>
  <c r="CG233" i="29"/>
  <c r="CF233" i="29"/>
  <c r="CE233" i="29"/>
  <c r="CD233" i="29"/>
  <c r="CC233" i="29"/>
  <c r="AT233" i="29"/>
  <c r="AS233" i="29"/>
  <c r="AQ233" i="29"/>
  <c r="AR233" i="29" s="1"/>
  <c r="AO233" i="29"/>
  <c r="AN233" i="29"/>
  <c r="AM233" i="29"/>
  <c r="AH233" i="29"/>
  <c r="AG233" i="29"/>
  <c r="AF233" i="29"/>
  <c r="AE233" i="29"/>
  <c r="AD233" i="29"/>
  <c r="AA233" i="29"/>
  <c r="AC233" i="29" s="1"/>
  <c r="Y233" i="29"/>
  <c r="X233" i="29"/>
  <c r="W233" i="29"/>
  <c r="DA232" i="29"/>
  <c r="CZ232" i="29"/>
  <c r="CY232" i="29"/>
  <c r="CX232" i="29"/>
  <c r="CW232" i="29"/>
  <c r="CV232" i="29"/>
  <c r="CU232" i="29"/>
  <c r="AQ232" i="29" s="1"/>
  <c r="CT232" i="29"/>
  <c r="CS232" i="29"/>
  <c r="CR232" i="29"/>
  <c r="CQ232" i="29"/>
  <c r="CP232" i="29"/>
  <c r="CN232" i="29"/>
  <c r="CM232" i="29"/>
  <c r="CL232" i="29"/>
  <c r="CK232" i="29"/>
  <c r="CJ232" i="29"/>
  <c r="CI232" i="29"/>
  <c r="CI234" i="29" s="1"/>
  <c r="CI226" i="29" s="1"/>
  <c r="CH232" i="29"/>
  <c r="AK232" i="29" s="1"/>
  <c r="AK234" i="29" s="1"/>
  <c r="AK226" i="29" s="1"/>
  <c r="CG232" i="29"/>
  <c r="CF232" i="29"/>
  <c r="CE232" i="29"/>
  <c r="CD232" i="29"/>
  <c r="CC232" i="29"/>
  <c r="AT232" i="29"/>
  <c r="AS232" i="29"/>
  <c r="AN232" i="29"/>
  <c r="AM232" i="29"/>
  <c r="AH232" i="29"/>
  <c r="AG232" i="29"/>
  <c r="AF232" i="29"/>
  <c r="AE232" i="29"/>
  <c r="AD232" i="29"/>
  <c r="AA232" i="29"/>
  <c r="AC232" i="29" s="1"/>
  <c r="Y232" i="29"/>
  <c r="W232" i="29"/>
  <c r="DA231" i="29"/>
  <c r="CZ231" i="29"/>
  <c r="CY231" i="29"/>
  <c r="CX231" i="29"/>
  <c r="CX234" i="29" s="1"/>
  <c r="CX226" i="29" s="1"/>
  <c r="CW231" i="29"/>
  <c r="CW234" i="29" s="1"/>
  <c r="CV231" i="29"/>
  <c r="CU231" i="29"/>
  <c r="CU234" i="29" s="1"/>
  <c r="CT231" i="29"/>
  <c r="CT234" i="29" s="1"/>
  <c r="CS231" i="29"/>
  <c r="CR231" i="29"/>
  <c r="CQ231" i="29"/>
  <c r="CQ234" i="29" s="1"/>
  <c r="CP231" i="29"/>
  <c r="CN231" i="29"/>
  <c r="CN234" i="29" s="1"/>
  <c r="CM231" i="29"/>
  <c r="CL231" i="29"/>
  <c r="CK231" i="29"/>
  <c r="CJ231" i="29"/>
  <c r="CI231" i="29"/>
  <c r="CH231" i="29"/>
  <c r="AK231" i="29" s="1"/>
  <c r="CG231" i="29"/>
  <c r="CG234" i="29" s="1"/>
  <c r="CG226" i="29" s="1"/>
  <c r="CF231" i="29"/>
  <c r="CE231" i="29"/>
  <c r="CD231" i="29"/>
  <c r="CD234" i="29" s="1"/>
  <c r="CC231" i="29"/>
  <c r="AT231" i="29"/>
  <c r="AS231" i="29"/>
  <c r="AQ231" i="29"/>
  <c r="AN231" i="29"/>
  <c r="AM231" i="29"/>
  <c r="AH231" i="29"/>
  <c r="AG231" i="29"/>
  <c r="AF231" i="29"/>
  <c r="AE231" i="29"/>
  <c r="AD231" i="29"/>
  <c r="AA231" i="29"/>
  <c r="AC231" i="29" s="1"/>
  <c r="Y231" i="29"/>
  <c r="X231" i="29"/>
  <c r="W231" i="29"/>
  <c r="EA227" i="29"/>
  <c r="DZ227" i="29"/>
  <c r="DM227" i="29"/>
  <c r="Z227" i="29"/>
  <c r="DX226" i="29"/>
  <c r="DW226" i="29"/>
  <c r="DV226" i="29"/>
  <c r="DU226" i="29"/>
  <c r="DU227" i="29" s="1"/>
  <c r="DS226" i="29"/>
  <c r="DR226" i="29"/>
  <c r="DR227" i="29" s="1"/>
  <c r="DQ226" i="29"/>
  <c r="DQ227" i="29" s="1"/>
  <c r="DK226" i="29"/>
  <c r="DJ226" i="29"/>
  <c r="DI226" i="29"/>
  <c r="DH226" i="29"/>
  <c r="DH227" i="29" s="1"/>
  <c r="DF226" i="29"/>
  <c r="DF227" i="29" s="1"/>
  <c r="DE226" i="29"/>
  <c r="DD226" i="29"/>
  <c r="DD227" i="29" s="1"/>
  <c r="CV226" i="29"/>
  <c r="AP226" i="29"/>
  <c r="DA225" i="29"/>
  <c r="CZ225" i="29"/>
  <c r="CZ223" i="29" s="1"/>
  <c r="CY225" i="29"/>
  <c r="CY223" i="29" s="1"/>
  <c r="CX225" i="29"/>
  <c r="CX223" i="29" s="1"/>
  <c r="CW225" i="29"/>
  <c r="CW223" i="29" s="1"/>
  <c r="CV225" i="29"/>
  <c r="CV223" i="29" s="1"/>
  <c r="CU225" i="29"/>
  <c r="AQ225" i="29" s="1"/>
  <c r="CT225" i="29"/>
  <c r="CT223" i="29" s="1"/>
  <c r="CS225" i="29"/>
  <c r="CR225" i="29"/>
  <c r="CQ225" i="29"/>
  <c r="CP225" i="29"/>
  <c r="CN225" i="29"/>
  <c r="CM225" i="29"/>
  <c r="CM223" i="29" s="1"/>
  <c r="CL225" i="29"/>
  <c r="CK225" i="29"/>
  <c r="CK223" i="29" s="1"/>
  <c r="CJ225" i="29"/>
  <c r="CJ223" i="29" s="1"/>
  <c r="CI225" i="29"/>
  <c r="CI223" i="29" s="1"/>
  <c r="CH225" i="29"/>
  <c r="CG225" i="29"/>
  <c r="CG223" i="29" s="1"/>
  <c r="CF225" i="29"/>
  <c r="CE225" i="29"/>
  <c r="CD225" i="29"/>
  <c r="CC225" i="29"/>
  <c r="AT225" i="29"/>
  <c r="AS225" i="29"/>
  <c r="AN225" i="29"/>
  <c r="AM225" i="29"/>
  <c r="AK225" i="29"/>
  <c r="AH225" i="29"/>
  <c r="AW225" i="29" s="1"/>
  <c r="AF225" i="29"/>
  <c r="AE225" i="29"/>
  <c r="AA225" i="29"/>
  <c r="AA223" i="29" s="1"/>
  <c r="Y225" i="29"/>
  <c r="W225" i="29"/>
  <c r="AT224" i="29"/>
  <c r="AS224" i="29"/>
  <c r="AQ224" i="29"/>
  <c r="AN224" i="29"/>
  <c r="AM224" i="29"/>
  <c r="AK224" i="29"/>
  <c r="AH224" i="29"/>
  <c r="AE224" i="29"/>
  <c r="AE223" i="29" s="1"/>
  <c r="AA224" i="29"/>
  <c r="Y224" i="29"/>
  <c r="Y223" i="29" s="1"/>
  <c r="W224" i="29"/>
  <c r="EA223" i="29"/>
  <c r="DZ223" i="29"/>
  <c r="DY223" i="29"/>
  <c r="DY227" i="29" s="1"/>
  <c r="DX223" i="29"/>
  <c r="DW223" i="29"/>
  <c r="DV223" i="29"/>
  <c r="DU223" i="29"/>
  <c r="DT223" i="29"/>
  <c r="DS223" i="29"/>
  <c r="DR223" i="29"/>
  <c r="DQ223" i="29"/>
  <c r="DP223" i="29"/>
  <c r="DN223" i="29"/>
  <c r="DN227" i="29" s="1"/>
  <c r="DM223" i="29"/>
  <c r="DL223" i="29"/>
  <c r="DK223" i="29"/>
  <c r="DJ223" i="29"/>
  <c r="DI223" i="29"/>
  <c r="DH223" i="29"/>
  <c r="DG223" i="29"/>
  <c r="DF223" i="29"/>
  <c r="DE223" i="29"/>
  <c r="DD223" i="29"/>
  <c r="DC223" i="29"/>
  <c r="DA223" i="29"/>
  <c r="CU223" i="29"/>
  <c r="CS223" i="29"/>
  <c r="CR223" i="29"/>
  <c r="CQ223" i="29"/>
  <c r="CP223" i="29"/>
  <c r="CN223" i="29"/>
  <c r="CL223" i="29"/>
  <c r="CH223" i="29"/>
  <c r="CF223" i="29"/>
  <c r="CE223" i="29"/>
  <c r="CD223" i="29"/>
  <c r="CC223" i="29"/>
  <c r="AS223" i="29"/>
  <c r="AM223" i="29"/>
  <c r="AF223" i="29"/>
  <c r="AC223" i="29"/>
  <c r="AB223" i="29"/>
  <c r="Z223" i="29"/>
  <c r="X223" i="29"/>
  <c r="DA222" i="29"/>
  <c r="CZ222" i="29"/>
  <c r="CY222" i="29"/>
  <c r="CX222" i="29"/>
  <c r="CW222" i="29"/>
  <c r="CV222" i="29"/>
  <c r="CU222" i="29"/>
  <c r="CT222" i="29"/>
  <c r="CS222" i="29"/>
  <c r="CR222" i="29"/>
  <c r="CQ222" i="29"/>
  <c r="CP222" i="29"/>
  <c r="CN222" i="29"/>
  <c r="CM222" i="29"/>
  <c r="CL222" i="29"/>
  <c r="CK222" i="29"/>
  <c r="CJ222" i="29"/>
  <c r="CI222" i="29"/>
  <c r="CH222" i="29"/>
  <c r="CG222" i="29"/>
  <c r="CF222" i="29"/>
  <c r="CE222" i="29"/>
  <c r="CD222" i="29"/>
  <c r="CC222" i="29"/>
  <c r="AT222" i="29"/>
  <c r="AS222" i="29"/>
  <c r="AQ222" i="29"/>
  <c r="AN222" i="29"/>
  <c r="AR222" i="29" s="1"/>
  <c r="AM222" i="29"/>
  <c r="AK222" i="29"/>
  <c r="AH222" i="29"/>
  <c r="AF222" i="29"/>
  <c r="AE222" i="29"/>
  <c r="AA222" i="29"/>
  <c r="AA14" i="29" s="1"/>
  <c r="Y222" i="29"/>
  <c r="W222" i="29"/>
  <c r="DA221" i="29"/>
  <c r="CZ221" i="29"/>
  <c r="CY221" i="29"/>
  <c r="CX221" i="29"/>
  <c r="CW221" i="29"/>
  <c r="CV221" i="29"/>
  <c r="CV217" i="29" s="1"/>
  <c r="CU221" i="29"/>
  <c r="CT221" i="29"/>
  <c r="CS221" i="29"/>
  <c r="CR221" i="29"/>
  <c r="CQ221" i="29"/>
  <c r="CP221" i="29"/>
  <c r="CN221" i="29"/>
  <c r="CM221" i="29"/>
  <c r="CL221" i="29"/>
  <c r="CK221" i="29"/>
  <c r="CK217" i="29" s="1"/>
  <c r="CJ221" i="29"/>
  <c r="CI221" i="29"/>
  <c r="CH221" i="29"/>
  <c r="CG221" i="29"/>
  <c r="CF221" i="29"/>
  <c r="CE221" i="29"/>
  <c r="CD221" i="29"/>
  <c r="CC221" i="29"/>
  <c r="AT221" i="29"/>
  <c r="AT13" i="29" s="1"/>
  <c r="AS221" i="29"/>
  <c r="AQ221" i="29"/>
  <c r="AN221" i="29"/>
  <c r="AR221" i="29" s="1"/>
  <c r="AM221" i="29"/>
  <c r="AK221" i="29"/>
  <c r="AH221" i="29"/>
  <c r="AL221" i="29" s="1"/>
  <c r="AF221" i="29"/>
  <c r="AE221" i="29"/>
  <c r="AA221" i="29"/>
  <c r="AA13" i="29" s="1"/>
  <c r="Y221" i="29"/>
  <c r="W221" i="29"/>
  <c r="DA220" i="29"/>
  <c r="CZ220" i="29"/>
  <c r="CY220" i="29"/>
  <c r="CX220" i="29"/>
  <c r="CW220" i="29"/>
  <c r="CV220" i="29"/>
  <c r="CU220" i="29"/>
  <c r="CT220" i="29"/>
  <c r="CS220" i="29"/>
  <c r="CR220" i="29"/>
  <c r="CQ220" i="29"/>
  <c r="CP220" i="29"/>
  <c r="CN220" i="29"/>
  <c r="CM220" i="29"/>
  <c r="CL220" i="29"/>
  <c r="CK220" i="29"/>
  <c r="CJ220" i="29"/>
  <c r="CI220" i="29"/>
  <c r="CH220" i="29"/>
  <c r="CG220" i="29"/>
  <c r="CF220" i="29"/>
  <c r="CE220" i="29"/>
  <c r="CD220" i="29"/>
  <c r="CC220" i="29"/>
  <c r="AT220" i="29"/>
  <c r="AT217" i="29" s="1"/>
  <c r="AT39" i="29" s="1"/>
  <c r="AS220" i="29"/>
  <c r="AQ220" i="29"/>
  <c r="AN220" i="29"/>
  <c r="AR220" i="29" s="1"/>
  <c r="AM220" i="29"/>
  <c r="AK220" i="29"/>
  <c r="AH220" i="29"/>
  <c r="AF220" i="29"/>
  <c r="AE220" i="29"/>
  <c r="AA220" i="29"/>
  <c r="Y220" i="29"/>
  <c r="W220" i="29"/>
  <c r="DA219" i="29"/>
  <c r="CZ219" i="29"/>
  <c r="CY219" i="29"/>
  <c r="CX219" i="29"/>
  <c r="CW219" i="29"/>
  <c r="CV219" i="29"/>
  <c r="CU219" i="29"/>
  <c r="CT219" i="29"/>
  <c r="CS219" i="29"/>
  <c r="CR219" i="29"/>
  <c r="CQ219" i="29"/>
  <c r="CP219" i="29"/>
  <c r="CN219" i="29"/>
  <c r="CM219" i="29"/>
  <c r="CL219" i="29"/>
  <c r="CK219" i="29"/>
  <c r="CJ219" i="29"/>
  <c r="CI219" i="29"/>
  <c r="CH219" i="29"/>
  <c r="CG219" i="29"/>
  <c r="CF219" i="29"/>
  <c r="CE219" i="29"/>
  <c r="CD219" i="29"/>
  <c r="CC219" i="29"/>
  <c r="AT219" i="29"/>
  <c r="AS219" i="29"/>
  <c r="AQ219" i="29"/>
  <c r="AN219" i="29"/>
  <c r="AR219" i="29" s="1"/>
  <c r="AM219" i="29"/>
  <c r="AK219" i="29"/>
  <c r="AH219" i="29"/>
  <c r="AL219" i="29" s="1"/>
  <c r="AF219" i="29"/>
  <c r="AE219" i="29"/>
  <c r="AA219" i="29"/>
  <c r="Y219" i="29"/>
  <c r="Y217" i="29" s="1"/>
  <c r="Y39" i="29" s="1"/>
  <c r="W219" i="29"/>
  <c r="DA218" i="29"/>
  <c r="CZ218" i="29"/>
  <c r="CY218" i="29"/>
  <c r="CX218" i="29"/>
  <c r="CW218" i="29"/>
  <c r="CV218" i="29"/>
  <c r="CU218" i="29"/>
  <c r="AQ218" i="29" s="1"/>
  <c r="AQ217" i="29" s="1"/>
  <c r="CT218" i="29"/>
  <c r="CS218" i="29"/>
  <c r="CR218" i="29"/>
  <c r="CQ218" i="29"/>
  <c r="CP218" i="29"/>
  <c r="CN218" i="29"/>
  <c r="CM218" i="29"/>
  <c r="CL218" i="29"/>
  <c r="CK218" i="29"/>
  <c r="CJ218" i="29"/>
  <c r="CI218" i="29"/>
  <c r="CH218" i="29"/>
  <c r="CG218" i="29"/>
  <c r="CF218" i="29"/>
  <c r="CE218" i="29"/>
  <c r="CD218" i="29"/>
  <c r="CC218" i="29"/>
  <c r="AT218" i="29"/>
  <c r="AS218" i="29"/>
  <c r="AN218" i="29"/>
  <c r="AR218" i="29" s="1"/>
  <c r="AM218" i="29"/>
  <c r="AK218" i="29"/>
  <c r="AK217" i="29" s="1"/>
  <c r="AH218" i="29"/>
  <c r="AF218" i="29"/>
  <c r="AF217" i="29" s="1"/>
  <c r="AE218" i="29"/>
  <c r="AA218" i="29"/>
  <c r="Y218" i="29"/>
  <c r="W218" i="29"/>
  <c r="EA217" i="29"/>
  <c r="DZ217" i="29"/>
  <c r="DY217" i="29"/>
  <c r="DX217" i="29"/>
  <c r="DW217" i="29"/>
  <c r="DW227" i="29" s="1"/>
  <c r="DV217" i="29"/>
  <c r="DU217" i="29"/>
  <c r="DT217" i="29"/>
  <c r="DT227" i="29" s="1"/>
  <c r="DS217" i="29"/>
  <c r="DS227" i="29" s="1"/>
  <c r="DR217" i="29"/>
  <c r="DQ217" i="29"/>
  <c r="DP217" i="29"/>
  <c r="DN217" i="29"/>
  <c r="DM217" i="29"/>
  <c r="DL217" i="29"/>
  <c r="DK217" i="29"/>
  <c r="DK227" i="29" s="1"/>
  <c r="DJ217" i="29"/>
  <c r="DI217" i="29"/>
  <c r="DH217" i="29"/>
  <c r="DG217" i="29"/>
  <c r="DG227" i="29" s="1"/>
  <c r="DF217" i="29"/>
  <c r="DE217" i="29"/>
  <c r="DE227" i="29" s="1"/>
  <c r="DD217" i="29"/>
  <c r="DC217" i="29"/>
  <c r="DA217" i="29"/>
  <c r="CZ217" i="29"/>
  <c r="CX217" i="29"/>
  <c r="CW217" i="29"/>
  <c r="CU217" i="29"/>
  <c r="CT217" i="29"/>
  <c r="CS217" i="29"/>
  <c r="CR217" i="29"/>
  <c r="CQ217" i="29"/>
  <c r="CP217" i="29"/>
  <c r="CN217" i="29"/>
  <c r="CM217" i="29"/>
  <c r="CJ217" i="29"/>
  <c r="CI217" i="29"/>
  <c r="CH217" i="29"/>
  <c r="CG217" i="29"/>
  <c r="CF217" i="29"/>
  <c r="CE217" i="29"/>
  <c r="CD217" i="29"/>
  <c r="CC217" i="29"/>
  <c r="AC217" i="29"/>
  <c r="AB217" i="29"/>
  <c r="Z217" i="29"/>
  <c r="X217" i="29"/>
  <c r="EA212" i="29"/>
  <c r="DZ212" i="29"/>
  <c r="DZ197" i="29" s="1"/>
  <c r="DZ198" i="29" s="1"/>
  <c r="DY212" i="29"/>
  <c r="DX212" i="29"/>
  <c r="DW212" i="29"/>
  <c r="DV212" i="29"/>
  <c r="DU212" i="29"/>
  <c r="DT212" i="29"/>
  <c r="DS212" i="29"/>
  <c r="DR212" i="29"/>
  <c r="DQ212" i="29"/>
  <c r="DP212" i="29"/>
  <c r="DN212" i="29"/>
  <c r="DM212" i="29"/>
  <c r="DM197" i="29" s="1"/>
  <c r="DM198" i="29" s="1"/>
  <c r="DL212" i="29"/>
  <c r="DK212" i="29"/>
  <c r="DJ212" i="29"/>
  <c r="DI212" i="29"/>
  <c r="DH212" i="29"/>
  <c r="DG212" i="29"/>
  <c r="DF212" i="29"/>
  <c r="DE212" i="29"/>
  <c r="DD212" i="29"/>
  <c r="DC212" i="29"/>
  <c r="CZ212" i="29"/>
  <c r="CG212" i="29"/>
  <c r="AC212" i="29"/>
  <c r="AB212" i="29"/>
  <c r="AB197" i="29" s="1"/>
  <c r="AB198" i="29" s="1"/>
  <c r="Z212" i="29"/>
  <c r="EB211" i="29"/>
  <c r="DA211" i="29"/>
  <c r="CZ211" i="29"/>
  <c r="CY211" i="29"/>
  <c r="CX211" i="29"/>
  <c r="CW211" i="29"/>
  <c r="CV211" i="29"/>
  <c r="CU211" i="29"/>
  <c r="AQ211" i="29" s="1"/>
  <c r="CT211" i="29"/>
  <c r="CS211" i="29"/>
  <c r="CR211" i="29"/>
  <c r="CQ211" i="29"/>
  <c r="CP211" i="29"/>
  <c r="CN211" i="29"/>
  <c r="CM211" i="29"/>
  <c r="CL211" i="29"/>
  <c r="CK211" i="29"/>
  <c r="CJ211" i="29"/>
  <c r="CI211" i="29"/>
  <c r="CH211" i="29"/>
  <c r="AK211" i="29" s="1"/>
  <c r="CG211" i="29"/>
  <c r="CF211" i="29"/>
  <c r="CE211" i="29"/>
  <c r="CD211" i="29"/>
  <c r="CC211" i="29"/>
  <c r="AT211" i="29"/>
  <c r="AU211" i="29" s="1"/>
  <c r="AS211" i="29"/>
  <c r="AR211" i="29"/>
  <c r="AN211" i="29"/>
  <c r="AM211" i="29"/>
  <c r="AH211" i="29"/>
  <c r="AG211" i="29"/>
  <c r="AF211" i="29"/>
  <c r="AE211" i="29"/>
  <c r="AD211" i="29"/>
  <c r="AA211" i="29"/>
  <c r="Y211" i="29"/>
  <c r="W211" i="29"/>
  <c r="EB210" i="29"/>
  <c r="DA210" i="29"/>
  <c r="CZ210" i="29"/>
  <c r="CY210" i="29"/>
  <c r="CX210" i="29"/>
  <c r="CW210" i="29"/>
  <c r="CV210" i="29"/>
  <c r="CU210" i="29"/>
  <c r="CT210" i="29"/>
  <c r="CS210" i="29"/>
  <c r="CR210" i="29"/>
  <c r="CQ210" i="29"/>
  <c r="CP210" i="29"/>
  <c r="CN210" i="29"/>
  <c r="CM210" i="29"/>
  <c r="CL210" i="29"/>
  <c r="CK210" i="29"/>
  <c r="CJ210" i="29"/>
  <c r="CI210" i="29"/>
  <c r="CH210" i="29"/>
  <c r="AK210" i="29" s="1"/>
  <c r="CG210" i="29"/>
  <c r="CF210" i="29"/>
  <c r="CE210" i="29"/>
  <c r="CD210" i="29"/>
  <c r="CC210" i="29"/>
  <c r="AV210" i="29"/>
  <c r="AT210" i="29"/>
  <c r="AS210" i="29"/>
  <c r="AQ210" i="29"/>
  <c r="AN210" i="29"/>
  <c r="AM210" i="29"/>
  <c r="AH210" i="29"/>
  <c r="AG210" i="29"/>
  <c r="AF210" i="29"/>
  <c r="AE210" i="29"/>
  <c r="AD210" i="29"/>
  <c r="AA210" i="29"/>
  <c r="Y210" i="29"/>
  <c r="W210" i="29"/>
  <c r="EB209" i="29"/>
  <c r="DA209" i="29"/>
  <c r="CZ209" i="29"/>
  <c r="CY209" i="29"/>
  <c r="CX209" i="29"/>
  <c r="CW209" i="29"/>
  <c r="CV209" i="29"/>
  <c r="CU209" i="29"/>
  <c r="AQ209" i="29" s="1"/>
  <c r="CT209" i="29"/>
  <c r="CS209" i="29"/>
  <c r="CR209" i="29"/>
  <c r="CQ209" i="29"/>
  <c r="CP209" i="29"/>
  <c r="CN209" i="29"/>
  <c r="CM209" i="29"/>
  <c r="CL209" i="29"/>
  <c r="CK209" i="29"/>
  <c r="CJ209" i="29"/>
  <c r="CI209" i="29"/>
  <c r="CH209" i="29"/>
  <c r="AK209" i="29" s="1"/>
  <c r="CG209" i="29"/>
  <c r="CF209" i="29"/>
  <c r="CE209" i="29"/>
  <c r="CD209" i="29"/>
  <c r="CC209" i="29"/>
  <c r="AT209" i="29"/>
  <c r="AS209" i="29"/>
  <c r="AN209" i="29"/>
  <c r="AM209" i="29"/>
  <c r="AH209" i="29"/>
  <c r="AG209" i="29"/>
  <c r="AF209" i="29"/>
  <c r="AE209" i="29"/>
  <c r="AD209" i="29"/>
  <c r="AV209" i="29" s="1"/>
  <c r="AA209" i="29"/>
  <c r="Y209" i="29"/>
  <c r="X209" i="29"/>
  <c r="W209" i="29"/>
  <c r="EB208" i="29"/>
  <c r="DA208" i="29"/>
  <c r="CZ208" i="29"/>
  <c r="CY208" i="29"/>
  <c r="CX208" i="29"/>
  <c r="CW208" i="29"/>
  <c r="CV208" i="29"/>
  <c r="CU208" i="29"/>
  <c r="AQ208" i="29" s="1"/>
  <c r="CT208" i="29"/>
  <c r="CS208" i="29"/>
  <c r="CR208" i="29"/>
  <c r="CQ208" i="29"/>
  <c r="CP208" i="29"/>
  <c r="CN208" i="29"/>
  <c r="CM208" i="29"/>
  <c r="CL208" i="29"/>
  <c r="CK208" i="29"/>
  <c r="CJ208" i="29"/>
  <c r="CI208" i="29"/>
  <c r="CH208" i="29"/>
  <c r="AK208" i="29" s="1"/>
  <c r="CG208" i="29"/>
  <c r="CF208" i="29"/>
  <c r="CE208" i="29"/>
  <c r="CD208" i="29"/>
  <c r="CC208" i="29"/>
  <c r="AT208" i="29"/>
  <c r="AU208" i="29" s="1"/>
  <c r="AS208" i="29"/>
  <c r="AR208" i="29"/>
  <c r="AN208" i="29"/>
  <c r="AM208" i="29"/>
  <c r="AH208" i="29"/>
  <c r="AG208" i="29"/>
  <c r="AF208" i="29"/>
  <c r="AE208" i="29"/>
  <c r="AD208" i="29"/>
  <c r="AA208" i="29"/>
  <c r="Y208" i="29"/>
  <c r="W208" i="29"/>
  <c r="EB207" i="29"/>
  <c r="DA207" i="29"/>
  <c r="CZ207" i="29"/>
  <c r="CY207" i="29"/>
  <c r="CX207" i="29"/>
  <c r="CW207" i="29"/>
  <c r="CV207" i="29"/>
  <c r="CU207" i="29"/>
  <c r="CT207" i="29"/>
  <c r="CS207" i="29"/>
  <c r="CR207" i="29"/>
  <c r="CQ207" i="29"/>
  <c r="CP207" i="29"/>
  <c r="CN207" i="29"/>
  <c r="CM207" i="29"/>
  <c r="CL207" i="29"/>
  <c r="CK207" i="29"/>
  <c r="CJ207" i="29"/>
  <c r="CI207" i="29"/>
  <c r="CH207" i="29"/>
  <c r="CG207" i="29"/>
  <c r="CF207" i="29"/>
  <c r="CE207" i="29"/>
  <c r="CD207" i="29"/>
  <c r="CC207" i="29"/>
  <c r="AX207" i="29"/>
  <c r="AT207" i="29"/>
  <c r="AS207" i="29"/>
  <c r="AZ207" i="29" s="1"/>
  <c r="BA207" i="29" s="1"/>
  <c r="AQ207" i="29"/>
  <c r="AO207" i="29"/>
  <c r="AN207" i="29"/>
  <c r="AM207" i="29"/>
  <c r="AK207" i="29"/>
  <c r="AH207" i="29"/>
  <c r="AL207" i="29" s="1"/>
  <c r="AG207" i="29"/>
  <c r="AF207" i="29"/>
  <c r="AE207" i="29"/>
  <c r="AD207" i="29"/>
  <c r="AA207" i="29"/>
  <c r="Y207" i="29"/>
  <c r="W207" i="29"/>
  <c r="EB206" i="29"/>
  <c r="DA206" i="29"/>
  <c r="CZ206" i="29"/>
  <c r="CY206" i="29"/>
  <c r="CX206" i="29"/>
  <c r="CW206" i="29"/>
  <c r="CV206" i="29"/>
  <c r="CU206" i="29"/>
  <c r="AQ206" i="29" s="1"/>
  <c r="CT206" i="29"/>
  <c r="CS206" i="29"/>
  <c r="CR206" i="29"/>
  <c r="CQ206" i="29"/>
  <c r="CP206" i="29"/>
  <c r="CN206" i="29"/>
  <c r="CM206" i="29"/>
  <c r="CL206" i="29"/>
  <c r="CK206" i="29"/>
  <c r="CJ206" i="29"/>
  <c r="CI206" i="29"/>
  <c r="CH206" i="29"/>
  <c r="CG206" i="29"/>
  <c r="CF206" i="29"/>
  <c r="CE206" i="29"/>
  <c r="CD206" i="29"/>
  <c r="CC206" i="29"/>
  <c r="AT206" i="29"/>
  <c r="AS206" i="29"/>
  <c r="AN206" i="29"/>
  <c r="AM206" i="29"/>
  <c r="AK206" i="29"/>
  <c r="AH206" i="29"/>
  <c r="AG206" i="29"/>
  <c r="AF206" i="29"/>
  <c r="AE206" i="29"/>
  <c r="AD206" i="29"/>
  <c r="AA206" i="29"/>
  <c r="AA62" i="29" s="1"/>
  <c r="Y206" i="29"/>
  <c r="W206" i="29"/>
  <c r="EB205" i="29"/>
  <c r="DA205" i="29"/>
  <c r="CZ205" i="29"/>
  <c r="CY205" i="29"/>
  <c r="CX205" i="29"/>
  <c r="CW205" i="29"/>
  <c r="CV205" i="29"/>
  <c r="CU205" i="29"/>
  <c r="CT205" i="29"/>
  <c r="CS205" i="29"/>
  <c r="CR205" i="29"/>
  <c r="CQ205" i="29"/>
  <c r="CP205" i="29"/>
  <c r="CN205" i="29"/>
  <c r="CM205" i="29"/>
  <c r="CL205" i="29"/>
  <c r="CK205" i="29"/>
  <c r="CJ205" i="29"/>
  <c r="CI205" i="29"/>
  <c r="CH205" i="29"/>
  <c r="CG205" i="29"/>
  <c r="CF205" i="29"/>
  <c r="CE205" i="29"/>
  <c r="CD205" i="29"/>
  <c r="CC205" i="29"/>
  <c r="AT205" i="29"/>
  <c r="AS205" i="29"/>
  <c r="AQ205" i="29"/>
  <c r="AN205" i="29"/>
  <c r="AM205" i="29"/>
  <c r="AL205" i="29"/>
  <c r="AK205" i="29"/>
  <c r="AI205" i="29"/>
  <c r="AH205" i="29"/>
  <c r="AG205" i="29"/>
  <c r="AF205" i="29"/>
  <c r="AE205" i="29"/>
  <c r="AD205" i="29"/>
  <c r="AA205" i="29"/>
  <c r="Y205" i="29"/>
  <c r="W205" i="29"/>
  <c r="EB204" i="29"/>
  <c r="DA204" i="29"/>
  <c r="CZ204" i="29"/>
  <c r="CY204" i="29"/>
  <c r="CX204" i="29"/>
  <c r="CW204" i="29"/>
  <c r="CV204" i="29"/>
  <c r="CU204" i="29"/>
  <c r="AQ204" i="29" s="1"/>
  <c r="CT204" i="29"/>
  <c r="CS204" i="29"/>
  <c r="CR204" i="29"/>
  <c r="CQ204" i="29"/>
  <c r="CP204" i="29"/>
  <c r="CN204" i="29"/>
  <c r="CM204" i="29"/>
  <c r="CL204" i="29"/>
  <c r="CK204" i="29"/>
  <c r="CJ204" i="29"/>
  <c r="CI204" i="29"/>
  <c r="CH204" i="29"/>
  <c r="AK204" i="29" s="1"/>
  <c r="AL204" i="29" s="1"/>
  <c r="CG204" i="29"/>
  <c r="CF204" i="29"/>
  <c r="CE204" i="29"/>
  <c r="CD204" i="29"/>
  <c r="CC204" i="29"/>
  <c r="AT204" i="29"/>
  <c r="AU204" i="29" s="1"/>
  <c r="AS204" i="29"/>
  <c r="AN204" i="29"/>
  <c r="AM204" i="29"/>
  <c r="AH204" i="29"/>
  <c r="AG204" i="29"/>
  <c r="AF204" i="29"/>
  <c r="AE204" i="29"/>
  <c r="AD204" i="29"/>
  <c r="AA204" i="29"/>
  <c r="Y204" i="29"/>
  <c r="W204" i="29"/>
  <c r="EB203" i="29"/>
  <c r="DA203" i="29"/>
  <c r="CZ203" i="29"/>
  <c r="CY203" i="29"/>
  <c r="CX203" i="29"/>
  <c r="CX212" i="29" s="1"/>
  <c r="CW203" i="29"/>
  <c r="CV203" i="29"/>
  <c r="CU203" i="29"/>
  <c r="CT203" i="29"/>
  <c r="CS203" i="29"/>
  <c r="CR203" i="29"/>
  <c r="CQ203" i="29"/>
  <c r="CP203" i="29"/>
  <c r="CN203" i="29"/>
  <c r="CM203" i="29"/>
  <c r="CL203" i="29"/>
  <c r="CK203" i="29"/>
  <c r="CK212" i="29" s="1"/>
  <c r="CJ203" i="29"/>
  <c r="CI203" i="29"/>
  <c r="CH203" i="29"/>
  <c r="AK203" i="29" s="1"/>
  <c r="CG203" i="29"/>
  <c r="CF203" i="29"/>
  <c r="CE203" i="29"/>
  <c r="CD203" i="29"/>
  <c r="CC203" i="29"/>
  <c r="AT203" i="29"/>
  <c r="AS203" i="29"/>
  <c r="AQ203" i="29"/>
  <c r="AN203" i="29"/>
  <c r="AM203" i="29"/>
  <c r="AH203" i="29"/>
  <c r="AL203" i="29" s="1"/>
  <c r="AG203" i="29"/>
  <c r="AF203" i="29"/>
  <c r="AE203" i="29"/>
  <c r="AD203" i="29"/>
  <c r="AA203" i="29"/>
  <c r="Y203" i="29"/>
  <c r="W203" i="29"/>
  <c r="EB202" i="29"/>
  <c r="DA202" i="29"/>
  <c r="CZ202" i="29"/>
  <c r="CY202" i="29"/>
  <c r="CY212" i="29" s="1"/>
  <c r="CX202" i="29"/>
  <c r="CW202" i="29"/>
  <c r="CW212" i="29" s="1"/>
  <c r="CV202" i="29"/>
  <c r="CU202" i="29"/>
  <c r="CT202" i="29"/>
  <c r="CT212" i="29" s="1"/>
  <c r="CT197" i="29" s="1"/>
  <c r="CS202" i="29"/>
  <c r="CR202" i="29"/>
  <c r="CQ202" i="29"/>
  <c r="CQ212" i="29" s="1"/>
  <c r="CP202" i="29"/>
  <c r="CN202" i="29"/>
  <c r="CM202" i="29"/>
  <c r="CL202" i="29"/>
  <c r="CL212" i="29" s="1"/>
  <c r="CK202" i="29"/>
  <c r="CJ202" i="29"/>
  <c r="CJ212" i="29" s="1"/>
  <c r="CI202" i="29"/>
  <c r="CH202" i="29"/>
  <c r="CG202" i="29"/>
  <c r="CF202" i="29"/>
  <c r="CE202" i="29"/>
  <c r="CD202" i="29"/>
  <c r="CD212" i="29" s="1"/>
  <c r="CC202" i="29"/>
  <c r="AT202" i="29"/>
  <c r="AS202" i="29"/>
  <c r="AQ202" i="29"/>
  <c r="AN202" i="29"/>
  <c r="AM202" i="29"/>
  <c r="AK202" i="29"/>
  <c r="AH202" i="29"/>
  <c r="AG202" i="29"/>
  <c r="AG212" i="29" s="1"/>
  <c r="AF202" i="29"/>
  <c r="AE202" i="29"/>
  <c r="AD202" i="29"/>
  <c r="AA202" i="29"/>
  <c r="Y202" i="29"/>
  <c r="X202" i="29"/>
  <c r="X212" i="29" s="1"/>
  <c r="X197" i="29" s="1"/>
  <c r="W202" i="29"/>
  <c r="DS198" i="29"/>
  <c r="DL198" i="29"/>
  <c r="DJ198" i="29"/>
  <c r="X198" i="29"/>
  <c r="EA197" i="29"/>
  <c r="EA198" i="29" s="1"/>
  <c r="DY197" i="29"/>
  <c r="DX197" i="29"/>
  <c r="DX198" i="29" s="1"/>
  <c r="DW197" i="29"/>
  <c r="DV197" i="29"/>
  <c r="DU197" i="29"/>
  <c r="DT197" i="29"/>
  <c r="DS197" i="29"/>
  <c r="DR197" i="29"/>
  <c r="DQ197" i="29"/>
  <c r="DQ198" i="29" s="1"/>
  <c r="DP197" i="29"/>
  <c r="DP198" i="29" s="1"/>
  <c r="DN197" i="29"/>
  <c r="DN198" i="29" s="1"/>
  <c r="DL197" i="29"/>
  <c r="DK197" i="29"/>
  <c r="DK198" i="29" s="1"/>
  <c r="DJ197" i="29"/>
  <c r="DI197" i="29"/>
  <c r="DH197" i="29"/>
  <c r="DG197" i="29"/>
  <c r="DF197" i="29"/>
  <c r="DE197" i="29"/>
  <c r="DD197" i="29"/>
  <c r="DD198" i="29" s="1"/>
  <c r="DC197" i="29"/>
  <c r="DC198" i="29" s="1"/>
  <c r="CX197" i="29"/>
  <c r="CJ197" i="29"/>
  <c r="AG197" i="29"/>
  <c r="AG50" i="29" s="1"/>
  <c r="AC197" i="29"/>
  <c r="Z197" i="29"/>
  <c r="Z198" i="29" s="1"/>
  <c r="DA196" i="29"/>
  <c r="CZ196" i="29"/>
  <c r="CY196" i="29"/>
  <c r="CX196" i="29"/>
  <c r="CW196" i="29"/>
  <c r="CV196" i="29"/>
  <c r="CV191" i="29" s="1"/>
  <c r="CU196" i="29"/>
  <c r="CT196" i="29"/>
  <c r="CS196" i="29"/>
  <c r="CR196" i="29"/>
  <c r="CQ196" i="29"/>
  <c r="CP196" i="29"/>
  <c r="CN196" i="29"/>
  <c r="CM196" i="29"/>
  <c r="CL196" i="29"/>
  <c r="CK196" i="29"/>
  <c r="CJ196" i="29"/>
  <c r="CI196" i="29"/>
  <c r="CH196" i="29"/>
  <c r="CG196" i="29"/>
  <c r="CF196" i="29"/>
  <c r="CE196" i="29"/>
  <c r="CD196" i="29"/>
  <c r="CC196" i="29"/>
  <c r="AT196" i="29"/>
  <c r="AS196" i="29"/>
  <c r="AQ196" i="29"/>
  <c r="AN196" i="29"/>
  <c r="AR196" i="29" s="1"/>
  <c r="AM196" i="29"/>
  <c r="AK196" i="29"/>
  <c r="AH196" i="29"/>
  <c r="AW196" i="29" s="1"/>
  <c r="AF196" i="29"/>
  <c r="AE196" i="29"/>
  <c r="AA196" i="29"/>
  <c r="Y196" i="29"/>
  <c r="W196" i="29"/>
  <c r="W14" i="29" s="1"/>
  <c r="DA195" i="29"/>
  <c r="CZ195" i="29"/>
  <c r="CY195" i="29"/>
  <c r="CX195" i="29"/>
  <c r="CW195" i="29"/>
  <c r="CV195" i="29"/>
  <c r="CU195" i="29"/>
  <c r="CT195" i="29"/>
  <c r="CS195" i="29"/>
  <c r="CR195" i="29"/>
  <c r="CR191" i="29" s="1"/>
  <c r="CQ195" i="29"/>
  <c r="CP195" i="29"/>
  <c r="CN195" i="29"/>
  <c r="CM195" i="29"/>
  <c r="CL195" i="29"/>
  <c r="CK195" i="29"/>
  <c r="CJ195" i="29"/>
  <c r="CI195" i="29"/>
  <c r="CH195" i="29"/>
  <c r="AK195" i="29" s="1"/>
  <c r="CG195" i="29"/>
  <c r="CF195" i="29"/>
  <c r="CE195" i="29"/>
  <c r="CD195" i="29"/>
  <c r="CC195" i="29"/>
  <c r="AT195" i="29"/>
  <c r="AS195" i="29"/>
  <c r="AQ195" i="29"/>
  <c r="AN195" i="29"/>
  <c r="AM195" i="29"/>
  <c r="AH195" i="29"/>
  <c r="AI195" i="29" s="1"/>
  <c r="AF195" i="29"/>
  <c r="AE195" i="29"/>
  <c r="AA195" i="29"/>
  <c r="Y195" i="29"/>
  <c r="W195" i="29"/>
  <c r="AD195" i="29" s="1"/>
  <c r="DA194" i="29"/>
  <c r="CZ194" i="29"/>
  <c r="CY194" i="29"/>
  <c r="CX194" i="29"/>
  <c r="CW194" i="29"/>
  <c r="CV194" i="29"/>
  <c r="CU194" i="29"/>
  <c r="AQ194" i="29" s="1"/>
  <c r="CT194" i="29"/>
  <c r="CS194" i="29"/>
  <c r="CR194" i="29"/>
  <c r="CQ194" i="29"/>
  <c r="CP194" i="29"/>
  <c r="CN194" i="29"/>
  <c r="CM194" i="29"/>
  <c r="CL194" i="29"/>
  <c r="CK194" i="29"/>
  <c r="CJ194" i="29"/>
  <c r="CI194" i="29"/>
  <c r="CH194" i="29"/>
  <c r="CG194" i="29"/>
  <c r="CF194" i="29"/>
  <c r="CE194" i="29"/>
  <c r="CD194" i="29"/>
  <c r="CC194" i="29"/>
  <c r="AT194" i="29"/>
  <c r="AS194" i="29"/>
  <c r="AN194" i="29"/>
  <c r="AW194" i="29" s="1"/>
  <c r="AM194" i="29"/>
  <c r="AL194" i="29"/>
  <c r="AK194" i="29"/>
  <c r="AH194" i="29"/>
  <c r="AF194" i="29"/>
  <c r="AE194" i="29"/>
  <c r="AA194" i="29"/>
  <c r="Y194" i="29"/>
  <c r="W194" i="29"/>
  <c r="DA193" i="29"/>
  <c r="DA191" i="29" s="1"/>
  <c r="CZ193" i="29"/>
  <c r="CY193" i="29"/>
  <c r="CY191" i="29" s="1"/>
  <c r="CX193" i="29"/>
  <c r="CW193" i="29"/>
  <c r="CV193" i="29"/>
  <c r="CU193" i="29"/>
  <c r="AQ193" i="29" s="1"/>
  <c r="AR193" i="29" s="1"/>
  <c r="CT193" i="29"/>
  <c r="CS193" i="29"/>
  <c r="CR193" i="29"/>
  <c r="CQ193" i="29"/>
  <c r="CP193" i="29"/>
  <c r="CN193" i="29"/>
  <c r="CN191" i="29" s="1"/>
  <c r="CM193" i="29"/>
  <c r="CL193" i="29"/>
  <c r="CK193" i="29"/>
  <c r="CJ193" i="29"/>
  <c r="CI193" i="29"/>
  <c r="CH193" i="29"/>
  <c r="AK193" i="29" s="1"/>
  <c r="CG193" i="29"/>
  <c r="CF193" i="29"/>
  <c r="CE193" i="29"/>
  <c r="CD193" i="29"/>
  <c r="CC193" i="29"/>
  <c r="AW193" i="29"/>
  <c r="AT193" i="29"/>
  <c r="AS193" i="29"/>
  <c r="AN193" i="29"/>
  <c r="AM193" i="29"/>
  <c r="AH193" i="29"/>
  <c r="AF193" i="29"/>
  <c r="AE193" i="29"/>
  <c r="AD193" i="29"/>
  <c r="AZ193" i="29" s="1"/>
  <c r="BA193" i="29" s="1"/>
  <c r="AA193" i="29"/>
  <c r="Y193" i="29"/>
  <c r="W193" i="29"/>
  <c r="DA192" i="29"/>
  <c r="CZ192" i="29"/>
  <c r="CY192" i="29"/>
  <c r="CX192" i="29"/>
  <c r="CW192" i="29"/>
  <c r="CW191" i="29" s="1"/>
  <c r="CV192" i="29"/>
  <c r="CU192" i="29"/>
  <c r="AQ192" i="29" s="1"/>
  <c r="AR192" i="29" s="1"/>
  <c r="CT192" i="29"/>
  <c r="CS192" i="29"/>
  <c r="CS191" i="29" s="1"/>
  <c r="CR192" i="29"/>
  <c r="CQ192" i="29"/>
  <c r="CP192" i="29"/>
  <c r="CN192" i="29"/>
  <c r="CM192" i="29"/>
  <c r="CL192" i="29"/>
  <c r="CK192" i="29"/>
  <c r="CJ192" i="29"/>
  <c r="CJ191" i="29" s="1"/>
  <c r="CI192" i="29"/>
  <c r="CH192" i="29"/>
  <c r="AK192" i="29" s="1"/>
  <c r="AK191" i="29" s="1"/>
  <c r="CG192" i="29"/>
  <c r="CF192" i="29"/>
  <c r="CF191" i="29" s="1"/>
  <c r="CE192" i="29"/>
  <c r="CE191" i="29" s="1"/>
  <c r="CD192" i="29"/>
  <c r="CC192" i="29"/>
  <c r="AT192" i="29"/>
  <c r="AT191" i="29" s="1"/>
  <c r="AS192" i="29"/>
  <c r="AN192" i="29"/>
  <c r="AN191" i="29" s="1"/>
  <c r="AM192" i="29"/>
  <c r="AH192" i="29"/>
  <c r="AF192" i="29"/>
  <c r="AE192" i="29"/>
  <c r="AA192" i="29"/>
  <c r="Y192" i="29"/>
  <c r="W192" i="29"/>
  <c r="EA191" i="29"/>
  <c r="DZ191" i="29"/>
  <c r="DY191" i="29"/>
  <c r="DY198" i="29" s="1"/>
  <c r="DX191" i="29"/>
  <c r="DW191" i="29"/>
  <c r="DW198" i="29" s="1"/>
  <c r="DV191" i="29"/>
  <c r="DU191" i="29"/>
  <c r="DU198" i="29" s="1"/>
  <c r="DT191" i="29"/>
  <c r="DT198" i="29" s="1"/>
  <c r="DS191" i="29"/>
  <c r="DR191" i="29"/>
  <c r="DR198" i="29" s="1"/>
  <c r="DQ191" i="29"/>
  <c r="DP191" i="29"/>
  <c r="DN191" i="29"/>
  <c r="DM191" i="29"/>
  <c r="DL191" i="29"/>
  <c r="DK191" i="29"/>
  <c r="DJ191" i="29"/>
  <c r="DI191" i="29"/>
  <c r="DH191" i="29"/>
  <c r="DH198" i="29" s="1"/>
  <c r="DG191" i="29"/>
  <c r="DF191" i="29"/>
  <c r="DF198" i="29" s="1"/>
  <c r="DE191" i="29"/>
  <c r="DD191" i="29"/>
  <c r="DC191" i="29"/>
  <c r="CT191" i="29"/>
  <c r="CI191" i="29"/>
  <c r="CH191" i="29"/>
  <c r="CG191" i="29"/>
  <c r="CC191" i="29"/>
  <c r="AQ191" i="29"/>
  <c r="AC191" i="29"/>
  <c r="AB191" i="29"/>
  <c r="X191" i="29"/>
  <c r="EA186" i="29"/>
  <c r="DZ186" i="29"/>
  <c r="DY186" i="29"/>
  <c r="DX186" i="29"/>
  <c r="DW186" i="29"/>
  <c r="DW175" i="29" s="1"/>
  <c r="DV186" i="29"/>
  <c r="DU186" i="29"/>
  <c r="DT186" i="29"/>
  <c r="DS186" i="29"/>
  <c r="DR186" i="29"/>
  <c r="DR175" i="29" s="1"/>
  <c r="DR176" i="29" s="1"/>
  <c r="DQ186" i="29"/>
  <c r="DP186" i="29"/>
  <c r="DP175" i="29" s="1"/>
  <c r="DN186" i="29"/>
  <c r="DM186" i="29"/>
  <c r="DL186" i="29"/>
  <c r="DK186" i="29"/>
  <c r="DJ186" i="29"/>
  <c r="DJ175" i="29" s="1"/>
  <c r="DI186" i="29"/>
  <c r="DH186" i="29"/>
  <c r="DG186" i="29"/>
  <c r="DF186" i="29"/>
  <c r="DE186" i="29"/>
  <c r="DE175" i="29" s="1"/>
  <c r="DE176" i="29" s="1"/>
  <c r="DD186" i="29"/>
  <c r="DC186" i="29"/>
  <c r="DC175" i="29" s="1"/>
  <c r="CU186" i="29"/>
  <c r="AY186" i="29"/>
  <c r="AN186" i="29"/>
  <c r="AB186" i="29"/>
  <c r="Z186" i="29"/>
  <c r="X186" i="29"/>
  <c r="DA185" i="29"/>
  <c r="CZ185" i="29"/>
  <c r="CY185" i="29"/>
  <c r="CX185" i="29"/>
  <c r="CW185" i="29"/>
  <c r="CV185" i="29"/>
  <c r="CU185" i="29"/>
  <c r="CT185" i="29"/>
  <c r="CS185" i="29"/>
  <c r="CR185" i="29"/>
  <c r="CQ185" i="29"/>
  <c r="CP185" i="29"/>
  <c r="CN185" i="29"/>
  <c r="CM185" i="29"/>
  <c r="CL185" i="29"/>
  <c r="CK185" i="29"/>
  <c r="CJ185" i="29"/>
  <c r="CI185" i="29"/>
  <c r="CH185" i="29"/>
  <c r="CG185" i="29"/>
  <c r="CF185" i="29"/>
  <c r="CE185" i="29"/>
  <c r="CD185" i="29"/>
  <c r="CC185" i="29"/>
  <c r="AT185" i="29"/>
  <c r="AS185" i="29"/>
  <c r="AQ185" i="29"/>
  <c r="AN185" i="29"/>
  <c r="AM185" i="29"/>
  <c r="AK185" i="29"/>
  <c r="AH185" i="29"/>
  <c r="AG185" i="29"/>
  <c r="AF185" i="29"/>
  <c r="AE185" i="29"/>
  <c r="AD185" i="29"/>
  <c r="AZ185" i="29" s="1"/>
  <c r="AA185" i="29"/>
  <c r="AC185" i="29" s="1"/>
  <c r="Y185" i="29"/>
  <c r="W185" i="29"/>
  <c r="DA184" i="29"/>
  <c r="CZ184" i="29"/>
  <c r="CY184" i="29"/>
  <c r="CX184" i="29"/>
  <c r="CW184" i="29"/>
  <c r="CV184" i="29"/>
  <c r="CU184" i="29"/>
  <c r="CT184" i="29"/>
  <c r="CS184" i="29"/>
  <c r="CR184" i="29"/>
  <c r="CQ184" i="29"/>
  <c r="CQ186" i="29" s="1"/>
  <c r="CQ175" i="29" s="1"/>
  <c r="CP184" i="29"/>
  <c r="CN184" i="29"/>
  <c r="CM184" i="29"/>
  <c r="CL184" i="29"/>
  <c r="CK184" i="29"/>
  <c r="CJ184" i="29"/>
  <c r="CI184" i="29"/>
  <c r="CH184" i="29"/>
  <c r="AK184" i="29" s="1"/>
  <c r="CG184" i="29"/>
  <c r="CF184" i="29"/>
  <c r="CE184" i="29"/>
  <c r="CD184" i="29"/>
  <c r="CC184" i="29"/>
  <c r="AU184" i="29"/>
  <c r="AT184" i="29"/>
  <c r="AS184" i="29"/>
  <c r="AQ184" i="29"/>
  <c r="AO184" i="29"/>
  <c r="AN184" i="29"/>
  <c r="AM184" i="29"/>
  <c r="AH184" i="29"/>
  <c r="AG184" i="29"/>
  <c r="AF184" i="29"/>
  <c r="AE184" i="29"/>
  <c r="AD184" i="29"/>
  <c r="AA184" i="29"/>
  <c r="AC184" i="29" s="1"/>
  <c r="Y184" i="29"/>
  <c r="W184" i="29"/>
  <c r="DA183" i="29"/>
  <c r="CZ183" i="29"/>
  <c r="CY183" i="29"/>
  <c r="CX183" i="29"/>
  <c r="CW183" i="29"/>
  <c r="CV183" i="29"/>
  <c r="CU183" i="29"/>
  <c r="CT183" i="29"/>
  <c r="CS183" i="29"/>
  <c r="CR183" i="29"/>
  <c r="CQ183" i="29"/>
  <c r="CP183" i="29"/>
  <c r="CN183" i="29"/>
  <c r="CM183" i="29"/>
  <c r="CL183" i="29"/>
  <c r="CK183" i="29"/>
  <c r="CJ183" i="29"/>
  <c r="CI183" i="29"/>
  <c r="CH183" i="29"/>
  <c r="CG183" i="29"/>
  <c r="CF183" i="29"/>
  <c r="CE183" i="29"/>
  <c r="CD183" i="29"/>
  <c r="CC183" i="29"/>
  <c r="AX183" i="29"/>
  <c r="AT183" i="29"/>
  <c r="AS183" i="29"/>
  <c r="AQ183" i="29"/>
  <c r="AN183" i="29"/>
  <c r="AM183" i="29"/>
  <c r="AK183" i="29"/>
  <c r="AI183" i="29"/>
  <c r="AH183" i="29"/>
  <c r="AG183" i="29"/>
  <c r="AF183" i="29"/>
  <c r="AE183" i="29"/>
  <c r="AD183" i="29"/>
  <c r="AA183" i="29"/>
  <c r="Y183" i="29"/>
  <c r="W183" i="29"/>
  <c r="DA182" i="29"/>
  <c r="CZ182" i="29"/>
  <c r="CY182" i="29"/>
  <c r="CX182" i="29"/>
  <c r="CW182" i="29"/>
  <c r="CV182" i="29"/>
  <c r="CU182" i="29"/>
  <c r="AQ182" i="29" s="1"/>
  <c r="CT182" i="29"/>
  <c r="CS182" i="29"/>
  <c r="CR182" i="29"/>
  <c r="CR186" i="29" s="1"/>
  <c r="CR175" i="29" s="1"/>
  <c r="CQ182" i="29"/>
  <c r="CP182" i="29"/>
  <c r="CN182" i="29"/>
  <c r="CM182" i="29"/>
  <c r="CL182" i="29"/>
  <c r="CK182" i="29"/>
  <c r="CJ182" i="29"/>
  <c r="CI182" i="29"/>
  <c r="CH182" i="29"/>
  <c r="CG182" i="29"/>
  <c r="CF182" i="29"/>
  <c r="CE182" i="29"/>
  <c r="CD182" i="29"/>
  <c r="CC182" i="29"/>
  <c r="AZ182" i="29"/>
  <c r="AU182" i="29"/>
  <c r="AT182" i="29"/>
  <c r="AS182" i="29"/>
  <c r="AN182" i="29"/>
  <c r="AM182" i="29"/>
  <c r="AK182" i="29"/>
  <c r="AH182" i="29"/>
  <c r="AL182" i="29" s="1"/>
  <c r="AG182" i="29"/>
  <c r="AF182" i="29"/>
  <c r="AE182" i="29"/>
  <c r="AD182" i="29"/>
  <c r="AA182" i="29"/>
  <c r="AC182" i="29" s="1"/>
  <c r="Y182" i="29"/>
  <c r="W182" i="29"/>
  <c r="DA181" i="29"/>
  <c r="CZ181" i="29"/>
  <c r="CY181" i="29"/>
  <c r="CY186" i="29" s="1"/>
  <c r="CX181" i="29"/>
  <c r="CW181" i="29"/>
  <c r="CV181" i="29"/>
  <c r="CU181" i="29"/>
  <c r="AQ181" i="29" s="1"/>
  <c r="CT181" i="29"/>
  <c r="CS181" i="29"/>
  <c r="CR181" i="29"/>
  <c r="CQ181" i="29"/>
  <c r="CP181" i="29"/>
  <c r="CN181" i="29"/>
  <c r="CM181" i="29"/>
  <c r="CL181" i="29"/>
  <c r="CL186" i="29" s="1"/>
  <c r="CL175" i="29" s="1"/>
  <c r="CK181" i="29"/>
  <c r="CJ181" i="29"/>
  <c r="CI181" i="29"/>
  <c r="CH181" i="29"/>
  <c r="CG181" i="29"/>
  <c r="CF181" i="29"/>
  <c r="CE181" i="29"/>
  <c r="CD181" i="29"/>
  <c r="CC181" i="29"/>
  <c r="AT181" i="29"/>
  <c r="AS181" i="29"/>
  <c r="AN181" i="29"/>
  <c r="AM181" i="29"/>
  <c r="AK181" i="29"/>
  <c r="AH181" i="29"/>
  <c r="AG181" i="29"/>
  <c r="AF181" i="29"/>
  <c r="AE181" i="29"/>
  <c r="AD181" i="29"/>
  <c r="AZ181" i="29" s="1"/>
  <c r="BA181" i="29" s="1"/>
  <c r="AC181" i="29"/>
  <c r="AA181" i="29"/>
  <c r="Y181" i="29"/>
  <c r="W181" i="29"/>
  <c r="DA180" i="29"/>
  <c r="CZ180" i="29"/>
  <c r="CY180" i="29"/>
  <c r="CX180" i="29"/>
  <c r="CW180" i="29"/>
  <c r="CW186" i="29" s="1"/>
  <c r="CV180" i="29"/>
  <c r="CV186" i="29" s="1"/>
  <c r="CU180" i="29"/>
  <c r="CT180" i="29"/>
  <c r="CS180" i="29"/>
  <c r="CS186" i="29" s="1"/>
  <c r="CR180" i="29"/>
  <c r="CQ180" i="29"/>
  <c r="CP180" i="29"/>
  <c r="CN180" i="29"/>
  <c r="CM180" i="29"/>
  <c r="CL180" i="29"/>
  <c r="CK180" i="29"/>
  <c r="CJ180" i="29"/>
  <c r="CJ186" i="29" s="1"/>
  <c r="CI180" i="29"/>
  <c r="CI186" i="29" s="1"/>
  <c r="CH180" i="29"/>
  <c r="CG180" i="29"/>
  <c r="CF180" i="29"/>
  <c r="CF186" i="29" s="1"/>
  <c r="CE180" i="29"/>
  <c r="CE186" i="29" s="1"/>
  <c r="CD180" i="29"/>
  <c r="CC180" i="29"/>
  <c r="AZ180" i="29"/>
  <c r="AV180" i="29"/>
  <c r="AU180" i="29"/>
  <c r="AT180" i="29"/>
  <c r="AS180" i="29"/>
  <c r="AR180" i="29"/>
  <c r="AQ180" i="29"/>
  <c r="AN180" i="29"/>
  <c r="AO180" i="29" s="1"/>
  <c r="AM180" i="29"/>
  <c r="AK180" i="29"/>
  <c r="AH180" i="29"/>
  <c r="AG180" i="29"/>
  <c r="AF180" i="29"/>
  <c r="AE180" i="29"/>
  <c r="AD180" i="29"/>
  <c r="AA180" i="29"/>
  <c r="AC180" i="29" s="1"/>
  <c r="Y180" i="29"/>
  <c r="W180" i="29"/>
  <c r="Z176" i="29"/>
  <c r="EA175" i="29"/>
  <c r="EA176" i="29" s="1"/>
  <c r="DZ175" i="29"/>
  <c r="DY175" i="29"/>
  <c r="DX175" i="29"/>
  <c r="DV175" i="29"/>
  <c r="DU175" i="29"/>
  <c r="DT175" i="29"/>
  <c r="DS175" i="29"/>
  <c r="DQ175" i="29"/>
  <c r="DN175" i="29"/>
  <c r="DM175" i="29"/>
  <c r="DL175" i="29"/>
  <c r="DL176" i="29" s="1"/>
  <c r="DK175" i="29"/>
  <c r="DI175" i="29"/>
  <c r="DH175" i="29"/>
  <c r="DG175" i="29"/>
  <c r="DG176" i="29" s="1"/>
  <c r="DF175" i="29"/>
  <c r="DD175" i="29"/>
  <c r="CY175" i="29"/>
  <c r="CU175" i="29"/>
  <c r="CS175" i="29"/>
  <c r="CI175" i="29"/>
  <c r="CF175" i="29"/>
  <c r="AB175" i="29"/>
  <c r="Z175" i="29"/>
  <c r="X175" i="29"/>
  <c r="DA174" i="29"/>
  <c r="CZ174" i="29"/>
  <c r="CY174" i="29"/>
  <c r="CX174" i="29"/>
  <c r="CW174" i="29"/>
  <c r="CV174" i="29"/>
  <c r="CU174" i="29"/>
  <c r="CT174" i="29"/>
  <c r="CS174" i="29"/>
  <c r="CR174" i="29"/>
  <c r="CQ174" i="29"/>
  <c r="CP174" i="29"/>
  <c r="CN174" i="29"/>
  <c r="CM174" i="29"/>
  <c r="CL174" i="29"/>
  <c r="CK174" i="29"/>
  <c r="CJ174" i="29"/>
  <c r="CI174" i="29"/>
  <c r="CH174" i="29"/>
  <c r="CG174" i="29"/>
  <c r="CF174" i="29"/>
  <c r="CE174" i="29"/>
  <c r="CD174" i="29"/>
  <c r="CC174" i="29"/>
  <c r="AT174" i="29"/>
  <c r="AS174" i="29"/>
  <c r="AQ174" i="29"/>
  <c r="AN174" i="29"/>
  <c r="AN17" i="29" s="1"/>
  <c r="AM174" i="29"/>
  <c r="AK174" i="29"/>
  <c r="AH174" i="29"/>
  <c r="AF174" i="29"/>
  <c r="AE174" i="29"/>
  <c r="AA174" i="29"/>
  <c r="Y174" i="29"/>
  <c r="W174" i="29"/>
  <c r="EA173" i="29"/>
  <c r="EA172" i="29" s="1"/>
  <c r="DZ173" i="29"/>
  <c r="DZ172" i="29" s="1"/>
  <c r="DY173" i="29"/>
  <c r="DX173" i="29"/>
  <c r="DX172" i="29" s="1"/>
  <c r="DW173" i="29"/>
  <c r="DW172" i="29" s="1"/>
  <c r="DV173" i="29"/>
  <c r="DV172" i="29" s="1"/>
  <c r="DV176" i="29" s="1"/>
  <c r="DU173" i="29"/>
  <c r="DU172" i="29" s="1"/>
  <c r="DT173" i="29"/>
  <c r="DS173" i="29"/>
  <c r="DR173" i="29"/>
  <c r="DQ173" i="29"/>
  <c r="DQ172" i="29" s="1"/>
  <c r="DP173" i="29"/>
  <c r="DP172" i="29" s="1"/>
  <c r="DN173" i="29"/>
  <c r="DN172" i="29" s="1"/>
  <c r="DM173" i="29"/>
  <c r="DM172" i="29" s="1"/>
  <c r="DL173" i="29"/>
  <c r="DK173" i="29"/>
  <c r="DK172" i="29" s="1"/>
  <c r="DJ173" i="29"/>
  <c r="DJ172" i="29" s="1"/>
  <c r="DI173" i="29"/>
  <c r="DH173" i="29"/>
  <c r="DH172" i="29" s="1"/>
  <c r="DG173" i="29"/>
  <c r="DF173" i="29"/>
  <c r="DE173" i="29"/>
  <c r="DE172" i="29" s="1"/>
  <c r="DD173" i="29"/>
  <c r="DD172" i="29" s="1"/>
  <c r="DC173" i="29"/>
  <c r="DC172" i="29" s="1"/>
  <c r="DC176" i="29" s="1"/>
  <c r="DA173" i="29"/>
  <c r="DA172" i="29" s="1"/>
  <c r="CZ173" i="29"/>
  <c r="CY173" i="29"/>
  <c r="CX173" i="29"/>
  <c r="CX172" i="29" s="1"/>
  <c r="CW173" i="29"/>
  <c r="CV173" i="29"/>
  <c r="CV172" i="29" s="1"/>
  <c r="CU173" i="29"/>
  <c r="CU172" i="29" s="1"/>
  <c r="CT173" i="29"/>
  <c r="CS173" i="29"/>
  <c r="CS172" i="29" s="1"/>
  <c r="CR173" i="29"/>
  <c r="CR172" i="29" s="1"/>
  <c r="CQ173" i="29"/>
  <c r="CP173" i="29"/>
  <c r="CN173" i="29"/>
  <c r="CN172" i="29" s="1"/>
  <c r="CM173" i="29"/>
  <c r="CL173" i="29"/>
  <c r="CK173" i="29"/>
  <c r="CJ173" i="29"/>
  <c r="CJ172" i="29" s="1"/>
  <c r="CI173" i="29"/>
  <c r="CI172" i="29" s="1"/>
  <c r="CH173" i="29"/>
  <c r="CH172" i="29" s="1"/>
  <c r="CG173" i="29"/>
  <c r="CF173" i="29"/>
  <c r="CE173" i="29"/>
  <c r="CE172" i="29" s="1"/>
  <c r="CD173" i="29"/>
  <c r="CC173" i="29"/>
  <c r="AT173" i="29"/>
  <c r="AS173" i="29"/>
  <c r="AN173" i="29"/>
  <c r="AM173" i="29"/>
  <c r="AK173" i="29"/>
  <c r="AK172" i="29" s="1"/>
  <c r="AH173" i="29"/>
  <c r="AF173" i="29"/>
  <c r="AF172" i="29" s="1"/>
  <c r="AE173" i="29"/>
  <c r="AA173" i="29"/>
  <c r="Y173" i="29"/>
  <c r="W173" i="29"/>
  <c r="DY172" i="29"/>
  <c r="DT172" i="29"/>
  <c r="DS172" i="29"/>
  <c r="DR172" i="29"/>
  <c r="DL172" i="29"/>
  <c r="DI172" i="29"/>
  <c r="DG172" i="29"/>
  <c r="DF172" i="29"/>
  <c r="CY172" i="29"/>
  <c r="CW172" i="29"/>
  <c r="CL172" i="29"/>
  <c r="CG172" i="29"/>
  <c r="CF172" i="29"/>
  <c r="AT172" i="29"/>
  <c r="AT61" i="29" s="1"/>
  <c r="AS172" i="29"/>
  <c r="AM172" i="29"/>
  <c r="AE172" i="29"/>
  <c r="AB172" i="29"/>
  <c r="AA172" i="29"/>
  <c r="X172" i="29"/>
  <c r="DA171" i="29"/>
  <c r="CZ171" i="29"/>
  <c r="CY171" i="29"/>
  <c r="CX171" i="29"/>
  <c r="CW171" i="29"/>
  <c r="CV171" i="29"/>
  <c r="CU171" i="29"/>
  <c r="CT171" i="29"/>
  <c r="CS171" i="29"/>
  <c r="CS166" i="29" s="1"/>
  <c r="CR171" i="29"/>
  <c r="CQ171" i="29"/>
  <c r="CP171" i="29"/>
  <c r="CN171" i="29"/>
  <c r="CM171" i="29"/>
  <c r="CL171" i="29"/>
  <c r="CK171" i="29"/>
  <c r="CJ171" i="29"/>
  <c r="CI171" i="29"/>
  <c r="CH171" i="29"/>
  <c r="CG171" i="29"/>
  <c r="CF171" i="29"/>
  <c r="CF166" i="29" s="1"/>
  <c r="CE171" i="29"/>
  <c r="CD171" i="29"/>
  <c r="CC171" i="29"/>
  <c r="AT171" i="29"/>
  <c r="AT14" i="29" s="1"/>
  <c r="AS171" i="29"/>
  <c r="AQ171" i="29"/>
  <c r="AN171" i="29"/>
  <c r="AM171" i="29"/>
  <c r="AK171" i="29"/>
  <c r="AH171" i="29"/>
  <c r="AF171" i="29"/>
  <c r="AE171" i="29"/>
  <c r="AA171" i="29"/>
  <c r="Y171" i="29"/>
  <c r="AD171" i="29" s="1"/>
  <c r="W171" i="29"/>
  <c r="DA170" i="29"/>
  <c r="CZ170" i="29"/>
  <c r="CY170" i="29"/>
  <c r="CX170" i="29"/>
  <c r="CW170" i="29"/>
  <c r="CV170" i="29"/>
  <c r="CU170" i="29"/>
  <c r="CT170" i="29"/>
  <c r="CS170" i="29"/>
  <c r="CR170" i="29"/>
  <c r="CQ170" i="29"/>
  <c r="CQ166" i="29" s="1"/>
  <c r="CP170" i="29"/>
  <c r="CN170" i="29"/>
  <c r="CM170" i="29"/>
  <c r="CL170" i="29"/>
  <c r="CK170" i="29"/>
  <c r="CJ170" i="29"/>
  <c r="CI170" i="29"/>
  <c r="CH170" i="29"/>
  <c r="CG170" i="29"/>
  <c r="CF170" i="29"/>
  <c r="CE170" i="29"/>
  <c r="CD170" i="29"/>
  <c r="CD166" i="29" s="1"/>
  <c r="CC170" i="29"/>
  <c r="AT170" i="29"/>
  <c r="AS170" i="29"/>
  <c r="AQ170" i="29"/>
  <c r="AN170" i="29"/>
  <c r="AM170" i="29"/>
  <c r="AK170" i="29"/>
  <c r="AH170" i="29"/>
  <c r="AF170" i="29"/>
  <c r="AE170" i="29"/>
  <c r="AA170" i="29"/>
  <c r="Y170" i="29"/>
  <c r="W170" i="29"/>
  <c r="DA169" i="29"/>
  <c r="CZ169" i="29"/>
  <c r="CY169" i="29"/>
  <c r="CX169" i="29"/>
  <c r="CW169" i="29"/>
  <c r="CV169" i="29"/>
  <c r="CU169" i="29"/>
  <c r="AQ169" i="29" s="1"/>
  <c r="CT169" i="29"/>
  <c r="CS169" i="29"/>
  <c r="CR169" i="29"/>
  <c r="CQ169" i="29"/>
  <c r="CP169" i="29"/>
  <c r="CN169" i="29"/>
  <c r="CM169" i="29"/>
  <c r="CL169" i="29"/>
  <c r="CK169" i="29"/>
  <c r="CJ169" i="29"/>
  <c r="CI169" i="29"/>
  <c r="CH169" i="29"/>
  <c r="CG169" i="29"/>
  <c r="CF169" i="29"/>
  <c r="CE169" i="29"/>
  <c r="CD169" i="29"/>
  <c r="CC169" i="29"/>
  <c r="AT169" i="29"/>
  <c r="AS169" i="29"/>
  <c r="AN169" i="29"/>
  <c r="AN12" i="29" s="1"/>
  <c r="AM169" i="29"/>
  <c r="AK169" i="29"/>
  <c r="AH169" i="29"/>
  <c r="AF169" i="29"/>
  <c r="AE169" i="29"/>
  <c r="AA169" i="29"/>
  <c r="Y169" i="29"/>
  <c r="W169" i="29"/>
  <c r="DA168" i="29"/>
  <c r="DA166" i="29" s="1"/>
  <c r="CZ168" i="29"/>
  <c r="CY168" i="29"/>
  <c r="CX168" i="29"/>
  <c r="CW168" i="29"/>
  <c r="CV168" i="29"/>
  <c r="CU168" i="29"/>
  <c r="AQ168" i="29" s="1"/>
  <c r="CT168" i="29"/>
  <c r="CS168" i="29"/>
  <c r="CR168" i="29"/>
  <c r="CQ168" i="29"/>
  <c r="CP168" i="29"/>
  <c r="CP166" i="29" s="1"/>
  <c r="CN168" i="29"/>
  <c r="CN166" i="29" s="1"/>
  <c r="CM168" i="29"/>
  <c r="CL168" i="29"/>
  <c r="CK168" i="29"/>
  <c r="CJ168" i="29"/>
  <c r="CI168" i="29"/>
  <c r="CH168" i="29"/>
  <c r="CG168" i="29"/>
  <c r="CF168" i="29"/>
  <c r="CE168" i="29"/>
  <c r="CD168" i="29"/>
  <c r="CC168" i="29"/>
  <c r="CC166" i="29" s="1"/>
  <c r="AT168" i="29"/>
  <c r="AS168" i="29"/>
  <c r="AN168" i="29"/>
  <c r="AR168" i="29" s="1"/>
  <c r="AM168" i="29"/>
  <c r="AK168" i="29"/>
  <c r="AH168" i="29"/>
  <c r="AF168" i="29"/>
  <c r="AE168" i="29"/>
  <c r="AA168" i="29"/>
  <c r="Y168" i="29"/>
  <c r="W168" i="29"/>
  <c r="AD168" i="29" s="1"/>
  <c r="DA167" i="29"/>
  <c r="CZ167" i="29"/>
  <c r="CY167" i="29"/>
  <c r="CX167" i="29"/>
  <c r="CW167" i="29"/>
  <c r="CV167" i="29"/>
  <c r="CU167" i="29"/>
  <c r="AQ167" i="29" s="1"/>
  <c r="CT167" i="29"/>
  <c r="CS167" i="29"/>
  <c r="CR167" i="29"/>
  <c r="CQ167" i="29"/>
  <c r="CP167" i="29"/>
  <c r="CN167" i="29"/>
  <c r="CM167" i="29"/>
  <c r="CL167" i="29"/>
  <c r="CK167" i="29"/>
  <c r="CJ167" i="29"/>
  <c r="CJ166" i="29" s="1"/>
  <c r="CI167" i="29"/>
  <c r="CH167" i="29"/>
  <c r="CG167" i="29"/>
  <c r="CF167" i="29"/>
  <c r="CE167" i="29"/>
  <c r="CD167" i="29"/>
  <c r="CC167" i="29"/>
  <c r="AT167" i="29"/>
  <c r="AS167" i="29"/>
  <c r="AN167" i="29"/>
  <c r="AW167" i="29" s="1"/>
  <c r="AM167" i="29"/>
  <c r="AH167" i="29"/>
  <c r="AF167" i="29"/>
  <c r="AE167" i="29"/>
  <c r="AA167" i="29"/>
  <c r="AA166" i="29" s="1"/>
  <c r="Y167" i="29"/>
  <c r="W167" i="29"/>
  <c r="AD167" i="29" s="1"/>
  <c r="AX167" i="29" s="1"/>
  <c r="EA166" i="29"/>
  <c r="DZ166" i="29"/>
  <c r="DY166" i="29"/>
  <c r="DX166" i="29"/>
  <c r="DW166" i="29"/>
  <c r="DW176" i="29" s="1"/>
  <c r="DV166" i="29"/>
  <c r="DU166" i="29"/>
  <c r="DU176" i="29" s="1"/>
  <c r="DT166" i="29"/>
  <c r="DS166" i="29"/>
  <c r="DR166" i="29"/>
  <c r="DQ166" i="29"/>
  <c r="DP166" i="29"/>
  <c r="DN166" i="29"/>
  <c r="DM166" i="29"/>
  <c r="DL166" i="29"/>
  <c r="DK166" i="29"/>
  <c r="DJ166" i="29"/>
  <c r="DI166" i="29"/>
  <c r="DH166" i="29"/>
  <c r="DG166" i="29"/>
  <c r="DF166" i="29"/>
  <c r="DE166" i="29"/>
  <c r="DD166" i="29"/>
  <c r="DC166" i="29"/>
  <c r="CZ166" i="29"/>
  <c r="CX166" i="29"/>
  <c r="CW166" i="29"/>
  <c r="CV166" i="29"/>
  <c r="CU166" i="29"/>
  <c r="CM166" i="29"/>
  <c r="CK166" i="29"/>
  <c r="CI166" i="29"/>
  <c r="AF166" i="29"/>
  <c r="AC166" i="29"/>
  <c r="AB166" i="29"/>
  <c r="X166" i="29"/>
  <c r="EA160" i="29"/>
  <c r="DZ160" i="29"/>
  <c r="DY160" i="29"/>
  <c r="DX160" i="29"/>
  <c r="DS160" i="29"/>
  <c r="DQ160" i="29"/>
  <c r="DN160" i="29"/>
  <c r="DM160" i="29"/>
  <c r="DL160" i="29"/>
  <c r="DK160" i="29"/>
  <c r="DF160" i="29"/>
  <c r="DE160" i="29"/>
  <c r="DD160" i="29"/>
  <c r="X160" i="29"/>
  <c r="EA159" i="29"/>
  <c r="DZ159" i="29"/>
  <c r="DY159" i="29"/>
  <c r="DX159" i="29"/>
  <c r="DW159" i="29"/>
  <c r="DW160" i="29" s="1"/>
  <c r="DV159" i="29"/>
  <c r="DV160" i="29" s="1"/>
  <c r="DU159" i="29"/>
  <c r="DU160" i="29" s="1"/>
  <c r="DT159" i="29"/>
  <c r="DT160" i="29" s="1"/>
  <c r="DS159" i="29"/>
  <c r="DR159" i="29"/>
  <c r="DR160" i="29" s="1"/>
  <c r="DQ159" i="29"/>
  <c r="DP159" i="29"/>
  <c r="DP160" i="29" s="1"/>
  <c r="DN159" i="29"/>
  <c r="DM159" i="29"/>
  <c r="DL159" i="29"/>
  <c r="DK159" i="29"/>
  <c r="DJ159" i="29"/>
  <c r="DJ160" i="29" s="1"/>
  <c r="DI159" i="29"/>
  <c r="DI160" i="29" s="1"/>
  <c r="DH159" i="29"/>
  <c r="DH160" i="29" s="1"/>
  <c r="DG159" i="29"/>
  <c r="DG160" i="29" s="1"/>
  <c r="DF159" i="29"/>
  <c r="DE159" i="29"/>
  <c r="DD159" i="29"/>
  <c r="DC159" i="29"/>
  <c r="DC160" i="29" s="1"/>
  <c r="CW159" i="29"/>
  <c r="CV159" i="29"/>
  <c r="AY159" i="29"/>
  <c r="AB159" i="29"/>
  <c r="AB160" i="29" s="1"/>
  <c r="Z159" i="29"/>
  <c r="Z160" i="29" s="1"/>
  <c r="X159" i="29"/>
  <c r="DA158" i="29"/>
  <c r="CZ158" i="29"/>
  <c r="CY158" i="29"/>
  <c r="CX158" i="29"/>
  <c r="CW158" i="29"/>
  <c r="CV158" i="29"/>
  <c r="CU158" i="29"/>
  <c r="AQ158" i="29" s="1"/>
  <c r="CT158" i="29"/>
  <c r="CS158" i="29"/>
  <c r="CR158" i="29"/>
  <c r="CQ158" i="29"/>
  <c r="CP158" i="29"/>
  <c r="CN158" i="29"/>
  <c r="CM158" i="29"/>
  <c r="CL158" i="29"/>
  <c r="CK158" i="29"/>
  <c r="CJ158" i="29"/>
  <c r="CI158" i="29"/>
  <c r="CH158" i="29"/>
  <c r="CG158" i="29"/>
  <c r="CF158" i="29"/>
  <c r="CE158" i="29"/>
  <c r="CD158" i="29"/>
  <c r="CC158" i="29"/>
  <c r="AT158" i="29"/>
  <c r="AS158" i="29"/>
  <c r="AN158" i="29"/>
  <c r="AM158" i="29"/>
  <c r="AK158" i="29"/>
  <c r="AH158" i="29"/>
  <c r="AG158" i="29"/>
  <c r="AF158" i="29"/>
  <c r="AE158" i="29"/>
  <c r="AD158" i="29"/>
  <c r="AZ158" i="29" s="1"/>
  <c r="BA158" i="29" s="1"/>
  <c r="AA158" i="29"/>
  <c r="AC158" i="29" s="1"/>
  <c r="Y158" i="29"/>
  <c r="W158" i="29"/>
  <c r="DA157" i="29"/>
  <c r="CZ157" i="29"/>
  <c r="CY157" i="29"/>
  <c r="CX157" i="29"/>
  <c r="CW157" i="29"/>
  <c r="CV157" i="29"/>
  <c r="CU157" i="29"/>
  <c r="CT157" i="29"/>
  <c r="CT159" i="29" s="1"/>
  <c r="CS157" i="29"/>
  <c r="CR157" i="29"/>
  <c r="CQ157" i="29"/>
  <c r="CP157" i="29"/>
  <c r="CN157" i="29"/>
  <c r="CM157" i="29"/>
  <c r="CL157" i="29"/>
  <c r="CK157" i="29"/>
  <c r="CJ157" i="29"/>
  <c r="CI157" i="29"/>
  <c r="CH157" i="29"/>
  <c r="AK157" i="29" s="1"/>
  <c r="CG157" i="29"/>
  <c r="CG159" i="29" s="1"/>
  <c r="CF157" i="29"/>
  <c r="CE157" i="29"/>
  <c r="CD157" i="29"/>
  <c r="CC157" i="29"/>
  <c r="AT157" i="29"/>
  <c r="AU157" i="29" s="1"/>
  <c r="AS157" i="29"/>
  <c r="AQ157" i="29"/>
  <c r="AO157" i="29"/>
  <c r="AN157" i="29"/>
  <c r="AM157" i="29"/>
  <c r="AH157" i="29"/>
  <c r="AG157" i="29"/>
  <c r="AF157" i="29"/>
  <c r="AE157" i="29"/>
  <c r="AD157" i="29"/>
  <c r="AA157" i="29"/>
  <c r="AC157" i="29" s="1"/>
  <c r="Y157" i="29"/>
  <c r="W157" i="29"/>
  <c r="DA156" i="29"/>
  <c r="CZ156" i="29"/>
  <c r="CY156" i="29"/>
  <c r="CX156" i="29"/>
  <c r="CW156" i="29"/>
  <c r="CV156" i="29"/>
  <c r="CU156" i="29"/>
  <c r="CU159" i="29" s="1"/>
  <c r="CT156" i="29"/>
  <c r="CS156" i="29"/>
  <c r="CR156" i="29"/>
  <c r="CQ156" i="29"/>
  <c r="CP156" i="29"/>
  <c r="CN156" i="29"/>
  <c r="CM156" i="29"/>
  <c r="CL156" i="29"/>
  <c r="CK156" i="29"/>
  <c r="CJ156" i="29"/>
  <c r="CJ159" i="29" s="1"/>
  <c r="CI156" i="29"/>
  <c r="CH156" i="29"/>
  <c r="CH159" i="29" s="1"/>
  <c r="CG156" i="29"/>
  <c r="CF156" i="29"/>
  <c r="CE156" i="29"/>
  <c r="CD156" i="29"/>
  <c r="CC156" i="29"/>
  <c r="AX156" i="29"/>
  <c r="AT156" i="29"/>
  <c r="AS156" i="29"/>
  <c r="AQ156" i="29"/>
  <c r="AO156" i="29"/>
  <c r="AN156" i="29"/>
  <c r="AM156" i="29"/>
  <c r="AK156" i="29"/>
  <c r="AH156" i="29"/>
  <c r="AG156" i="29"/>
  <c r="AF156" i="29"/>
  <c r="AE156" i="29"/>
  <c r="AD156" i="29"/>
  <c r="AA156" i="29"/>
  <c r="AC156" i="29" s="1"/>
  <c r="Y156" i="29"/>
  <c r="W156" i="29"/>
  <c r="DA155" i="29"/>
  <c r="DA159" i="29" s="1"/>
  <c r="CZ155" i="29"/>
  <c r="CY155" i="29"/>
  <c r="CX155" i="29"/>
  <c r="CW155" i="29"/>
  <c r="CV155" i="29"/>
  <c r="CU155" i="29"/>
  <c r="CT155" i="29"/>
  <c r="CS155" i="29"/>
  <c r="CS159" i="29" s="1"/>
  <c r="CR155" i="29"/>
  <c r="CR159" i="29" s="1"/>
  <c r="CQ155" i="29"/>
  <c r="CQ159" i="29" s="1"/>
  <c r="CP155" i="29"/>
  <c r="CN155" i="29"/>
  <c r="CN159" i="29" s="1"/>
  <c r="CM155" i="29"/>
  <c r="CL155" i="29"/>
  <c r="CK155" i="29"/>
  <c r="CJ155" i="29"/>
  <c r="CI155" i="29"/>
  <c r="CI159" i="29" s="1"/>
  <c r="CH155" i="29"/>
  <c r="AK155" i="29" s="1"/>
  <c r="CG155" i="29"/>
  <c r="CF155" i="29"/>
  <c r="CF159" i="29" s="1"/>
  <c r="CE155" i="29"/>
  <c r="CE159" i="29" s="1"/>
  <c r="CD155" i="29"/>
  <c r="CD159" i="29" s="1"/>
  <c r="CC155" i="29"/>
  <c r="AT155" i="29"/>
  <c r="AU155" i="29" s="1"/>
  <c r="AS155" i="29"/>
  <c r="AQ155" i="29"/>
  <c r="AN155" i="29"/>
  <c r="AM155" i="29"/>
  <c r="AH155" i="29"/>
  <c r="AG155" i="29"/>
  <c r="AF155" i="29"/>
  <c r="AE155" i="29"/>
  <c r="AD155" i="29"/>
  <c r="AA155" i="29"/>
  <c r="Y155" i="29"/>
  <c r="W155" i="29"/>
  <c r="EA153" i="29"/>
  <c r="DY153" i="29"/>
  <c r="DR153" i="29"/>
  <c r="EA152" i="29"/>
  <c r="DZ152" i="29"/>
  <c r="DZ153" i="29" s="1"/>
  <c r="DY152" i="29"/>
  <c r="DX152" i="29"/>
  <c r="DX153" i="29" s="1"/>
  <c r="DW152" i="29"/>
  <c r="DW153" i="29" s="1"/>
  <c r="DV152" i="29"/>
  <c r="DU152" i="29"/>
  <c r="DT152" i="29"/>
  <c r="DS152" i="29"/>
  <c r="DS153" i="29" s="1"/>
  <c r="DR152" i="29"/>
  <c r="DQ152" i="29"/>
  <c r="DP152" i="29"/>
  <c r="DN152" i="29"/>
  <c r="DM152" i="29"/>
  <c r="DM153" i="29" s="1"/>
  <c r="DL152" i="29"/>
  <c r="DK152" i="29"/>
  <c r="DK153" i="29" s="1"/>
  <c r="DJ152" i="29"/>
  <c r="DJ153" i="29" s="1"/>
  <c r="DI152" i="29"/>
  <c r="DH152" i="29"/>
  <c r="DG152" i="29"/>
  <c r="DF152" i="29"/>
  <c r="DF153" i="29" s="1"/>
  <c r="DE152" i="29"/>
  <c r="DE153" i="29" s="1"/>
  <c r="DD152" i="29"/>
  <c r="DC152" i="29"/>
  <c r="CX152" i="29"/>
  <c r="CW152" i="29"/>
  <c r="CV152" i="29"/>
  <c r="CT152" i="29"/>
  <c r="CS152" i="29"/>
  <c r="CP152" i="29"/>
  <c r="CM152" i="29"/>
  <c r="CK152" i="29"/>
  <c r="CI152" i="29"/>
  <c r="CF152" i="29"/>
  <c r="CC152" i="29"/>
  <c r="AT152" i="29"/>
  <c r="AB152" i="29"/>
  <c r="Z152" i="29"/>
  <c r="X152" i="29"/>
  <c r="X153" i="29" s="1"/>
  <c r="DA151" i="29"/>
  <c r="DA152" i="29" s="1"/>
  <c r="CZ151" i="29"/>
  <c r="CZ152" i="29" s="1"/>
  <c r="CY151" i="29"/>
  <c r="CY152" i="29" s="1"/>
  <c r="CX151" i="29"/>
  <c r="CW151" i="29"/>
  <c r="CV151" i="29"/>
  <c r="CU151" i="29"/>
  <c r="CT151" i="29"/>
  <c r="CS151" i="29"/>
  <c r="CR151" i="29"/>
  <c r="CR152" i="29" s="1"/>
  <c r="CQ151" i="29"/>
  <c r="CQ152" i="29" s="1"/>
  <c r="CP151" i="29"/>
  <c r="CN151" i="29"/>
  <c r="CN152" i="29" s="1"/>
  <c r="CM151" i="29"/>
  <c r="CL151" i="29"/>
  <c r="CL152" i="29" s="1"/>
  <c r="CK151" i="29"/>
  <c r="CJ151" i="29"/>
  <c r="CJ152" i="29" s="1"/>
  <c r="CI151" i="29"/>
  <c r="CH151" i="29"/>
  <c r="CG151" i="29"/>
  <c r="CG152" i="29" s="1"/>
  <c r="CF151" i="29"/>
  <c r="CE151" i="29"/>
  <c r="CE152" i="29" s="1"/>
  <c r="CD151" i="29"/>
  <c r="CD152" i="29" s="1"/>
  <c r="CC151" i="29"/>
  <c r="AT151" i="29"/>
  <c r="AS151" i="29"/>
  <c r="AO151" i="29"/>
  <c r="AN151" i="29"/>
  <c r="AN152" i="29" s="1"/>
  <c r="AM151" i="29"/>
  <c r="AH151" i="29"/>
  <c r="AG151" i="29"/>
  <c r="AG152" i="29" s="1"/>
  <c r="AF151" i="29"/>
  <c r="AF152" i="29" s="1"/>
  <c r="AE151" i="29"/>
  <c r="AE152" i="29" s="1"/>
  <c r="AD151" i="29"/>
  <c r="AA151" i="29"/>
  <c r="Y151" i="29"/>
  <c r="Y152" i="29" s="1"/>
  <c r="W151" i="29"/>
  <c r="W152" i="29" s="1"/>
  <c r="EA149" i="29"/>
  <c r="DZ149" i="29"/>
  <c r="DY149" i="29"/>
  <c r="DX149" i="29"/>
  <c r="DW149" i="29"/>
  <c r="DV149" i="29"/>
  <c r="DU149" i="29"/>
  <c r="DU153" i="29" s="1"/>
  <c r="DT149" i="29"/>
  <c r="DS149" i="29"/>
  <c r="DR149" i="29"/>
  <c r="DQ149" i="29"/>
  <c r="DQ153" i="29" s="1"/>
  <c r="DP149" i="29"/>
  <c r="DN149" i="29"/>
  <c r="DN153" i="29" s="1"/>
  <c r="DM149" i="29"/>
  <c r="DL149" i="29"/>
  <c r="DL153" i="29" s="1"/>
  <c r="DK149" i="29"/>
  <c r="DJ149" i="29"/>
  <c r="DI149" i="29"/>
  <c r="DH149" i="29"/>
  <c r="DH153" i="29" s="1"/>
  <c r="DG149" i="29"/>
  <c r="DF149" i="29"/>
  <c r="DE149" i="29"/>
  <c r="DD149" i="29"/>
  <c r="DD153" i="29" s="1"/>
  <c r="DC149" i="29"/>
  <c r="DA149" i="29"/>
  <c r="CW149" i="29"/>
  <c r="CU149" i="29"/>
  <c r="CS149" i="29"/>
  <c r="CN149" i="29"/>
  <c r="CL149" i="29"/>
  <c r="CJ149" i="29"/>
  <c r="CH149" i="29"/>
  <c r="AZ149" i="29"/>
  <c r="AE149" i="29"/>
  <c r="AC149" i="29"/>
  <c r="AB149" i="29"/>
  <c r="Z149" i="29"/>
  <c r="Y149" i="29"/>
  <c r="X149" i="29"/>
  <c r="DA148" i="29"/>
  <c r="CZ148" i="29"/>
  <c r="CZ149" i="29" s="1"/>
  <c r="CY148" i="29"/>
  <c r="CY149" i="29" s="1"/>
  <c r="CX148" i="29"/>
  <c r="CX149" i="29" s="1"/>
  <c r="CW148" i="29"/>
  <c r="CV148" i="29"/>
  <c r="CV149" i="29" s="1"/>
  <c r="CU148" i="29"/>
  <c r="CT148" i="29"/>
  <c r="CT149" i="29" s="1"/>
  <c r="CS148" i="29"/>
  <c r="CR148" i="29"/>
  <c r="CR149" i="29" s="1"/>
  <c r="CQ148" i="29"/>
  <c r="CQ149" i="29" s="1"/>
  <c r="CP148" i="29"/>
  <c r="CP149" i="29" s="1"/>
  <c r="CN148" i="29"/>
  <c r="CM148" i="29"/>
  <c r="CM149" i="29" s="1"/>
  <c r="CL148" i="29"/>
  <c r="CK148" i="29"/>
  <c r="CK149" i="29" s="1"/>
  <c r="CJ148" i="29"/>
  <c r="CI148" i="29"/>
  <c r="CI149" i="29" s="1"/>
  <c r="CH148" i="29"/>
  <c r="CG148" i="29"/>
  <c r="CG149" i="29" s="1"/>
  <c r="CF148" i="29"/>
  <c r="CF149" i="29" s="1"/>
  <c r="CE148" i="29"/>
  <c r="CE149" i="29" s="1"/>
  <c r="CD148" i="29"/>
  <c r="CD149" i="29" s="1"/>
  <c r="CC148" i="29"/>
  <c r="CC149" i="29" s="1"/>
  <c r="AT148" i="29"/>
  <c r="AT149" i="29" s="1"/>
  <c r="AS148" i="29"/>
  <c r="AQ148" i="29"/>
  <c r="AQ149" i="29" s="1"/>
  <c r="AN148" i="29"/>
  <c r="AN149" i="29" s="1"/>
  <c r="AM148" i="29"/>
  <c r="AK148" i="29"/>
  <c r="AH148" i="29"/>
  <c r="AG148" i="29"/>
  <c r="AP148" i="29" s="1"/>
  <c r="AF148" i="29"/>
  <c r="AF149" i="29" s="1"/>
  <c r="AE148" i="29"/>
  <c r="AD148" i="29"/>
  <c r="AO148" i="29" s="1"/>
  <c r="AA148" i="29"/>
  <c r="AA149" i="29" s="1"/>
  <c r="Y148" i="29"/>
  <c r="W148" i="29"/>
  <c r="W149" i="29" s="1"/>
  <c r="EA146" i="29"/>
  <c r="DZ146" i="29"/>
  <c r="DY146" i="29"/>
  <c r="DX146" i="29"/>
  <c r="DW146" i="29"/>
  <c r="DV146" i="29"/>
  <c r="DU146" i="29"/>
  <c r="DT146" i="29"/>
  <c r="DS146" i="29"/>
  <c r="DR146" i="29"/>
  <c r="DQ146" i="29"/>
  <c r="DP146" i="29"/>
  <c r="DP153" i="29" s="1"/>
  <c r="DN146" i="29"/>
  <c r="DM146" i="29"/>
  <c r="DL146" i="29"/>
  <c r="DK146" i="29"/>
  <c r="DJ146" i="29"/>
  <c r="DI146" i="29"/>
  <c r="DH146" i="29"/>
  <c r="DG146" i="29"/>
  <c r="DF146" i="29"/>
  <c r="DE146" i="29"/>
  <c r="DD146" i="29"/>
  <c r="DC146" i="29"/>
  <c r="DC153" i="29" s="1"/>
  <c r="AB146" i="29"/>
  <c r="Z146" i="29"/>
  <c r="X146" i="29"/>
  <c r="DA145" i="29"/>
  <c r="CZ145" i="29"/>
  <c r="CY145" i="29"/>
  <c r="CX145" i="29"/>
  <c r="CW145" i="29"/>
  <c r="CV145" i="29"/>
  <c r="CU145" i="29"/>
  <c r="AQ145" i="29" s="1"/>
  <c r="CT145" i="29"/>
  <c r="CS145" i="29"/>
  <c r="CR145" i="29"/>
  <c r="CQ145" i="29"/>
  <c r="CP145" i="29"/>
  <c r="CN145" i="29"/>
  <c r="CM145" i="29"/>
  <c r="CL145" i="29"/>
  <c r="CK145" i="29"/>
  <c r="CJ145" i="29"/>
  <c r="CI145" i="29"/>
  <c r="CH145" i="29"/>
  <c r="AK145" i="29" s="1"/>
  <c r="CG145" i="29"/>
  <c r="CF145" i="29"/>
  <c r="CE145" i="29"/>
  <c r="CD145" i="29"/>
  <c r="CC145" i="29"/>
  <c r="AW145" i="29"/>
  <c r="AT145" i="29"/>
  <c r="AS145" i="29"/>
  <c r="AN145" i="29"/>
  <c r="AM145" i="29"/>
  <c r="AI145" i="29"/>
  <c r="AH145" i="29"/>
  <c r="AG145" i="29"/>
  <c r="AF145" i="29"/>
  <c r="AE145" i="29"/>
  <c r="AD145" i="29"/>
  <c r="AA145" i="29"/>
  <c r="AC145" i="29" s="1"/>
  <c r="Y145" i="29"/>
  <c r="W145" i="29"/>
  <c r="DA144" i="29"/>
  <c r="CZ144" i="29"/>
  <c r="CY144" i="29"/>
  <c r="CX144" i="29"/>
  <c r="CW144" i="29"/>
  <c r="CV144" i="29"/>
  <c r="CU144" i="29"/>
  <c r="CT144" i="29"/>
  <c r="CS144" i="29"/>
  <c r="CR144" i="29"/>
  <c r="CQ144" i="29"/>
  <c r="CP144" i="29"/>
  <c r="CN144" i="29"/>
  <c r="CM144" i="29"/>
  <c r="CL144" i="29"/>
  <c r="CK144" i="29"/>
  <c r="CJ144" i="29"/>
  <c r="CI144" i="29"/>
  <c r="CH144" i="29"/>
  <c r="CG144" i="29"/>
  <c r="CF144" i="29"/>
  <c r="CE144" i="29"/>
  <c r="CD144" i="29"/>
  <c r="CC144" i="29"/>
  <c r="AT144" i="29"/>
  <c r="AS144" i="29"/>
  <c r="AQ144" i="29"/>
  <c r="AN144" i="29"/>
  <c r="AM144" i="29"/>
  <c r="AK144" i="29"/>
  <c r="AH144" i="29"/>
  <c r="AY144" i="29" s="1"/>
  <c r="AG144" i="29"/>
  <c r="AF144" i="29"/>
  <c r="AE144" i="29"/>
  <c r="AD144" i="29"/>
  <c r="AA144" i="29"/>
  <c r="AC144" i="29" s="1"/>
  <c r="Y144" i="29"/>
  <c r="W144" i="29"/>
  <c r="DA143" i="29"/>
  <c r="CZ143" i="29"/>
  <c r="CY143" i="29"/>
  <c r="CX143" i="29"/>
  <c r="CW143" i="29"/>
  <c r="CV143" i="29"/>
  <c r="CU143" i="29"/>
  <c r="AQ143" i="29" s="1"/>
  <c r="CT143" i="29"/>
  <c r="CS143" i="29"/>
  <c r="CR143" i="29"/>
  <c r="CQ143" i="29"/>
  <c r="CP143" i="29"/>
  <c r="CN143" i="29"/>
  <c r="CM143" i="29"/>
  <c r="CL143" i="29"/>
  <c r="CK143" i="29"/>
  <c r="CJ143" i="29"/>
  <c r="CI143" i="29"/>
  <c r="CH143" i="29"/>
  <c r="AK143" i="29" s="1"/>
  <c r="CG143" i="29"/>
  <c r="CF143" i="29"/>
  <c r="CE143" i="29"/>
  <c r="CD143" i="29"/>
  <c r="CC143" i="29"/>
  <c r="AT143" i="29"/>
  <c r="AU143" i="29" s="1"/>
  <c r="AS143" i="29"/>
  <c r="AP143" i="29"/>
  <c r="AN143" i="29"/>
  <c r="AR143" i="29" s="1"/>
  <c r="AM143" i="29"/>
  <c r="AH143" i="29"/>
  <c r="AW143" i="29" s="1"/>
  <c r="AG143" i="29"/>
  <c r="AF143" i="29"/>
  <c r="AE143" i="29"/>
  <c r="AD143" i="29"/>
  <c r="AO143" i="29" s="1"/>
  <c r="AA143" i="29"/>
  <c r="Y143" i="29"/>
  <c r="W143" i="29"/>
  <c r="DA142" i="29"/>
  <c r="CZ142" i="29"/>
  <c r="CY142" i="29"/>
  <c r="CX142" i="29"/>
  <c r="CW142" i="29"/>
  <c r="CV142" i="29"/>
  <c r="CU142" i="29"/>
  <c r="CT142" i="29"/>
  <c r="CS142" i="29"/>
  <c r="CR142" i="29"/>
  <c r="CQ142" i="29"/>
  <c r="CP142" i="29"/>
  <c r="CN142" i="29"/>
  <c r="CM142" i="29"/>
  <c r="CL142" i="29"/>
  <c r="CK142" i="29"/>
  <c r="CJ142" i="29"/>
  <c r="CI142" i="29"/>
  <c r="CH142" i="29"/>
  <c r="CG142" i="29"/>
  <c r="CF142" i="29"/>
  <c r="CE142" i="29"/>
  <c r="CD142" i="29"/>
  <c r="CC142" i="29"/>
  <c r="AT142" i="29"/>
  <c r="AU142" i="29" s="1"/>
  <c r="AS142" i="29"/>
  <c r="AQ142" i="29"/>
  <c r="AN142" i="29"/>
  <c r="AM142" i="29"/>
  <c r="AK142" i="29"/>
  <c r="AH142" i="29"/>
  <c r="AG142" i="29"/>
  <c r="AF142" i="29"/>
  <c r="AE142" i="29"/>
  <c r="AD142" i="29"/>
  <c r="AA142" i="29"/>
  <c r="Y142" i="29"/>
  <c r="W142" i="29"/>
  <c r="DA141" i="29"/>
  <c r="CZ141" i="29"/>
  <c r="CY141" i="29"/>
  <c r="CX141" i="29"/>
  <c r="CW141" i="29"/>
  <c r="CV141" i="29"/>
  <c r="CU141" i="29"/>
  <c r="CT141" i="29"/>
  <c r="CT146" i="29" s="1"/>
  <c r="CS141" i="29"/>
  <c r="CR141" i="29"/>
  <c r="CQ141" i="29"/>
  <c r="CP141" i="29"/>
  <c r="CN141" i="29"/>
  <c r="CM141" i="29"/>
  <c r="CL141" i="29"/>
  <c r="CK141" i="29"/>
  <c r="CJ141" i="29"/>
  <c r="CI141" i="29"/>
  <c r="CH141" i="29"/>
  <c r="AK141" i="29" s="1"/>
  <c r="CG141" i="29"/>
  <c r="CF141" i="29"/>
  <c r="CE141" i="29"/>
  <c r="CD141" i="29"/>
  <c r="CC141" i="29"/>
  <c r="AT141" i="29"/>
  <c r="AS141" i="29"/>
  <c r="AQ141" i="29"/>
  <c r="AN141" i="29"/>
  <c r="AM141" i="29"/>
  <c r="AH141" i="29"/>
  <c r="AW141" i="29" s="1"/>
  <c r="AG141" i="29"/>
  <c r="AY141" i="29" s="1"/>
  <c r="AF141" i="29"/>
  <c r="AE141" i="29"/>
  <c r="AD141" i="29"/>
  <c r="AA141" i="29"/>
  <c r="AC141" i="29" s="1"/>
  <c r="Y141" i="29"/>
  <c r="W141" i="29"/>
  <c r="DA140" i="29"/>
  <c r="CZ140" i="29"/>
  <c r="CY140" i="29"/>
  <c r="CX140" i="29"/>
  <c r="CW140" i="29"/>
  <c r="CV140" i="29"/>
  <c r="CU140" i="29"/>
  <c r="AQ140" i="29" s="1"/>
  <c r="CT140" i="29"/>
  <c r="CS140" i="29"/>
  <c r="CR140" i="29"/>
  <c r="CQ140" i="29"/>
  <c r="CP140" i="29"/>
  <c r="CN140" i="29"/>
  <c r="CN146" i="29" s="1"/>
  <c r="CM140" i="29"/>
  <c r="CL140" i="29"/>
  <c r="CK140" i="29"/>
  <c r="CJ140" i="29"/>
  <c r="CI140" i="29"/>
  <c r="CH140" i="29"/>
  <c r="AK140" i="29" s="1"/>
  <c r="CG140" i="29"/>
  <c r="CF140" i="29"/>
  <c r="CE140" i="29"/>
  <c r="CD140" i="29"/>
  <c r="CC140" i="29"/>
  <c r="AT140" i="29"/>
  <c r="AU140" i="29" s="1"/>
  <c r="AS140" i="29"/>
  <c r="AN140" i="29"/>
  <c r="AP140" i="29" s="1"/>
  <c r="AM140" i="29"/>
  <c r="AL140" i="29"/>
  <c r="AH140" i="29"/>
  <c r="AG140" i="29"/>
  <c r="AF140" i="29"/>
  <c r="AE140" i="29"/>
  <c r="AD140" i="29"/>
  <c r="AA140" i="29"/>
  <c r="AC140" i="29" s="1"/>
  <c r="Y140" i="29"/>
  <c r="W140" i="29"/>
  <c r="DA139" i="29"/>
  <c r="CZ139" i="29"/>
  <c r="CY139" i="29"/>
  <c r="CY146" i="29" s="1"/>
  <c r="CX139" i="29"/>
  <c r="CW139" i="29"/>
  <c r="CV139" i="29"/>
  <c r="CV146" i="29" s="1"/>
  <c r="CU139" i="29"/>
  <c r="AQ139" i="29" s="1"/>
  <c r="CT139" i="29"/>
  <c r="CS139" i="29"/>
  <c r="CR139" i="29"/>
  <c r="CQ139" i="29"/>
  <c r="CP139" i="29"/>
  <c r="CN139" i="29"/>
  <c r="CM139" i="29"/>
  <c r="CM146" i="29" s="1"/>
  <c r="CL139" i="29"/>
  <c r="CL146" i="29" s="1"/>
  <c r="CK139" i="29"/>
  <c r="CJ139" i="29"/>
  <c r="CI139" i="29"/>
  <c r="CI146" i="29" s="1"/>
  <c r="CH139" i="29"/>
  <c r="CG139" i="29"/>
  <c r="CF139" i="29"/>
  <c r="CE139" i="29"/>
  <c r="CD139" i="29"/>
  <c r="CC139" i="29"/>
  <c r="AY139" i="29"/>
  <c r="AT139" i="29"/>
  <c r="AU139" i="29" s="1"/>
  <c r="AS139" i="29"/>
  <c r="AZ139" i="29" s="1"/>
  <c r="AO139" i="29"/>
  <c r="AN139" i="29"/>
  <c r="AM139" i="29"/>
  <c r="AH139" i="29"/>
  <c r="AW139" i="29" s="1"/>
  <c r="AG139" i="29"/>
  <c r="AF139" i="29"/>
  <c r="AE139" i="29"/>
  <c r="AD139" i="29"/>
  <c r="AA139" i="29"/>
  <c r="Y139" i="29"/>
  <c r="W139" i="29"/>
  <c r="DM137" i="29"/>
  <c r="DI137" i="29"/>
  <c r="DH137" i="29"/>
  <c r="EA136" i="29"/>
  <c r="DZ136" i="29"/>
  <c r="DZ137" i="29" s="1"/>
  <c r="DY136" i="29"/>
  <c r="DX136" i="29"/>
  <c r="DW136" i="29"/>
  <c r="DV136" i="29"/>
  <c r="DU136" i="29"/>
  <c r="DT136" i="29"/>
  <c r="DS136" i="29"/>
  <c r="DR136" i="29"/>
  <c r="DQ136" i="29"/>
  <c r="DP136" i="29"/>
  <c r="DN136" i="29"/>
  <c r="DM136" i="29"/>
  <c r="DL136" i="29"/>
  <c r="DK136" i="29"/>
  <c r="DJ136" i="29"/>
  <c r="DI136" i="29"/>
  <c r="DH136" i="29"/>
  <c r="DG136" i="29"/>
  <c r="DF136" i="29"/>
  <c r="DE136" i="29"/>
  <c r="DD136" i="29"/>
  <c r="DC136" i="29"/>
  <c r="DA136" i="29"/>
  <c r="CZ136" i="29"/>
  <c r="CW136" i="29"/>
  <c r="CT136" i="29"/>
  <c r="CR136" i="29"/>
  <c r="CQ136" i="29"/>
  <c r="CN136" i="29"/>
  <c r="CM136" i="29"/>
  <c r="CJ136" i="29"/>
  <c r="CE136" i="29"/>
  <c r="CD136" i="29"/>
  <c r="AW136" i="29"/>
  <c r="AB136" i="29"/>
  <c r="Z136" i="29"/>
  <c r="Z137" i="29" s="1"/>
  <c r="X136" i="29"/>
  <c r="DA135" i="29"/>
  <c r="CZ135" i="29"/>
  <c r="CY135" i="29"/>
  <c r="CX135" i="29"/>
  <c r="CW135" i="29"/>
  <c r="CV135" i="29"/>
  <c r="CU135" i="29"/>
  <c r="CT135" i="29"/>
  <c r="CS135" i="29"/>
  <c r="CR135" i="29"/>
  <c r="CQ135" i="29"/>
  <c r="CP135" i="29"/>
  <c r="CN135" i="29"/>
  <c r="CM135" i="29"/>
  <c r="CL135" i="29"/>
  <c r="CK135" i="29"/>
  <c r="CJ135" i="29"/>
  <c r="CI135" i="29"/>
  <c r="CH135" i="29"/>
  <c r="AK135" i="29" s="1"/>
  <c r="CG135" i="29"/>
  <c r="CG136" i="29" s="1"/>
  <c r="CF135" i="29"/>
  <c r="CE135" i="29"/>
  <c r="CD135" i="29"/>
  <c r="CC135" i="29"/>
  <c r="AT135" i="29"/>
  <c r="AU135" i="29" s="1"/>
  <c r="AS135" i="29"/>
  <c r="AQ135" i="29"/>
  <c r="AN135" i="29"/>
  <c r="AW135" i="29" s="1"/>
  <c r="AM135" i="29"/>
  <c r="AH135" i="29"/>
  <c r="AG135" i="29"/>
  <c r="AF135" i="29"/>
  <c r="AE135" i="29"/>
  <c r="AE136" i="29" s="1"/>
  <c r="AD135" i="29"/>
  <c r="AA135" i="29"/>
  <c r="AC135" i="29" s="1"/>
  <c r="Y135" i="29"/>
  <c r="W135" i="29"/>
  <c r="DA134" i="29"/>
  <c r="CZ134" i="29"/>
  <c r="CY134" i="29"/>
  <c r="CX134" i="29"/>
  <c r="CX136" i="29" s="1"/>
  <c r="CW134" i="29"/>
  <c r="CV134" i="29"/>
  <c r="CV136" i="29" s="1"/>
  <c r="CU134" i="29"/>
  <c r="CU136" i="29" s="1"/>
  <c r="CT134" i="29"/>
  <c r="CS134" i="29"/>
  <c r="CS136" i="29" s="1"/>
  <c r="CR134" i="29"/>
  <c r="CQ134" i="29"/>
  <c r="CP134" i="29"/>
  <c r="CN134" i="29"/>
  <c r="CM134" i="29"/>
  <c r="CL134" i="29"/>
  <c r="CK134" i="29"/>
  <c r="CK136" i="29" s="1"/>
  <c r="CJ134" i="29"/>
  <c r="CI134" i="29"/>
  <c r="CI136" i="29" s="1"/>
  <c r="CH134" i="29"/>
  <c r="CH136" i="29" s="1"/>
  <c r="CG134" i="29"/>
  <c r="CF134" i="29"/>
  <c r="CF136" i="29" s="1"/>
  <c r="CE134" i="29"/>
  <c r="CD134" i="29"/>
  <c r="CC134" i="29"/>
  <c r="AT134" i="29"/>
  <c r="AT136" i="29" s="1"/>
  <c r="AS134" i="29"/>
  <c r="AQ134" i="29"/>
  <c r="AQ136" i="29" s="1"/>
  <c r="AN134" i="29"/>
  <c r="AM134" i="29"/>
  <c r="AH134" i="29"/>
  <c r="AW134" i="29" s="1"/>
  <c r="AG134" i="29"/>
  <c r="AF134" i="29"/>
  <c r="AE134" i="29"/>
  <c r="AD134" i="29"/>
  <c r="AA134" i="29"/>
  <c r="AC134" i="29" s="1"/>
  <c r="Y134" i="29"/>
  <c r="W134" i="29"/>
  <c r="EA133" i="29"/>
  <c r="DZ133" i="29"/>
  <c r="DY133" i="29"/>
  <c r="DX133" i="29"/>
  <c r="DW133" i="29"/>
  <c r="DV133" i="29"/>
  <c r="DV137" i="29" s="1"/>
  <c r="DU133" i="29"/>
  <c r="DT133" i="29"/>
  <c r="DS133" i="29"/>
  <c r="DR133" i="29"/>
  <c r="DQ133" i="29"/>
  <c r="DP133" i="29"/>
  <c r="DN133" i="29"/>
  <c r="DM133" i="29"/>
  <c r="DL133" i="29"/>
  <c r="DK133" i="29"/>
  <c r="DJ133" i="29"/>
  <c r="DI133" i="29"/>
  <c r="DH133" i="29"/>
  <c r="DG133" i="29"/>
  <c r="DF133" i="29"/>
  <c r="DE133" i="29"/>
  <c r="DD133" i="29"/>
  <c r="DC133" i="29"/>
  <c r="AB133" i="29"/>
  <c r="Z133" i="29"/>
  <c r="X133" i="29"/>
  <c r="DA132" i="29"/>
  <c r="CZ132" i="29"/>
  <c r="CY132" i="29"/>
  <c r="CX132" i="29"/>
  <c r="CW132" i="29"/>
  <c r="CV132" i="29"/>
  <c r="CU132" i="29"/>
  <c r="CT132" i="29"/>
  <c r="CS132" i="29"/>
  <c r="CR132" i="29"/>
  <c r="CQ132" i="29"/>
  <c r="CP132" i="29"/>
  <c r="CN132" i="29"/>
  <c r="CM132" i="29"/>
  <c r="CL132" i="29"/>
  <c r="CK132" i="29"/>
  <c r="CJ132" i="29"/>
  <c r="CI132" i="29"/>
  <c r="CH132" i="29"/>
  <c r="AK132" i="29" s="1"/>
  <c r="CG132" i="29"/>
  <c r="CF132" i="29"/>
  <c r="CE132" i="29"/>
  <c r="CD132" i="29"/>
  <c r="CC132" i="29"/>
  <c r="AT132" i="29"/>
  <c r="AU132" i="29" s="1"/>
  <c r="AS132" i="29"/>
  <c r="AQ132" i="29"/>
  <c r="AN132" i="29"/>
  <c r="AO132" i="29" s="1"/>
  <c r="AM132" i="29"/>
  <c r="AH132" i="29"/>
  <c r="AW132" i="29" s="1"/>
  <c r="AG132" i="29"/>
  <c r="AF132" i="29"/>
  <c r="AE132" i="29"/>
  <c r="AD132" i="29"/>
  <c r="AA132" i="29"/>
  <c r="AC132" i="29" s="1"/>
  <c r="Y132" i="29"/>
  <c r="W132" i="29"/>
  <c r="DA131" i="29"/>
  <c r="CZ131" i="29"/>
  <c r="CY131" i="29"/>
  <c r="CX131" i="29"/>
  <c r="CW131" i="29"/>
  <c r="CV131" i="29"/>
  <c r="CU131" i="29"/>
  <c r="CT131" i="29"/>
  <c r="CS131" i="29"/>
  <c r="CR131" i="29"/>
  <c r="CQ131" i="29"/>
  <c r="CP131" i="29"/>
  <c r="CN131" i="29"/>
  <c r="CM131" i="29"/>
  <c r="CL131" i="29"/>
  <c r="CK131" i="29"/>
  <c r="CJ131" i="29"/>
  <c r="CI131" i="29"/>
  <c r="CH131" i="29"/>
  <c r="CG131" i="29"/>
  <c r="CF131" i="29"/>
  <c r="CE131" i="29"/>
  <c r="CD131" i="29"/>
  <c r="CC131" i="29"/>
  <c r="AT131" i="29"/>
  <c r="AU131" i="29" s="1"/>
  <c r="AS131" i="29"/>
  <c r="AQ131" i="29"/>
  <c r="AN131" i="29"/>
  <c r="AM131" i="29"/>
  <c r="AK131" i="29"/>
  <c r="AH131" i="29"/>
  <c r="AG131" i="29"/>
  <c r="AY131" i="29" s="1"/>
  <c r="AF131" i="29"/>
  <c r="AE131" i="29"/>
  <c r="AD131" i="29"/>
  <c r="AA131" i="29"/>
  <c r="AC131" i="29" s="1"/>
  <c r="Y131" i="29"/>
  <c r="W131" i="29"/>
  <c r="DA130" i="29"/>
  <c r="CZ130" i="29"/>
  <c r="CY130" i="29"/>
  <c r="CX130" i="29"/>
  <c r="CW130" i="29"/>
  <c r="CV130" i="29"/>
  <c r="CU130" i="29"/>
  <c r="CT130" i="29"/>
  <c r="CS130" i="29"/>
  <c r="CR130" i="29"/>
  <c r="CQ130" i="29"/>
  <c r="CP130" i="29"/>
  <c r="CN130" i="29"/>
  <c r="CM130" i="29"/>
  <c r="CL130" i="29"/>
  <c r="CK130" i="29"/>
  <c r="CJ130" i="29"/>
  <c r="CI130" i="29"/>
  <c r="CH130" i="29"/>
  <c r="AK130" i="29" s="1"/>
  <c r="CG130" i="29"/>
  <c r="CF130" i="29"/>
  <c r="CE130" i="29"/>
  <c r="CD130" i="29"/>
  <c r="CC130" i="29"/>
  <c r="AT130" i="29"/>
  <c r="AS130" i="29"/>
  <c r="AQ130" i="29"/>
  <c r="AN130" i="29"/>
  <c r="AR130" i="29" s="1"/>
  <c r="AM130" i="29"/>
  <c r="AH130" i="29"/>
  <c r="AY130" i="29" s="1"/>
  <c r="AG130" i="29"/>
  <c r="AF130" i="29"/>
  <c r="AE130" i="29"/>
  <c r="AD130" i="29"/>
  <c r="AA130" i="29"/>
  <c r="AC130" i="29" s="1"/>
  <c r="Y130" i="29"/>
  <c r="W130" i="29"/>
  <c r="DA129" i="29"/>
  <c r="CZ129" i="29"/>
  <c r="CY129" i="29"/>
  <c r="CX129" i="29"/>
  <c r="CW129" i="29"/>
  <c r="CV129" i="29"/>
  <c r="CU129" i="29"/>
  <c r="AQ129" i="29" s="1"/>
  <c r="CT129" i="29"/>
  <c r="CS129" i="29"/>
  <c r="CR129" i="29"/>
  <c r="CQ129" i="29"/>
  <c r="CP129" i="29"/>
  <c r="CN129" i="29"/>
  <c r="CM129" i="29"/>
  <c r="CL129" i="29"/>
  <c r="CK129" i="29"/>
  <c r="CJ129" i="29"/>
  <c r="CI129" i="29"/>
  <c r="CH129" i="29"/>
  <c r="AK129" i="29" s="1"/>
  <c r="CG129" i="29"/>
  <c r="CF129" i="29"/>
  <c r="CE129" i="29"/>
  <c r="CD129" i="29"/>
  <c r="CC129" i="29"/>
  <c r="AT129" i="29"/>
  <c r="AS129" i="29"/>
  <c r="AN129" i="29"/>
  <c r="AM129" i="29"/>
  <c r="AH129" i="29"/>
  <c r="AL129" i="29" s="1"/>
  <c r="AG129" i="29"/>
  <c r="AY129" i="29" s="1"/>
  <c r="AF129" i="29"/>
  <c r="AE129" i="29"/>
  <c r="AD129" i="29"/>
  <c r="AC129" i="29"/>
  <c r="AA129" i="29"/>
  <c r="Y129" i="29"/>
  <c r="W129" i="29"/>
  <c r="DA128" i="29"/>
  <c r="CZ128" i="29"/>
  <c r="CY128" i="29"/>
  <c r="CX128" i="29"/>
  <c r="CW128" i="29"/>
  <c r="CV128" i="29"/>
  <c r="CU128" i="29"/>
  <c r="AQ128" i="29" s="1"/>
  <c r="CT128" i="29"/>
  <c r="CS128" i="29"/>
  <c r="CR128" i="29"/>
  <c r="CQ128" i="29"/>
  <c r="CP128" i="29"/>
  <c r="CN128" i="29"/>
  <c r="CM128" i="29"/>
  <c r="CL128" i="29"/>
  <c r="CK128" i="29"/>
  <c r="CJ128" i="29"/>
  <c r="CI128" i="29"/>
  <c r="CH128" i="29"/>
  <c r="AK128" i="29" s="1"/>
  <c r="CG128" i="29"/>
  <c r="CF128" i="29"/>
  <c r="CE128" i="29"/>
  <c r="CD128" i="29"/>
  <c r="CC128" i="29"/>
  <c r="AU128" i="29"/>
  <c r="AT128" i="29"/>
  <c r="AS128" i="29"/>
  <c r="AN128" i="29"/>
  <c r="AM128" i="29"/>
  <c r="AH128" i="29"/>
  <c r="AG128" i="29"/>
  <c r="AF128" i="29"/>
  <c r="AE128" i="29"/>
  <c r="AD128" i="29"/>
  <c r="AA128" i="29"/>
  <c r="AC128" i="29" s="1"/>
  <c r="Y128" i="29"/>
  <c r="W128" i="29"/>
  <c r="DA127" i="29"/>
  <c r="CZ127" i="29"/>
  <c r="CY127" i="29"/>
  <c r="CX127" i="29"/>
  <c r="CW127" i="29"/>
  <c r="CV127" i="29"/>
  <c r="CU127" i="29"/>
  <c r="CT127" i="29"/>
  <c r="CS127" i="29"/>
  <c r="CR127" i="29"/>
  <c r="CQ127" i="29"/>
  <c r="CP127" i="29"/>
  <c r="CN127" i="29"/>
  <c r="CM127" i="29"/>
  <c r="CL127" i="29"/>
  <c r="CK127" i="29"/>
  <c r="CJ127" i="29"/>
  <c r="CI127" i="29"/>
  <c r="CH127" i="29"/>
  <c r="AK127" i="29" s="1"/>
  <c r="CG127" i="29"/>
  <c r="CF127" i="29"/>
  <c r="CE127" i="29"/>
  <c r="CD127" i="29"/>
  <c r="CC127" i="29"/>
  <c r="AT127" i="29"/>
  <c r="AU127" i="29" s="1"/>
  <c r="AS127" i="29"/>
  <c r="AQ127" i="29"/>
  <c r="AN127" i="29"/>
  <c r="AO127" i="29" s="1"/>
  <c r="AM127" i="29"/>
  <c r="AH127" i="29"/>
  <c r="AG127" i="29"/>
  <c r="AF127" i="29"/>
  <c r="AE127" i="29"/>
  <c r="AD127" i="29"/>
  <c r="AA127" i="29"/>
  <c r="AC127" i="29" s="1"/>
  <c r="Y127" i="29"/>
  <c r="W127" i="29"/>
  <c r="DA126" i="29"/>
  <c r="CZ126" i="29"/>
  <c r="CY126" i="29"/>
  <c r="CX126" i="29"/>
  <c r="CW126" i="29"/>
  <c r="CV126" i="29"/>
  <c r="CU126" i="29"/>
  <c r="AQ126" i="29" s="1"/>
  <c r="CT126" i="29"/>
  <c r="CS126" i="29"/>
  <c r="CR126" i="29"/>
  <c r="CQ126" i="29"/>
  <c r="CP126" i="29"/>
  <c r="CN126" i="29"/>
  <c r="CM126" i="29"/>
  <c r="CL126" i="29"/>
  <c r="CK126" i="29"/>
  <c r="CK133" i="29" s="1"/>
  <c r="CJ126" i="29"/>
  <c r="CI126" i="29"/>
  <c r="CH126" i="29"/>
  <c r="AK126" i="29" s="1"/>
  <c r="CG126" i="29"/>
  <c r="CF126" i="29"/>
  <c r="CE126" i="29"/>
  <c r="CD126" i="29"/>
  <c r="CC126" i="29"/>
  <c r="AT126" i="29"/>
  <c r="AU126" i="29" s="1"/>
  <c r="AS126" i="29"/>
  <c r="AR126" i="29"/>
  <c r="AN126" i="29"/>
  <c r="AM126" i="29"/>
  <c r="AH126" i="29"/>
  <c r="AW126" i="29" s="1"/>
  <c r="AG126" i="29"/>
  <c r="AY126" i="29" s="1"/>
  <c r="AF126" i="29"/>
  <c r="AE126" i="29"/>
  <c r="AD126" i="29"/>
  <c r="AA126" i="29"/>
  <c r="AC126" i="29" s="1"/>
  <c r="Y126" i="29"/>
  <c r="W126" i="29"/>
  <c r="DA125" i="29"/>
  <c r="CZ125" i="29"/>
  <c r="CY125" i="29"/>
  <c r="CX125" i="29"/>
  <c r="CW125" i="29"/>
  <c r="CV125" i="29"/>
  <c r="CU125" i="29"/>
  <c r="CT125" i="29"/>
  <c r="CS125" i="29"/>
  <c r="CR125" i="29"/>
  <c r="CQ125" i="29"/>
  <c r="CP125" i="29"/>
  <c r="CN125" i="29"/>
  <c r="CM125" i="29"/>
  <c r="CL125" i="29"/>
  <c r="CK125" i="29"/>
  <c r="CJ125" i="29"/>
  <c r="CI125" i="29"/>
  <c r="CH125" i="29"/>
  <c r="AK125" i="29" s="1"/>
  <c r="CG125" i="29"/>
  <c r="CG133" i="29" s="1"/>
  <c r="CF125" i="29"/>
  <c r="CE125" i="29"/>
  <c r="CD125" i="29"/>
  <c r="CC125" i="29"/>
  <c r="AZ125" i="29"/>
  <c r="BA125" i="29" s="1"/>
  <c r="AX125" i="29"/>
  <c r="AT125" i="29"/>
  <c r="AU125" i="29" s="1"/>
  <c r="AS125" i="29"/>
  <c r="AQ125" i="29"/>
  <c r="AO125" i="29"/>
  <c r="AN125" i="29"/>
  <c r="AM125" i="29"/>
  <c r="AH125" i="29"/>
  <c r="AG125" i="29"/>
  <c r="AY125" i="29" s="1"/>
  <c r="AF125" i="29"/>
  <c r="AE125" i="29"/>
  <c r="AD125" i="29"/>
  <c r="AA125" i="29"/>
  <c r="AC125" i="29" s="1"/>
  <c r="Y125" i="29"/>
  <c r="W125" i="29"/>
  <c r="DA124" i="29"/>
  <c r="CZ124" i="29"/>
  <c r="CY124" i="29"/>
  <c r="CX124" i="29"/>
  <c r="CW124" i="29"/>
  <c r="CV124" i="29"/>
  <c r="CV133" i="29" s="1"/>
  <c r="CU124" i="29"/>
  <c r="CT124" i="29"/>
  <c r="CS124" i="29"/>
  <c r="CR124" i="29"/>
  <c r="CQ124" i="29"/>
  <c r="CP124" i="29"/>
  <c r="CN124" i="29"/>
  <c r="CM124" i="29"/>
  <c r="CL124" i="29"/>
  <c r="CK124" i="29"/>
  <c r="CJ124" i="29"/>
  <c r="CI124" i="29"/>
  <c r="CI133" i="29" s="1"/>
  <c r="CH124" i="29"/>
  <c r="CG124" i="29"/>
  <c r="CF124" i="29"/>
  <c r="CF133" i="29" s="1"/>
  <c r="CE124" i="29"/>
  <c r="CD124" i="29"/>
  <c r="CC124" i="29"/>
  <c r="AT124" i="29"/>
  <c r="AU124" i="29" s="1"/>
  <c r="AS124" i="29"/>
  <c r="AZ124" i="29" s="1"/>
  <c r="BA124" i="29" s="1"/>
  <c r="AQ124" i="29"/>
  <c r="AN124" i="29"/>
  <c r="AM124" i="29"/>
  <c r="AK124" i="29"/>
  <c r="AL124" i="29" s="1"/>
  <c r="AI124" i="29"/>
  <c r="AH124" i="29"/>
  <c r="AG124" i="29"/>
  <c r="AY124" i="29" s="1"/>
  <c r="AF124" i="29"/>
  <c r="AE124" i="29"/>
  <c r="AD124" i="29"/>
  <c r="AA124" i="29"/>
  <c r="AC124" i="29" s="1"/>
  <c r="Y124" i="29"/>
  <c r="W124" i="29"/>
  <c r="DA123" i="29"/>
  <c r="CZ123" i="29"/>
  <c r="CY123" i="29"/>
  <c r="CY133" i="29" s="1"/>
  <c r="CX123" i="29"/>
  <c r="CW123" i="29"/>
  <c r="CV123" i="29"/>
  <c r="CU123" i="29"/>
  <c r="AQ123" i="29" s="1"/>
  <c r="CT123" i="29"/>
  <c r="CS123" i="29"/>
  <c r="CR123" i="29"/>
  <c r="CQ123" i="29"/>
  <c r="CP123" i="29"/>
  <c r="CN123" i="29"/>
  <c r="CM123" i="29"/>
  <c r="CL123" i="29"/>
  <c r="CK123" i="29"/>
  <c r="CJ123" i="29"/>
  <c r="CI123" i="29"/>
  <c r="CH123" i="29"/>
  <c r="CG123" i="29"/>
  <c r="CF123" i="29"/>
  <c r="CE123" i="29"/>
  <c r="CD123" i="29"/>
  <c r="CC123" i="29"/>
  <c r="AT123" i="29"/>
  <c r="AS123" i="29"/>
  <c r="AN123" i="29"/>
  <c r="AO123" i="29" s="1"/>
  <c r="AM123" i="29"/>
  <c r="AK123" i="29"/>
  <c r="AH123" i="29"/>
  <c r="AL123" i="29" s="1"/>
  <c r="AG123" i="29"/>
  <c r="AY123" i="29" s="1"/>
  <c r="AF123" i="29"/>
  <c r="AE123" i="29"/>
  <c r="AD123" i="29"/>
  <c r="AC123" i="29"/>
  <c r="AA123" i="29"/>
  <c r="Y123" i="29"/>
  <c r="W123" i="29"/>
  <c r="DA122" i="29"/>
  <c r="CZ122" i="29"/>
  <c r="CZ133" i="29" s="1"/>
  <c r="CY122" i="29"/>
  <c r="CX122" i="29"/>
  <c r="CW122" i="29"/>
  <c r="CV122" i="29"/>
  <c r="CU122" i="29"/>
  <c r="CT122" i="29"/>
  <c r="CS122" i="29"/>
  <c r="CR122" i="29"/>
  <c r="CQ122" i="29"/>
  <c r="CP122" i="29"/>
  <c r="CN122" i="29"/>
  <c r="CM122" i="29"/>
  <c r="CM133" i="29" s="1"/>
  <c r="CL122" i="29"/>
  <c r="CK122" i="29"/>
  <c r="CJ122" i="29"/>
  <c r="CI122" i="29"/>
  <c r="CH122" i="29"/>
  <c r="AK122" i="29" s="1"/>
  <c r="CG122" i="29"/>
  <c r="CF122" i="29"/>
  <c r="CE122" i="29"/>
  <c r="CD122" i="29"/>
  <c r="CC122" i="29"/>
  <c r="CC133" i="29" s="1"/>
  <c r="AZ122" i="29"/>
  <c r="AT122" i="29"/>
  <c r="AS122" i="29"/>
  <c r="AQ122" i="29"/>
  <c r="AN122" i="29"/>
  <c r="AM122" i="29"/>
  <c r="AH122" i="29"/>
  <c r="AG122" i="29"/>
  <c r="AF122" i="29"/>
  <c r="AE122" i="29"/>
  <c r="AD122" i="29"/>
  <c r="AA122" i="29"/>
  <c r="Y122" i="29"/>
  <c r="W122" i="29"/>
  <c r="EA120" i="29"/>
  <c r="DZ120" i="29"/>
  <c r="DY120" i="29"/>
  <c r="DY137" i="29" s="1"/>
  <c r="DX120" i="29"/>
  <c r="DX137" i="29" s="1"/>
  <c r="DW120" i="29"/>
  <c r="DW137" i="29" s="1"/>
  <c r="DV120" i="29"/>
  <c r="DU120" i="29"/>
  <c r="DU137" i="29" s="1"/>
  <c r="DT120" i="29"/>
  <c r="DT137" i="29" s="1"/>
  <c r="DS120" i="29"/>
  <c r="DS137" i="29" s="1"/>
  <c r="DR120" i="29"/>
  <c r="DR137" i="29" s="1"/>
  <c r="DQ120" i="29"/>
  <c r="DQ137" i="29" s="1"/>
  <c r="DP120" i="29"/>
  <c r="DN120" i="29"/>
  <c r="DN137" i="29" s="1"/>
  <c r="DM120" i="29"/>
  <c r="DL120" i="29"/>
  <c r="DL137" i="29" s="1"/>
  <c r="DK120" i="29"/>
  <c r="DK137" i="29" s="1"/>
  <c r="DJ120" i="29"/>
  <c r="DJ137" i="29" s="1"/>
  <c r="DI120" i="29"/>
  <c r="DH120" i="29"/>
  <c r="DG120" i="29"/>
  <c r="DG137" i="29" s="1"/>
  <c r="DF120" i="29"/>
  <c r="DF137" i="29" s="1"/>
  <c r="DE120" i="29"/>
  <c r="DE137" i="29" s="1"/>
  <c r="DD120" i="29"/>
  <c r="DD137" i="29" s="1"/>
  <c r="DC120" i="29"/>
  <c r="AB120" i="29"/>
  <c r="Z120" i="29"/>
  <c r="X120" i="29"/>
  <c r="X137" i="29" s="1"/>
  <c r="DA119" i="29"/>
  <c r="CZ119" i="29"/>
  <c r="CY119" i="29"/>
  <c r="CX119" i="29"/>
  <c r="CW119" i="29"/>
  <c r="CV119" i="29"/>
  <c r="CU119" i="29"/>
  <c r="AQ119" i="29" s="1"/>
  <c r="CT119" i="29"/>
  <c r="CS119" i="29"/>
  <c r="CR119" i="29"/>
  <c r="CQ119" i="29"/>
  <c r="CP119" i="29"/>
  <c r="CN119" i="29"/>
  <c r="CM119" i="29"/>
  <c r="CL119" i="29"/>
  <c r="CK119" i="29"/>
  <c r="CJ119" i="29"/>
  <c r="CI119" i="29"/>
  <c r="CH119" i="29"/>
  <c r="AK119" i="29" s="1"/>
  <c r="CG119" i="29"/>
  <c r="CF119" i="29"/>
  <c r="CE119" i="29"/>
  <c r="CD119" i="29"/>
  <c r="CC119" i="29"/>
  <c r="AT119" i="29"/>
  <c r="AS119" i="29"/>
  <c r="AN119" i="29"/>
  <c r="AM119" i="29"/>
  <c r="AH119" i="29"/>
  <c r="AG119" i="29"/>
  <c r="AY119" i="29" s="1"/>
  <c r="AF119" i="29"/>
  <c r="AE119" i="29"/>
  <c r="AD119" i="29"/>
  <c r="AA119" i="29"/>
  <c r="AC119" i="29" s="1"/>
  <c r="Y119" i="29"/>
  <c r="W119" i="29"/>
  <c r="DA118" i="29"/>
  <c r="CZ118" i="29"/>
  <c r="CY118" i="29"/>
  <c r="CX118" i="29"/>
  <c r="CW118" i="29"/>
  <c r="CV118" i="29"/>
  <c r="CU118" i="29"/>
  <c r="CT118" i="29"/>
  <c r="CS118" i="29"/>
  <c r="CR118" i="29"/>
  <c r="CQ118" i="29"/>
  <c r="CP118" i="29"/>
  <c r="CN118" i="29"/>
  <c r="CM118" i="29"/>
  <c r="CL118" i="29"/>
  <c r="CK118" i="29"/>
  <c r="CJ118" i="29"/>
  <c r="CI118" i="29"/>
  <c r="CH118" i="29"/>
  <c r="CG118" i="29"/>
  <c r="CF118" i="29"/>
  <c r="CE118" i="29"/>
  <c r="CD118" i="29"/>
  <c r="CC118" i="29"/>
  <c r="AT118" i="29"/>
  <c r="AS118" i="29"/>
  <c r="AQ118" i="29"/>
  <c r="AN118" i="29"/>
  <c r="AM118" i="29"/>
  <c r="AK118" i="29"/>
  <c r="AH118" i="29"/>
  <c r="AW118" i="29" s="1"/>
  <c r="AG118" i="29"/>
  <c r="AF118" i="29"/>
  <c r="AE118" i="29"/>
  <c r="AD118" i="29"/>
  <c r="AA118" i="29"/>
  <c r="AC118" i="29" s="1"/>
  <c r="Y118" i="29"/>
  <c r="W118" i="29"/>
  <c r="DA117" i="29"/>
  <c r="CZ117" i="29"/>
  <c r="CY117" i="29"/>
  <c r="CX117" i="29"/>
  <c r="CW117" i="29"/>
  <c r="CV117" i="29"/>
  <c r="CU117" i="29"/>
  <c r="AQ117" i="29" s="1"/>
  <c r="CT117" i="29"/>
  <c r="CS117" i="29"/>
  <c r="CR117" i="29"/>
  <c r="CQ117" i="29"/>
  <c r="CP117" i="29"/>
  <c r="CN117" i="29"/>
  <c r="CM117" i="29"/>
  <c r="CL117" i="29"/>
  <c r="CK117" i="29"/>
  <c r="CJ117" i="29"/>
  <c r="CI117" i="29"/>
  <c r="CH117" i="29"/>
  <c r="AK117" i="29" s="1"/>
  <c r="CG117" i="29"/>
  <c r="CF117" i="29"/>
  <c r="CE117" i="29"/>
  <c r="CD117" i="29"/>
  <c r="CC117" i="29"/>
  <c r="AT117" i="29"/>
  <c r="AS117" i="29"/>
  <c r="AN117" i="29"/>
  <c r="BA117" i="29" s="1"/>
  <c r="AM117" i="29"/>
  <c r="AL117" i="29"/>
  <c r="AH117" i="29"/>
  <c r="AG117" i="29"/>
  <c r="AF117" i="29"/>
  <c r="AE117" i="29"/>
  <c r="AD117" i="29"/>
  <c r="W117" i="29"/>
  <c r="DA116" i="29"/>
  <c r="CZ116" i="29"/>
  <c r="CY116" i="29"/>
  <c r="CX116" i="29"/>
  <c r="CW116" i="29"/>
  <c r="CV116" i="29"/>
  <c r="CU116" i="29"/>
  <c r="CT116" i="29"/>
  <c r="CS116" i="29"/>
  <c r="CR116" i="29"/>
  <c r="CQ116" i="29"/>
  <c r="CP116" i="29"/>
  <c r="CN116" i="29"/>
  <c r="CM116" i="29"/>
  <c r="CL116" i="29"/>
  <c r="CK116" i="29"/>
  <c r="CJ116" i="29"/>
  <c r="CI116" i="29"/>
  <c r="CH116" i="29"/>
  <c r="CG116" i="29"/>
  <c r="CF116" i="29"/>
  <c r="CE116" i="29"/>
  <c r="CD116" i="29"/>
  <c r="CC116" i="29"/>
  <c r="AT116" i="29"/>
  <c r="AS116" i="29"/>
  <c r="AQ116" i="29"/>
  <c r="AR116" i="29" s="1"/>
  <c r="AN116" i="29"/>
  <c r="BA116" i="29" s="1"/>
  <c r="AM116" i="29"/>
  <c r="AK116" i="29"/>
  <c r="AI116" i="29"/>
  <c r="AH116" i="29"/>
  <c r="AG116" i="29"/>
  <c r="AF116" i="29"/>
  <c r="AE116" i="29"/>
  <c r="AD116" i="29"/>
  <c r="W116" i="29"/>
  <c r="DA115" i="29"/>
  <c r="CZ115" i="29"/>
  <c r="CY115" i="29"/>
  <c r="CX115" i="29"/>
  <c r="CW115" i="29"/>
  <c r="CV115" i="29"/>
  <c r="CU115" i="29"/>
  <c r="CT115" i="29"/>
  <c r="CS115" i="29"/>
  <c r="CR115" i="29"/>
  <c r="CQ115" i="29"/>
  <c r="CP115" i="29"/>
  <c r="CN115" i="29"/>
  <c r="CM115" i="29"/>
  <c r="CL115" i="29"/>
  <c r="CK115" i="29"/>
  <c r="CJ115" i="29"/>
  <c r="CI115" i="29"/>
  <c r="CH115" i="29"/>
  <c r="AK115" i="29" s="1"/>
  <c r="CG115" i="29"/>
  <c r="CF115" i="29"/>
  <c r="CE115" i="29"/>
  <c r="CD115" i="29"/>
  <c r="CC115" i="29"/>
  <c r="AT115" i="29"/>
  <c r="AU115" i="29" s="1"/>
  <c r="AS115" i="29"/>
  <c r="AQ115" i="29"/>
  <c r="AN115" i="29"/>
  <c r="AM115" i="29"/>
  <c r="AH115" i="29"/>
  <c r="AG115" i="29"/>
  <c r="AF115" i="29"/>
  <c r="AE115" i="29"/>
  <c r="AD115" i="29"/>
  <c r="AA115" i="29"/>
  <c r="AC115" i="29" s="1"/>
  <c r="Y115" i="29"/>
  <c r="W115" i="29"/>
  <c r="DA114" i="29"/>
  <c r="CZ114" i="29"/>
  <c r="CY114" i="29"/>
  <c r="CX114" i="29"/>
  <c r="CW114" i="29"/>
  <c r="CV114" i="29"/>
  <c r="CU114" i="29"/>
  <c r="CT114" i="29"/>
  <c r="CS114" i="29"/>
  <c r="CR114" i="29"/>
  <c r="CQ114" i="29"/>
  <c r="CP114" i="29"/>
  <c r="CN114" i="29"/>
  <c r="CM114" i="29"/>
  <c r="CL114" i="29"/>
  <c r="CK114" i="29"/>
  <c r="CJ114" i="29"/>
  <c r="CI114" i="29"/>
  <c r="CH114" i="29"/>
  <c r="CG114" i="29"/>
  <c r="CF114" i="29"/>
  <c r="CE114" i="29"/>
  <c r="CD114" i="29"/>
  <c r="CD120" i="29" s="1"/>
  <c r="CC114" i="29"/>
  <c r="AT114" i="29"/>
  <c r="AS114" i="29"/>
  <c r="AQ114" i="29"/>
  <c r="AO114" i="29"/>
  <c r="AN114" i="29"/>
  <c r="AM114" i="29"/>
  <c r="AK114" i="29"/>
  <c r="AL114" i="29" s="1"/>
  <c r="AH114" i="29"/>
  <c r="AG114" i="29"/>
  <c r="AF114" i="29"/>
  <c r="AF120" i="29" s="1"/>
  <c r="AE114" i="29"/>
  <c r="AD114" i="29"/>
  <c r="AV114" i="29" s="1"/>
  <c r="Y114" i="29"/>
  <c r="W114" i="29"/>
  <c r="DA113" i="29"/>
  <c r="CZ113" i="29"/>
  <c r="CY113" i="29"/>
  <c r="CX113" i="29"/>
  <c r="CW113" i="29"/>
  <c r="CV113" i="29"/>
  <c r="CU113" i="29"/>
  <c r="CT113" i="29"/>
  <c r="CT120" i="29" s="1"/>
  <c r="CS113" i="29"/>
  <c r="CR113" i="29"/>
  <c r="CQ113" i="29"/>
  <c r="CP113" i="29"/>
  <c r="CN113" i="29"/>
  <c r="CM113" i="29"/>
  <c r="CL113" i="29"/>
  <c r="CK113" i="29"/>
  <c r="CJ113" i="29"/>
  <c r="CI113" i="29"/>
  <c r="CH113" i="29"/>
  <c r="CG113" i="29"/>
  <c r="CF113" i="29"/>
  <c r="CE113" i="29"/>
  <c r="CD113" i="29"/>
  <c r="CC113" i="29"/>
  <c r="AW113" i="29"/>
  <c r="AT113" i="29"/>
  <c r="AS113" i="29"/>
  <c r="AQ113" i="29"/>
  <c r="AN113" i="29"/>
  <c r="AM113" i="29"/>
  <c r="AH113" i="29"/>
  <c r="AG113" i="29"/>
  <c r="AF113" i="29"/>
  <c r="AE113" i="29"/>
  <c r="AD113" i="29"/>
  <c r="AX113" i="29" s="1"/>
  <c r="W113" i="29"/>
  <c r="DA112" i="29"/>
  <c r="CZ112" i="29"/>
  <c r="CY112" i="29"/>
  <c r="CX112" i="29"/>
  <c r="CW112" i="29"/>
  <c r="CW120" i="29" s="1"/>
  <c r="CV112" i="29"/>
  <c r="CU112" i="29"/>
  <c r="CT112" i="29"/>
  <c r="CS112" i="29"/>
  <c r="CR112" i="29"/>
  <c r="CQ112" i="29"/>
  <c r="CP112" i="29"/>
  <c r="CN112" i="29"/>
  <c r="CM112" i="29"/>
  <c r="CL112" i="29"/>
  <c r="CK112" i="29"/>
  <c r="CJ112" i="29"/>
  <c r="CI112" i="29"/>
  <c r="CH112" i="29"/>
  <c r="CG112" i="29"/>
  <c r="CF112" i="29"/>
  <c r="CE112" i="29"/>
  <c r="CD112" i="29"/>
  <c r="CC112" i="29"/>
  <c r="AW112" i="29"/>
  <c r="AT112" i="29"/>
  <c r="AU112" i="29" s="1"/>
  <c r="AS112" i="29"/>
  <c r="AQ112" i="29"/>
  <c r="AN112" i="29"/>
  <c r="AM112" i="29"/>
  <c r="AK112" i="29"/>
  <c r="AH112" i="29"/>
  <c r="AG112" i="29"/>
  <c r="AF112" i="29"/>
  <c r="AE112" i="29"/>
  <c r="AD112" i="29"/>
  <c r="AC112" i="29"/>
  <c r="AA112" i="29"/>
  <c r="Y112" i="29"/>
  <c r="W112" i="29"/>
  <c r="DA111" i="29"/>
  <c r="CZ111" i="29"/>
  <c r="CY111" i="29"/>
  <c r="CX111" i="29"/>
  <c r="CW111" i="29"/>
  <c r="CV111" i="29"/>
  <c r="CU111" i="29"/>
  <c r="CT111" i="29"/>
  <c r="CS111" i="29"/>
  <c r="CR111" i="29"/>
  <c r="CQ111" i="29"/>
  <c r="CQ120" i="29" s="1"/>
  <c r="CP111" i="29"/>
  <c r="CN111" i="29"/>
  <c r="CM111" i="29"/>
  <c r="CL111" i="29"/>
  <c r="CK111" i="29"/>
  <c r="CJ111" i="29"/>
  <c r="CI111" i="29"/>
  <c r="CH111" i="29"/>
  <c r="CG111" i="29"/>
  <c r="CF111" i="29"/>
  <c r="CE111" i="29"/>
  <c r="CD111" i="29"/>
  <c r="CC111" i="29"/>
  <c r="AY111" i="29"/>
  <c r="AT111" i="29"/>
  <c r="AS111" i="29"/>
  <c r="AQ111" i="29"/>
  <c r="AN111" i="29"/>
  <c r="AM111" i="29"/>
  <c r="AK111" i="29"/>
  <c r="AH111" i="29"/>
  <c r="AG111" i="29"/>
  <c r="AF111" i="29"/>
  <c r="AE111" i="29"/>
  <c r="AD111" i="29"/>
  <c r="AA111" i="29"/>
  <c r="Y111" i="29"/>
  <c r="W111" i="29"/>
  <c r="DE109" i="29"/>
  <c r="AZ109" i="29"/>
  <c r="AZ108" i="29"/>
  <c r="AX108" i="29"/>
  <c r="AW108" i="29"/>
  <c r="AV108" i="29"/>
  <c r="AU108" i="29"/>
  <c r="AT108" i="29"/>
  <c r="AS108" i="29"/>
  <c r="AQ108" i="29"/>
  <c r="AO108" i="29"/>
  <c r="AN108" i="29"/>
  <c r="AP108" i="29" s="1"/>
  <c r="AM108" i="29"/>
  <c r="AJ108" i="29"/>
  <c r="AH108" i="29"/>
  <c r="AG108" i="29"/>
  <c r="AE108" i="29"/>
  <c r="AD108" i="29"/>
  <c r="AC108" i="29"/>
  <c r="AB108" i="29"/>
  <c r="AA108" i="29"/>
  <c r="Y108" i="29"/>
  <c r="X108" i="29"/>
  <c r="W108" i="29"/>
  <c r="AS107" i="29"/>
  <c r="AM107" i="29"/>
  <c r="AS106" i="29"/>
  <c r="AM106" i="29"/>
  <c r="EA105" i="29"/>
  <c r="DZ105" i="29"/>
  <c r="DY105" i="29"/>
  <c r="DX105" i="29"/>
  <c r="DW105" i="29"/>
  <c r="DV105" i="29"/>
  <c r="DU105" i="29"/>
  <c r="DT105" i="29"/>
  <c r="DS105" i="29"/>
  <c r="DR105" i="29"/>
  <c r="DR109" i="29" s="1"/>
  <c r="DQ105" i="29"/>
  <c r="DP105" i="29"/>
  <c r="DN105" i="29"/>
  <c r="DM105" i="29"/>
  <c r="DL105" i="29"/>
  <c r="DK105" i="29"/>
  <c r="DJ105" i="29"/>
  <c r="DI105" i="29"/>
  <c r="DH105" i="29"/>
  <c r="DG105" i="29"/>
  <c r="DF105" i="29"/>
  <c r="DE105" i="29"/>
  <c r="DD105" i="29"/>
  <c r="DC105" i="29"/>
  <c r="CX105" i="29"/>
  <c r="CP105" i="29"/>
  <c r="CI105" i="29"/>
  <c r="CF105" i="29"/>
  <c r="AB105" i="29"/>
  <c r="Z105" i="29"/>
  <c r="X105" i="29"/>
  <c r="DA104" i="29"/>
  <c r="CZ104" i="29"/>
  <c r="CY104" i="29"/>
  <c r="CX104" i="29"/>
  <c r="CW104" i="29"/>
  <c r="CV104" i="29"/>
  <c r="CU104" i="29"/>
  <c r="CT104" i="29"/>
  <c r="CS104" i="29"/>
  <c r="CR104" i="29"/>
  <c r="CQ104" i="29"/>
  <c r="CP104" i="29"/>
  <c r="CN104" i="29"/>
  <c r="CM104" i="29"/>
  <c r="CL104" i="29"/>
  <c r="CK104" i="29"/>
  <c r="CJ104" i="29"/>
  <c r="CI104" i="29"/>
  <c r="CH104" i="29"/>
  <c r="AK104" i="29" s="1"/>
  <c r="CG104" i="29"/>
  <c r="CG105" i="29" s="1"/>
  <c r="CF104" i="29"/>
  <c r="CE104" i="29"/>
  <c r="CD104" i="29"/>
  <c r="CC104" i="29"/>
  <c r="AW104" i="29"/>
  <c r="AT104" i="29"/>
  <c r="AS104" i="29"/>
  <c r="AZ104" i="29" s="1"/>
  <c r="BA104" i="29" s="1"/>
  <c r="AQ104" i="29"/>
  <c r="AN104" i="29"/>
  <c r="AM104" i="29"/>
  <c r="AH104" i="29"/>
  <c r="AG104" i="29"/>
  <c r="AF104" i="29"/>
  <c r="AE104" i="29"/>
  <c r="AD104" i="29"/>
  <c r="AA104" i="29"/>
  <c r="AC104" i="29" s="1"/>
  <c r="Y104" i="29"/>
  <c r="W104" i="29"/>
  <c r="W105" i="29" s="1"/>
  <c r="DA103" i="29"/>
  <c r="CZ103" i="29"/>
  <c r="CY103" i="29"/>
  <c r="CX103" i="29"/>
  <c r="CW103" i="29"/>
  <c r="CV103" i="29"/>
  <c r="CU103" i="29"/>
  <c r="CT103" i="29"/>
  <c r="CS103" i="29"/>
  <c r="CR103" i="29"/>
  <c r="CQ103" i="29"/>
  <c r="CQ105" i="29" s="1"/>
  <c r="CP103" i="29"/>
  <c r="CN103" i="29"/>
  <c r="CM103" i="29"/>
  <c r="CL103" i="29"/>
  <c r="CK103" i="29"/>
  <c r="CK105" i="29" s="1"/>
  <c r="CJ103" i="29"/>
  <c r="CI103" i="29"/>
  <c r="CH103" i="29"/>
  <c r="CG103" i="29"/>
  <c r="CF103" i="29"/>
  <c r="CE103" i="29"/>
  <c r="CE105" i="29" s="1"/>
  <c r="CE109" i="29" s="1"/>
  <c r="CD103" i="29"/>
  <c r="CD105" i="29" s="1"/>
  <c r="CD109" i="29" s="1"/>
  <c r="CC103" i="29"/>
  <c r="CC105" i="29" s="1"/>
  <c r="AT103" i="29"/>
  <c r="AS103" i="29"/>
  <c r="AQ103" i="29"/>
  <c r="AR103" i="29" s="1"/>
  <c r="AN103" i="29"/>
  <c r="AM103" i="29"/>
  <c r="AK103" i="29"/>
  <c r="AL103" i="29" s="1"/>
  <c r="AH103" i="29"/>
  <c r="AG103" i="29"/>
  <c r="AY103" i="29" s="1"/>
  <c r="AF103" i="29"/>
  <c r="AE103" i="29"/>
  <c r="AD103" i="29"/>
  <c r="AA103" i="29"/>
  <c r="Y103" i="29"/>
  <c r="W103" i="29"/>
  <c r="DA102" i="29"/>
  <c r="DA105" i="29" s="1"/>
  <c r="CZ102" i="29"/>
  <c r="CZ105" i="29" s="1"/>
  <c r="CY102" i="29"/>
  <c r="CY105" i="29" s="1"/>
  <c r="CX102" i="29"/>
  <c r="CW102" i="29"/>
  <c r="CV102" i="29"/>
  <c r="CU102" i="29"/>
  <c r="CU105" i="29" s="1"/>
  <c r="CT102" i="29"/>
  <c r="CT105" i="29" s="1"/>
  <c r="CS102" i="29"/>
  <c r="CS105" i="29" s="1"/>
  <c r="CR102" i="29"/>
  <c r="CQ102" i="29"/>
  <c r="CP102" i="29"/>
  <c r="CN102" i="29"/>
  <c r="CN105" i="29" s="1"/>
  <c r="CM102" i="29"/>
  <c r="CM105" i="29" s="1"/>
  <c r="CL102" i="29"/>
  <c r="CL105" i="29" s="1"/>
  <c r="CK102" i="29"/>
  <c r="CJ102" i="29"/>
  <c r="CI102" i="29"/>
  <c r="CH102" i="29"/>
  <c r="CH105" i="29" s="1"/>
  <c r="CG102" i="29"/>
  <c r="CF102" i="29"/>
  <c r="CE102" i="29"/>
  <c r="CD102" i="29"/>
  <c r="CC102" i="29"/>
  <c r="AT102" i="29"/>
  <c r="AS102" i="29"/>
  <c r="AN102" i="29"/>
  <c r="AN105" i="29" s="1"/>
  <c r="AM102" i="29"/>
  <c r="AH102" i="29"/>
  <c r="AW102" i="29" s="1"/>
  <c r="AG102" i="29"/>
  <c r="AF102" i="29"/>
  <c r="AE102" i="29"/>
  <c r="AE105" i="29" s="1"/>
  <c r="AD102" i="29"/>
  <c r="AC102" i="29"/>
  <c r="AA102" i="29"/>
  <c r="Y102" i="29"/>
  <c r="W102" i="29"/>
  <c r="EA100" i="29"/>
  <c r="EA109" i="29" s="1"/>
  <c r="DZ100" i="29"/>
  <c r="DZ109" i="29" s="1"/>
  <c r="DY100" i="29"/>
  <c r="DX100" i="29"/>
  <c r="DW100" i="29"/>
  <c r="DV100" i="29"/>
  <c r="DU100" i="29"/>
  <c r="DT100" i="29"/>
  <c r="DS100" i="29"/>
  <c r="DR100" i="29"/>
  <c r="DQ100" i="29"/>
  <c r="DP100" i="29"/>
  <c r="DN100" i="29"/>
  <c r="DN109" i="29" s="1"/>
  <c r="DM100" i="29"/>
  <c r="DM109" i="29" s="1"/>
  <c r="DL100" i="29"/>
  <c r="DK100" i="29"/>
  <c r="DJ100" i="29"/>
  <c r="DI100" i="29"/>
  <c r="DH100" i="29"/>
  <c r="DG100" i="29"/>
  <c r="DF100" i="29"/>
  <c r="DE100" i="29"/>
  <c r="DD100" i="29"/>
  <c r="DC100" i="29"/>
  <c r="DA100" i="29"/>
  <c r="CZ100" i="29"/>
  <c r="CS100" i="29"/>
  <c r="CF100" i="29"/>
  <c r="CD100" i="29"/>
  <c r="AF100" i="29"/>
  <c r="AB100" i="29"/>
  <c r="Z100" i="29"/>
  <c r="X100" i="29"/>
  <c r="DA99" i="29"/>
  <c r="CZ99" i="29"/>
  <c r="CY99" i="29"/>
  <c r="CX99" i="29"/>
  <c r="CW99" i="29"/>
  <c r="CV99" i="29"/>
  <c r="CV100" i="29" s="1"/>
  <c r="CU99" i="29"/>
  <c r="AQ99" i="29" s="1"/>
  <c r="CT99" i="29"/>
  <c r="CS99" i="29"/>
  <c r="CR99" i="29"/>
  <c r="CQ99" i="29"/>
  <c r="CP99" i="29"/>
  <c r="CN99" i="29"/>
  <c r="CM99" i="29"/>
  <c r="CL99" i="29"/>
  <c r="CL100" i="29" s="1"/>
  <c r="CK99" i="29"/>
  <c r="CJ99" i="29"/>
  <c r="CI99" i="29"/>
  <c r="CI100" i="29" s="1"/>
  <c r="CH99" i="29"/>
  <c r="AK99" i="29" s="1"/>
  <c r="CG99" i="29"/>
  <c r="CF99" i="29"/>
  <c r="CE99" i="29"/>
  <c r="CD99" i="29"/>
  <c r="CC99" i="29"/>
  <c r="AT99" i="29"/>
  <c r="AS99" i="29"/>
  <c r="AN99" i="29"/>
  <c r="AM99" i="29"/>
  <c r="AH99" i="29"/>
  <c r="AG99" i="29"/>
  <c r="AF99" i="29"/>
  <c r="AE99" i="29"/>
  <c r="AD99" i="29"/>
  <c r="AA99" i="29"/>
  <c r="Y99" i="29"/>
  <c r="W99" i="29"/>
  <c r="DA98" i="29"/>
  <c r="CZ98" i="29"/>
  <c r="CY98" i="29"/>
  <c r="CX98" i="29"/>
  <c r="CX100" i="29" s="1"/>
  <c r="CW98" i="29"/>
  <c r="CV98" i="29"/>
  <c r="CU98" i="29"/>
  <c r="AQ98" i="29" s="1"/>
  <c r="CT98" i="29"/>
  <c r="CT100" i="29" s="1"/>
  <c r="CS98" i="29"/>
  <c r="CR98" i="29"/>
  <c r="CR100" i="29" s="1"/>
  <c r="CQ98" i="29"/>
  <c r="CQ100" i="29" s="1"/>
  <c r="CP98" i="29"/>
  <c r="CP100" i="29" s="1"/>
  <c r="CN98" i="29"/>
  <c r="CN100" i="29" s="1"/>
  <c r="CM98" i="29"/>
  <c r="CM100" i="29" s="1"/>
  <c r="CL98" i="29"/>
  <c r="CK98" i="29"/>
  <c r="CK100" i="29" s="1"/>
  <c r="CJ98" i="29"/>
  <c r="CI98" i="29"/>
  <c r="CH98" i="29"/>
  <c r="CG98" i="29"/>
  <c r="CG100" i="29" s="1"/>
  <c r="CF98" i="29"/>
  <c r="CE98" i="29"/>
  <c r="CE100" i="29" s="1"/>
  <c r="CD98" i="29"/>
  <c r="CC98" i="29"/>
  <c r="CC100" i="29" s="1"/>
  <c r="AT98" i="29"/>
  <c r="AS98" i="29"/>
  <c r="AN98" i="29"/>
  <c r="AM98" i="29"/>
  <c r="AH98" i="29"/>
  <c r="AG98" i="29"/>
  <c r="AY98" i="29" s="1"/>
  <c r="AF98" i="29"/>
  <c r="AE98" i="29"/>
  <c r="AD98" i="29"/>
  <c r="AA98" i="29"/>
  <c r="AC98" i="29" s="1"/>
  <c r="Y98" i="29"/>
  <c r="Y100" i="29" s="1"/>
  <c r="W98" i="29"/>
  <c r="W100" i="29" s="1"/>
  <c r="EA96" i="29"/>
  <c r="DZ96" i="29"/>
  <c r="DY96" i="29"/>
  <c r="DX96" i="29"/>
  <c r="DW96" i="29"/>
  <c r="DV96" i="29"/>
  <c r="DU96" i="29"/>
  <c r="DT96" i="29"/>
  <c r="DS96" i="29"/>
  <c r="DR96" i="29"/>
  <c r="DQ96" i="29"/>
  <c r="DP96" i="29"/>
  <c r="DN96" i="29"/>
  <c r="DM96" i="29"/>
  <c r="DL96" i="29"/>
  <c r="DL109" i="29" s="1"/>
  <c r="DK96" i="29"/>
  <c r="DJ96" i="29"/>
  <c r="DI96" i="29"/>
  <c r="DH96" i="29"/>
  <c r="DG96" i="29"/>
  <c r="DF96" i="29"/>
  <c r="DE96" i="29"/>
  <c r="DD96" i="29"/>
  <c r="DC96" i="29"/>
  <c r="CY96" i="29"/>
  <c r="CQ96" i="29"/>
  <c r="CP96" i="29"/>
  <c r="CK96" i="29"/>
  <c r="CG96" i="29"/>
  <c r="AN96" i="29"/>
  <c r="AB96" i="29"/>
  <c r="Y96" i="29"/>
  <c r="X96" i="29"/>
  <c r="DA95" i="29"/>
  <c r="DA96" i="29" s="1"/>
  <c r="CZ95" i="29"/>
  <c r="CY95" i="29"/>
  <c r="CX95" i="29"/>
  <c r="CW95" i="29"/>
  <c r="CV95" i="29"/>
  <c r="CU95" i="29"/>
  <c r="CT95" i="29"/>
  <c r="CS95" i="29"/>
  <c r="CR95" i="29"/>
  <c r="CQ95" i="29"/>
  <c r="CP95" i="29"/>
  <c r="CN95" i="29"/>
  <c r="CM95" i="29"/>
  <c r="CL95" i="29"/>
  <c r="CK95" i="29"/>
  <c r="CJ95" i="29"/>
  <c r="CI95" i="29"/>
  <c r="CH95" i="29"/>
  <c r="CG95" i="29"/>
  <c r="CF95" i="29"/>
  <c r="CE95" i="29"/>
  <c r="CE96" i="29" s="1"/>
  <c r="CD95" i="29"/>
  <c r="CC95" i="29"/>
  <c r="AT95" i="29"/>
  <c r="AS95" i="29"/>
  <c r="AQ95" i="29"/>
  <c r="AN95" i="29"/>
  <c r="AM95" i="29"/>
  <c r="AK95" i="29"/>
  <c r="AH95" i="29"/>
  <c r="AG95" i="29"/>
  <c r="AF95" i="29"/>
  <c r="AE95" i="29"/>
  <c r="AD95" i="29"/>
  <c r="AC95" i="29"/>
  <c r="AC96" i="29" s="1"/>
  <c r="AA95" i="29"/>
  <c r="Y95" i="29"/>
  <c r="W95" i="29"/>
  <c r="DA94" i="29"/>
  <c r="CZ94" i="29"/>
  <c r="CY94" i="29"/>
  <c r="CX94" i="29"/>
  <c r="CW94" i="29"/>
  <c r="CV94" i="29"/>
  <c r="CU94" i="29"/>
  <c r="CT94" i="29"/>
  <c r="CS94" i="29"/>
  <c r="CS96" i="29" s="1"/>
  <c r="CR94" i="29"/>
  <c r="CQ94" i="29"/>
  <c r="CP94" i="29"/>
  <c r="CN94" i="29"/>
  <c r="CM94" i="29"/>
  <c r="CL94" i="29"/>
  <c r="CK94" i="29"/>
  <c r="CJ94" i="29"/>
  <c r="CI94" i="29"/>
  <c r="CI96" i="29" s="1"/>
  <c r="CH94" i="29"/>
  <c r="AK94" i="29" s="1"/>
  <c r="CG94" i="29"/>
  <c r="CF94" i="29"/>
  <c r="CF96" i="29" s="1"/>
  <c r="CE94" i="29"/>
  <c r="CD94" i="29"/>
  <c r="CC94" i="29"/>
  <c r="AT94" i="29"/>
  <c r="AS94" i="29"/>
  <c r="AQ94" i="29"/>
  <c r="AN94" i="29"/>
  <c r="AR94" i="29" s="1"/>
  <c r="AM94" i="29"/>
  <c r="AH94" i="29"/>
  <c r="AG94" i="29"/>
  <c r="AF94" i="29"/>
  <c r="AE94" i="29"/>
  <c r="AD94" i="29"/>
  <c r="AA94" i="29"/>
  <c r="AC94" i="29" s="1"/>
  <c r="Y94" i="29"/>
  <c r="W94" i="29"/>
  <c r="DA93" i="29"/>
  <c r="CZ93" i="29"/>
  <c r="CY93" i="29"/>
  <c r="CX93" i="29"/>
  <c r="CX96" i="29" s="1"/>
  <c r="CW93" i="29"/>
  <c r="CV93" i="29"/>
  <c r="CU93" i="29"/>
  <c r="CT93" i="29"/>
  <c r="CS93" i="29"/>
  <c r="CR93" i="29"/>
  <c r="CR96" i="29" s="1"/>
  <c r="CQ93" i="29"/>
  <c r="CP93" i="29"/>
  <c r="CN93" i="29"/>
  <c r="CM93" i="29"/>
  <c r="CL93" i="29"/>
  <c r="CK93" i="29"/>
  <c r="CJ93" i="29"/>
  <c r="CJ96" i="29" s="1"/>
  <c r="CI93" i="29"/>
  <c r="CH93" i="29"/>
  <c r="CG93" i="29"/>
  <c r="CF93" i="29"/>
  <c r="CE93" i="29"/>
  <c r="CD93" i="29"/>
  <c r="CD96" i="29" s="1"/>
  <c r="CC93" i="29"/>
  <c r="CC96" i="29" s="1"/>
  <c r="AT93" i="29"/>
  <c r="AS93" i="29"/>
  <c r="AO93" i="29"/>
  <c r="AN93" i="29"/>
  <c r="AM93" i="29"/>
  <c r="AH93" i="29"/>
  <c r="AW93" i="29" s="1"/>
  <c r="AG93" i="29"/>
  <c r="AF93" i="29"/>
  <c r="AE93" i="29"/>
  <c r="AD93" i="29"/>
  <c r="AA93" i="29"/>
  <c r="AA96" i="29" s="1"/>
  <c r="Y93" i="29"/>
  <c r="W93" i="29"/>
  <c r="W96" i="29" s="1"/>
  <c r="EA91" i="29"/>
  <c r="DZ91" i="29"/>
  <c r="DY91" i="29"/>
  <c r="DX91" i="29"/>
  <c r="DW91" i="29"/>
  <c r="DV91" i="29"/>
  <c r="DU91" i="29"/>
  <c r="DT91" i="29"/>
  <c r="DS91" i="29"/>
  <c r="DR91" i="29"/>
  <c r="DQ91" i="29"/>
  <c r="DP91" i="29"/>
  <c r="DN91" i="29"/>
  <c r="DM91" i="29"/>
  <c r="DL91" i="29"/>
  <c r="DK91" i="29"/>
  <c r="DJ91" i="29"/>
  <c r="DI91" i="29"/>
  <c r="DH91" i="29"/>
  <c r="DG91" i="29"/>
  <c r="DF91" i="29"/>
  <c r="DE91" i="29"/>
  <c r="DD91" i="29"/>
  <c r="DC91" i="29"/>
  <c r="DA91" i="29"/>
  <c r="CX91" i="29"/>
  <c r="CW91" i="29"/>
  <c r="CU91" i="29"/>
  <c r="CS91" i="29"/>
  <c r="CQ91" i="29"/>
  <c r="CN91" i="29"/>
  <c r="CM91" i="29"/>
  <c r="CK91" i="29"/>
  <c r="CH91" i="29"/>
  <c r="CF91" i="29"/>
  <c r="CA91" i="29"/>
  <c r="BZ91" i="29"/>
  <c r="BY91" i="29"/>
  <c r="BX91" i="29"/>
  <c r="BW91" i="29"/>
  <c r="BV91" i="29"/>
  <c r="BU91" i="29"/>
  <c r="BT91" i="29"/>
  <c r="BS91" i="29"/>
  <c r="BR91" i="29"/>
  <c r="BQ91" i="29"/>
  <c r="BP91" i="29"/>
  <c r="BN91" i="29"/>
  <c r="BM91" i="29"/>
  <c r="BL91" i="29"/>
  <c r="BK91" i="29"/>
  <c r="BJ91" i="29"/>
  <c r="BI91" i="29"/>
  <c r="BH91" i="29"/>
  <c r="AM91" i="29" s="1"/>
  <c r="BG91" i="29"/>
  <c r="BF91" i="29"/>
  <c r="BE91" i="29"/>
  <c r="BD91" i="29"/>
  <c r="BC91" i="29"/>
  <c r="AS91" i="29"/>
  <c r="AK91" i="29"/>
  <c r="AC91" i="29"/>
  <c r="AB91" i="29"/>
  <c r="X91" i="29"/>
  <c r="DA90" i="29"/>
  <c r="CZ90" i="29"/>
  <c r="CZ91" i="29" s="1"/>
  <c r="CY90" i="29"/>
  <c r="CY91" i="29" s="1"/>
  <c r="CX90" i="29"/>
  <c r="CW90" i="29"/>
  <c r="CV90" i="29"/>
  <c r="CV91" i="29" s="1"/>
  <c r="CU90" i="29"/>
  <c r="CT90" i="29"/>
  <c r="CT91" i="29" s="1"/>
  <c r="CS90" i="29"/>
  <c r="CR90" i="29"/>
  <c r="CR91" i="29" s="1"/>
  <c r="CQ90" i="29"/>
  <c r="CP90" i="29"/>
  <c r="CP91" i="29" s="1"/>
  <c r="CN90" i="29"/>
  <c r="CM90" i="29"/>
  <c r="CL90" i="29"/>
  <c r="CL91" i="29" s="1"/>
  <c r="CK90" i="29"/>
  <c r="CJ90" i="29"/>
  <c r="CJ91" i="29" s="1"/>
  <c r="CI90" i="29"/>
  <c r="CI91" i="29" s="1"/>
  <c r="CH90" i="29"/>
  <c r="AK90" i="29" s="1"/>
  <c r="CG90" i="29"/>
  <c r="CG91" i="29" s="1"/>
  <c r="CF90" i="29"/>
  <c r="CE90" i="29"/>
  <c r="CE91" i="29" s="1"/>
  <c r="CD90" i="29"/>
  <c r="CD91" i="29" s="1"/>
  <c r="CC90" i="29"/>
  <c r="CC91" i="29" s="1"/>
  <c r="AT90" i="29"/>
  <c r="AT91" i="29" s="1"/>
  <c r="AS90" i="29"/>
  <c r="AQ90" i="29"/>
  <c r="AQ91" i="29" s="1"/>
  <c r="AN90" i="29"/>
  <c r="AN91" i="29" s="1"/>
  <c r="AM90" i="29"/>
  <c r="AH90" i="29"/>
  <c r="AW90" i="29" s="1"/>
  <c r="AW91" i="29" s="1"/>
  <c r="AG90" i="29"/>
  <c r="AF90" i="29"/>
  <c r="AF91" i="29" s="1"/>
  <c r="AE90" i="29"/>
  <c r="AE91" i="29" s="1"/>
  <c r="AD90" i="29"/>
  <c r="AA90" i="29"/>
  <c r="AA91" i="29" s="1"/>
  <c r="Y90" i="29"/>
  <c r="Y91" i="29" s="1"/>
  <c r="W90" i="29"/>
  <c r="W91" i="29" s="1"/>
  <c r="EA89" i="29"/>
  <c r="DZ89" i="29"/>
  <c r="DY89" i="29"/>
  <c r="DX89" i="29"/>
  <c r="DX161" i="29" s="1"/>
  <c r="DX82" i="29" s="1"/>
  <c r="DX83" i="29" s="1"/>
  <c r="DW89" i="29"/>
  <c r="DV89" i="29"/>
  <c r="DV161" i="29" s="1"/>
  <c r="DU89" i="29"/>
  <c r="DU161" i="29" s="1"/>
  <c r="DU82" i="29" s="1"/>
  <c r="DT89" i="29"/>
  <c r="DT161" i="29" s="1"/>
  <c r="DT82" i="29" s="1"/>
  <c r="DS89" i="29"/>
  <c r="DS161" i="29" s="1"/>
  <c r="DR89" i="29"/>
  <c r="DQ89" i="29"/>
  <c r="DP89" i="29"/>
  <c r="DP161" i="29" s="1"/>
  <c r="DP82" i="29" s="1"/>
  <c r="DN89" i="29"/>
  <c r="DM89" i="29"/>
  <c r="DL89" i="29"/>
  <c r="DK89" i="29"/>
  <c r="DJ89" i="29"/>
  <c r="DI89" i="29"/>
  <c r="DI161" i="29" s="1"/>
  <c r="DI82" i="29" s="1"/>
  <c r="DH89" i="29"/>
  <c r="DH161" i="29" s="1"/>
  <c r="DH82" i="29" s="1"/>
  <c r="DG89" i="29"/>
  <c r="DG161" i="29" s="1"/>
  <c r="DF89" i="29"/>
  <c r="DE89" i="29"/>
  <c r="DD89" i="29"/>
  <c r="DC89" i="29"/>
  <c r="DC161" i="29" s="1"/>
  <c r="DC82" i="29" s="1"/>
  <c r="CV89" i="29"/>
  <c r="CT89" i="29"/>
  <c r="CS89" i="29"/>
  <c r="CR89" i="29"/>
  <c r="CP89" i="29"/>
  <c r="CK89" i="29"/>
  <c r="CF89" i="29"/>
  <c r="CE89" i="29"/>
  <c r="CA89" i="29"/>
  <c r="BZ89" i="29"/>
  <c r="BY89" i="29"/>
  <c r="BX89" i="29"/>
  <c r="BW89" i="29"/>
  <c r="BV89" i="29"/>
  <c r="BU89" i="29"/>
  <c r="BT89" i="29"/>
  <c r="BS89" i="29"/>
  <c r="BR89" i="29"/>
  <c r="BQ89" i="29"/>
  <c r="BP89" i="29"/>
  <c r="BN89" i="29"/>
  <c r="BM89" i="29"/>
  <c r="BL89" i="29"/>
  <c r="BK89" i="29"/>
  <c r="BJ89" i="29"/>
  <c r="BI89" i="29"/>
  <c r="BH89" i="29"/>
  <c r="AM89" i="29" s="1"/>
  <c r="BG89" i="29"/>
  <c r="BF89" i="29"/>
  <c r="BE89" i="29"/>
  <c r="BD89" i="29"/>
  <c r="BC89" i="29"/>
  <c r="AS89" i="29"/>
  <c r="AD89" i="29"/>
  <c r="AC89" i="29"/>
  <c r="AB89" i="29"/>
  <c r="AB161" i="29" s="1"/>
  <c r="AB82" i="29" s="1"/>
  <c r="AA89" i="29"/>
  <c r="Z89" i="29"/>
  <c r="Z161" i="29" s="1"/>
  <c r="X89" i="29"/>
  <c r="DA87" i="29"/>
  <c r="DA89" i="29" s="1"/>
  <c r="CZ87" i="29"/>
  <c r="CZ89" i="29" s="1"/>
  <c r="CY87" i="29"/>
  <c r="CY89" i="29" s="1"/>
  <c r="CX87" i="29"/>
  <c r="CX89" i="29" s="1"/>
  <c r="CW87" i="29"/>
  <c r="CW89" i="29" s="1"/>
  <c r="CV87" i="29"/>
  <c r="CU87" i="29"/>
  <c r="CT87" i="29"/>
  <c r="CS87" i="29"/>
  <c r="CR87" i="29"/>
  <c r="CQ87" i="29"/>
  <c r="CQ89" i="29" s="1"/>
  <c r="CP87" i="29"/>
  <c r="CN87" i="29"/>
  <c r="CN89" i="29" s="1"/>
  <c r="CM87" i="29"/>
  <c r="CM89" i="29" s="1"/>
  <c r="CL87" i="29"/>
  <c r="CL89" i="29" s="1"/>
  <c r="CK87" i="29"/>
  <c r="CJ87" i="29"/>
  <c r="CJ89" i="29" s="1"/>
  <c r="CI87" i="29"/>
  <c r="CI89" i="29" s="1"/>
  <c r="CH87" i="29"/>
  <c r="CG87" i="29"/>
  <c r="CG89" i="29" s="1"/>
  <c r="CF87" i="29"/>
  <c r="CE87" i="29"/>
  <c r="CD87" i="29"/>
  <c r="CD89" i="29" s="1"/>
  <c r="CC87" i="29"/>
  <c r="CC89" i="29" s="1"/>
  <c r="AZ87" i="29"/>
  <c r="AZ89" i="29" s="1"/>
  <c r="AV87" i="29"/>
  <c r="AV89" i="29" s="1"/>
  <c r="AT87" i="29"/>
  <c r="AS87" i="29"/>
  <c r="AN87" i="29"/>
  <c r="AM87" i="29"/>
  <c r="AH87" i="29"/>
  <c r="AG87" i="29"/>
  <c r="AF87" i="29"/>
  <c r="AF89" i="29" s="1"/>
  <c r="AE87" i="29"/>
  <c r="AE89" i="29" s="1"/>
  <c r="AD87" i="29"/>
  <c r="AA87" i="29"/>
  <c r="Y87" i="29"/>
  <c r="Y89" i="29" s="1"/>
  <c r="W87" i="29"/>
  <c r="W89" i="29" s="1"/>
  <c r="Z83" i="29"/>
  <c r="DV82" i="29"/>
  <c r="DV83" i="29" s="1"/>
  <c r="DS82" i="29"/>
  <c r="DG82" i="29"/>
  <c r="DA81" i="29"/>
  <c r="CZ81" i="29"/>
  <c r="CY81" i="29"/>
  <c r="CY79" i="29" s="1"/>
  <c r="CX81" i="29"/>
  <c r="CX79" i="29" s="1"/>
  <c r="CW81" i="29"/>
  <c r="CV81" i="29"/>
  <c r="CV79" i="29" s="1"/>
  <c r="CU81" i="29"/>
  <c r="CT81" i="29"/>
  <c r="CS81" i="29"/>
  <c r="CR81" i="29"/>
  <c r="CQ81" i="29"/>
  <c r="CP81" i="29"/>
  <c r="CN81" i="29"/>
  <c r="CM81" i="29"/>
  <c r="CL81" i="29"/>
  <c r="CL79" i="29" s="1"/>
  <c r="CK81" i="29"/>
  <c r="CJ81" i="29"/>
  <c r="CJ79" i="29" s="1"/>
  <c r="CI81" i="29"/>
  <c r="CI79" i="29" s="1"/>
  <c r="CH81" i="29"/>
  <c r="CG81" i="29"/>
  <c r="CF81" i="29"/>
  <c r="CE81" i="29"/>
  <c r="CD81" i="29"/>
  <c r="CC81" i="29"/>
  <c r="AT81" i="29"/>
  <c r="AT17" i="29" s="1"/>
  <c r="AS81" i="29"/>
  <c r="AQ81" i="29"/>
  <c r="AN81" i="29"/>
  <c r="AM81" i="29"/>
  <c r="AK81" i="29"/>
  <c r="AH81" i="29"/>
  <c r="AH17" i="29" s="1"/>
  <c r="AL17" i="29" s="1"/>
  <c r="AF81" i="29"/>
  <c r="AE81" i="29"/>
  <c r="AA81" i="29"/>
  <c r="Y81" i="29"/>
  <c r="Y79" i="29" s="1"/>
  <c r="W81" i="29"/>
  <c r="DA80" i="29"/>
  <c r="CZ80" i="29"/>
  <c r="CY80" i="29"/>
  <c r="CX80" i="29"/>
  <c r="CW80" i="29"/>
  <c r="CV80" i="29"/>
  <c r="CU80" i="29"/>
  <c r="CT80" i="29"/>
  <c r="CS80" i="29"/>
  <c r="CS79" i="29" s="1"/>
  <c r="CR80" i="29"/>
  <c r="CQ80" i="29"/>
  <c r="CQ79" i="29" s="1"/>
  <c r="CP80" i="29"/>
  <c r="CN80" i="29"/>
  <c r="CM80" i="29"/>
  <c r="CL80" i="29"/>
  <c r="CK80" i="29"/>
  <c r="CJ80" i="29"/>
  <c r="CI80" i="29"/>
  <c r="CH80" i="29"/>
  <c r="CG80" i="29"/>
  <c r="CF80" i="29"/>
  <c r="CF79" i="29" s="1"/>
  <c r="CE80" i="29"/>
  <c r="CD80" i="29"/>
  <c r="CC80" i="29"/>
  <c r="CC79" i="29" s="1"/>
  <c r="AT80" i="29"/>
  <c r="AT79" i="29" s="1"/>
  <c r="AS80" i="29"/>
  <c r="AN80" i="29"/>
  <c r="AH80" i="29"/>
  <c r="AF80" i="29"/>
  <c r="AE80" i="29"/>
  <c r="AA80" i="29"/>
  <c r="AA79" i="29" s="1"/>
  <c r="Y80" i="29"/>
  <c r="W80" i="29"/>
  <c r="EA79" i="29"/>
  <c r="EA60" i="29" s="1"/>
  <c r="DZ79" i="29"/>
  <c r="DY79" i="29"/>
  <c r="DX79" i="29"/>
  <c r="DX60" i="29" s="1"/>
  <c r="DW79" i="29"/>
  <c r="DV79" i="29"/>
  <c r="DU79" i="29"/>
  <c r="DU60" i="29" s="1"/>
  <c r="DT79" i="29"/>
  <c r="DT60" i="29" s="1"/>
  <c r="DS79" i="29"/>
  <c r="DR79" i="29"/>
  <c r="DQ79" i="29"/>
  <c r="DP79" i="29"/>
  <c r="DN79" i="29"/>
  <c r="DN60" i="29" s="1"/>
  <c r="DM79" i="29"/>
  <c r="DL79" i="29"/>
  <c r="DK79" i="29"/>
  <c r="DJ79" i="29"/>
  <c r="DI79" i="29"/>
  <c r="DI60" i="29" s="1"/>
  <c r="DH79" i="29"/>
  <c r="DH60" i="29" s="1"/>
  <c r="DG79" i="29"/>
  <c r="DG60" i="29" s="1"/>
  <c r="CG60" i="29" s="1"/>
  <c r="DF79" i="29"/>
  <c r="DE79" i="29"/>
  <c r="DD79" i="29"/>
  <c r="DC79" i="29"/>
  <c r="DC60" i="29" s="1"/>
  <c r="DA79" i="29"/>
  <c r="CW79" i="29"/>
  <c r="CT79" i="29"/>
  <c r="CR79" i="29"/>
  <c r="CP79" i="29"/>
  <c r="CK79" i="29"/>
  <c r="CG79" i="29"/>
  <c r="CE79" i="29"/>
  <c r="CD79" i="29"/>
  <c r="AM79" i="29"/>
  <c r="AB79" i="29"/>
  <c r="AB83" i="29" s="1"/>
  <c r="X79" i="29"/>
  <c r="DA78" i="29"/>
  <c r="CZ78" i="29"/>
  <c r="CY78" i="29"/>
  <c r="CX78" i="29"/>
  <c r="CW78" i="29"/>
  <c r="CV78" i="29"/>
  <c r="CU78" i="29"/>
  <c r="CT78" i="29"/>
  <c r="CS78" i="29"/>
  <c r="CR78" i="29"/>
  <c r="CQ78" i="29"/>
  <c r="CP78" i="29"/>
  <c r="CN78" i="29"/>
  <c r="CM78" i="29"/>
  <c r="CL78" i="29"/>
  <c r="CK78" i="29"/>
  <c r="CJ78" i="29"/>
  <c r="CI78" i="29"/>
  <c r="CH78" i="29"/>
  <c r="AK78" i="29" s="1"/>
  <c r="CG78" i="29"/>
  <c r="CF78" i="29"/>
  <c r="CE78" i="29"/>
  <c r="CD78" i="29"/>
  <c r="CC78" i="29"/>
  <c r="AT78" i="29"/>
  <c r="AS78" i="29"/>
  <c r="AQ78" i="29"/>
  <c r="AN78" i="29"/>
  <c r="AM78" i="29"/>
  <c r="AL78" i="29"/>
  <c r="AH78" i="29"/>
  <c r="AF78" i="29"/>
  <c r="AF14" i="29" s="1"/>
  <c r="AE78" i="29"/>
  <c r="AA78" i="29"/>
  <c r="Y78" i="29"/>
  <c r="W78" i="29"/>
  <c r="DA77" i="29"/>
  <c r="CZ77" i="29"/>
  <c r="CZ73" i="29" s="1"/>
  <c r="CY77" i="29"/>
  <c r="CX77" i="29"/>
  <c r="CW77" i="29"/>
  <c r="CV77" i="29"/>
  <c r="CU77" i="29"/>
  <c r="CT77" i="29"/>
  <c r="CS77" i="29"/>
  <c r="CR77" i="29"/>
  <c r="CQ77" i="29"/>
  <c r="CP77" i="29"/>
  <c r="CN77" i="29"/>
  <c r="CM77" i="29"/>
  <c r="CL77" i="29"/>
  <c r="CK77" i="29"/>
  <c r="CJ77" i="29"/>
  <c r="CI77" i="29"/>
  <c r="CH77" i="29"/>
  <c r="CG77" i="29"/>
  <c r="CF77" i="29"/>
  <c r="CE77" i="29"/>
  <c r="CD77" i="29"/>
  <c r="CC77" i="29"/>
  <c r="AT77" i="29"/>
  <c r="AS77" i="29"/>
  <c r="AQ77" i="29"/>
  <c r="AN77" i="29"/>
  <c r="AR77" i="29" s="1"/>
  <c r="AM77" i="29"/>
  <c r="AK77" i="29"/>
  <c r="AK13" i="29" s="1"/>
  <c r="AH77" i="29"/>
  <c r="AF77" i="29"/>
  <c r="AE77" i="29"/>
  <c r="AE13" i="29" s="1"/>
  <c r="AA77" i="29"/>
  <c r="Y77" i="29"/>
  <c r="Y13" i="29" s="1"/>
  <c r="W77" i="29"/>
  <c r="AD77" i="29" s="1"/>
  <c r="DA76" i="29"/>
  <c r="CZ76" i="29"/>
  <c r="CY76" i="29"/>
  <c r="CX76" i="29"/>
  <c r="CW76" i="29"/>
  <c r="CV76" i="29"/>
  <c r="CU76" i="29"/>
  <c r="CT76" i="29"/>
  <c r="CS76" i="29"/>
  <c r="CR76" i="29"/>
  <c r="CQ76" i="29"/>
  <c r="CP76" i="29"/>
  <c r="CN76" i="29"/>
  <c r="CM76" i="29"/>
  <c r="CL76" i="29"/>
  <c r="CK76" i="29"/>
  <c r="CJ76" i="29"/>
  <c r="CI76" i="29"/>
  <c r="CH76" i="29"/>
  <c r="CH73" i="29" s="1"/>
  <c r="CG76" i="29"/>
  <c r="CF76" i="29"/>
  <c r="CE76" i="29"/>
  <c r="CD76" i="29"/>
  <c r="CD73" i="29" s="1"/>
  <c r="CC76" i="29"/>
  <c r="AT76" i="29"/>
  <c r="AS76" i="29"/>
  <c r="AN76" i="29"/>
  <c r="AM76" i="29"/>
  <c r="AH76" i="29"/>
  <c r="AW76" i="29" s="1"/>
  <c r="AF76" i="29"/>
  <c r="AE76" i="29"/>
  <c r="AA76" i="29"/>
  <c r="AA12" i="29" s="1"/>
  <c r="Y76" i="29"/>
  <c r="Y12" i="29" s="1"/>
  <c r="W76" i="29"/>
  <c r="DA75" i="29"/>
  <c r="CZ75" i="29"/>
  <c r="CY75" i="29"/>
  <c r="CX75" i="29"/>
  <c r="CW75" i="29"/>
  <c r="CV75" i="29"/>
  <c r="CU75" i="29"/>
  <c r="CT75" i="29"/>
  <c r="CS75" i="29"/>
  <c r="CS73" i="29" s="1"/>
  <c r="CR75" i="29"/>
  <c r="CQ75" i="29"/>
  <c r="CP75" i="29"/>
  <c r="CN75" i="29"/>
  <c r="CM75" i="29"/>
  <c r="CL75" i="29"/>
  <c r="CL73" i="29" s="1"/>
  <c r="CK75" i="29"/>
  <c r="CJ75" i="29"/>
  <c r="CI75" i="29"/>
  <c r="CH75" i="29"/>
  <c r="CG75" i="29"/>
  <c r="CF75" i="29"/>
  <c r="CF73" i="29" s="1"/>
  <c r="CE75" i="29"/>
  <c r="CD75" i="29"/>
  <c r="CC75" i="29"/>
  <c r="AT75" i="29"/>
  <c r="AS75" i="29"/>
  <c r="AQ75" i="29"/>
  <c r="AN75" i="29"/>
  <c r="AN11" i="29" s="1"/>
  <c r="AM75" i="29"/>
  <c r="AL75" i="29"/>
  <c r="AK75" i="29"/>
  <c r="AH75" i="29"/>
  <c r="AF75" i="29"/>
  <c r="AE75" i="29"/>
  <c r="AE11" i="29" s="1"/>
  <c r="AA75" i="29"/>
  <c r="AA11" i="29" s="1"/>
  <c r="Y75" i="29"/>
  <c r="W75" i="29"/>
  <c r="DA74" i="29"/>
  <c r="CZ74" i="29"/>
  <c r="CY74" i="29"/>
  <c r="CX74" i="29"/>
  <c r="CX73" i="29" s="1"/>
  <c r="CW74" i="29"/>
  <c r="CV74" i="29"/>
  <c r="CV73" i="29" s="1"/>
  <c r="CU74" i="29"/>
  <c r="AQ74" i="29" s="1"/>
  <c r="CT74" i="29"/>
  <c r="CS74" i="29"/>
  <c r="CR74" i="29"/>
  <c r="CQ74" i="29"/>
  <c r="CP74" i="29"/>
  <c r="CP73" i="29" s="1"/>
  <c r="CN74" i="29"/>
  <c r="CM74" i="29"/>
  <c r="CL74" i="29"/>
  <c r="CK74" i="29"/>
  <c r="CJ74" i="29"/>
  <c r="CI74" i="29"/>
  <c r="CI73" i="29" s="1"/>
  <c r="CH74" i="29"/>
  <c r="CG74" i="29"/>
  <c r="CG73" i="29" s="1"/>
  <c r="CF74" i="29"/>
  <c r="CE74" i="29"/>
  <c r="CD74" i="29"/>
  <c r="CC74" i="29"/>
  <c r="CC73" i="29" s="1"/>
  <c r="AT74" i="29"/>
  <c r="AS74" i="29"/>
  <c r="AN74" i="29"/>
  <c r="AR74" i="29" s="1"/>
  <c r="AM74" i="29"/>
  <c r="AK74" i="29"/>
  <c r="AH74" i="29"/>
  <c r="AL74" i="29" s="1"/>
  <c r="AF74" i="29"/>
  <c r="AF10" i="29" s="1"/>
  <c r="AE74" i="29"/>
  <c r="AE10" i="29" s="1"/>
  <c r="AA74" i="29"/>
  <c r="AA73" i="29" s="1"/>
  <c r="AA36" i="29" s="1"/>
  <c r="Y74" i="29"/>
  <c r="W74" i="29"/>
  <c r="EA73" i="29"/>
  <c r="EA36" i="29" s="1"/>
  <c r="DZ73" i="29"/>
  <c r="DY73" i="29"/>
  <c r="DX73" i="29"/>
  <c r="DW73" i="29"/>
  <c r="DV73" i="29"/>
  <c r="DU73" i="29"/>
  <c r="DT73" i="29"/>
  <c r="DT36" i="29" s="1"/>
  <c r="DS73" i="29"/>
  <c r="DR73" i="29"/>
  <c r="DR36" i="29" s="1"/>
  <c r="DQ73" i="29"/>
  <c r="DQ36" i="29" s="1"/>
  <c r="DP73" i="29"/>
  <c r="DN73" i="29"/>
  <c r="DN36" i="29" s="1"/>
  <c r="DM73" i="29"/>
  <c r="DL73" i="29"/>
  <c r="DK73" i="29"/>
  <c r="DJ73" i="29"/>
  <c r="DI73" i="29"/>
  <c r="DH73" i="29"/>
  <c r="DG73" i="29"/>
  <c r="DG36" i="29" s="1"/>
  <c r="DF73" i="29"/>
  <c r="DE73" i="29"/>
  <c r="DD73" i="29"/>
  <c r="DC73" i="29"/>
  <c r="DA73" i="29"/>
  <c r="CY73" i="29"/>
  <c r="CT73" i="29"/>
  <c r="CR73" i="29"/>
  <c r="CQ73" i="29"/>
  <c r="CN73" i="29"/>
  <c r="CK73" i="29"/>
  <c r="CJ73" i="29"/>
  <c r="AF73" i="29"/>
  <c r="AF36" i="29" s="1"/>
  <c r="AB73" i="29"/>
  <c r="X73" i="29"/>
  <c r="X36" i="29" s="1"/>
  <c r="AY70" i="29"/>
  <c r="DQ67" i="29"/>
  <c r="DN67" i="29"/>
  <c r="DK67" i="29"/>
  <c r="CM67" i="29"/>
  <c r="CK67" i="29"/>
  <c r="EA66" i="29"/>
  <c r="DZ66" i="29"/>
  <c r="DY66" i="29"/>
  <c r="DX66" i="29"/>
  <c r="DW66" i="29"/>
  <c r="DV66" i="29"/>
  <c r="DU66" i="29"/>
  <c r="DU67" i="29" s="1"/>
  <c r="DT66" i="29"/>
  <c r="DS66" i="29"/>
  <c r="DR66" i="29"/>
  <c r="DQ66" i="29"/>
  <c r="DP66" i="29"/>
  <c r="DN66" i="29"/>
  <c r="DM66" i="29"/>
  <c r="DM67" i="29" s="1"/>
  <c r="DL66" i="29"/>
  <c r="DK66" i="29"/>
  <c r="DJ66" i="29"/>
  <c r="DI66" i="29"/>
  <c r="DH66" i="29"/>
  <c r="DG66" i="29"/>
  <c r="DF66" i="29"/>
  <c r="DE66" i="29"/>
  <c r="DD66" i="29"/>
  <c r="DC66" i="29"/>
  <c r="DA66" i="29"/>
  <c r="CZ66" i="29"/>
  <c r="CY66" i="29"/>
  <c r="CX66" i="29"/>
  <c r="CW66" i="29"/>
  <c r="CV66" i="29"/>
  <c r="CU66" i="29"/>
  <c r="CU67" i="29" s="1"/>
  <c r="CT66" i="29"/>
  <c r="CS66" i="29"/>
  <c r="CR66" i="29"/>
  <c r="CQ66" i="29"/>
  <c r="CP66" i="29"/>
  <c r="CN66" i="29"/>
  <c r="CM66" i="29"/>
  <c r="CL66" i="29"/>
  <c r="CK66" i="29"/>
  <c r="CJ66" i="29"/>
  <c r="CI66" i="29"/>
  <c r="CH66" i="29"/>
  <c r="CG66" i="29"/>
  <c r="CF66" i="29"/>
  <c r="CE66" i="29"/>
  <c r="CD66" i="29"/>
  <c r="CC66" i="29"/>
  <c r="CA66" i="29"/>
  <c r="BZ66" i="29"/>
  <c r="BY66" i="29"/>
  <c r="BX66" i="29"/>
  <c r="BW66" i="29"/>
  <c r="BV66" i="29"/>
  <c r="BU66" i="29"/>
  <c r="AS66" i="29" s="1"/>
  <c r="BT66" i="29"/>
  <c r="BS66" i="29"/>
  <c r="BR66" i="29"/>
  <c r="BQ66" i="29"/>
  <c r="BP66" i="29"/>
  <c r="BN66" i="29"/>
  <c r="BM66" i="29"/>
  <c r="BL66" i="29"/>
  <c r="BK66" i="29"/>
  <c r="BJ66" i="29"/>
  <c r="BI66" i="29"/>
  <c r="BH66" i="29"/>
  <c r="AM66" i="29" s="1"/>
  <c r="BG66" i="29"/>
  <c r="BF66" i="29"/>
  <c r="BE66" i="29"/>
  <c r="BD66" i="29"/>
  <c r="BC66" i="29"/>
  <c r="AT66" i="29"/>
  <c r="AN66" i="29"/>
  <c r="AE66" i="29"/>
  <c r="AC66" i="29"/>
  <c r="AB66" i="29"/>
  <c r="AA66" i="29"/>
  <c r="Z66" i="29"/>
  <c r="Y66" i="29"/>
  <c r="X66" i="29"/>
  <c r="EA65" i="29"/>
  <c r="DZ65" i="29"/>
  <c r="DY65" i="29"/>
  <c r="DX65" i="29"/>
  <c r="DW65" i="29"/>
  <c r="DV65" i="29"/>
  <c r="DU65" i="29"/>
  <c r="DT65" i="29"/>
  <c r="DS65" i="29"/>
  <c r="DR65" i="29"/>
  <c r="DQ65" i="29"/>
  <c r="DP65" i="29"/>
  <c r="DN65" i="29"/>
  <c r="DM65" i="29"/>
  <c r="DL65" i="29"/>
  <c r="DK65" i="29"/>
  <c r="DJ65" i="29"/>
  <c r="DI65" i="29"/>
  <c r="DH65" i="29"/>
  <c r="DG65" i="29"/>
  <c r="DF65" i="29"/>
  <c r="DE65" i="29"/>
  <c r="DD65" i="29"/>
  <c r="DC65" i="29"/>
  <c r="DA65" i="29"/>
  <c r="CZ65" i="29"/>
  <c r="CY65" i="29"/>
  <c r="CX65" i="29"/>
  <c r="CW65" i="29"/>
  <c r="CV65" i="29"/>
  <c r="CU65" i="29"/>
  <c r="CT65" i="29"/>
  <c r="CS65" i="29"/>
  <c r="CR65" i="29"/>
  <c r="CQ65" i="29"/>
  <c r="CP65" i="29"/>
  <c r="CN65" i="29"/>
  <c r="CM65" i="29"/>
  <c r="CL65" i="29"/>
  <c r="CK65" i="29"/>
  <c r="CJ65" i="29"/>
  <c r="CI65" i="29"/>
  <c r="CH65" i="29"/>
  <c r="CG65" i="29"/>
  <c r="CF65" i="29"/>
  <c r="CE65" i="29"/>
  <c r="CD65" i="29"/>
  <c r="CC65" i="29"/>
  <c r="CA65" i="29"/>
  <c r="BZ65" i="29"/>
  <c r="BY65" i="29"/>
  <c r="BX65" i="29"/>
  <c r="BW65" i="29"/>
  <c r="BV65" i="29"/>
  <c r="BU65" i="29"/>
  <c r="BT65" i="29"/>
  <c r="BS65" i="29"/>
  <c r="BR65" i="29"/>
  <c r="BQ65" i="29"/>
  <c r="BP65" i="29"/>
  <c r="BN65" i="29"/>
  <c r="BM65" i="29"/>
  <c r="BL65" i="29"/>
  <c r="BK65" i="29"/>
  <c r="BJ65" i="29"/>
  <c r="BI65" i="29"/>
  <c r="BH65" i="29"/>
  <c r="AM65" i="29" s="1"/>
  <c r="BG65" i="29"/>
  <c r="BF65" i="29"/>
  <c r="BE65" i="29"/>
  <c r="BD65" i="29"/>
  <c r="BC65" i="29"/>
  <c r="AS65" i="29"/>
  <c r="AK65" i="29"/>
  <c r="AF65" i="29"/>
  <c r="AC65" i="29"/>
  <c r="AB65" i="29"/>
  <c r="AA65" i="29"/>
  <c r="Z65" i="29"/>
  <c r="Y65" i="29"/>
  <c r="X65" i="29"/>
  <c r="EA64" i="29"/>
  <c r="DZ64" i="29"/>
  <c r="DY64" i="29"/>
  <c r="DX64" i="29"/>
  <c r="DW64" i="29"/>
  <c r="DV64" i="29"/>
  <c r="DU64" i="29"/>
  <c r="DT64" i="29"/>
  <c r="DS64" i="29"/>
  <c r="DR64" i="29"/>
  <c r="DQ64" i="29"/>
  <c r="DQ28" i="29" s="1"/>
  <c r="CQ28" i="29" s="1"/>
  <c r="DP64" i="29"/>
  <c r="DN64" i="29"/>
  <c r="DM64" i="29"/>
  <c r="DL64" i="29"/>
  <c r="DK64" i="29"/>
  <c r="DJ64" i="29"/>
  <c r="DI64" i="29"/>
  <c r="DH64" i="29"/>
  <c r="DG64" i="29"/>
  <c r="DF64" i="29"/>
  <c r="DE64" i="29"/>
  <c r="DD64" i="29"/>
  <c r="DD28" i="29" s="1"/>
  <c r="CD28" i="29" s="1"/>
  <c r="DC64" i="29"/>
  <c r="DA64" i="29"/>
  <c r="CZ64" i="29"/>
  <c r="CY64" i="29"/>
  <c r="CX64" i="29"/>
  <c r="CW64" i="29"/>
  <c r="CV64" i="29"/>
  <c r="CU64" i="29"/>
  <c r="CT64" i="29"/>
  <c r="CS64" i="29"/>
  <c r="CR64" i="29"/>
  <c r="CQ64" i="29"/>
  <c r="CP64" i="29"/>
  <c r="CN64" i="29"/>
  <c r="CM64" i="29"/>
  <c r="CL64" i="29"/>
  <c r="CK64" i="29"/>
  <c r="CJ64" i="29"/>
  <c r="CI64" i="29"/>
  <c r="CH64" i="29"/>
  <c r="CG64" i="29"/>
  <c r="CF64" i="29"/>
  <c r="CE64" i="29"/>
  <c r="CD64" i="29"/>
  <c r="CC64" i="29"/>
  <c r="AS64" i="29"/>
  <c r="AM64" i="29"/>
  <c r="AK64" i="29"/>
  <c r="AF64" i="29"/>
  <c r="AE64" i="29"/>
  <c r="AC64" i="29"/>
  <c r="AB64" i="29"/>
  <c r="AA64" i="29"/>
  <c r="Z64" i="29"/>
  <c r="Y64" i="29"/>
  <c r="X64" i="29"/>
  <c r="EA63" i="29"/>
  <c r="DZ63" i="29"/>
  <c r="DY63" i="29"/>
  <c r="DX63" i="29"/>
  <c r="DW63" i="29"/>
  <c r="DV63" i="29"/>
  <c r="DU63" i="29"/>
  <c r="DT63" i="29"/>
  <c r="DS63" i="29"/>
  <c r="DR63" i="29"/>
  <c r="DQ63" i="29"/>
  <c r="DP63" i="29"/>
  <c r="DN63" i="29"/>
  <c r="DM63" i="29"/>
  <c r="DL63" i="29"/>
  <c r="DK63" i="29"/>
  <c r="DJ63" i="29"/>
  <c r="DI63" i="29"/>
  <c r="DH63" i="29"/>
  <c r="DG63" i="29"/>
  <c r="DF63" i="29"/>
  <c r="DE63" i="29"/>
  <c r="DE27" i="29" s="1"/>
  <c r="CE27" i="29" s="1"/>
  <c r="DD63" i="29"/>
  <c r="DC63" i="29"/>
  <c r="DA63" i="29"/>
  <c r="CZ63" i="29"/>
  <c r="CZ67" i="29" s="1"/>
  <c r="CY63" i="29"/>
  <c r="CX63" i="29"/>
  <c r="CW63" i="29"/>
  <c r="CV63" i="29"/>
  <c r="CU63" i="29"/>
  <c r="CT63" i="29"/>
  <c r="CS63" i="29"/>
  <c r="CR63" i="29"/>
  <c r="CQ63" i="29"/>
  <c r="CP63" i="29"/>
  <c r="CN63" i="29"/>
  <c r="CM63" i="29"/>
  <c r="CL63" i="29"/>
  <c r="CK63" i="29"/>
  <c r="CJ63" i="29"/>
  <c r="CI63" i="29"/>
  <c r="CH63" i="29"/>
  <c r="CG63" i="29"/>
  <c r="CF63" i="29"/>
  <c r="CE63" i="29"/>
  <c r="CD63" i="29"/>
  <c r="CC63" i="29"/>
  <c r="CA63" i="29"/>
  <c r="BZ63" i="29"/>
  <c r="BY63" i="29"/>
  <c r="BX63" i="29"/>
  <c r="BW63" i="29"/>
  <c r="BV63" i="29"/>
  <c r="BU63" i="29"/>
  <c r="BT63" i="29"/>
  <c r="BS63" i="29"/>
  <c r="BR63" i="29"/>
  <c r="BQ63" i="29"/>
  <c r="BP63" i="29"/>
  <c r="BN63" i="29"/>
  <c r="BM63" i="29"/>
  <c r="BL63" i="29"/>
  <c r="BK63" i="29"/>
  <c r="BJ63" i="29"/>
  <c r="BI63" i="29"/>
  <c r="BH63" i="29"/>
  <c r="BG63" i="29"/>
  <c r="BF63" i="29"/>
  <c r="BE63" i="29"/>
  <c r="BD63" i="29"/>
  <c r="BC63" i="29"/>
  <c r="AS63" i="29"/>
  <c r="AM63" i="29"/>
  <c r="AF63" i="29"/>
  <c r="AE63" i="29"/>
  <c r="AC63" i="29"/>
  <c r="AB63" i="29"/>
  <c r="AB67" i="29" s="1"/>
  <c r="AA63" i="29"/>
  <c r="Z63" i="29"/>
  <c r="Y63" i="29"/>
  <c r="X63" i="29"/>
  <c r="EA62" i="29"/>
  <c r="DZ62" i="29"/>
  <c r="DY62" i="29"/>
  <c r="DY26" i="29" s="1"/>
  <c r="CY26" i="29" s="1"/>
  <c r="DX62" i="29"/>
  <c r="DW62" i="29"/>
  <c r="DV62" i="29"/>
  <c r="DU62" i="29"/>
  <c r="DT62" i="29"/>
  <c r="DS62" i="29"/>
  <c r="DR62" i="29"/>
  <c r="DQ62" i="29"/>
  <c r="DP62" i="29"/>
  <c r="DA62" i="29"/>
  <c r="CZ62" i="29"/>
  <c r="CX62" i="29"/>
  <c r="CX67" i="29" s="1"/>
  <c r="CW62" i="29"/>
  <c r="CV62" i="29"/>
  <c r="CU62" i="29"/>
  <c r="CT62" i="29"/>
  <c r="CS62" i="29"/>
  <c r="CR62" i="29"/>
  <c r="CQ62" i="29"/>
  <c r="CP62" i="29"/>
  <c r="CN62" i="29"/>
  <c r="CM62" i="29"/>
  <c r="CL62" i="29"/>
  <c r="CK62" i="29"/>
  <c r="CJ62" i="29"/>
  <c r="CI62" i="29"/>
  <c r="CH62" i="29"/>
  <c r="CG62" i="29"/>
  <c r="CF62" i="29"/>
  <c r="CE62" i="29"/>
  <c r="CD62" i="29"/>
  <c r="CC62" i="29"/>
  <c r="AV62" i="29"/>
  <c r="AU62" i="29"/>
  <c r="AS62" i="29"/>
  <c r="AR62" i="29"/>
  <c r="AP62" i="29"/>
  <c r="AO62" i="29"/>
  <c r="AM62" i="29"/>
  <c r="AJ62" i="29"/>
  <c r="AI62" i="29"/>
  <c r="AC62" i="29"/>
  <c r="AB62" i="29"/>
  <c r="Z62" i="29"/>
  <c r="Y62" i="29"/>
  <c r="X62" i="29"/>
  <c r="EA61" i="29"/>
  <c r="DZ61" i="29"/>
  <c r="DY61" i="29"/>
  <c r="DX61" i="29"/>
  <c r="DW61" i="29"/>
  <c r="DV61" i="29"/>
  <c r="DU61" i="29"/>
  <c r="DT61" i="29"/>
  <c r="DS61" i="29"/>
  <c r="DR61" i="29"/>
  <c r="DQ61" i="29"/>
  <c r="DP61" i="29"/>
  <c r="DP67" i="29" s="1"/>
  <c r="DN61" i="29"/>
  <c r="DM61" i="29"/>
  <c r="DL61" i="29"/>
  <c r="DL25" i="29" s="1"/>
  <c r="CL25" i="29" s="1"/>
  <c r="DK61" i="29"/>
  <c r="DJ61" i="29"/>
  <c r="DI61" i="29"/>
  <c r="DH61" i="29"/>
  <c r="DG61" i="29"/>
  <c r="DF61" i="29"/>
  <c r="DE61" i="29"/>
  <c r="DD61" i="29"/>
  <c r="DC61" i="29"/>
  <c r="DC67" i="29" s="1"/>
  <c r="DA61" i="29"/>
  <c r="CZ61" i="29"/>
  <c r="CY61" i="29"/>
  <c r="CX61" i="29"/>
  <c r="CW61" i="29"/>
  <c r="CV61" i="29"/>
  <c r="CU61" i="29"/>
  <c r="CT61" i="29"/>
  <c r="CS61" i="29"/>
  <c r="CR61" i="29"/>
  <c r="CQ61" i="29"/>
  <c r="CP61" i="29"/>
  <c r="CN61" i="29"/>
  <c r="CM61" i="29"/>
  <c r="CL61" i="29"/>
  <c r="CK61" i="29"/>
  <c r="CJ61" i="29"/>
  <c r="CI61" i="29"/>
  <c r="CH61" i="29"/>
  <c r="CG61" i="29"/>
  <c r="CF61" i="29"/>
  <c r="CE61" i="29"/>
  <c r="CD61" i="29"/>
  <c r="CC61" i="29"/>
  <c r="CA61" i="29"/>
  <c r="BZ61" i="29"/>
  <c r="BY61" i="29"/>
  <c r="BX61" i="29"/>
  <c r="BW61" i="29"/>
  <c r="BV61" i="29"/>
  <c r="BU61" i="29"/>
  <c r="BT61" i="29"/>
  <c r="BS61" i="29"/>
  <c r="BR61" i="29"/>
  <c r="BQ61" i="29"/>
  <c r="BP61" i="29"/>
  <c r="BN61" i="29"/>
  <c r="BM61" i="29"/>
  <c r="BL61" i="29"/>
  <c r="BK61" i="29"/>
  <c r="BJ61" i="29"/>
  <c r="BI61" i="29"/>
  <c r="BH61" i="29"/>
  <c r="AM61" i="29" s="1"/>
  <c r="BG61" i="29"/>
  <c r="BF61" i="29"/>
  <c r="BE61" i="29"/>
  <c r="BD61" i="29"/>
  <c r="BC61" i="29"/>
  <c r="AS61" i="29"/>
  <c r="AF61" i="29"/>
  <c r="AE61" i="29"/>
  <c r="AC61" i="29"/>
  <c r="AB61" i="29"/>
  <c r="AA61" i="29"/>
  <c r="Z61" i="29"/>
  <c r="Z67" i="29" s="1"/>
  <c r="Y61" i="29"/>
  <c r="X61" i="29"/>
  <c r="DZ60" i="29"/>
  <c r="DY60" i="29"/>
  <c r="DW60" i="29"/>
  <c r="DV60" i="29"/>
  <c r="DS60" i="29"/>
  <c r="DS67" i="29" s="1"/>
  <c r="DR60" i="29"/>
  <c r="DQ60" i="29"/>
  <c r="CQ60" i="29" s="1"/>
  <c r="CQ67" i="29" s="1"/>
  <c r="DP60" i="29"/>
  <c r="CP60" i="29" s="1"/>
  <c r="DM60" i="29"/>
  <c r="DL60" i="29"/>
  <c r="DK60" i="29"/>
  <c r="DJ60" i="29"/>
  <c r="DF60" i="29"/>
  <c r="DE60" i="29"/>
  <c r="DD60" i="29"/>
  <c r="CZ60" i="29"/>
  <c r="CX60" i="29"/>
  <c r="CU60" i="29"/>
  <c r="CS60" i="29"/>
  <c r="CS67" i="29" s="1"/>
  <c r="CR60" i="29"/>
  <c r="CR67" i="29" s="1"/>
  <c r="CN60" i="29"/>
  <c r="CN67" i="29" s="1"/>
  <c r="CM60" i="29"/>
  <c r="CL60" i="29"/>
  <c r="CK60" i="29"/>
  <c r="CJ60" i="29"/>
  <c r="CC60" i="29"/>
  <c r="AC60" i="29"/>
  <c r="AC67" i="29" s="1"/>
  <c r="AB60" i="29"/>
  <c r="AA60" i="29"/>
  <c r="Z60" i="29"/>
  <c r="Y60" i="29"/>
  <c r="X60" i="29"/>
  <c r="AY57" i="29"/>
  <c r="AY56" i="29"/>
  <c r="EA54" i="29"/>
  <c r="DZ54" i="29"/>
  <c r="DY54" i="29"/>
  <c r="DX54" i="29"/>
  <c r="CX54" i="29" s="1"/>
  <c r="DW54" i="29"/>
  <c r="CW54" i="29" s="1"/>
  <c r="DV54" i="29"/>
  <c r="CV54" i="29" s="1"/>
  <c r="DU54" i="29"/>
  <c r="DT54" i="29"/>
  <c r="DS54" i="29"/>
  <c r="CS54" i="29" s="1"/>
  <c r="DR54" i="29"/>
  <c r="CR54" i="29" s="1"/>
  <c r="DN54" i="29"/>
  <c r="DM54" i="29"/>
  <c r="DL54" i="29"/>
  <c r="DK54" i="29"/>
  <c r="DJ54" i="29"/>
  <c r="CJ54" i="29" s="1"/>
  <c r="DI54" i="29"/>
  <c r="CI54" i="29" s="1"/>
  <c r="DH54" i="29"/>
  <c r="DG54" i="29"/>
  <c r="DF54" i="29"/>
  <c r="DE54" i="29"/>
  <c r="DD54" i="29"/>
  <c r="DA54" i="29"/>
  <c r="CZ54" i="29"/>
  <c r="CY54" i="29"/>
  <c r="CU54" i="29"/>
  <c r="CT54" i="29"/>
  <c r="CN54" i="29"/>
  <c r="CM54" i="29"/>
  <c r="CL54" i="29"/>
  <c r="CK54" i="29"/>
  <c r="CH54" i="29"/>
  <c r="CG54" i="29"/>
  <c r="CF54" i="29"/>
  <c r="AQ54" i="29"/>
  <c r="AC54" i="29"/>
  <c r="AB54" i="29"/>
  <c r="Z54" i="29"/>
  <c r="Z30" i="29" s="1"/>
  <c r="X54" i="29"/>
  <c r="X30" i="29" s="1"/>
  <c r="EA53" i="29"/>
  <c r="DZ53" i="29"/>
  <c r="DY53" i="29"/>
  <c r="DX53" i="29"/>
  <c r="DW53" i="29"/>
  <c r="DW29" i="29" s="1"/>
  <c r="DV53" i="29"/>
  <c r="DU53" i="29"/>
  <c r="DT53" i="29"/>
  <c r="DS53" i="29"/>
  <c r="DR53" i="29"/>
  <c r="DR29" i="29" s="1"/>
  <c r="CR29" i="29" s="1"/>
  <c r="DQ53" i="29"/>
  <c r="DP53" i="29"/>
  <c r="DN53" i="29"/>
  <c r="DM53" i="29"/>
  <c r="DL53" i="29"/>
  <c r="DK53" i="29"/>
  <c r="DJ53" i="29"/>
  <c r="DI53" i="29"/>
  <c r="DH53" i="29"/>
  <c r="DH29" i="29" s="1"/>
  <c r="DG53" i="29"/>
  <c r="DF53" i="29"/>
  <c r="DE53" i="29"/>
  <c r="DE29" i="29" s="1"/>
  <c r="CE29" i="29" s="1"/>
  <c r="DD53" i="29"/>
  <c r="DC53" i="29"/>
  <c r="DA53" i="29"/>
  <c r="CZ53" i="29"/>
  <c r="CY53" i="29"/>
  <c r="CX53" i="29"/>
  <c r="CW53" i="29"/>
  <c r="CV53" i="29"/>
  <c r="CU53" i="29"/>
  <c r="CT53" i="29"/>
  <c r="CS53" i="29"/>
  <c r="CR53" i="29"/>
  <c r="CQ53" i="29"/>
  <c r="CP53" i="29"/>
  <c r="CN53" i="29"/>
  <c r="CM53" i="29"/>
  <c r="CL53" i="29"/>
  <c r="CK53" i="29"/>
  <c r="CJ53" i="29"/>
  <c r="CI53" i="29"/>
  <c r="CH53" i="29"/>
  <c r="CG53" i="29"/>
  <c r="CF53" i="29"/>
  <c r="CD53" i="29"/>
  <c r="CC53" i="29"/>
  <c r="AC53" i="29"/>
  <c r="AB53" i="29"/>
  <c r="Z53" i="29"/>
  <c r="X53" i="29"/>
  <c r="X29" i="29" s="1"/>
  <c r="EA52" i="29"/>
  <c r="DZ52" i="29"/>
  <c r="DY52" i="29"/>
  <c r="DX52" i="29"/>
  <c r="DW52" i="29"/>
  <c r="DW28" i="29" s="1"/>
  <c r="CW28" i="29" s="1"/>
  <c r="DV52" i="29"/>
  <c r="DU52" i="29"/>
  <c r="DT52" i="29"/>
  <c r="DS52" i="29"/>
  <c r="DR52" i="29"/>
  <c r="DQ52" i="29"/>
  <c r="DP52" i="29"/>
  <c r="DN52" i="29"/>
  <c r="DM52" i="29"/>
  <c r="DL52" i="29"/>
  <c r="DK52" i="29"/>
  <c r="DJ52" i="29"/>
  <c r="DJ28" i="29" s="1"/>
  <c r="CJ28" i="29" s="1"/>
  <c r="DI52" i="29"/>
  <c r="DH52" i="29"/>
  <c r="DG52" i="29"/>
  <c r="DF52" i="29"/>
  <c r="DE52" i="29"/>
  <c r="DD52" i="29"/>
  <c r="DC52" i="29"/>
  <c r="DA52" i="29"/>
  <c r="CZ52" i="29"/>
  <c r="CY52" i="29"/>
  <c r="CX52" i="29"/>
  <c r="CW52" i="29"/>
  <c r="CV52" i="29"/>
  <c r="CU52" i="29"/>
  <c r="CT52" i="29"/>
  <c r="CS52" i="29"/>
  <c r="CR52" i="29"/>
  <c r="CQ52" i="29"/>
  <c r="CP52" i="29"/>
  <c r="CN52" i="29"/>
  <c r="CM52" i="29"/>
  <c r="CL52" i="29"/>
  <c r="CK52" i="29"/>
  <c r="CJ52" i="29"/>
  <c r="CI52" i="29"/>
  <c r="CH52" i="29"/>
  <c r="CG52" i="29"/>
  <c r="CF52" i="29"/>
  <c r="CE52" i="29"/>
  <c r="CD52" i="29"/>
  <c r="CC52" i="29"/>
  <c r="AT52" i="29"/>
  <c r="AQ52" i="29"/>
  <c r="AN52" i="29"/>
  <c r="AK52" i="29"/>
  <c r="AB52" i="29"/>
  <c r="Z52" i="29"/>
  <c r="Z28" i="29" s="1"/>
  <c r="X52" i="29"/>
  <c r="X28" i="29" s="1"/>
  <c r="EA51" i="29"/>
  <c r="DZ51" i="29"/>
  <c r="DY51" i="29"/>
  <c r="CY51" i="29" s="1"/>
  <c r="DX51" i="29"/>
  <c r="DW51" i="29"/>
  <c r="DV51" i="29"/>
  <c r="DU51" i="29"/>
  <c r="DT51" i="29"/>
  <c r="DS51" i="29"/>
  <c r="DR51" i="29"/>
  <c r="DR27" i="29" s="1"/>
  <c r="CR27" i="29" s="1"/>
  <c r="DQ51" i="29"/>
  <c r="DQ27" i="29" s="1"/>
  <c r="CQ27" i="29" s="1"/>
  <c r="DP51" i="29"/>
  <c r="DN51" i="29"/>
  <c r="DM51" i="29"/>
  <c r="DL51" i="29"/>
  <c r="CL51" i="29" s="1"/>
  <c r="DK51" i="29"/>
  <c r="DJ51" i="29"/>
  <c r="DI51" i="29"/>
  <c r="DH51" i="29"/>
  <c r="DG51" i="29"/>
  <c r="DF51" i="29"/>
  <c r="DF27" i="29" s="1"/>
  <c r="CF27" i="29" s="1"/>
  <c r="DE51" i="29"/>
  <c r="DD51" i="29"/>
  <c r="DD27" i="29" s="1"/>
  <c r="CD27" i="29" s="1"/>
  <c r="DC51" i="29"/>
  <c r="DA51" i="29"/>
  <c r="CZ51" i="29"/>
  <c r="CX51" i="29"/>
  <c r="CW51" i="29"/>
  <c r="CV51" i="29"/>
  <c r="CU51" i="29"/>
  <c r="CT51" i="29"/>
  <c r="CS51" i="29"/>
  <c r="CR51" i="29"/>
  <c r="CQ51" i="29"/>
  <c r="CP51" i="29"/>
  <c r="CN51" i="29"/>
  <c r="CM51" i="29"/>
  <c r="CK51" i="29"/>
  <c r="CJ51" i="29"/>
  <c r="CI51" i="29"/>
  <c r="CH51" i="29"/>
  <c r="CG51" i="29"/>
  <c r="CF51" i="29"/>
  <c r="CE51" i="29"/>
  <c r="CD51" i="29"/>
  <c r="CC51" i="29"/>
  <c r="AK51" i="29"/>
  <c r="AB51" i="29"/>
  <c r="Z51" i="29"/>
  <c r="EA50" i="29"/>
  <c r="DZ50" i="29"/>
  <c r="DY50" i="29"/>
  <c r="DX50" i="29"/>
  <c r="DW50" i="29"/>
  <c r="DV50" i="29"/>
  <c r="DU50" i="29"/>
  <c r="DT50" i="29"/>
  <c r="DT26" i="29" s="1"/>
  <c r="CT26" i="29" s="1"/>
  <c r="DS50" i="29"/>
  <c r="DR50" i="29"/>
  <c r="DR26" i="29" s="1"/>
  <c r="CR26" i="29" s="1"/>
  <c r="DQ50" i="29"/>
  <c r="DP50" i="29"/>
  <c r="DP26" i="29" s="1"/>
  <c r="DN50" i="29"/>
  <c r="DM50" i="29"/>
  <c r="DL50" i="29"/>
  <c r="DK50" i="29"/>
  <c r="DJ50" i="29"/>
  <c r="DI50" i="29"/>
  <c r="DH50" i="29"/>
  <c r="DH26" i="29" s="1"/>
  <c r="DG50" i="29"/>
  <c r="DG26" i="29" s="1"/>
  <c r="CG26" i="29" s="1"/>
  <c r="DF50" i="29"/>
  <c r="DE50" i="29"/>
  <c r="DE26" i="29" s="1"/>
  <c r="CE26" i="29" s="1"/>
  <c r="DD50" i="29"/>
  <c r="DC50" i="29"/>
  <c r="DC26" i="29" s="1"/>
  <c r="CC26" i="29" s="1"/>
  <c r="DA50" i="29"/>
  <c r="CZ50" i="29"/>
  <c r="CY50" i="29"/>
  <c r="CX50" i="29"/>
  <c r="CW50" i="29"/>
  <c r="CV50" i="29"/>
  <c r="CU50" i="29"/>
  <c r="CS50" i="29"/>
  <c r="CR50" i="29"/>
  <c r="CQ50" i="29"/>
  <c r="CP50" i="29"/>
  <c r="CN50" i="29"/>
  <c r="CM50" i="29"/>
  <c r="CL50" i="29"/>
  <c r="CK50" i="29"/>
  <c r="CJ50" i="29"/>
  <c r="CI50" i="29"/>
  <c r="CH50" i="29"/>
  <c r="CG50" i="29"/>
  <c r="CF50" i="29"/>
  <c r="CE50" i="29"/>
  <c r="CD50" i="29"/>
  <c r="CC50" i="29"/>
  <c r="AC50" i="29"/>
  <c r="AB50" i="29"/>
  <c r="Z50" i="29"/>
  <c r="X50" i="29"/>
  <c r="X26" i="29" s="1"/>
  <c r="EA49" i="29"/>
  <c r="DA49" i="29" s="1"/>
  <c r="DZ49" i="29"/>
  <c r="DY49" i="29"/>
  <c r="DX49" i="29"/>
  <c r="DW49" i="29"/>
  <c r="CW49" i="29" s="1"/>
  <c r="DV49" i="29"/>
  <c r="CV49" i="29" s="1"/>
  <c r="DU49" i="29"/>
  <c r="CU49" i="29" s="1"/>
  <c r="DT49" i="29"/>
  <c r="DS49" i="29"/>
  <c r="DR49" i="29"/>
  <c r="DQ49" i="29"/>
  <c r="DQ25" i="29" s="1"/>
  <c r="CQ25" i="29" s="1"/>
  <c r="DP49" i="29"/>
  <c r="DN49" i="29"/>
  <c r="CN49" i="29" s="1"/>
  <c r="DM49" i="29"/>
  <c r="CM49" i="29" s="1"/>
  <c r="DL49" i="29"/>
  <c r="DJ49" i="29"/>
  <c r="DI49" i="29"/>
  <c r="DH49" i="29"/>
  <c r="CH49" i="29" s="1"/>
  <c r="DG49" i="29"/>
  <c r="DF49" i="29"/>
  <c r="CF49" i="29" s="1"/>
  <c r="DE49" i="29"/>
  <c r="DD49" i="29"/>
  <c r="CD49" i="29" s="1"/>
  <c r="DC49" i="29"/>
  <c r="CC49" i="29" s="1"/>
  <c r="CZ49" i="29"/>
  <c r="CY49" i="29"/>
  <c r="CX49" i="29"/>
  <c r="CS49" i="29"/>
  <c r="CR49" i="29"/>
  <c r="CP49" i="29"/>
  <c r="CL49" i="29"/>
  <c r="CJ49" i="29"/>
  <c r="CI49" i="29"/>
  <c r="CG49" i="29"/>
  <c r="CE49" i="29"/>
  <c r="AB49" i="29"/>
  <c r="AB25" i="29" s="1"/>
  <c r="Z49" i="29"/>
  <c r="X49" i="29"/>
  <c r="DX48" i="29"/>
  <c r="DV48" i="29"/>
  <c r="DV24" i="29" s="1"/>
  <c r="CV24" i="29" s="1"/>
  <c r="DG48" i="29"/>
  <c r="DC48" i="29"/>
  <c r="CC48" i="29" s="1"/>
  <c r="CV48" i="29"/>
  <c r="AB48" i="29"/>
  <c r="Z48" i="29"/>
  <c r="Z55" i="29" s="1"/>
  <c r="Z18" i="29" s="1"/>
  <c r="AY46" i="29"/>
  <c r="AY45" i="29"/>
  <c r="AY44" i="29"/>
  <c r="DT43" i="29"/>
  <c r="DG43" i="29"/>
  <c r="EA42" i="29"/>
  <c r="DZ42" i="29"/>
  <c r="DY42" i="29"/>
  <c r="DX42" i="29"/>
  <c r="DW42" i="29"/>
  <c r="CW42" i="29" s="1"/>
  <c r="DV42" i="29"/>
  <c r="DV30" i="29" s="1"/>
  <c r="CV30" i="29" s="1"/>
  <c r="DU42" i="29"/>
  <c r="DT42" i="29"/>
  <c r="DT30" i="29" s="1"/>
  <c r="CT30" i="29" s="1"/>
  <c r="DS42" i="29"/>
  <c r="DS30" i="29" s="1"/>
  <c r="DR42" i="29"/>
  <c r="DQ42" i="29"/>
  <c r="DP42" i="29"/>
  <c r="DN42" i="29"/>
  <c r="DM42" i="29"/>
  <c r="DL42" i="29"/>
  <c r="DK42" i="29"/>
  <c r="DJ42" i="29"/>
  <c r="DJ30" i="29" s="1"/>
  <c r="CJ30" i="29" s="1"/>
  <c r="DI42" i="29"/>
  <c r="DI30" i="29" s="1"/>
  <c r="CI30" i="29" s="1"/>
  <c r="DH42" i="29"/>
  <c r="DG42" i="29"/>
  <c r="DG30" i="29" s="1"/>
  <c r="CG30" i="29" s="1"/>
  <c r="DF42" i="29"/>
  <c r="DF30" i="29" s="1"/>
  <c r="CF30" i="29" s="1"/>
  <c r="DE42" i="29"/>
  <c r="DD42" i="29"/>
  <c r="DC42" i="29"/>
  <c r="DA42" i="29"/>
  <c r="CZ42" i="29"/>
  <c r="CY42" i="29"/>
  <c r="CX42" i="29"/>
  <c r="CU42" i="29"/>
  <c r="CT42" i="29"/>
  <c r="CS42" i="29"/>
  <c r="CR42" i="29"/>
  <c r="CQ42" i="29"/>
  <c r="CP42" i="29"/>
  <c r="CN42" i="29"/>
  <c r="CM42" i="29"/>
  <c r="CL42" i="29"/>
  <c r="CK42" i="29"/>
  <c r="CJ42" i="29"/>
  <c r="CH42" i="29"/>
  <c r="CG42" i="29"/>
  <c r="CF42" i="29"/>
  <c r="CE42" i="29"/>
  <c r="CD42" i="29"/>
  <c r="CC42" i="29"/>
  <c r="AK42" i="29"/>
  <c r="AC42" i="29"/>
  <c r="AB42" i="29"/>
  <c r="Z42" i="29"/>
  <c r="X42" i="29"/>
  <c r="W42" i="29"/>
  <c r="EA41" i="29"/>
  <c r="DZ41" i="29"/>
  <c r="DY41" i="29"/>
  <c r="DX41" i="29"/>
  <c r="DX29" i="29" s="1"/>
  <c r="CX29" i="29" s="1"/>
  <c r="DW41" i="29"/>
  <c r="DV41" i="29"/>
  <c r="DU41" i="29"/>
  <c r="DT41" i="29"/>
  <c r="DS41" i="29"/>
  <c r="DR41" i="29"/>
  <c r="DQ41" i="29"/>
  <c r="DP41" i="29"/>
  <c r="DP29" i="29" s="1"/>
  <c r="CP29" i="29" s="1"/>
  <c r="DN41" i="29"/>
  <c r="DM41" i="29"/>
  <c r="DL41" i="29"/>
  <c r="DK41" i="29"/>
  <c r="DJ41" i="29"/>
  <c r="DI41" i="29"/>
  <c r="DH41" i="29"/>
  <c r="DG41" i="29"/>
  <c r="DG29" i="29" s="1"/>
  <c r="DF41" i="29"/>
  <c r="DE41" i="29"/>
  <c r="DD41" i="29"/>
  <c r="DC41" i="29"/>
  <c r="DC29" i="29" s="1"/>
  <c r="CC29" i="29" s="1"/>
  <c r="DA41" i="29"/>
  <c r="CZ41" i="29"/>
  <c r="CY41" i="29"/>
  <c r="CX41" i="29"/>
  <c r="CW41" i="29"/>
  <c r="CV41" i="29"/>
  <c r="CU41" i="29"/>
  <c r="CT41" i="29"/>
  <c r="CS41" i="29"/>
  <c r="CR41" i="29"/>
  <c r="CQ41" i="29"/>
  <c r="CP41" i="29"/>
  <c r="CN41" i="29"/>
  <c r="CM41" i="29"/>
  <c r="CL41" i="29"/>
  <c r="CK41" i="29"/>
  <c r="CJ41" i="29"/>
  <c r="CI41" i="29"/>
  <c r="CH41" i="29"/>
  <c r="CG41" i="29"/>
  <c r="CF41" i="29"/>
  <c r="CE41" i="29"/>
  <c r="CD41" i="29"/>
  <c r="CC41" i="29"/>
  <c r="CC43" i="29" s="1"/>
  <c r="AT41" i="29"/>
  <c r="AF41" i="29"/>
  <c r="AC41" i="29"/>
  <c r="AC29" i="29" s="1"/>
  <c r="AB41" i="29"/>
  <c r="AB29" i="29" s="1"/>
  <c r="Z41" i="29"/>
  <c r="Z29" i="29" s="1"/>
  <c r="X41" i="29"/>
  <c r="EA40" i="29"/>
  <c r="EA28" i="29" s="1"/>
  <c r="DZ40" i="29"/>
  <c r="DY40" i="29"/>
  <c r="DX40" i="29"/>
  <c r="DW40" i="29"/>
  <c r="DV40" i="29"/>
  <c r="DV28" i="29" s="1"/>
  <c r="DU40" i="29"/>
  <c r="DT40" i="29"/>
  <c r="DS40" i="29"/>
  <c r="DS28" i="29" s="1"/>
  <c r="CS28" i="29" s="1"/>
  <c r="DR40" i="29"/>
  <c r="CR40" i="29" s="1"/>
  <c r="DQ40" i="29"/>
  <c r="DP40" i="29"/>
  <c r="DN40" i="29"/>
  <c r="DM40" i="29"/>
  <c r="DL40" i="29"/>
  <c r="DK40" i="29"/>
  <c r="DJ40" i="29"/>
  <c r="DI40" i="29"/>
  <c r="DI28" i="29" s="1"/>
  <c r="CI28" i="29" s="1"/>
  <c r="DH40" i="29"/>
  <c r="DH28" i="29" s="1"/>
  <c r="CH28" i="29" s="1"/>
  <c r="DG40" i="29"/>
  <c r="DF40" i="29"/>
  <c r="DF28" i="29" s="1"/>
  <c r="CF28" i="29" s="1"/>
  <c r="DE40" i="29"/>
  <c r="DE28" i="29" s="1"/>
  <c r="CE28" i="29" s="1"/>
  <c r="DD40" i="29"/>
  <c r="DC40" i="29"/>
  <c r="DA40" i="29"/>
  <c r="CZ40" i="29"/>
  <c r="CY40" i="29"/>
  <c r="CX40" i="29"/>
  <c r="CW40" i="29"/>
  <c r="CV40" i="29"/>
  <c r="CU40" i="29"/>
  <c r="CT40" i="29"/>
  <c r="CS40" i="29"/>
  <c r="CQ40" i="29"/>
  <c r="CP40" i="29"/>
  <c r="CN40" i="29"/>
  <c r="CM40" i="29"/>
  <c r="CL40" i="29"/>
  <c r="CK40" i="29"/>
  <c r="CJ40" i="29"/>
  <c r="CI40" i="29"/>
  <c r="CH40" i="29"/>
  <c r="CG40" i="29"/>
  <c r="CE40" i="29"/>
  <c r="CD40" i="29"/>
  <c r="CC40" i="29"/>
  <c r="AH40" i="29"/>
  <c r="AC40" i="29"/>
  <c r="AB40" i="29"/>
  <c r="Z40" i="29"/>
  <c r="X40" i="29"/>
  <c r="EA39" i="29"/>
  <c r="EA27" i="29" s="1"/>
  <c r="DA27" i="29" s="1"/>
  <c r="DZ39" i="29"/>
  <c r="DZ27" i="29" s="1"/>
  <c r="CZ27" i="29" s="1"/>
  <c r="DY39" i="29"/>
  <c r="DY27" i="29" s="1"/>
  <c r="CY27" i="29" s="1"/>
  <c r="DX39" i="29"/>
  <c r="DX27" i="29" s="1"/>
  <c r="CX27" i="29" s="1"/>
  <c r="DW39" i="29"/>
  <c r="DV39" i="29"/>
  <c r="DU39" i="29"/>
  <c r="DU27" i="29" s="1"/>
  <c r="CU27" i="29" s="1"/>
  <c r="DT39" i="29"/>
  <c r="DS39" i="29"/>
  <c r="DR39" i="29"/>
  <c r="DQ39" i="29"/>
  <c r="DP39" i="29"/>
  <c r="DN39" i="29"/>
  <c r="DM39" i="29"/>
  <c r="DM27" i="29" s="1"/>
  <c r="CM27" i="29" s="1"/>
  <c r="DL39" i="29"/>
  <c r="DL27" i="29" s="1"/>
  <c r="CL27" i="29" s="1"/>
  <c r="DK39" i="29"/>
  <c r="DK27" i="29" s="1"/>
  <c r="CK27" i="29" s="1"/>
  <c r="DJ39" i="29"/>
  <c r="DI39" i="29"/>
  <c r="DH39" i="29"/>
  <c r="DH27" i="29" s="1"/>
  <c r="CH27" i="29" s="1"/>
  <c r="DG39" i="29"/>
  <c r="DF39" i="29"/>
  <c r="DE39" i="29"/>
  <c r="DD39" i="29"/>
  <c r="DC39" i="29"/>
  <c r="DC27" i="29" s="1"/>
  <c r="DA39" i="29"/>
  <c r="CY39" i="29"/>
  <c r="CX39" i="29"/>
  <c r="CW39" i="29"/>
  <c r="CV39" i="29"/>
  <c r="CU39" i="29"/>
  <c r="CT39" i="29"/>
  <c r="CS39" i="29"/>
  <c r="CR39" i="29"/>
  <c r="CQ39" i="29"/>
  <c r="CP39" i="29"/>
  <c r="CN39" i="29"/>
  <c r="CM39" i="29"/>
  <c r="CL39" i="29"/>
  <c r="CK39" i="29"/>
  <c r="CJ39" i="29"/>
  <c r="CI39" i="29"/>
  <c r="CH39" i="29"/>
  <c r="CG39" i="29"/>
  <c r="CF39" i="29"/>
  <c r="CE39" i="29"/>
  <c r="CD39" i="29"/>
  <c r="CC39" i="29"/>
  <c r="AQ39" i="29"/>
  <c r="AK39" i="29"/>
  <c r="AK27" i="29" s="1"/>
  <c r="AF39" i="29"/>
  <c r="AC39" i="29"/>
  <c r="AB39" i="29"/>
  <c r="Z39" i="29"/>
  <c r="X39" i="29"/>
  <c r="EA38" i="29"/>
  <c r="EA26" i="29" s="1"/>
  <c r="DA26" i="29" s="1"/>
  <c r="DZ38" i="29"/>
  <c r="DZ26" i="29" s="1"/>
  <c r="CZ26" i="29" s="1"/>
  <c r="DY38" i="29"/>
  <c r="DX38" i="29"/>
  <c r="DW38" i="29"/>
  <c r="DV38" i="29"/>
  <c r="DV26" i="29" s="1"/>
  <c r="CV26" i="29" s="1"/>
  <c r="DU38" i="29"/>
  <c r="DT38" i="29"/>
  <c r="DS38" i="29"/>
  <c r="DS26" i="29" s="1"/>
  <c r="CS26" i="29" s="1"/>
  <c r="DR38" i="29"/>
  <c r="DQ38" i="29"/>
  <c r="DQ26" i="29" s="1"/>
  <c r="CQ26" i="29" s="1"/>
  <c r="DP38" i="29"/>
  <c r="DN38" i="29"/>
  <c r="DN26" i="29" s="1"/>
  <c r="CN26" i="29" s="1"/>
  <c r="DM38" i="29"/>
  <c r="DL38" i="29"/>
  <c r="DK38" i="29"/>
  <c r="DJ38" i="29"/>
  <c r="DI38" i="29"/>
  <c r="DI26" i="29" s="1"/>
  <c r="CI26" i="29" s="1"/>
  <c r="DH38" i="29"/>
  <c r="DG38" i="29"/>
  <c r="DF38" i="29"/>
  <c r="DE38" i="29"/>
  <c r="DD38" i="29"/>
  <c r="DD26" i="29" s="1"/>
  <c r="CD26" i="29" s="1"/>
  <c r="DC38" i="29"/>
  <c r="DA38" i="29"/>
  <c r="CZ38" i="29"/>
  <c r="CY38" i="29"/>
  <c r="CX38" i="29"/>
  <c r="CW38" i="29"/>
  <c r="CV38" i="29"/>
  <c r="CU38" i="29"/>
  <c r="CT38" i="29"/>
  <c r="CS38" i="29"/>
  <c r="CR38" i="29"/>
  <c r="CQ38" i="29"/>
  <c r="CP38" i="29"/>
  <c r="CN38" i="29"/>
  <c r="CM38" i="29"/>
  <c r="CL38" i="29"/>
  <c r="CK38" i="29"/>
  <c r="CJ38" i="29"/>
  <c r="CI38" i="29"/>
  <c r="CH38" i="29"/>
  <c r="CG38" i="29"/>
  <c r="CF38" i="29"/>
  <c r="CE38" i="29"/>
  <c r="CD38" i="29"/>
  <c r="CC38" i="29"/>
  <c r="AT38" i="29"/>
  <c r="AQ38" i="29"/>
  <c r="AN38" i="29"/>
  <c r="AK38" i="29"/>
  <c r="AC38" i="29"/>
  <c r="AB38" i="29"/>
  <c r="Z38" i="29"/>
  <c r="X38" i="29"/>
  <c r="EA37" i="29"/>
  <c r="EA25" i="29" s="1"/>
  <c r="DA25" i="29" s="1"/>
  <c r="DZ37" i="29"/>
  <c r="DY37" i="29"/>
  <c r="DX37" i="29"/>
  <c r="DW37" i="29"/>
  <c r="DV37" i="29"/>
  <c r="DU37" i="29"/>
  <c r="DT37" i="29"/>
  <c r="DS37" i="29"/>
  <c r="DS25" i="29" s="1"/>
  <c r="CS25" i="29" s="1"/>
  <c r="DR37" i="29"/>
  <c r="DQ37" i="29"/>
  <c r="DP37" i="29"/>
  <c r="DN37" i="29"/>
  <c r="DN25" i="29" s="1"/>
  <c r="CN25" i="29" s="1"/>
  <c r="DM37" i="29"/>
  <c r="DL37" i="29"/>
  <c r="DK37" i="29"/>
  <c r="DJ37" i="29"/>
  <c r="DI37" i="29"/>
  <c r="DI25" i="29" s="1"/>
  <c r="DH37" i="29"/>
  <c r="DG37" i="29"/>
  <c r="DF37" i="29"/>
  <c r="DE37" i="29"/>
  <c r="DD37" i="29"/>
  <c r="DC37" i="29"/>
  <c r="DA37" i="29"/>
  <c r="CZ37" i="29"/>
  <c r="CY37" i="29"/>
  <c r="CX37" i="29"/>
  <c r="CW37" i="29"/>
  <c r="CV37" i="29"/>
  <c r="CU37" i="29"/>
  <c r="CT37" i="29"/>
  <c r="CS37" i="29"/>
  <c r="CR37" i="29"/>
  <c r="CQ37" i="29"/>
  <c r="CP37" i="29"/>
  <c r="CN37" i="29"/>
  <c r="CM37" i="29"/>
  <c r="CL37" i="29"/>
  <c r="CK37" i="29"/>
  <c r="CJ37" i="29"/>
  <c r="CI37" i="29"/>
  <c r="CH37" i="29"/>
  <c r="CG37" i="29"/>
  <c r="CF37" i="29"/>
  <c r="CE37" i="29"/>
  <c r="CD37" i="29"/>
  <c r="CC37" i="29"/>
  <c r="AF37" i="29"/>
  <c r="AC37" i="29"/>
  <c r="AB37" i="29"/>
  <c r="AA37" i="29"/>
  <c r="Z37" i="29"/>
  <c r="Z25" i="29" s="1"/>
  <c r="X37" i="29"/>
  <c r="DZ36" i="29"/>
  <c r="DY36" i="29"/>
  <c r="CY36" i="29" s="1"/>
  <c r="CY43" i="29" s="1"/>
  <c r="DX36" i="29"/>
  <c r="DW36" i="29"/>
  <c r="DV36" i="29"/>
  <c r="DU36" i="29"/>
  <c r="DU43" i="29" s="1"/>
  <c r="DS36" i="29"/>
  <c r="DP36" i="29"/>
  <c r="DM36" i="29"/>
  <c r="DL36" i="29"/>
  <c r="DK36" i="29"/>
  <c r="DJ36" i="29"/>
  <c r="DI36" i="29"/>
  <c r="CI36" i="29" s="1"/>
  <c r="DH36" i="29"/>
  <c r="DF36" i="29"/>
  <c r="DE36" i="29"/>
  <c r="DD36" i="29"/>
  <c r="DC36" i="29"/>
  <c r="CX36" i="29"/>
  <c r="CX43" i="29" s="1"/>
  <c r="CW36" i="29"/>
  <c r="CV36" i="29"/>
  <c r="CU36" i="29"/>
  <c r="CU43" i="29" s="1"/>
  <c r="CP36" i="29"/>
  <c r="CJ36" i="29"/>
  <c r="CH36" i="29"/>
  <c r="CF36" i="29"/>
  <c r="CC36" i="29"/>
  <c r="AC36" i="29"/>
  <c r="AB36" i="29"/>
  <c r="AB43" i="29" s="1"/>
  <c r="Z36" i="29"/>
  <c r="AY34" i="29"/>
  <c r="AY33" i="29"/>
  <c r="AY32" i="29"/>
  <c r="EA30" i="29"/>
  <c r="DY30" i="29"/>
  <c r="DX30" i="29"/>
  <c r="CX30" i="29" s="1"/>
  <c r="DR30" i="29"/>
  <c r="CR30" i="29" s="1"/>
  <c r="DN30" i="29"/>
  <c r="CN30" i="29" s="1"/>
  <c r="DL30" i="29"/>
  <c r="DK30" i="29"/>
  <c r="CK30" i="29" s="1"/>
  <c r="DA30" i="29"/>
  <c r="CY30" i="29"/>
  <c r="CS30" i="29"/>
  <c r="CL30" i="29"/>
  <c r="AC30" i="29"/>
  <c r="AB30" i="29"/>
  <c r="DZ29" i="29"/>
  <c r="CZ29" i="29" s="1"/>
  <c r="DY29" i="29"/>
  <c r="CY29" i="29" s="1"/>
  <c r="DV29" i="29"/>
  <c r="DU29" i="29"/>
  <c r="CU29" i="29" s="1"/>
  <c r="DT29" i="29"/>
  <c r="DS29" i="29"/>
  <c r="CS29" i="29" s="1"/>
  <c r="DQ29" i="29"/>
  <c r="DM29" i="29"/>
  <c r="CM29" i="29" s="1"/>
  <c r="DL29" i="29"/>
  <c r="CL29" i="29" s="1"/>
  <c r="DK29" i="29"/>
  <c r="CK29" i="29" s="1"/>
  <c r="DJ29" i="29"/>
  <c r="CJ29" i="29" s="1"/>
  <c r="DI29" i="29"/>
  <c r="DF29" i="29"/>
  <c r="CF29" i="29" s="1"/>
  <c r="DD29" i="29"/>
  <c r="CD29" i="29" s="1"/>
  <c r="CW29" i="29"/>
  <c r="CV29" i="29"/>
  <c r="CT29" i="29"/>
  <c r="CQ29" i="29"/>
  <c r="CI29" i="29"/>
  <c r="CH29" i="29"/>
  <c r="CG29" i="29"/>
  <c r="DZ28" i="29"/>
  <c r="DX28" i="29"/>
  <c r="CX28" i="29" s="1"/>
  <c r="DU28" i="29"/>
  <c r="DR28" i="29"/>
  <c r="CR28" i="29" s="1"/>
  <c r="DP28" i="29"/>
  <c r="CP28" i="29" s="1"/>
  <c r="DN28" i="29"/>
  <c r="DM28" i="29"/>
  <c r="DK28" i="29"/>
  <c r="DC28" i="29"/>
  <c r="CC28" i="29" s="1"/>
  <c r="DA28" i="29"/>
  <c r="CZ28" i="29"/>
  <c r="CV28" i="29"/>
  <c r="CU28" i="29"/>
  <c r="CN28" i="29"/>
  <c r="CM28" i="29"/>
  <c r="CK28" i="29"/>
  <c r="AB28" i="29"/>
  <c r="DV27" i="29"/>
  <c r="CV27" i="29" s="1"/>
  <c r="DS27" i="29"/>
  <c r="DP27" i="29"/>
  <c r="CP27" i="29" s="1"/>
  <c r="DN27" i="29"/>
  <c r="CN27" i="29" s="1"/>
  <c r="DI27" i="29"/>
  <c r="CS27" i="29"/>
  <c r="CI27" i="29"/>
  <c r="CC27" i="29"/>
  <c r="AB27" i="29"/>
  <c r="Z27" i="29"/>
  <c r="DX26" i="29"/>
  <c r="DW26" i="29"/>
  <c r="CW26" i="29" s="1"/>
  <c r="DU26" i="29"/>
  <c r="DM26" i="29"/>
  <c r="CM26" i="29" s="1"/>
  <c r="DL26" i="29"/>
  <c r="CL26" i="29" s="1"/>
  <c r="DK26" i="29"/>
  <c r="CK26" i="29" s="1"/>
  <c r="DJ26" i="29"/>
  <c r="DF26" i="29"/>
  <c r="CF26" i="29" s="1"/>
  <c r="CX26" i="29"/>
  <c r="CU26" i="29"/>
  <c r="CP26" i="29"/>
  <c r="CJ26" i="29"/>
  <c r="CH26" i="29"/>
  <c r="Z26" i="29"/>
  <c r="DZ25" i="29"/>
  <c r="CZ25" i="29" s="1"/>
  <c r="DY25" i="29"/>
  <c r="CY25" i="29" s="1"/>
  <c r="DX25" i="29"/>
  <c r="CX25" i="29" s="1"/>
  <c r="DW25" i="29"/>
  <c r="CW25" i="29" s="1"/>
  <c r="DU25" i="29"/>
  <c r="CU25" i="29" s="1"/>
  <c r="DR25" i="29"/>
  <c r="CR25" i="29" s="1"/>
  <c r="DM25" i="29"/>
  <c r="DJ25" i="29"/>
  <c r="CJ25" i="29" s="1"/>
  <c r="DH25" i="29"/>
  <c r="CH25" i="29" s="1"/>
  <c r="DG25" i="29"/>
  <c r="CG25" i="29" s="1"/>
  <c r="DE25" i="29"/>
  <c r="CE25" i="29" s="1"/>
  <c r="DD25" i="29"/>
  <c r="CD25" i="29" s="1"/>
  <c r="CM25" i="29"/>
  <c r="CI25" i="29"/>
  <c r="X25" i="29"/>
  <c r="AQ17" i="29"/>
  <c r="AK17" i="29"/>
  <c r="AE17" i="29"/>
  <c r="AC17" i="29"/>
  <c r="AB17" i="29"/>
  <c r="Z17" i="29"/>
  <c r="Y17" i="29"/>
  <c r="X17" i="29"/>
  <c r="X15" i="29" s="1"/>
  <c r="W17" i="29"/>
  <c r="DA16" i="29"/>
  <c r="CZ16" i="29"/>
  <c r="CY16" i="29"/>
  <c r="CX16" i="29"/>
  <c r="CW16" i="29"/>
  <c r="CW15" i="29" s="1"/>
  <c r="CV16" i="29"/>
  <c r="CU16" i="29"/>
  <c r="CT16" i="29"/>
  <c r="CT15" i="29" s="1"/>
  <c r="CS16" i="29"/>
  <c r="CR16" i="29"/>
  <c r="CR15" i="29" s="1"/>
  <c r="CQ16" i="29"/>
  <c r="CP16" i="29"/>
  <c r="CN16" i="29"/>
  <c r="CM16" i="29"/>
  <c r="CM15" i="29" s="1"/>
  <c r="CL16" i="29"/>
  <c r="CK16" i="29"/>
  <c r="CJ16" i="29"/>
  <c r="CJ15" i="29" s="1"/>
  <c r="CI16" i="29"/>
  <c r="CH16" i="29"/>
  <c r="CG16" i="29"/>
  <c r="CF16" i="29"/>
  <c r="CE16" i="29"/>
  <c r="CE15" i="29" s="1"/>
  <c r="CD16" i="29"/>
  <c r="CD15" i="29" s="1"/>
  <c r="CC16" i="29"/>
  <c r="AT16" i="29"/>
  <c r="AN16" i="29"/>
  <c r="AH16" i="29"/>
  <c r="AC16" i="29"/>
  <c r="AB16" i="29"/>
  <c r="Z16" i="29"/>
  <c r="Y16" i="29"/>
  <c r="X16" i="29"/>
  <c r="W16" i="29"/>
  <c r="W15" i="29" s="1"/>
  <c r="EA15" i="29"/>
  <c r="DZ15" i="29"/>
  <c r="DY15" i="29"/>
  <c r="DX15" i="29"/>
  <c r="DW15" i="29"/>
  <c r="DV15" i="29"/>
  <c r="DU15" i="29"/>
  <c r="DT15" i="29"/>
  <c r="DS15" i="29"/>
  <c r="DR15" i="29"/>
  <c r="DQ15" i="29"/>
  <c r="DP15" i="29"/>
  <c r="DN15" i="29"/>
  <c r="DM15" i="29"/>
  <c r="DL15" i="29"/>
  <c r="DK15" i="29"/>
  <c r="DJ15" i="29"/>
  <c r="DI15" i="29"/>
  <c r="DH15" i="29"/>
  <c r="DG15" i="29"/>
  <c r="DF15" i="29"/>
  <c r="DE15" i="29"/>
  <c r="DD15" i="29"/>
  <c r="DC15" i="29"/>
  <c r="DA15" i="29"/>
  <c r="CY15" i="29"/>
  <c r="CX15" i="29"/>
  <c r="CV15" i="29"/>
  <c r="CU15" i="29"/>
  <c r="CS15" i="29"/>
  <c r="CP15" i="29"/>
  <c r="CN15" i="29"/>
  <c r="CL15" i="29"/>
  <c r="CK15" i="29"/>
  <c r="CI15" i="29"/>
  <c r="CH15" i="29"/>
  <c r="CF15" i="29"/>
  <c r="CC15" i="29"/>
  <c r="AT15" i="29"/>
  <c r="AB15" i="29"/>
  <c r="EA14" i="29"/>
  <c r="DZ14" i="29"/>
  <c r="DY14" i="29"/>
  <c r="CY14" i="29" s="1"/>
  <c r="DX14" i="29"/>
  <c r="DW14" i="29"/>
  <c r="DV14" i="29"/>
  <c r="DU14" i="29"/>
  <c r="DT14" i="29"/>
  <c r="CT14" i="29" s="1"/>
  <c r="DS14" i="29"/>
  <c r="DR14" i="29"/>
  <c r="DQ14" i="29"/>
  <c r="DP14" i="29"/>
  <c r="DN14" i="29"/>
  <c r="DM14" i="29"/>
  <c r="DL14" i="29"/>
  <c r="CL14" i="29" s="1"/>
  <c r="DK14" i="29"/>
  <c r="DJ14" i="29"/>
  <c r="DI14" i="29"/>
  <c r="DH14" i="29"/>
  <c r="DG14" i="29"/>
  <c r="DF14" i="29"/>
  <c r="DE14" i="29"/>
  <c r="DD14" i="29"/>
  <c r="CD14" i="29" s="1"/>
  <c r="DC14" i="29"/>
  <c r="DA14" i="29"/>
  <c r="CZ14" i="29"/>
  <c r="CX14" i="29"/>
  <c r="CW14" i="29"/>
  <c r="CV14" i="29"/>
  <c r="CU14" i="29"/>
  <c r="CS14" i="29"/>
  <c r="CR14" i="29"/>
  <c r="CQ14" i="29"/>
  <c r="CP14" i="29"/>
  <c r="CN14" i="29"/>
  <c r="CM14" i="29"/>
  <c r="CK14" i="29"/>
  <c r="CJ14" i="29"/>
  <c r="CI14" i="29"/>
  <c r="CH14" i="29"/>
  <c r="CG14" i="29"/>
  <c r="CF14" i="29"/>
  <c r="CE14" i="29"/>
  <c r="CC14" i="29"/>
  <c r="AN14" i="29"/>
  <c r="AK14" i="29"/>
  <c r="AH14" i="29"/>
  <c r="AE14" i="29"/>
  <c r="AC14" i="29"/>
  <c r="AB14" i="29"/>
  <c r="Z14" i="29"/>
  <c r="X14" i="29"/>
  <c r="EA13" i="29"/>
  <c r="DZ13" i="29"/>
  <c r="DY13" i="29"/>
  <c r="DX13" i="29"/>
  <c r="DW13" i="29"/>
  <c r="DV13" i="29"/>
  <c r="DU13" i="29"/>
  <c r="DT13" i="29"/>
  <c r="DS13" i="29"/>
  <c r="DS9" i="29" s="1"/>
  <c r="DR13" i="29"/>
  <c r="DQ13" i="29"/>
  <c r="DP13" i="29"/>
  <c r="CP13" i="29" s="1"/>
  <c r="DN13" i="29"/>
  <c r="DM13" i="29"/>
  <c r="DL13" i="29"/>
  <c r="DK13" i="29"/>
  <c r="DJ13" i="29"/>
  <c r="DI13" i="29"/>
  <c r="DH13" i="29"/>
  <c r="DG13" i="29"/>
  <c r="DF13" i="29"/>
  <c r="DF9" i="29" s="1"/>
  <c r="DE13" i="29"/>
  <c r="DD13" i="29"/>
  <c r="DC13" i="29"/>
  <c r="CC13" i="29" s="1"/>
  <c r="DA13" i="29"/>
  <c r="CZ13" i="29"/>
  <c r="CY13" i="29"/>
  <c r="CX13" i="29"/>
  <c r="CW13" i="29"/>
  <c r="CV13" i="29"/>
  <c r="CU13" i="29"/>
  <c r="CT13" i="29"/>
  <c r="CR13" i="29"/>
  <c r="CQ13" i="29"/>
  <c r="CN13" i="29"/>
  <c r="CM13" i="29"/>
  <c r="CL13" i="29"/>
  <c r="CK13" i="29"/>
  <c r="CJ13" i="29"/>
  <c r="CI13" i="29"/>
  <c r="CH13" i="29"/>
  <c r="CG13" i="29"/>
  <c r="CE13" i="29"/>
  <c r="CD13" i="29"/>
  <c r="AQ13" i="29"/>
  <c r="AN13" i="29"/>
  <c r="AH13" i="29"/>
  <c r="AL13" i="29" s="1"/>
  <c r="AF13" i="29"/>
  <c r="AC13" i="29"/>
  <c r="AB13" i="29"/>
  <c r="Z13" i="29"/>
  <c r="X13" i="29"/>
  <c r="EA12" i="29"/>
  <c r="DA12" i="29" s="1"/>
  <c r="DZ12" i="29"/>
  <c r="CZ12" i="29" s="1"/>
  <c r="DY12" i="29"/>
  <c r="DX12" i="29"/>
  <c r="DW12" i="29"/>
  <c r="DV12" i="29"/>
  <c r="DU12" i="29"/>
  <c r="DT12" i="29"/>
  <c r="DS12" i="29"/>
  <c r="DR12" i="29"/>
  <c r="DQ12" i="29"/>
  <c r="DP12" i="29"/>
  <c r="DN12" i="29"/>
  <c r="CN12" i="29" s="1"/>
  <c r="DM12" i="29"/>
  <c r="CM12" i="29" s="1"/>
  <c r="DL12" i="29"/>
  <c r="DK12" i="29"/>
  <c r="DJ12" i="29"/>
  <c r="DI12" i="29"/>
  <c r="DH12" i="29"/>
  <c r="DG12" i="29"/>
  <c r="DF12" i="29"/>
  <c r="DE12" i="29"/>
  <c r="DD12" i="29"/>
  <c r="DC12" i="29"/>
  <c r="CY12" i="29"/>
  <c r="CX12" i="29"/>
  <c r="CW12" i="29"/>
  <c r="CV12" i="29"/>
  <c r="CU12" i="29"/>
  <c r="CT12" i="29"/>
  <c r="CS12" i="29"/>
  <c r="CR12" i="29"/>
  <c r="CQ12" i="29"/>
  <c r="CP12" i="29"/>
  <c r="CL12" i="29"/>
  <c r="CK12" i="29"/>
  <c r="CJ12" i="29"/>
  <c r="CI12" i="29"/>
  <c r="CH12" i="29"/>
  <c r="CG12" i="29"/>
  <c r="CF12" i="29"/>
  <c r="CE12" i="29"/>
  <c r="CD12" i="29"/>
  <c r="CC12" i="29"/>
  <c r="AF12" i="29"/>
  <c r="AE12" i="29"/>
  <c r="AC12" i="29"/>
  <c r="AB12" i="29"/>
  <c r="Z12" i="29"/>
  <c r="X12" i="29"/>
  <c r="EA11" i="29"/>
  <c r="DZ11" i="29"/>
  <c r="DY11" i="29"/>
  <c r="DX11" i="29"/>
  <c r="DW11" i="29"/>
  <c r="DV11" i="29"/>
  <c r="CV11" i="29" s="1"/>
  <c r="DU11" i="29"/>
  <c r="CU11" i="29" s="1"/>
  <c r="DT11" i="29"/>
  <c r="DS11" i="29"/>
  <c r="DR11" i="29"/>
  <c r="DQ11" i="29"/>
  <c r="DP11" i="29"/>
  <c r="DP9" i="29" s="1"/>
  <c r="DN11" i="29"/>
  <c r="DM11" i="29"/>
  <c r="DL11" i="29"/>
  <c r="DK11" i="29"/>
  <c r="DJ11" i="29"/>
  <c r="DI11" i="29"/>
  <c r="DH11" i="29"/>
  <c r="CH11" i="29" s="1"/>
  <c r="DG11" i="29"/>
  <c r="DF11" i="29"/>
  <c r="DE11" i="29"/>
  <c r="DD11" i="29"/>
  <c r="DC11" i="29"/>
  <c r="DA11" i="29"/>
  <c r="CZ11" i="29"/>
  <c r="CY11" i="29"/>
  <c r="CX11" i="29"/>
  <c r="CW11" i="29"/>
  <c r="CT11" i="29"/>
  <c r="CS11" i="29"/>
  <c r="CR11" i="29"/>
  <c r="CQ11" i="29"/>
  <c r="CP11" i="29"/>
  <c r="CP9" i="29" s="1"/>
  <c r="CN11" i="29"/>
  <c r="CM11" i="29"/>
  <c r="CL11" i="29"/>
  <c r="CK11" i="29"/>
  <c r="CJ11" i="29"/>
  <c r="CI11" i="29"/>
  <c r="CG11" i="29"/>
  <c r="CF11" i="29"/>
  <c r="CE11" i="29"/>
  <c r="CD11" i="29"/>
  <c r="CC11" i="29"/>
  <c r="AH11" i="29"/>
  <c r="AF11" i="29"/>
  <c r="AC11" i="29"/>
  <c r="AB11" i="29"/>
  <c r="Z11" i="29"/>
  <c r="Y11" i="29"/>
  <c r="X11" i="29"/>
  <c r="EA10" i="29"/>
  <c r="DZ10" i="29"/>
  <c r="DY10" i="29"/>
  <c r="DY9" i="29" s="1"/>
  <c r="DX10" i="29"/>
  <c r="DX9" i="29" s="1"/>
  <c r="DW10" i="29"/>
  <c r="DW9" i="29" s="1"/>
  <c r="DV10" i="29"/>
  <c r="DV9" i="29" s="1"/>
  <c r="DU10" i="29"/>
  <c r="DT10" i="29"/>
  <c r="DS10" i="29"/>
  <c r="DR10" i="29"/>
  <c r="DR9" i="29" s="1"/>
  <c r="DQ10" i="29"/>
  <c r="DP10" i="29"/>
  <c r="DN10" i="29"/>
  <c r="DM10" i="29"/>
  <c r="DL10" i="29"/>
  <c r="CL10" i="29" s="1"/>
  <c r="DK10" i="29"/>
  <c r="CK10" i="29" s="1"/>
  <c r="DJ10" i="29"/>
  <c r="CJ10" i="29" s="1"/>
  <c r="DI10" i="29"/>
  <c r="DI9" i="29" s="1"/>
  <c r="DH10" i="29"/>
  <c r="DG10" i="29"/>
  <c r="DF10" i="29"/>
  <c r="DE10" i="29"/>
  <c r="DD10" i="29"/>
  <c r="DC10" i="29"/>
  <c r="DA10" i="29"/>
  <c r="CZ10" i="29"/>
  <c r="CY10" i="29"/>
  <c r="CX10" i="29"/>
  <c r="CX9" i="29" s="1"/>
  <c r="CU10" i="29"/>
  <c r="CT10" i="29"/>
  <c r="CS10" i="29"/>
  <c r="CR10" i="29"/>
  <c r="CQ10" i="29"/>
  <c r="CP10" i="29"/>
  <c r="CN10" i="29"/>
  <c r="CM10" i="29"/>
  <c r="CH10" i="29"/>
  <c r="CG10" i="29"/>
  <c r="CF10" i="29"/>
  <c r="CE10" i="29"/>
  <c r="CE9" i="29" s="1"/>
  <c r="CD10" i="29"/>
  <c r="CC10" i="29"/>
  <c r="AQ10" i="29"/>
  <c r="AN10" i="29"/>
  <c r="AR10" i="29" s="1"/>
  <c r="AC10" i="29"/>
  <c r="AB10" i="29"/>
  <c r="AA10" i="29"/>
  <c r="Z10" i="29"/>
  <c r="X10" i="29"/>
  <c r="X9" i="29" s="1"/>
  <c r="DK9" i="29"/>
  <c r="DJ9" i="29"/>
  <c r="DG9" i="29"/>
  <c r="DE9" i="29"/>
  <c r="CR9" i="29"/>
  <c r="CQ9" i="29"/>
  <c r="AF9" i="29" l="1"/>
  <c r="AN293" i="29"/>
  <c r="AN42" i="29" s="1"/>
  <c r="AU87" i="29"/>
  <c r="AT89" i="29"/>
  <c r="AU89" i="29" s="1"/>
  <c r="AX103" i="29"/>
  <c r="AX119" i="29"/>
  <c r="AV119" i="29"/>
  <c r="AY128" i="29"/>
  <c r="AV130" i="29"/>
  <c r="AO181" i="29"/>
  <c r="AZ183" i="29"/>
  <c r="BA183" i="29" s="1"/>
  <c r="AV183" i="29"/>
  <c r="AR184" i="29"/>
  <c r="AR186" i="29" s="1"/>
  <c r="AR175" i="29" s="1"/>
  <c r="Y191" i="29"/>
  <c r="Y38" i="29" s="1"/>
  <c r="AZ203" i="29"/>
  <c r="BA203" i="29" s="1"/>
  <c r="AA217" i="29"/>
  <c r="AA39" i="29" s="1"/>
  <c r="AD220" i="29"/>
  <c r="W217" i="29"/>
  <c r="W39" i="29" s="1"/>
  <c r="AE234" i="29"/>
  <c r="AE226" i="29" s="1"/>
  <c r="AE51" i="29" s="1"/>
  <c r="AU244" i="29"/>
  <c r="AD270" i="29"/>
  <c r="AX270" i="29" s="1"/>
  <c r="Y269" i="29"/>
  <c r="AO280" i="29"/>
  <c r="AU245" i="29"/>
  <c r="AW286" i="29"/>
  <c r="AH10" i="29"/>
  <c r="AW10" i="29" s="1"/>
  <c r="AH12" i="29"/>
  <c r="AW12" i="29" s="1"/>
  <c r="W13" i="29"/>
  <c r="AF79" i="29"/>
  <c r="AF60" i="29" s="1"/>
  <c r="AF67" i="29" s="1"/>
  <c r="AH91" i="29"/>
  <c r="AY94" i="29"/>
  <c r="AX95" i="29"/>
  <c r="AE100" i="29"/>
  <c r="AG100" i="29"/>
  <c r="AR111" i="29"/>
  <c r="AN120" i="29"/>
  <c r="AO117" i="29"/>
  <c r="AT133" i="29"/>
  <c r="AR140" i="29"/>
  <c r="AT166" i="29"/>
  <c r="AT37" i="29" s="1"/>
  <c r="AL180" i="29"/>
  <c r="AW180" i="29"/>
  <c r="AR182" i="29"/>
  <c r="AE191" i="29"/>
  <c r="AE38" i="29" s="1"/>
  <c r="AZ204" i="29"/>
  <c r="AD242" i="29"/>
  <c r="AG242" i="29" s="1"/>
  <c r="AD247" i="29"/>
  <c r="AF133" i="29"/>
  <c r="AN136" i="29"/>
  <c r="AR134" i="29"/>
  <c r="AR136" i="29" s="1"/>
  <c r="AU168" i="29"/>
  <c r="AO182" i="29"/>
  <c r="AI194" i="29"/>
  <c r="AN217" i="29"/>
  <c r="AN39" i="29" s="1"/>
  <c r="AZ256" i="29"/>
  <c r="AR286" i="29"/>
  <c r="AW287" i="29"/>
  <c r="AX307" i="29"/>
  <c r="AD316" i="29"/>
  <c r="AZ307" i="29"/>
  <c r="AR284" i="29"/>
  <c r="AA293" i="29"/>
  <c r="AA42" i="29" s="1"/>
  <c r="AZ94" i="29"/>
  <c r="BA94" i="29" s="1"/>
  <c r="AE79" i="29"/>
  <c r="AE60" i="29" s="1"/>
  <c r="AE16" i="29"/>
  <c r="AL81" i="29"/>
  <c r="AH79" i="29"/>
  <c r="AH60" i="29" s="1"/>
  <c r="AZ168" i="29"/>
  <c r="BA168" i="29" s="1"/>
  <c r="AX168" i="29"/>
  <c r="AW169" i="29"/>
  <c r="CD172" i="29"/>
  <c r="CQ172" i="29"/>
  <c r="CQ176" i="29" s="1"/>
  <c r="AL314" i="29"/>
  <c r="AW314" i="29"/>
  <c r="AV314" i="29"/>
  <c r="Y15" i="29"/>
  <c r="AR52" i="29"/>
  <c r="AD152" i="29"/>
  <c r="AF159" i="29"/>
  <c r="AF160" i="29" s="1"/>
  <c r="DD176" i="29"/>
  <c r="DQ176" i="29"/>
  <c r="AI203" i="29"/>
  <c r="AO232" i="29"/>
  <c r="AR232" i="29"/>
  <c r="AN269" i="29"/>
  <c r="AR271" i="29"/>
  <c r="AX129" i="29"/>
  <c r="AV113" i="29"/>
  <c r="AV94" i="29"/>
  <c r="AV96" i="29" s="1"/>
  <c r="AF29" i="29"/>
  <c r="AL195" i="29"/>
  <c r="AO77" i="29"/>
  <c r="AL125" i="29"/>
  <c r="AW125" i="29"/>
  <c r="AV125" i="29"/>
  <c r="AL196" i="29"/>
  <c r="AH217" i="29"/>
  <c r="AH39" i="29" s="1"/>
  <c r="AI220" i="29"/>
  <c r="AZ255" i="29"/>
  <c r="AX111" i="29"/>
  <c r="AD81" i="29"/>
  <c r="AV93" i="29"/>
  <c r="AN100" i="29"/>
  <c r="AR98" i="29"/>
  <c r="AO113" i="29"/>
  <c r="AO119" i="29"/>
  <c r="AY132" i="29"/>
  <c r="AI155" i="29"/>
  <c r="AV155" i="29"/>
  <c r="AL155" i="29"/>
  <c r="AX182" i="29"/>
  <c r="AV205" i="29"/>
  <c r="AZ205" i="29"/>
  <c r="BA205" i="29" s="1"/>
  <c r="AU205" i="29"/>
  <c r="AO210" i="29"/>
  <c r="AO254" i="29"/>
  <c r="AR270" i="29"/>
  <c r="AZ310" i="29"/>
  <c r="BA310" i="29" s="1"/>
  <c r="AV310" i="29"/>
  <c r="AU310" i="29"/>
  <c r="AA133" i="29"/>
  <c r="AR209" i="29"/>
  <c r="W240" i="29"/>
  <c r="W40" i="29" s="1"/>
  <c r="AI113" i="29"/>
  <c r="AI122" i="29"/>
  <c r="AH149" i="29"/>
  <c r="AW148" i="29"/>
  <c r="AX181" i="29"/>
  <c r="AV123" i="29"/>
  <c r="AL132" i="29"/>
  <c r="AE146" i="29"/>
  <c r="AX140" i="29"/>
  <c r="AV156" i="29"/>
  <c r="AI156" i="29"/>
  <c r="AW156" i="29"/>
  <c r="AW209" i="29"/>
  <c r="AU232" i="29"/>
  <c r="AT234" i="29"/>
  <c r="AT226" i="29" s="1"/>
  <c r="AW294" i="29"/>
  <c r="AW293" i="29" s="1"/>
  <c r="AV308" i="29"/>
  <c r="W191" i="29"/>
  <c r="W38" i="29" s="1"/>
  <c r="AD196" i="29"/>
  <c r="AD258" i="29"/>
  <c r="AZ254" i="29"/>
  <c r="BA254" i="29" s="1"/>
  <c r="AV254" i="29"/>
  <c r="AU254" i="29"/>
  <c r="AI93" i="29"/>
  <c r="AE109" i="29"/>
  <c r="AI90" i="29"/>
  <c r="AG120" i="29"/>
  <c r="AI129" i="29"/>
  <c r="AO140" i="29"/>
  <c r="AA152" i="29"/>
  <c r="AC151" i="29"/>
  <c r="AC152" i="29" s="1"/>
  <c r="AL233" i="29"/>
  <c r="W10" i="29"/>
  <c r="AA16" i="29"/>
  <c r="AA15" i="29" s="1"/>
  <c r="AA67" i="29"/>
  <c r="AW87" i="29"/>
  <c r="AW89" i="29" s="1"/>
  <c r="AI87" i="29"/>
  <c r="AV104" i="29"/>
  <c r="Y10" i="29"/>
  <c r="Y73" i="29"/>
  <c r="Y36" i="29" s="1"/>
  <c r="AD78" i="29"/>
  <c r="AH89" i="29"/>
  <c r="AI89" i="29" s="1"/>
  <c r="AX94" i="29"/>
  <c r="AU99" i="29"/>
  <c r="AO103" i="29"/>
  <c r="AL122" i="29"/>
  <c r="AW122" i="29"/>
  <c r="AV124" i="29"/>
  <c r="AO124" i="29"/>
  <c r="AO131" i="29"/>
  <c r="AI132" i="29"/>
  <c r="AF146" i="29"/>
  <c r="AI143" i="29"/>
  <c r="AW168" i="29"/>
  <c r="AI168" i="29"/>
  <c r="AX193" i="29"/>
  <c r="AR210" i="29"/>
  <c r="AW211" i="29"/>
  <c r="AR217" i="29"/>
  <c r="W234" i="29"/>
  <c r="W226" i="29" s="1"/>
  <c r="W51" i="29" s="1"/>
  <c r="AE258" i="29"/>
  <c r="AE249" i="29" s="1"/>
  <c r="AE52" i="29" s="1"/>
  <c r="AH263" i="29"/>
  <c r="AH41" i="29" s="1"/>
  <c r="AX284" i="29"/>
  <c r="AI308" i="29"/>
  <c r="BJ152" i="29"/>
  <c r="CK172" i="29"/>
  <c r="AL208" i="29"/>
  <c r="AX99" i="29"/>
  <c r="AA246" i="29"/>
  <c r="AI103" i="29"/>
  <c r="AA9" i="29"/>
  <c r="AF16" i="29"/>
  <c r="AF15" i="29" s="1"/>
  <c r="W12" i="29"/>
  <c r="Y14" i="29"/>
  <c r="AV90" i="29"/>
  <c r="AV91" i="29" s="1"/>
  <c r="AO104" i="29"/>
  <c r="AZ119" i="29"/>
  <c r="BA119" i="29" s="1"/>
  <c r="AA136" i="29"/>
  <c r="AG146" i="29"/>
  <c r="AX158" i="29"/>
  <c r="AD159" i="29"/>
  <c r="AD160" i="29" s="1"/>
  <c r="AU209" i="29"/>
  <c r="AC258" i="29"/>
  <c r="AC249" i="29" s="1"/>
  <c r="AC52" i="29" s="1"/>
  <c r="AC28" i="29" s="1"/>
  <c r="AD271" i="29"/>
  <c r="AL280" i="29"/>
  <c r="AL308" i="29"/>
  <c r="AR78" i="29"/>
  <c r="AX87" i="29"/>
  <c r="AX89" i="29" s="1"/>
  <c r="AZ93" i="29"/>
  <c r="AY102" i="29"/>
  <c r="AR113" i="29"/>
  <c r="AI114" i="29"/>
  <c r="AU117" i="29"/>
  <c r="Y136" i="29"/>
  <c r="AJ139" i="29"/>
  <c r="AI141" i="29"/>
  <c r="AZ142" i="29"/>
  <c r="AT146" i="29"/>
  <c r="AT153" i="29" s="1"/>
  <c r="AU151" i="29"/>
  <c r="AE186" i="29"/>
  <c r="AE175" i="29" s="1"/>
  <c r="AE49" i="29" s="1"/>
  <c r="AE25" i="29" s="1"/>
  <c r="AV182" i="29"/>
  <c r="AD194" i="29"/>
  <c r="AU207" i="29"/>
  <c r="AU210" i="29"/>
  <c r="AU231" i="29"/>
  <c r="AW233" i="29"/>
  <c r="Y240" i="29"/>
  <c r="Y40" i="29" s="1"/>
  <c r="AW247" i="29"/>
  <c r="AU271" i="29"/>
  <c r="AT288" i="29"/>
  <c r="AL287" i="29"/>
  <c r="AW296" i="29"/>
  <c r="AA316" i="29"/>
  <c r="AA302" i="29" s="1"/>
  <c r="AI309" i="29"/>
  <c r="AI312" i="29"/>
  <c r="AZ313" i="29"/>
  <c r="BA313" i="29" s="1"/>
  <c r="BE316" i="29"/>
  <c r="BF316" i="29"/>
  <c r="AU94" i="29"/>
  <c r="AH105" i="29"/>
  <c r="AU104" i="29"/>
  <c r="AL111" i="29"/>
  <c r="AZ112" i="29"/>
  <c r="BA112" i="29" s="1"/>
  <c r="AR135" i="29"/>
  <c r="AP139" i="29"/>
  <c r="AR148" i="29"/>
  <c r="AR149" i="29" s="1"/>
  <c r="AR108" i="29" s="1"/>
  <c r="BF152" i="29"/>
  <c r="AD170" i="29"/>
  <c r="AD13" i="29" s="1"/>
  <c r="AR181" i="29"/>
  <c r="AW182" i="29"/>
  <c r="AA191" i="29"/>
  <c r="AA38" i="29" s="1"/>
  <c r="AA43" i="29" s="1"/>
  <c r="AX210" i="29"/>
  <c r="Y234" i="29"/>
  <c r="Y226" i="29" s="1"/>
  <c r="AG244" i="29"/>
  <c r="AX257" i="29"/>
  <c r="AD267" i="29"/>
  <c r="AD268" i="29"/>
  <c r="AI268" i="29" s="1"/>
  <c r="AZ285" i="29"/>
  <c r="BA285" i="29" s="1"/>
  <c r="AR294" i="29"/>
  <c r="AD301" i="29"/>
  <c r="AU301" i="29" s="1"/>
  <c r="AU308" i="29"/>
  <c r="AX311" i="29"/>
  <c r="BG316" i="29"/>
  <c r="AZ311" i="29"/>
  <c r="BA311" i="29" s="1"/>
  <c r="BQ316" i="29"/>
  <c r="AZ129" i="29"/>
  <c r="AV132" i="29"/>
  <c r="AZ143" i="29"/>
  <c r="AX143" i="29"/>
  <c r="AI148" i="29"/>
  <c r="BA182" i="29"/>
  <c r="AF191" i="29"/>
  <c r="AF38" i="29" s="1"/>
  <c r="AA212" i="29"/>
  <c r="AA197" i="29" s="1"/>
  <c r="AF234" i="29"/>
  <c r="AF226" i="29" s="1"/>
  <c r="AF258" i="29"/>
  <c r="AF249" i="29" s="1"/>
  <c r="AF52" i="29" s="1"/>
  <c r="Y263" i="29"/>
  <c r="Y41" i="29" s="1"/>
  <c r="AV277" i="29"/>
  <c r="BA280" i="29"/>
  <c r="AR287" i="29"/>
  <c r="AG316" i="29"/>
  <c r="AG302" i="29" s="1"/>
  <c r="AG54" i="29" s="1"/>
  <c r="AU309" i="29"/>
  <c r="AV117" i="29"/>
  <c r="AU119" i="29"/>
  <c r="AE133" i="29"/>
  <c r="AU129" i="29"/>
  <c r="AW131" i="29"/>
  <c r="AX132" i="29"/>
  <c r="AF136" i="29"/>
  <c r="AY140" i="29"/>
  <c r="AU141" i="29"/>
  <c r="AZ144" i="29"/>
  <c r="AU148" i="29"/>
  <c r="AZ157" i="29"/>
  <c r="BA157" i="29" s="1"/>
  <c r="AE166" i="29"/>
  <c r="AE37" i="29" s="1"/>
  <c r="DM176" i="29"/>
  <c r="AI182" i="29"/>
  <c r="AL193" i="29"/>
  <c r="AU202" i="29"/>
  <c r="W212" i="29"/>
  <c r="W197" i="29" s="1"/>
  <c r="AL225" i="29"/>
  <c r="AG234" i="29"/>
  <c r="AG226" i="29" s="1"/>
  <c r="AG51" i="29" s="1"/>
  <c r="W258" i="29"/>
  <c r="W249" i="29" s="1"/>
  <c r="W52" i="29" s="1"/>
  <c r="AO255" i="29"/>
  <c r="AV256" i="29"/>
  <c r="BV258" i="29"/>
  <c r="AG258" i="29"/>
  <c r="AG249" i="29" s="1"/>
  <c r="AG52" i="29" s="1"/>
  <c r="AE269" i="29"/>
  <c r="AE65" i="29" s="1"/>
  <c r="AE67" i="29" s="1"/>
  <c r="AV278" i="29"/>
  <c r="AA288" i="29"/>
  <c r="AA272" i="29" s="1"/>
  <c r="AA53" i="29" s="1"/>
  <c r="AU286" i="29"/>
  <c r="AD294" i="29"/>
  <c r="AG294" i="29" s="1"/>
  <c r="AU295" i="29"/>
  <c r="AU297" i="29"/>
  <c r="AV309" i="29"/>
  <c r="AU312" i="29"/>
  <c r="AX314" i="29"/>
  <c r="AE96" i="29"/>
  <c r="AE161" i="29" s="1"/>
  <c r="AE82" i="29" s="1"/>
  <c r="AX93" i="29"/>
  <c r="AX96" i="29" s="1"/>
  <c r="AY112" i="29"/>
  <c r="AI117" i="29"/>
  <c r="AY127" i="29"/>
  <c r="AL131" i="29"/>
  <c r="AI140" i="29"/>
  <c r="AJ140" i="29" s="1"/>
  <c r="AU144" i="29"/>
  <c r="AU158" i="29"/>
  <c r="X176" i="29"/>
  <c r="CT172" i="29"/>
  <c r="AU181" i="29"/>
  <c r="AD218" i="29"/>
  <c r="AO218" i="29" s="1"/>
  <c r="AV231" i="29"/>
  <c r="AO244" i="29"/>
  <c r="AO245" i="29"/>
  <c r="AI256" i="29"/>
  <c r="AE263" i="29"/>
  <c r="AE41" i="29" s="1"/>
  <c r="AW285" i="29"/>
  <c r="AU287" i="29"/>
  <c r="Y293" i="29"/>
  <c r="Y42" i="29" s="1"/>
  <c r="AU298" i="29"/>
  <c r="AF299" i="29"/>
  <c r="AF66" i="29" s="1"/>
  <c r="AR301" i="29"/>
  <c r="AX312" i="29"/>
  <c r="AZ314" i="29"/>
  <c r="BA314" i="29" s="1"/>
  <c r="BT316" i="29"/>
  <c r="AU114" i="29"/>
  <c r="AY122" i="29"/>
  <c r="AZ132" i="29"/>
  <c r="AX139" i="29"/>
  <c r="AZ141" i="29"/>
  <c r="BA141" i="29" s="1"/>
  <c r="AX148" i="29"/>
  <c r="AE159" i="29"/>
  <c r="AE160" i="29" s="1"/>
  <c r="AU183" i="29"/>
  <c r="AU206" i="29"/>
  <c r="AD219" i="29"/>
  <c r="AV219" i="29" s="1"/>
  <c r="AI231" i="29"/>
  <c r="AO247" i="29"/>
  <c r="AU255" i="29"/>
  <c r="AL266" i="29"/>
  <c r="AR266" i="29"/>
  <c r="AR267" i="29"/>
  <c r="AG288" i="29"/>
  <c r="AG272" i="29" s="1"/>
  <c r="AG53" i="29" s="1"/>
  <c r="AF288" i="29"/>
  <c r="AF272" i="29" s="1"/>
  <c r="AF53" i="29" s="1"/>
  <c r="AU282" i="29"/>
  <c r="AU284" i="29"/>
  <c r="AZ312" i="29"/>
  <c r="BA312" i="29" s="1"/>
  <c r="AX315" i="29"/>
  <c r="AY95" i="29"/>
  <c r="AW98" i="29"/>
  <c r="AW100" i="29" s="1"/>
  <c r="AR99" i="29"/>
  <c r="AR100" i="29" s="1"/>
  <c r="AF105" i="29"/>
  <c r="AW103" i="29"/>
  <c r="AR127" i="29"/>
  <c r="W136" i="29"/>
  <c r="BF136" i="29" s="1"/>
  <c r="AZ151" i="29"/>
  <c r="BA151" i="29" s="1"/>
  <c r="BF159" i="29"/>
  <c r="BS159" i="29"/>
  <c r="AZ156" i="29"/>
  <c r="DS176" i="29"/>
  <c r="AX180" i="29"/>
  <c r="AZ210" i="29"/>
  <c r="BA210" i="29" s="1"/>
  <c r="AG220" i="29"/>
  <c r="AD221" i="29"/>
  <c r="AZ221" i="29" s="1"/>
  <c r="BA221" i="29" s="1"/>
  <c r="AD222" i="29"/>
  <c r="AD225" i="29"/>
  <c r="X234" i="29"/>
  <c r="X226" i="29" s="1"/>
  <c r="X51" i="29" s="1"/>
  <c r="X27" i="29" s="1"/>
  <c r="AA258" i="29"/>
  <c r="AA249" i="29" s="1"/>
  <c r="AA52" i="29" s="1"/>
  <c r="Y258" i="29"/>
  <c r="Y249" i="29" s="1"/>
  <c r="BS258" i="29"/>
  <c r="AN263" i="29"/>
  <c r="AN41" i="29" s="1"/>
  <c r="AV284" i="29"/>
  <c r="AL286" i="29"/>
  <c r="Y316" i="29"/>
  <c r="Y302" i="29" s="1"/>
  <c r="AW312" i="29"/>
  <c r="CL9" i="29"/>
  <c r="CJ9" i="29"/>
  <c r="CF43" i="29"/>
  <c r="CC9" i="29"/>
  <c r="CT9" i="29"/>
  <c r="CK9" i="29"/>
  <c r="DV19" i="29"/>
  <c r="CV42" i="29"/>
  <c r="CV43" i="29" s="1"/>
  <c r="CY62" i="29"/>
  <c r="CF13" i="29"/>
  <c r="DA36" i="29"/>
  <c r="DA43" i="29" s="1"/>
  <c r="EA43" i="29"/>
  <c r="BR96" i="29"/>
  <c r="AO120" i="29"/>
  <c r="AH9" i="29"/>
  <c r="AE9" i="29"/>
  <c r="CG9" i="29"/>
  <c r="DT9" i="29"/>
  <c r="AE15" i="29"/>
  <c r="AB24" i="29"/>
  <c r="DS43" i="29"/>
  <c r="CS36" i="29"/>
  <c r="CS43" i="29" s="1"/>
  <c r="DC25" i="29"/>
  <c r="CC25" i="29" s="1"/>
  <c r="DC43" i="29"/>
  <c r="DP25" i="29"/>
  <c r="CP25" i="29" s="1"/>
  <c r="DP43" i="29"/>
  <c r="DG28" i="29"/>
  <c r="CG28" i="29" s="1"/>
  <c r="DT28" i="29"/>
  <c r="CT28" i="29" s="1"/>
  <c r="DM30" i="29"/>
  <c r="CM30" i="29" s="1"/>
  <c r="DZ30" i="29"/>
  <c r="CZ30" i="29" s="1"/>
  <c r="DG55" i="29"/>
  <c r="DG18" i="29" s="1"/>
  <c r="CG48" i="29"/>
  <c r="CG55" i="29" s="1"/>
  <c r="DH30" i="29"/>
  <c r="CH30" i="29" s="1"/>
  <c r="AD75" i="29"/>
  <c r="W73" i="29"/>
  <c r="W36" i="29" s="1"/>
  <c r="W11" i="29"/>
  <c r="DD30" i="29"/>
  <c r="CD30" i="29" s="1"/>
  <c r="CD54" i="29"/>
  <c r="CU73" i="29"/>
  <c r="AQ76" i="29"/>
  <c r="AW13" i="29"/>
  <c r="DW30" i="29"/>
  <c r="CW30" i="29" s="1"/>
  <c r="AL39" i="29"/>
  <c r="AW39" i="29"/>
  <c r="CK161" i="29"/>
  <c r="CS13" i="29"/>
  <c r="CQ15" i="29"/>
  <c r="Z43" i="29"/>
  <c r="Z24" i="29"/>
  <c r="Z31" i="29" s="1"/>
  <c r="CZ39" i="29"/>
  <c r="CN36" i="29"/>
  <c r="CN43" i="29" s="1"/>
  <c r="DN43" i="29"/>
  <c r="AR13" i="29"/>
  <c r="DT25" i="29"/>
  <c r="CT25" i="29" s="1"/>
  <c r="CT49" i="29"/>
  <c r="CR36" i="29"/>
  <c r="CR43" i="29" s="1"/>
  <c r="DR43" i="29"/>
  <c r="DC303" i="29"/>
  <c r="DC54" i="29"/>
  <c r="DL43" i="29"/>
  <c r="CL36" i="29"/>
  <c r="CL43" i="29" s="1"/>
  <c r="AK76" i="29"/>
  <c r="CW43" i="29"/>
  <c r="DJ43" i="29"/>
  <c r="DL9" i="29"/>
  <c r="AR38" i="29"/>
  <c r="CP67" i="29"/>
  <c r="CD9" i="29"/>
  <c r="DD9" i="29"/>
  <c r="DQ9" i="29"/>
  <c r="CG15" i="29"/>
  <c r="CZ15" i="29"/>
  <c r="DF25" i="29"/>
  <c r="CF25" i="29" s="1"/>
  <c r="CJ67" i="29"/>
  <c r="DJ67" i="29"/>
  <c r="CG67" i="29"/>
  <c r="DG19" i="29"/>
  <c r="CV10" i="29"/>
  <c r="DK43" i="29"/>
  <c r="CK36" i="29"/>
  <c r="CK43" i="29" s="1"/>
  <c r="AN9" i="29"/>
  <c r="AC43" i="29"/>
  <c r="CF40" i="29"/>
  <c r="W9" i="29"/>
  <c r="DC24" i="29"/>
  <c r="DG24" i="29"/>
  <c r="CG36" i="29"/>
  <c r="CG43" i="29" s="1"/>
  <c r="CT36" i="29"/>
  <c r="CT43" i="29" s="1"/>
  <c r="DT24" i="29"/>
  <c r="CE53" i="29"/>
  <c r="DU83" i="29"/>
  <c r="DU48" i="29"/>
  <c r="DQ303" i="29"/>
  <c r="DQ54" i="29"/>
  <c r="AN15" i="29"/>
  <c r="AR17" i="29"/>
  <c r="CM36" i="29"/>
  <c r="CM43" i="29" s="1"/>
  <c r="DM43" i="29"/>
  <c r="DC9" i="29"/>
  <c r="AW14" i="29"/>
  <c r="DY43" i="29"/>
  <c r="CQ49" i="29"/>
  <c r="AG78" i="29"/>
  <c r="AV78" i="29"/>
  <c r="AX78" i="29"/>
  <c r="AO78" i="29"/>
  <c r="AU78" i="29"/>
  <c r="AZ78" i="29"/>
  <c r="BA78" i="29" s="1"/>
  <c r="CG109" i="29"/>
  <c r="BG105" i="29"/>
  <c r="CI10" i="29"/>
  <c r="CL67" i="29"/>
  <c r="CY9" i="29"/>
  <c r="AB9" i="29"/>
  <c r="CH43" i="29"/>
  <c r="CT50" i="29"/>
  <c r="DD67" i="29"/>
  <c r="CD60" i="29"/>
  <c r="CD67" i="29" s="1"/>
  <c r="AF43" i="29"/>
  <c r="CI42" i="29"/>
  <c r="CI43" i="29" s="1"/>
  <c r="DP303" i="29"/>
  <c r="DP54" i="29"/>
  <c r="CP54" i="29" s="1"/>
  <c r="CW10" i="29"/>
  <c r="AW11" i="29"/>
  <c r="CJ43" i="29"/>
  <c r="Z9" i="29"/>
  <c r="Z19" i="29" s="1"/>
  <c r="CH9" i="29"/>
  <c r="CU9" i="29"/>
  <c r="DH9" i="29"/>
  <c r="DU9" i="29"/>
  <c r="AL14" i="29"/>
  <c r="AH15" i="29"/>
  <c r="DW43" i="29"/>
  <c r="CC67" i="29"/>
  <c r="DD43" i="29"/>
  <c r="CD36" i="29"/>
  <c r="CD43" i="29" s="1"/>
  <c r="DV43" i="29"/>
  <c r="AW41" i="29"/>
  <c r="DC30" i="29"/>
  <c r="CC30" i="29" s="1"/>
  <c r="DP30" i="29"/>
  <c r="CP30" i="29" s="1"/>
  <c r="CZ197" i="29"/>
  <c r="CN9" i="29"/>
  <c r="DA9" i="29"/>
  <c r="DN9" i="29"/>
  <c r="EA9" i="29"/>
  <c r="DH43" i="29"/>
  <c r="AB26" i="29"/>
  <c r="DL28" i="29"/>
  <c r="CL28" i="29" s="1"/>
  <c r="DY28" i="29"/>
  <c r="CY28" i="29" s="1"/>
  <c r="AB55" i="29"/>
  <c r="AB18" i="29" s="1"/>
  <c r="DV55" i="29"/>
  <c r="DV18" i="29" s="1"/>
  <c r="DR67" i="29"/>
  <c r="AV77" i="29"/>
  <c r="AG77" i="29"/>
  <c r="AJ77" i="29" s="1"/>
  <c r="AX77" i="29"/>
  <c r="AZ77" i="29"/>
  <c r="BA77" i="29" s="1"/>
  <c r="AT60" i="29"/>
  <c r="DG83" i="29"/>
  <c r="CV160" i="29"/>
  <c r="BV160" i="29" s="1"/>
  <c r="BV159" i="29"/>
  <c r="AC9" i="29"/>
  <c r="DF43" i="29"/>
  <c r="DX43" i="29"/>
  <c r="DX24" i="29"/>
  <c r="DV25" i="29"/>
  <c r="AC26" i="29"/>
  <c r="DX55" i="29"/>
  <c r="DX18" i="29" s="1"/>
  <c r="DX19" i="29" s="1"/>
  <c r="CX48" i="29"/>
  <c r="CX55" i="29" s="1"/>
  <c r="CV60" i="29"/>
  <c r="CV67" i="29" s="1"/>
  <c r="DV67" i="29"/>
  <c r="EA67" i="29"/>
  <c r="DA60" i="29"/>
  <c r="DA67" i="29" s="1"/>
  <c r="DC109" i="29"/>
  <c r="AD80" i="29"/>
  <c r="W79" i="29"/>
  <c r="W60" i="29" s="1"/>
  <c r="CM9" i="29"/>
  <c r="CZ9" i="29"/>
  <c r="DM9" i="29"/>
  <c r="DZ9" i="29"/>
  <c r="CP43" i="29"/>
  <c r="DI43" i="29"/>
  <c r="DZ43" i="29"/>
  <c r="CZ36" i="29"/>
  <c r="CZ43" i="29" s="1"/>
  <c r="CV55" i="29"/>
  <c r="DE30" i="29"/>
  <c r="CE30" i="29" s="1"/>
  <c r="CE54" i="29"/>
  <c r="AH73" i="29"/>
  <c r="AL76" i="29"/>
  <c r="DC83" i="29"/>
  <c r="DP48" i="29"/>
  <c r="DP83" i="29"/>
  <c r="BJ96" i="29"/>
  <c r="AD96" i="29"/>
  <c r="BG96" i="29" s="1"/>
  <c r="AI95" i="29"/>
  <c r="AV95" i="29"/>
  <c r="AZ95" i="29"/>
  <c r="BA95" i="29" s="1"/>
  <c r="AO75" i="29"/>
  <c r="AR75" i="29"/>
  <c r="AW75" i="29"/>
  <c r="DU30" i="29"/>
  <c r="CU30" i="29" s="1"/>
  <c r="DJ27" i="29"/>
  <c r="CJ27" i="29" s="1"/>
  <c r="DW27" i="29"/>
  <c r="CW27" i="29" s="1"/>
  <c r="X67" i="29"/>
  <c r="DF67" i="29"/>
  <c r="CF60" i="29"/>
  <c r="CF67" i="29" s="1"/>
  <c r="DQ43" i="29"/>
  <c r="CQ36" i="29"/>
  <c r="CQ43" i="29" s="1"/>
  <c r="AQ73" i="29"/>
  <c r="AQ36" i="29" s="1"/>
  <c r="BX96" i="29"/>
  <c r="CA96" i="29"/>
  <c r="AL77" i="29"/>
  <c r="AW77" i="29"/>
  <c r="AI77" i="29"/>
  <c r="AU75" i="29"/>
  <c r="AT11" i="29"/>
  <c r="AK80" i="29"/>
  <c r="CH79" i="29"/>
  <c r="CU79" i="29"/>
  <c r="AQ80" i="29"/>
  <c r="CM161" i="29"/>
  <c r="CE73" i="29"/>
  <c r="CH60" i="29"/>
  <c r="CH67" i="29" s="1"/>
  <c r="DH67" i="29"/>
  <c r="BA87" i="29"/>
  <c r="DI67" i="29"/>
  <c r="CI60" i="29"/>
  <c r="CI67" i="29" s="1"/>
  <c r="DH83" i="29"/>
  <c r="DH48" i="29"/>
  <c r="CM96" i="29"/>
  <c r="BM96" i="29" s="1"/>
  <c r="CZ96" i="29"/>
  <c r="BZ96" i="29" s="1"/>
  <c r="BA122" i="29"/>
  <c r="CW160" i="29"/>
  <c r="BW160" i="29" s="1"/>
  <c r="BW159" i="29"/>
  <c r="DX67" i="29"/>
  <c r="DT83" i="29"/>
  <c r="DT48" i="29"/>
  <c r="BA93" i="29"/>
  <c r="CN96" i="29"/>
  <c r="BN96" i="29" s="1"/>
  <c r="BC133" i="29"/>
  <c r="BY133" i="29"/>
  <c r="BP100" i="29"/>
  <c r="CJ105" i="29"/>
  <c r="CW105" i="29"/>
  <c r="CQ109" i="29"/>
  <c r="CP109" i="29"/>
  <c r="DE43" i="29"/>
  <c r="DG27" i="29"/>
  <c r="CG27" i="29" s="1"/>
  <c r="DT27" i="29"/>
  <c r="CT27" i="29" s="1"/>
  <c r="Y67" i="29"/>
  <c r="DE67" i="29"/>
  <c r="CE60" i="29"/>
  <c r="CE67" i="29" s="1"/>
  <c r="DZ67" i="29"/>
  <c r="AN73" i="29"/>
  <c r="CW73" i="29"/>
  <c r="DI83" i="29"/>
  <c r="AG91" i="29"/>
  <c r="AY90" i="29"/>
  <c r="AQ120" i="29"/>
  <c r="AQ137" i="29" s="1"/>
  <c r="AX98" i="29"/>
  <c r="AZ98" i="29"/>
  <c r="AV98" i="29"/>
  <c r="AU98" i="29"/>
  <c r="AD100" i="29"/>
  <c r="BR100" i="29" s="1"/>
  <c r="BE100" i="29"/>
  <c r="CW60" i="29"/>
  <c r="CW67" i="29" s="1"/>
  <c r="DW67" i="29"/>
  <c r="AN79" i="29"/>
  <c r="AR80" i="29"/>
  <c r="DK161" i="29"/>
  <c r="DK82" i="29" s="1"/>
  <c r="DK109" i="29"/>
  <c r="AE120" i="29"/>
  <c r="CN120" i="29"/>
  <c r="CE36" i="29"/>
  <c r="CE43" i="29" s="1"/>
  <c r="DI48" i="29"/>
  <c r="AP52" i="29"/>
  <c r="DY67" i="29"/>
  <c r="CY60" i="29"/>
  <c r="CY67" i="29" s="1"/>
  <c r="DG67" i="29"/>
  <c r="X43" i="29"/>
  <c r="AE73" i="29"/>
  <c r="AE36" i="29" s="1"/>
  <c r="AW74" i="29"/>
  <c r="AO80" i="29"/>
  <c r="CC120" i="29"/>
  <c r="CC161" i="29" s="1"/>
  <c r="BW120" i="29"/>
  <c r="AR117" i="29"/>
  <c r="AT73" i="29"/>
  <c r="DS83" i="29"/>
  <c r="DS48" i="29"/>
  <c r="AF96" i="29"/>
  <c r="BC96" i="29"/>
  <c r="BE96" i="29"/>
  <c r="CE120" i="29"/>
  <c r="DK176" i="29"/>
  <c r="DK49" i="29"/>
  <c r="AG96" i="29"/>
  <c r="AY93" i="29"/>
  <c r="CC109" i="29"/>
  <c r="BC105" i="29"/>
  <c r="W109" i="29"/>
  <c r="CI109" i="29"/>
  <c r="AR39" i="29"/>
  <c r="DN29" i="29"/>
  <c r="CN29" i="29" s="1"/>
  <c r="EA29" i="29"/>
  <c r="DA29" i="29" s="1"/>
  <c r="DL67" i="29"/>
  <c r="CM79" i="29"/>
  <c r="CZ79" i="29"/>
  <c r="AG89" i="29"/>
  <c r="AY87" i="29"/>
  <c r="X161" i="29"/>
  <c r="X82" i="29" s="1"/>
  <c r="X109" i="29"/>
  <c r="AO98" i="29"/>
  <c r="CJ100" i="29"/>
  <c r="CW100" i="29"/>
  <c r="AI99" i="29"/>
  <c r="AL99" i="29"/>
  <c r="AW99" i="29"/>
  <c r="AY100" i="29"/>
  <c r="CX109" i="29"/>
  <c r="AR76" i="29"/>
  <c r="CN79" i="29"/>
  <c r="AT105" i="29"/>
  <c r="BL105" i="29"/>
  <c r="CY109" i="29"/>
  <c r="AY133" i="29"/>
  <c r="CM73" i="29"/>
  <c r="AD76" i="29"/>
  <c r="AO76" i="29"/>
  <c r="DF161" i="29"/>
  <c r="DF82" i="29" s="1"/>
  <c r="DF109" i="29"/>
  <c r="AX90" i="29"/>
  <c r="AX91" i="29" s="1"/>
  <c r="AZ90" i="29"/>
  <c r="AD91" i="29"/>
  <c r="AU91" i="29" s="1"/>
  <c r="AU95" i="29"/>
  <c r="AU102" i="29"/>
  <c r="BF96" i="29"/>
  <c r="DP109" i="29"/>
  <c r="BM100" i="29"/>
  <c r="AW105" i="29"/>
  <c r="AZ118" i="29"/>
  <c r="BA118" i="29" s="1"/>
  <c r="AX118" i="29"/>
  <c r="AV118" i="29"/>
  <c r="AO105" i="29"/>
  <c r="CR120" i="29"/>
  <c r="BR136" i="29"/>
  <c r="BE136" i="29"/>
  <c r="BQ136" i="29"/>
  <c r="BD136" i="29"/>
  <c r="BN136" i="29"/>
  <c r="BM136" i="29"/>
  <c r="BJ136" i="29"/>
  <c r="BZ136" i="29"/>
  <c r="DD109" i="29"/>
  <c r="DQ109" i="29"/>
  <c r="AI108" i="29"/>
  <c r="AY108" i="29"/>
  <c r="CG120" i="29"/>
  <c r="AF137" i="29"/>
  <c r="AW127" i="29"/>
  <c r="AI127" i="29"/>
  <c r="AV127" i="29"/>
  <c r="AZ128" i="29"/>
  <c r="AI128" i="29"/>
  <c r="AV128" i="29"/>
  <c r="AX128" i="29"/>
  <c r="AL118" i="29"/>
  <c r="AY118" i="29"/>
  <c r="AI118" i="29"/>
  <c r="Y133" i="29"/>
  <c r="BV133" i="29"/>
  <c r="BK133" i="29"/>
  <c r="AL127" i="29"/>
  <c r="BW136" i="29"/>
  <c r="AL87" i="29"/>
  <c r="AL89" i="29" s="1"/>
  <c r="CT96" i="29"/>
  <c r="AV99" i="29"/>
  <c r="DT109" i="29"/>
  <c r="AV102" i="29"/>
  <c r="AV105" i="29" s="1"/>
  <c r="AX102" i="29"/>
  <c r="AI102" i="29"/>
  <c r="DS109" i="29"/>
  <c r="AZ153" i="29"/>
  <c r="AZ152" i="29"/>
  <c r="BA152" i="29" s="1"/>
  <c r="BA108" i="29"/>
  <c r="CF120" i="29"/>
  <c r="CF161" i="29" s="1"/>
  <c r="CS120" i="29"/>
  <c r="CS161" i="29" s="1"/>
  <c r="AT120" i="29"/>
  <c r="AU116" i="29"/>
  <c r="CT60" i="29"/>
  <c r="CT67" i="29" s="1"/>
  <c r="DT67" i="29"/>
  <c r="CH96" i="29"/>
  <c r="BH96" i="29" s="1"/>
  <c r="AM96" i="29" s="1"/>
  <c r="AK93" i="29"/>
  <c r="AK96" i="29" s="1"/>
  <c r="CU96" i="29"/>
  <c r="BU96" i="29" s="1"/>
  <c r="AS96" i="29" s="1"/>
  <c r="AQ93" i="29"/>
  <c r="AQ96" i="29" s="1"/>
  <c r="BK96" i="29"/>
  <c r="AC99" i="29"/>
  <c r="AC100" i="29" s="1"/>
  <c r="AA100" i="29"/>
  <c r="AZ102" i="29"/>
  <c r="BN105" i="29"/>
  <c r="CN109" i="29"/>
  <c r="DA109" i="29"/>
  <c r="AX115" i="29"/>
  <c r="AZ115" i="29"/>
  <c r="BA115" i="29" s="1"/>
  <c r="AV115" i="29"/>
  <c r="CX133" i="29"/>
  <c r="CA136" i="29"/>
  <c r="AW81" i="29"/>
  <c r="AR81" i="29"/>
  <c r="CV96" i="29"/>
  <c r="BV96" i="29" s="1"/>
  <c r="AZ99" i="29"/>
  <c r="BA99" i="29" s="1"/>
  <c r="AD105" i="29"/>
  <c r="BP105" i="29" s="1"/>
  <c r="DH109" i="29"/>
  <c r="DU109" i="29"/>
  <c r="W120" i="29"/>
  <c r="W137" i="29" s="1"/>
  <c r="AO111" i="29"/>
  <c r="CJ133" i="29"/>
  <c r="CW133" i="29"/>
  <c r="BW133" i="29" s="1"/>
  <c r="AT96" i="29"/>
  <c r="CW96" i="29"/>
  <c r="AW94" i="29"/>
  <c r="AJ94" i="29"/>
  <c r="AG105" i="29"/>
  <c r="Y120" i="29"/>
  <c r="Y137" i="29" s="1"/>
  <c r="EA137" i="29"/>
  <c r="AD74" i="29"/>
  <c r="AO74" i="29" s="1"/>
  <c r="AW78" i="29"/>
  <c r="AI78" i="29"/>
  <c r="AK87" i="29"/>
  <c r="AK89" i="29" s="1"/>
  <c r="CH89" i="29"/>
  <c r="AQ87" i="29"/>
  <c r="AQ89" i="29" s="1"/>
  <c r="CU89" i="29"/>
  <c r="AU93" i="29"/>
  <c r="AI94" i="29"/>
  <c r="AO95" i="29"/>
  <c r="AR95" i="29"/>
  <c r="AH96" i="29"/>
  <c r="AI96" i="29" s="1"/>
  <c r="AK98" i="29"/>
  <c r="CH100" i="29"/>
  <c r="AQ100" i="29"/>
  <c r="CU100" i="29"/>
  <c r="CR105" i="29"/>
  <c r="AA105" i="29"/>
  <c r="CF109" i="29"/>
  <c r="CK109" i="29"/>
  <c r="AC111" i="29"/>
  <c r="AC120" i="29" s="1"/>
  <c r="AA120" i="29"/>
  <c r="AU133" i="29"/>
  <c r="AK133" i="29"/>
  <c r="AU77" i="29"/>
  <c r="AJ78" i="29"/>
  <c r="CI161" i="29"/>
  <c r="AU90" i="29"/>
  <c r="AL94" i="29"/>
  <c r="DY161" i="29"/>
  <c r="DY82" i="29" s="1"/>
  <c r="DY109" i="29"/>
  <c r="AY99" i="29"/>
  <c r="CS109" i="29"/>
  <c r="AR104" i="29"/>
  <c r="AV111" i="29"/>
  <c r="AD120" i="29"/>
  <c r="AZ111" i="29"/>
  <c r="AI111" i="29"/>
  <c r="CK120" i="29"/>
  <c r="CX120" i="29"/>
  <c r="AI112" i="29"/>
  <c r="AV112" i="29"/>
  <c r="AL112" i="29"/>
  <c r="DJ161" i="29"/>
  <c r="DJ82" i="29" s="1"/>
  <c r="DW161" i="29"/>
  <c r="DW82" i="29" s="1"/>
  <c r="AL90" i="29"/>
  <c r="AL91" i="29" s="1"/>
  <c r="AL93" i="29"/>
  <c r="CL96" i="29"/>
  <c r="BL96" i="29" s="1"/>
  <c r="AT100" i="29"/>
  <c r="AK102" i="29"/>
  <c r="DG109" i="29"/>
  <c r="CJ120" i="29"/>
  <c r="CH120" i="29"/>
  <c r="AV116" i="29"/>
  <c r="AO116" i="29"/>
  <c r="CN133" i="29"/>
  <c r="BN133" i="29" s="1"/>
  <c r="DA133" i="29"/>
  <c r="CA133" i="29" s="1"/>
  <c r="AZ126" i="29"/>
  <c r="AZ133" i="29" s="1"/>
  <c r="BA133" i="29" s="1"/>
  <c r="AV126" i="29"/>
  <c r="AI126" i="29"/>
  <c r="AX126" i="29"/>
  <c r="BA139" i="29"/>
  <c r="CN153" i="29"/>
  <c r="CP133" i="29"/>
  <c r="AX130" i="29"/>
  <c r="AU130" i="29"/>
  <c r="AO130" i="29"/>
  <c r="AZ130" i="29"/>
  <c r="CK146" i="29"/>
  <c r="CX146" i="29"/>
  <c r="AJ142" i="29"/>
  <c r="AW142" i="29"/>
  <c r="AI142" i="29"/>
  <c r="AV142" i="29"/>
  <c r="AP144" i="29"/>
  <c r="AR144" i="29"/>
  <c r="AX144" i="29"/>
  <c r="AO144" i="29"/>
  <c r="AR87" i="29"/>
  <c r="AR89" i="29" s="1"/>
  <c r="AN89" i="29"/>
  <c r="AN109" i="29" s="1"/>
  <c r="CA100" i="29"/>
  <c r="DI109" i="29"/>
  <c r="DV109" i="29"/>
  <c r="AO118" i="29"/>
  <c r="AR123" i="29"/>
  <c r="AH133" i="29"/>
  <c r="BH136" i="29"/>
  <c r="AM136" i="29" s="1"/>
  <c r="BU136" i="29"/>
  <c r="AS136" i="29" s="1"/>
  <c r="AA146" i="29"/>
  <c r="AC139" i="29"/>
  <c r="AC146" i="29" s="1"/>
  <c r="AC153" i="29" s="1"/>
  <c r="AO87" i="29"/>
  <c r="DM161" i="29"/>
  <c r="DM82" i="29" s="1"/>
  <c r="DZ161" i="29"/>
  <c r="DZ82" i="29" s="1"/>
  <c r="AR90" i="29"/>
  <c r="AR91" i="29" s="1"/>
  <c r="AO94" i="29"/>
  <c r="AP94" i="29"/>
  <c r="CY100" i="29"/>
  <c r="AO102" i="29"/>
  <c r="AC103" i="29"/>
  <c r="AC105" i="29" s="1"/>
  <c r="AC109" i="29" s="1"/>
  <c r="CV105" i="29"/>
  <c r="CM120" i="29"/>
  <c r="CZ120" i="29"/>
  <c r="AL115" i="29"/>
  <c r="AI115" i="29"/>
  <c r="AW115" i="29"/>
  <c r="CE133" i="29"/>
  <c r="BE133" i="29" s="1"/>
  <c r="CR133" i="29"/>
  <c r="AW128" i="29"/>
  <c r="AO128" i="29"/>
  <c r="BI136" i="29"/>
  <c r="BV136" i="29"/>
  <c r="AL142" i="29"/>
  <c r="DN161" i="29"/>
  <c r="DN82" i="29" s="1"/>
  <c r="EA161" i="29"/>
  <c r="EA82" i="29" s="1"/>
  <c r="AO90" i="29"/>
  <c r="AR93" i="29"/>
  <c r="AQ102" i="29"/>
  <c r="AZ103" i="29"/>
  <c r="BA103" i="29" s="1"/>
  <c r="AV103" i="29"/>
  <c r="AY104" i="29"/>
  <c r="AY105" i="29" s="1"/>
  <c r="Z109" i="29"/>
  <c r="DX109" i="29"/>
  <c r="AK120" i="29"/>
  <c r="DA120" i="29"/>
  <c r="DA161" i="29" s="1"/>
  <c r="AR118" i="29"/>
  <c r="AL119" i="29"/>
  <c r="CS133" i="29"/>
  <c r="BS133" i="29" s="1"/>
  <c r="CL133" i="29"/>
  <c r="AL126" i="29"/>
  <c r="AR128" i="29"/>
  <c r="AY135" i="29"/>
  <c r="BG136" i="29"/>
  <c r="AA153" i="29"/>
  <c r="AH100" i="29"/>
  <c r="AO99" i="29"/>
  <c r="AL104" i="29"/>
  <c r="AI104" i="29"/>
  <c r="CP120" i="29"/>
  <c r="AR112" i="29"/>
  <c r="AX112" i="29"/>
  <c r="AO112" i="29"/>
  <c r="AR115" i="29"/>
  <c r="CT133" i="29"/>
  <c r="CT137" i="29" s="1"/>
  <c r="BK136" i="29"/>
  <c r="BX136" i="29"/>
  <c r="AL135" i="29"/>
  <c r="AI135" i="29"/>
  <c r="CK153" i="29"/>
  <c r="BD152" i="29"/>
  <c r="CD153" i="29"/>
  <c r="BQ152" i="29"/>
  <c r="AW80" i="29"/>
  <c r="DD161" i="29"/>
  <c r="DD82" i="29" s="1"/>
  <c r="DQ161" i="29"/>
  <c r="DQ82" i="29" s="1"/>
  <c r="AI98" i="29"/>
  <c r="AU103" i="29"/>
  <c r="AB109" i="29"/>
  <c r="CU120" i="29"/>
  <c r="AO115" i="29"/>
  <c r="AU118" i="29"/>
  <c r="AB137" i="29"/>
  <c r="AR124" i="29"/>
  <c r="AX124" i="29"/>
  <c r="AW124" i="29"/>
  <c r="AR132" i="29"/>
  <c r="CY161" i="29"/>
  <c r="AL95" i="29"/>
  <c r="AW95" i="29"/>
  <c r="AW96" i="29" s="1"/>
  <c r="DJ109" i="29"/>
  <c r="DW109" i="29"/>
  <c r="AU113" i="29"/>
  <c r="AL116" i="29"/>
  <c r="CD133" i="29"/>
  <c r="CQ133" i="29"/>
  <c r="AR129" i="29"/>
  <c r="AO129" i="29"/>
  <c r="AC136" i="29"/>
  <c r="AU134" i="29"/>
  <c r="CL136" i="29"/>
  <c r="BL136" i="29" s="1"/>
  <c r="CY136" i="29"/>
  <c r="BY136" i="29" s="1"/>
  <c r="AX141" i="29"/>
  <c r="AX146" i="29" s="1"/>
  <c r="CE153" i="29"/>
  <c r="BE152" i="29"/>
  <c r="Z153" i="29"/>
  <c r="CU160" i="29"/>
  <c r="BU160" i="29" s="1"/>
  <c r="AS160" i="29" s="1"/>
  <c r="BU159" i="29"/>
  <c r="AS159" i="29" s="1"/>
  <c r="AW130" i="29"/>
  <c r="AI130" i="29"/>
  <c r="AO134" i="29"/>
  <c r="AX134" i="29"/>
  <c r="AD136" i="29"/>
  <c r="AU136" i="29" s="1"/>
  <c r="AV134" i="29"/>
  <c r="CC146" i="29"/>
  <c r="CP146" i="29"/>
  <c r="BA144" i="29"/>
  <c r="AE153" i="29"/>
  <c r="AW119" i="29"/>
  <c r="AN133" i="29"/>
  <c r="AO133" i="29" s="1"/>
  <c r="AC133" i="29"/>
  <c r="CH133" i="29"/>
  <c r="CU133" i="29"/>
  <c r="AL130" i="29"/>
  <c r="AF153" i="29"/>
  <c r="BD159" i="29"/>
  <c r="CD160" i="29"/>
  <c r="BD160" i="29" s="1"/>
  <c r="BQ159" i="29"/>
  <c r="CQ160" i="29"/>
  <c r="BQ160" i="29" s="1"/>
  <c r="CJ160" i="29"/>
  <c r="BJ160" i="29" s="1"/>
  <c r="BJ159" i="29"/>
  <c r="AH159" i="29"/>
  <c r="AI157" i="29"/>
  <c r="AW157" i="29"/>
  <c r="AV157" i="29"/>
  <c r="AV159" i="29" s="1"/>
  <c r="AV160" i="29" s="1"/>
  <c r="AL157" i="29"/>
  <c r="AX104" i="29"/>
  <c r="AU111" i="29"/>
  <c r="AY113" i="29"/>
  <c r="AI119" i="29"/>
  <c r="AO122" i="29"/>
  <c r="AL128" i="29"/>
  <c r="AR131" i="29"/>
  <c r="CC136" i="29"/>
  <c r="BC136" i="29" s="1"/>
  <c r="CP136" i="29"/>
  <c r="BP136" i="29" s="1"/>
  <c r="CE146" i="29"/>
  <c r="CR146" i="29"/>
  <c r="BA149" i="29"/>
  <c r="BE159" i="29"/>
  <c r="CE160" i="29"/>
  <c r="BE160" i="29" s="1"/>
  <c r="BR159" i="29"/>
  <c r="CR160" i="29"/>
  <c r="BR160" i="29" s="1"/>
  <c r="Y105" i="29"/>
  <c r="Y109" i="29" s="1"/>
  <c r="CI120" i="29"/>
  <c r="CV120" i="29"/>
  <c r="AZ113" i="29"/>
  <c r="BA113" i="29" s="1"/>
  <c r="DC137" i="29"/>
  <c r="DP137" i="29"/>
  <c r="W133" i="29"/>
  <c r="AQ133" i="29"/>
  <c r="AU123" i="29"/>
  <c r="AI125" i="29"/>
  <c r="AW129" i="29"/>
  <c r="AY134" i="29"/>
  <c r="CF146" i="29"/>
  <c r="CS146" i="29"/>
  <c r="CS153" i="29" s="1"/>
  <c r="AL141" i="29"/>
  <c r="CU146" i="29"/>
  <c r="DI153" i="29"/>
  <c r="DV153" i="29"/>
  <c r="DE161" i="29"/>
  <c r="DE82" i="29" s="1"/>
  <c r="DR161" i="29"/>
  <c r="DR82" i="29" s="1"/>
  <c r="AH120" i="29"/>
  <c r="AY120" i="29" s="1"/>
  <c r="AW111" i="29"/>
  <c r="AW120" i="29" s="1"/>
  <c r="AR114" i="29"/>
  <c r="AY115" i="29"/>
  <c r="AR122" i="29"/>
  <c r="AX123" i="29"/>
  <c r="AO126" i="29"/>
  <c r="AZ127" i="29"/>
  <c r="AV131" i="29"/>
  <c r="AZ131" i="29"/>
  <c r="AH136" i="29"/>
  <c r="CG146" i="29"/>
  <c r="AZ140" i="29"/>
  <c r="BA140" i="29" s="1"/>
  <c r="AV140" i="29"/>
  <c r="AD146" i="29"/>
  <c r="BT146" i="29" s="1"/>
  <c r="AU152" i="29"/>
  <c r="BS152" i="29"/>
  <c r="AI134" i="29"/>
  <c r="W146" i="29"/>
  <c r="W153" i="29" s="1"/>
  <c r="AQ146" i="29"/>
  <c r="CT153" i="29"/>
  <c r="BT152" i="29"/>
  <c r="CL120" i="29"/>
  <c r="CY120" i="29"/>
  <c r="AR119" i="29"/>
  <c r="AD133" i="29"/>
  <c r="BG133" i="29" s="1"/>
  <c r="AX122" i="29"/>
  <c r="AV122" i="29"/>
  <c r="AU122" i="29"/>
  <c r="AW123" i="29"/>
  <c r="AZ123" i="29"/>
  <c r="BA123" i="29" s="1"/>
  <c r="AR125" i="29"/>
  <c r="AX131" i="29"/>
  <c r="AO135" i="29"/>
  <c r="AX135" i="29"/>
  <c r="AX136" i="29" s="1"/>
  <c r="AV135" i="29"/>
  <c r="AR139" i="29"/>
  <c r="AP141" i="29"/>
  <c r="AR141" i="29"/>
  <c r="AO141" i="29"/>
  <c r="CL153" i="29"/>
  <c r="BL152" i="29"/>
  <c r="BY152" i="29"/>
  <c r="CY153" i="29"/>
  <c r="CC159" i="29"/>
  <c r="CP159" i="29"/>
  <c r="AZ171" i="29"/>
  <c r="BA171" i="29" s="1"/>
  <c r="AX171" i="29"/>
  <c r="AV171" i="29"/>
  <c r="AG171" i="29"/>
  <c r="AU171" i="29"/>
  <c r="AG133" i="29"/>
  <c r="CH146" i="29"/>
  <c r="AK139" i="29"/>
  <c r="CR153" i="29"/>
  <c r="CV153" i="29"/>
  <c r="CE175" i="29"/>
  <c r="AW146" i="29"/>
  <c r="AP142" i="29"/>
  <c r="AO142" i="29"/>
  <c r="AW144" i="29"/>
  <c r="AR145" i="29"/>
  <c r="AP145" i="29"/>
  <c r="AV151" i="29"/>
  <c r="AV152" i="29" s="1"/>
  <c r="AJ151" i="29"/>
  <c r="AI151" i="29"/>
  <c r="AH152" i="29"/>
  <c r="AW151" i="29"/>
  <c r="AW152" i="29" s="1"/>
  <c r="AB153" i="29"/>
  <c r="AZ159" i="29"/>
  <c r="BA159" i="29" s="1"/>
  <c r="BA156" i="29"/>
  <c r="AZ160" i="29"/>
  <c r="AU156" i="29"/>
  <c r="AT159" i="29"/>
  <c r="CI176" i="29"/>
  <c r="DN176" i="29"/>
  <c r="AR277" i="29"/>
  <c r="AN288" i="29"/>
  <c r="AO277" i="29"/>
  <c r="CL316" i="29"/>
  <c r="CY316" i="29"/>
  <c r="AI139" i="29"/>
  <c r="AV139" i="29"/>
  <c r="AO145" i="29"/>
  <c r="BC152" i="29"/>
  <c r="AN159" i="29"/>
  <c r="AR155" i="29"/>
  <c r="AO155" i="29"/>
  <c r="CS176" i="29"/>
  <c r="AC183" i="29"/>
  <c r="AA186" i="29"/>
  <c r="AA175" i="29" s="1"/>
  <c r="AI184" i="29"/>
  <c r="AV184" i="29"/>
  <c r="AW184" i="29"/>
  <c r="AX316" i="29"/>
  <c r="AX302" i="29" s="1"/>
  <c r="AR142" i="29"/>
  <c r="AP151" i="29"/>
  <c r="AX151" i="29"/>
  <c r="AX152" i="29" s="1"/>
  <c r="CH152" i="29"/>
  <c r="AK151" i="29"/>
  <c r="AK152" i="29" s="1"/>
  <c r="CU152" i="29"/>
  <c r="AQ151" i="29"/>
  <c r="AQ152" i="29" s="1"/>
  <c r="W159" i="29"/>
  <c r="W160" i="29" s="1"/>
  <c r="AQ159" i="29"/>
  <c r="AQ160" i="29" s="1"/>
  <c r="CI160" i="29"/>
  <c r="BI160" i="29" s="1"/>
  <c r="BI159" i="29"/>
  <c r="CG160" i="29"/>
  <c r="BG160" i="29" s="1"/>
  <c r="BG159" i="29"/>
  <c r="CT160" i="29"/>
  <c r="BT160" i="29" s="1"/>
  <c r="BT159" i="29"/>
  <c r="CF160" i="29"/>
  <c r="BF160" i="29" s="1"/>
  <c r="AZ167" i="29"/>
  <c r="AG167" i="29"/>
  <c r="AV167" i="29"/>
  <c r="AU167" i="29"/>
  <c r="AD166" i="29"/>
  <c r="BS166" i="29" s="1"/>
  <c r="BS37" i="29" s="1"/>
  <c r="CU176" i="29"/>
  <c r="AL184" i="29"/>
  <c r="AV193" i="29"/>
  <c r="AI193" i="29"/>
  <c r="AG193" i="29"/>
  <c r="AU193" i="29"/>
  <c r="CD197" i="29"/>
  <c r="CK197" i="29"/>
  <c r="CY249" i="29"/>
  <c r="BY258" i="29"/>
  <c r="AJ144" i="29"/>
  <c r="AL144" i="29"/>
  <c r="AI144" i="29"/>
  <c r="AH146" i="29"/>
  <c r="AY146" i="29" s="1"/>
  <c r="BG152" i="29"/>
  <c r="CF153" i="29"/>
  <c r="CC153" i="29"/>
  <c r="Y159" i="29"/>
  <c r="Y160" i="29" s="1"/>
  <c r="AN166" i="29"/>
  <c r="AR170" i="29"/>
  <c r="AW174" i="29"/>
  <c r="AL174" i="29"/>
  <c r="CV175" i="29"/>
  <c r="AE212" i="29"/>
  <c r="AE197" i="29" s="1"/>
  <c r="AK134" i="29"/>
  <c r="AK136" i="29" s="1"/>
  <c r="AG136" i="29"/>
  <c r="AY136" i="29" s="1"/>
  <c r="CZ146" i="29"/>
  <c r="AY143" i="29"/>
  <c r="CI153" i="29"/>
  <c r="BI152" i="29"/>
  <c r="AL173" i="29"/>
  <c r="AL172" i="29" s="1"/>
  <c r="AT186" i="29"/>
  <c r="CJ175" i="29"/>
  <c r="CW175" i="29"/>
  <c r="CD186" i="29"/>
  <c r="CM212" i="29"/>
  <c r="CD226" i="29"/>
  <c r="CQ226" i="29"/>
  <c r="AX127" i="29"/>
  <c r="AV129" i="29"/>
  <c r="Y146" i="29"/>
  <c r="Y153" i="29" s="1"/>
  <c r="DA146" i="29"/>
  <c r="AW140" i="29"/>
  <c r="AV141" i="29"/>
  <c r="AY142" i="29"/>
  <c r="AV143" i="29"/>
  <c r="AX145" i="29"/>
  <c r="AZ145" i="29"/>
  <c r="BA145" i="29" s="1"/>
  <c r="AV145" i="29"/>
  <c r="AU145" i="29"/>
  <c r="AN146" i="29"/>
  <c r="BK152" i="29"/>
  <c r="CL159" i="29"/>
  <c r="CY159" i="29"/>
  <c r="AW158" i="29"/>
  <c r="AI158" i="29"/>
  <c r="AV158" i="29"/>
  <c r="AH166" i="29"/>
  <c r="CG166" i="29"/>
  <c r="CT166" i="29"/>
  <c r="CK186" i="29"/>
  <c r="CX186" i="29"/>
  <c r="AW181" i="29"/>
  <c r="AI181" i="29"/>
  <c r="AL181" i="29"/>
  <c r="AV181" i="29"/>
  <c r="AV186" i="29" s="1"/>
  <c r="AV175" i="29" s="1"/>
  <c r="AN175" i="29"/>
  <c r="AJ148" i="29"/>
  <c r="AY148" i="29"/>
  <c r="AG149" i="29"/>
  <c r="AY149" i="29" s="1"/>
  <c r="AO152" i="29"/>
  <c r="CM159" i="29"/>
  <c r="CZ159" i="29"/>
  <c r="CS160" i="29"/>
  <c r="BS160" i="29" s="1"/>
  <c r="AI167" i="29"/>
  <c r="AK167" i="29"/>
  <c r="CH166" i="29"/>
  <c r="BH166" i="29" s="1"/>
  <c r="AQ166" i="29"/>
  <c r="AQ37" i="29" s="1"/>
  <c r="W166" i="29"/>
  <c r="W37" i="29" s="1"/>
  <c r="AD169" i="29"/>
  <c r="AN172" i="29"/>
  <c r="DX176" i="29"/>
  <c r="CD146" i="29"/>
  <c r="CQ146" i="29"/>
  <c r="AJ143" i="29"/>
  <c r="AJ149" i="29"/>
  <c r="AW149" i="29"/>
  <c r="AP152" i="29"/>
  <c r="CM153" i="29"/>
  <c r="AW155" i="29"/>
  <c r="CN160" i="29"/>
  <c r="BN160" i="29" s="1"/>
  <c r="BN159" i="29"/>
  <c r="DA160" i="29"/>
  <c r="CA160" i="29" s="1"/>
  <c r="CA159" i="29"/>
  <c r="AL158" i="29"/>
  <c r="DJ176" i="29"/>
  <c r="AV196" i="29"/>
  <c r="AG196" i="29"/>
  <c r="AZ196" i="29"/>
  <c r="BA196" i="29" s="1"/>
  <c r="AI196" i="29"/>
  <c r="AX196" i="29"/>
  <c r="AO196" i="29"/>
  <c r="DL161" i="29"/>
  <c r="DL82" i="29" s="1"/>
  <c r="AI123" i="29"/>
  <c r="AI131" i="29"/>
  <c r="AX142" i="29"/>
  <c r="AL143" i="29"/>
  <c r="AY145" i="29"/>
  <c r="AJ145" i="29"/>
  <c r="AK149" i="29"/>
  <c r="AK108" i="29" s="1"/>
  <c r="AL148" i="29"/>
  <c r="AL149" i="29" s="1"/>
  <c r="AL108" i="29" s="1"/>
  <c r="AY151" i="29"/>
  <c r="BR152" i="29"/>
  <c r="CP153" i="29"/>
  <c r="BP152" i="29"/>
  <c r="AG159" i="29"/>
  <c r="AG160" i="29" s="1"/>
  <c r="CH160" i="29"/>
  <c r="BH160" i="29" s="1"/>
  <c r="AM160" i="29" s="1"/>
  <c r="BH159" i="29"/>
  <c r="AM159" i="29" s="1"/>
  <c r="AR167" i="29"/>
  <c r="AO206" i="29"/>
  <c r="AW206" i="29"/>
  <c r="CX249" i="29"/>
  <c r="BX258" i="29"/>
  <c r="AT269" i="29"/>
  <c r="BM316" i="29"/>
  <c r="CM302" i="29"/>
  <c r="BZ316" i="29"/>
  <c r="CZ302" i="29"/>
  <c r="CJ146" i="29"/>
  <c r="CJ153" i="29" s="1"/>
  <c r="CW146" i="29"/>
  <c r="AL145" i="29"/>
  <c r="AK159" i="29"/>
  <c r="AK160" i="29" s="1"/>
  <c r="AR158" i="29"/>
  <c r="AO158" i="29"/>
  <c r="AB176" i="29"/>
  <c r="AL168" i="29"/>
  <c r="AF186" i="29"/>
  <c r="AF175" i="29" s="1"/>
  <c r="AR206" i="29"/>
  <c r="AZ267" i="29"/>
  <c r="BA267" i="29" s="1"/>
  <c r="AV267" i="29"/>
  <c r="AO267" i="29"/>
  <c r="AI267" i="29"/>
  <c r="AG267" i="29"/>
  <c r="AX267" i="29"/>
  <c r="AU267" i="29"/>
  <c r="BN316" i="29"/>
  <c r="CN302" i="29"/>
  <c r="CA316" i="29"/>
  <c r="DA302" i="29"/>
  <c r="AL309" i="29"/>
  <c r="AX170" i="29"/>
  <c r="AV170" i="29"/>
  <c r="AG170" i="29"/>
  <c r="AU170" i="29"/>
  <c r="AO171" i="29"/>
  <c r="AG186" i="29"/>
  <c r="AG175" i="29" s="1"/>
  <c r="CT198" i="29"/>
  <c r="AR204" i="29"/>
  <c r="AO204" i="29"/>
  <c r="BA204" i="29"/>
  <c r="AX204" i="29"/>
  <c r="AA159" i="29"/>
  <c r="AA160" i="29" s="1"/>
  <c r="AC155" i="29"/>
  <c r="AC159" i="29" s="1"/>
  <c r="AC160" i="29" s="1"/>
  <c r="Y166" i="29"/>
  <c r="Y37" i="29" s="1"/>
  <c r="Y172" i="29"/>
  <c r="AD173" i="29"/>
  <c r="CY176" i="29"/>
  <c r="AZ186" i="29"/>
  <c r="CN186" i="29"/>
  <c r="BU186" i="29"/>
  <c r="AS186" i="29" s="1"/>
  <c r="AH191" i="29"/>
  <c r="AL192" i="29"/>
  <c r="CJ198" i="29"/>
  <c r="CX227" i="29"/>
  <c r="BN152" i="29"/>
  <c r="CA152" i="29"/>
  <c r="AX155" i="29"/>
  <c r="AX159" i="29" s="1"/>
  <c r="AX160" i="29" s="1"/>
  <c r="CK159" i="29"/>
  <c r="CX159" i="29"/>
  <c r="AL156" i="29"/>
  <c r="AX157" i="29"/>
  <c r="AR157" i="29"/>
  <c r="CL166" i="29"/>
  <c r="CY166" i="29"/>
  <c r="CE166" i="29"/>
  <c r="CR166" i="29"/>
  <c r="BR166" i="29" s="1"/>
  <c r="BR37" i="29" s="1"/>
  <c r="AR171" i="29"/>
  <c r="AO174" i="29"/>
  <c r="AR174" i="29"/>
  <c r="CC186" i="29"/>
  <c r="DP176" i="29"/>
  <c r="CI227" i="29"/>
  <c r="AL169" i="29"/>
  <c r="AI169" i="29"/>
  <c r="CM172" i="29"/>
  <c r="CZ172" i="29"/>
  <c r="CX198" i="29"/>
  <c r="AW173" i="29"/>
  <c r="AW172" i="29" s="1"/>
  <c r="CC172" i="29"/>
  <c r="CP172" i="29"/>
  <c r="W172" i="29"/>
  <c r="W61" i="29" s="1"/>
  <c r="AD174" i="29"/>
  <c r="CF176" i="29"/>
  <c r="DH176" i="29"/>
  <c r="AR185" i="29"/>
  <c r="CG197" i="29"/>
  <c r="AV144" i="29"/>
  <c r="AZ148" i="29"/>
  <c r="AD149" i="29"/>
  <c r="BT149" i="29" s="1"/>
  <c r="AV148" i="29"/>
  <c r="AV149" i="29" s="1"/>
  <c r="DG153" i="29"/>
  <c r="DT153" i="29"/>
  <c r="DA153" i="29"/>
  <c r="AR156" i="29"/>
  <c r="DI176" i="29"/>
  <c r="AR169" i="29"/>
  <c r="DZ176" i="29"/>
  <c r="Y186" i="29"/>
  <c r="Y175" i="29" s="1"/>
  <c r="BY186" i="29"/>
  <c r="AO185" i="29"/>
  <c r="AW192" i="29"/>
  <c r="AI180" i="29"/>
  <c r="AH186" i="29"/>
  <c r="CM186" i="29"/>
  <c r="CZ186" i="29"/>
  <c r="CP191" i="29"/>
  <c r="AV194" i="29"/>
  <c r="AG194" i="29"/>
  <c r="AA240" i="29"/>
  <c r="AA40" i="29" s="1"/>
  <c r="AA28" i="29" s="1"/>
  <c r="AD241" i="29"/>
  <c r="AE250" i="29"/>
  <c r="AO168" i="29"/>
  <c r="AH172" i="29"/>
  <c r="AK186" i="29"/>
  <c r="AK175" i="29" s="1"/>
  <c r="BA180" i="29"/>
  <c r="DA186" i="29"/>
  <c r="AX185" i="29"/>
  <c r="CU191" i="29"/>
  <c r="DE198" i="29"/>
  <c r="AQ212" i="29"/>
  <c r="AQ197" i="29" s="1"/>
  <c r="CI212" i="29"/>
  <c r="CV212" i="29"/>
  <c r="AL171" i="29"/>
  <c r="AW171" i="29"/>
  <c r="AQ173" i="29"/>
  <c r="AQ172" i="29" s="1"/>
  <c r="CP186" i="29"/>
  <c r="AR195" i="29"/>
  <c r="AW195" i="29"/>
  <c r="CT240" i="29"/>
  <c r="AO167" i="29"/>
  <c r="AI171" i="29"/>
  <c r="DT176" i="29"/>
  <c r="CK191" i="29"/>
  <c r="CX191" i="29"/>
  <c r="AZ194" i="29"/>
  <c r="BA194" i="29" s="1"/>
  <c r="AO195" i="29"/>
  <c r="AC198" i="29"/>
  <c r="DG198" i="29"/>
  <c r="Y212" i="29"/>
  <c r="Y197" i="29" s="1"/>
  <c r="AT212" i="29"/>
  <c r="AL170" i="29"/>
  <c r="AW170" i="29"/>
  <c r="DF176" i="29"/>
  <c r="W186" i="29"/>
  <c r="W175" i="29" s="1"/>
  <c r="AD192" i="29"/>
  <c r="AO192" i="29" s="1"/>
  <c r="CL191" i="29"/>
  <c r="DV198" i="29"/>
  <c r="CY197" i="29"/>
  <c r="AE217" i="29"/>
  <c r="AI170" i="29"/>
  <c r="AQ186" i="29"/>
  <c r="AQ175" i="29" s="1"/>
  <c r="CM191" i="29"/>
  <c r="CZ191" i="29"/>
  <c r="AV195" i="29"/>
  <c r="AX195" i="29"/>
  <c r="AG195" i="29"/>
  <c r="AU195" i="29"/>
  <c r="AZ202" i="29"/>
  <c r="AD212" i="29"/>
  <c r="AD197" i="29" s="1"/>
  <c r="BX197" i="29" s="1"/>
  <c r="BX50" i="29" s="1"/>
  <c r="AV202" i="29"/>
  <c r="AL218" i="29"/>
  <c r="AW218" i="29"/>
  <c r="AV218" i="29"/>
  <c r="AR231" i="29"/>
  <c r="AR234" i="29" s="1"/>
  <c r="AR226" i="29" s="1"/>
  <c r="AO231" i="29"/>
  <c r="AN234" i="29"/>
  <c r="AX202" i="29"/>
  <c r="CN212" i="29"/>
  <c r="DA212" i="29"/>
  <c r="AI218" i="29"/>
  <c r="AV221" i="29"/>
  <c r="CV227" i="29"/>
  <c r="DV227" i="29"/>
  <c r="AG168" i="29"/>
  <c r="AV168" i="29"/>
  <c r="DY176" i="29"/>
  <c r="AC186" i="29"/>
  <c r="AC175" i="29" s="1"/>
  <c r="CH186" i="29"/>
  <c r="AR183" i="29"/>
  <c r="AO183" i="29"/>
  <c r="AZ195" i="29"/>
  <c r="BA195" i="29" s="1"/>
  <c r="CL197" i="29"/>
  <c r="AU196" i="29"/>
  <c r="AF212" i="29"/>
  <c r="AF197" i="29" s="1"/>
  <c r="CC212" i="29"/>
  <c r="CP212" i="29"/>
  <c r="AR203" i="29"/>
  <c r="AO203" i="29"/>
  <c r="AZ208" i="29"/>
  <c r="BA208" i="29" s="1"/>
  <c r="AX208" i="29"/>
  <c r="AI208" i="29"/>
  <c r="AV208" i="29"/>
  <c r="AL220" i="29"/>
  <c r="AW220" i="29"/>
  <c r="AN223" i="29"/>
  <c r="AR224" i="29"/>
  <c r="AW224" i="29"/>
  <c r="AW223" i="29" s="1"/>
  <c r="AQ245" i="29"/>
  <c r="CU240" i="29"/>
  <c r="CL226" i="29"/>
  <c r="AL242" i="29"/>
  <c r="AW242" i="29"/>
  <c r="AI242" i="29"/>
  <c r="CH250" i="29"/>
  <c r="CG186" i="29"/>
  <c r="CT186" i="29"/>
  <c r="AX184" i="29"/>
  <c r="AD186" i="29"/>
  <c r="BF186" i="29" s="1"/>
  <c r="CD191" i="29"/>
  <c r="CQ191" i="29"/>
  <c r="AO194" i="29"/>
  <c r="CQ197" i="29"/>
  <c r="CE212" i="29"/>
  <c r="CR212" i="29"/>
  <c r="CL217" i="29"/>
  <c r="CY217" i="29"/>
  <c r="CG227" i="29"/>
  <c r="CT226" i="29"/>
  <c r="CM226" i="29"/>
  <c r="AL244" i="29"/>
  <c r="AI244" i="29"/>
  <c r="AW244" i="29"/>
  <c r="AZ266" i="29"/>
  <c r="BA266" i="29" s="1"/>
  <c r="AV266" i="29"/>
  <c r="AI266" i="29"/>
  <c r="AX266" i="29"/>
  <c r="AU266" i="29"/>
  <c r="AG266" i="29"/>
  <c r="AU185" i="29"/>
  <c r="AO193" i="29"/>
  <c r="AR194" i="29"/>
  <c r="AR191" i="29" s="1"/>
  <c r="DI198" i="29"/>
  <c r="AK212" i="29"/>
  <c r="AK197" i="29" s="1"/>
  <c r="AZ206" i="29"/>
  <c r="BA206" i="29" s="1"/>
  <c r="AX206" i="29"/>
  <c r="AV206" i="29"/>
  <c r="AW210" i="29"/>
  <c r="AI210" i="29"/>
  <c r="AR225" i="29"/>
  <c r="AQ223" i="29"/>
  <c r="AQ63" i="29" s="1"/>
  <c r="DI227" i="29"/>
  <c r="CU226" i="29"/>
  <c r="CV250" i="29"/>
  <c r="AV185" i="29"/>
  <c r="AX203" i="29"/>
  <c r="AV203" i="29"/>
  <c r="AU203" i="29"/>
  <c r="AW204" i="29"/>
  <c r="AI204" i="29"/>
  <c r="AV204" i="29"/>
  <c r="AR205" i="29"/>
  <c r="AX205" i="29"/>
  <c r="AW205" i="29"/>
  <c r="AL210" i="29"/>
  <c r="AZ211" i="29"/>
  <c r="BA211" i="29" s="1"/>
  <c r="AI211" i="29"/>
  <c r="AV211" i="29"/>
  <c r="AO211" i="29"/>
  <c r="AX211" i="29"/>
  <c r="DJ227" i="29"/>
  <c r="CY226" i="29"/>
  <c r="DL227" i="29"/>
  <c r="AK265" i="29"/>
  <c r="CH263" i="29"/>
  <c r="CU263" i="29"/>
  <c r="AQ265" i="29"/>
  <c r="AW185" i="29"/>
  <c r="AI185" i="29"/>
  <c r="AR202" i="29"/>
  <c r="AO202" i="29"/>
  <c r="AN212" i="29"/>
  <c r="AW203" i="29"/>
  <c r="AO205" i="29"/>
  <c r="AO209" i="29"/>
  <c r="AZ209" i="29"/>
  <c r="BA209" i="29" s="1"/>
  <c r="AX209" i="29"/>
  <c r="AI209" i="29"/>
  <c r="AL222" i="29"/>
  <c r="AW222" i="29"/>
  <c r="CW226" i="29"/>
  <c r="AF273" i="29"/>
  <c r="AL183" i="29"/>
  <c r="AW183" i="29"/>
  <c r="AZ184" i="29"/>
  <c r="BA184" i="29" s="1"/>
  <c r="AL185" i="29"/>
  <c r="CW197" i="29"/>
  <c r="AL206" i="29"/>
  <c r="AO208" i="29"/>
  <c r="AH212" i="29"/>
  <c r="AL202" i="29"/>
  <c r="AW202" i="29"/>
  <c r="AI202" i="29"/>
  <c r="AV207" i="29"/>
  <c r="AW219" i="29"/>
  <c r="AW221" i="29"/>
  <c r="AI225" i="29"/>
  <c r="AH223" i="29"/>
  <c r="X227" i="29"/>
  <c r="AL232" i="29"/>
  <c r="CZ226" i="29"/>
  <c r="AD243" i="29"/>
  <c r="AU243" i="29" s="1"/>
  <c r="BC258" i="29"/>
  <c r="CC249" i="29"/>
  <c r="W250" i="29"/>
  <c r="DN273" i="29"/>
  <c r="AW207" i="29"/>
  <c r="AW208" i="29"/>
  <c r="AL209" i="29"/>
  <c r="AV233" i="29"/>
  <c r="AZ233" i="29"/>
  <c r="BA233" i="29" s="1"/>
  <c r="AI233" i="29"/>
  <c r="AX233" i="29"/>
  <c r="DA226" i="29"/>
  <c r="AE240" i="29"/>
  <c r="AE40" i="29" s="1"/>
  <c r="AE28" i="29" s="1"/>
  <c r="AD248" i="29"/>
  <c r="CW250" i="29"/>
  <c r="AL257" i="29"/>
  <c r="AI257" i="29"/>
  <c r="AW257" i="29"/>
  <c r="AV257" i="29"/>
  <c r="AI207" i="29"/>
  <c r="W223" i="29"/>
  <c r="W63" i="29" s="1"/>
  <c r="W27" i="29" s="1"/>
  <c r="AD224" i="29"/>
  <c r="AC234" i="29"/>
  <c r="AC226" i="29" s="1"/>
  <c r="DC227" i="29"/>
  <c r="DP227" i="29"/>
  <c r="AF240" i="29"/>
  <c r="AF40" i="29" s="1"/>
  <c r="AF28" i="29" s="1"/>
  <c r="AG247" i="29"/>
  <c r="AP247" i="29" s="1"/>
  <c r="AL211" i="29"/>
  <c r="CN226" i="29"/>
  <c r="AA234" i="29"/>
  <c r="AA226" i="29" s="1"/>
  <c r="AR256" i="29"/>
  <c r="AO256" i="29"/>
  <c r="AX256" i="29"/>
  <c r="AX258" i="29" s="1"/>
  <c r="AX249" i="29" s="1"/>
  <c r="AW256" i="29"/>
  <c r="CF212" i="29"/>
  <c r="CS212" i="29"/>
  <c r="AI206" i="29"/>
  <c r="AU220" i="29"/>
  <c r="CC234" i="29"/>
  <c r="CP234" i="29"/>
  <c r="CI240" i="29"/>
  <c r="CV240" i="29"/>
  <c r="BA256" i="29"/>
  <c r="AZ283" i="29"/>
  <c r="BA283" i="29" s="1"/>
  <c r="AV283" i="29"/>
  <c r="AX283" i="29"/>
  <c r="CH212" i="29"/>
  <c r="CU212" i="29"/>
  <c r="AR207" i="29"/>
  <c r="CE234" i="29"/>
  <c r="CR234" i="29"/>
  <c r="CJ226" i="29"/>
  <c r="CS250" i="29"/>
  <c r="AL224" i="29"/>
  <c r="AL223" i="29" s="1"/>
  <c r="AK223" i="29"/>
  <c r="AK63" i="29" s="1"/>
  <c r="AG225" i="29"/>
  <c r="AO225" i="29"/>
  <c r="AZ225" i="29"/>
  <c r="BA225" i="29" s="1"/>
  <c r="AU225" i="29"/>
  <c r="AT223" i="29"/>
  <c r="DX227" i="29"/>
  <c r="AL231" i="29"/>
  <c r="AW231" i="29"/>
  <c r="AH234" i="29"/>
  <c r="CF234" i="29"/>
  <c r="CS234" i="29"/>
  <c r="CK226" i="29"/>
  <c r="AT240" i="29"/>
  <c r="DR250" i="29"/>
  <c r="AC250" i="29"/>
  <c r="BE258" i="29"/>
  <c r="CE249" i="29"/>
  <c r="AN240" i="29"/>
  <c r="AW241" i="29"/>
  <c r="AW240" i="29" s="1"/>
  <c r="AO242" i="29"/>
  <c r="DD250" i="29"/>
  <c r="DV250" i="29"/>
  <c r="CI258" i="29"/>
  <c r="AZ270" i="29"/>
  <c r="BA270" i="29" s="1"/>
  <c r="AD269" i="29"/>
  <c r="CL273" i="29"/>
  <c r="CC302" i="29"/>
  <c r="BC316" i="29"/>
  <c r="CP303" i="29"/>
  <c r="AR308" i="29"/>
  <c r="AO308" i="29"/>
  <c r="BA308" i="29"/>
  <c r="AX308" i="29"/>
  <c r="AW308" i="29"/>
  <c r="AK309" i="29"/>
  <c r="CH316" i="29"/>
  <c r="AQ234" i="29"/>
  <c r="AQ226" i="29" s="1"/>
  <c r="AX232" i="29"/>
  <c r="AU233" i="29"/>
  <c r="AZ245" i="29"/>
  <c r="BA245" i="29" s="1"/>
  <c r="AX245" i="29"/>
  <c r="AV245" i="29"/>
  <c r="AN246" i="29"/>
  <c r="AN250" i="29" s="1"/>
  <c r="DE250" i="29"/>
  <c r="DW250" i="29"/>
  <c r="CJ258" i="29"/>
  <c r="AD263" i="29"/>
  <c r="BP263" i="29" s="1"/>
  <c r="BP41" i="29" s="1"/>
  <c r="CK263" i="29"/>
  <c r="BK263" i="29" s="1"/>
  <c r="BK41" i="29" s="1"/>
  <c r="CX263" i="29"/>
  <c r="CX273" i="29" s="1"/>
  <c r="AW265" i="29"/>
  <c r="AR265" i="29"/>
  <c r="AT272" i="29"/>
  <c r="DA288" i="29"/>
  <c r="AZ297" i="29"/>
  <c r="BA297" i="29" s="1"/>
  <c r="AG297" i="29"/>
  <c r="AX297" i="29"/>
  <c r="AV297" i="29"/>
  <c r="AR242" i="29"/>
  <c r="DF250" i="29"/>
  <c r="CK258" i="29"/>
  <c r="AL255" i="29"/>
  <c r="AW255" i="29"/>
  <c r="AV255" i="29"/>
  <c r="AV258" i="29" s="1"/>
  <c r="AV249" i="29" s="1"/>
  <c r="W263" i="29"/>
  <c r="W41" i="29" s="1"/>
  <c r="AO265" i="29"/>
  <c r="AZ296" i="29"/>
  <c r="BA296" i="29" s="1"/>
  <c r="AX296" i="29"/>
  <c r="AG296" i="29"/>
  <c r="AV296" i="29"/>
  <c r="AO219" i="29"/>
  <c r="AO220" i="29"/>
  <c r="AO221" i="29"/>
  <c r="AV232" i="29"/>
  <c r="DH250" i="29"/>
  <c r="AH258" i="29"/>
  <c r="AW254" i="29"/>
  <c r="CL258" i="29"/>
  <c r="AI255" i="29"/>
  <c r="CL263" i="29"/>
  <c r="CY263" i="29"/>
  <c r="AD234" i="29"/>
  <c r="BL234" i="29" s="1"/>
  <c r="AZ231" i="29"/>
  <c r="AX231" i="29"/>
  <c r="AZ232" i="29"/>
  <c r="BA232" i="29" s="1"/>
  <c r="AL243" i="29"/>
  <c r="AG245" i="29"/>
  <c r="W246" i="29"/>
  <c r="W64" i="29" s="1"/>
  <c r="W28" i="29" s="1"/>
  <c r="AQ246" i="29"/>
  <c r="AQ64" i="29" s="1"/>
  <c r="CF250" i="29"/>
  <c r="DI250" i="29"/>
  <c r="AI254" i="29"/>
  <c r="CM258" i="29"/>
  <c r="CZ258" i="29"/>
  <c r="DE273" i="29"/>
  <c r="CQ288" i="29"/>
  <c r="AW232" i="29"/>
  <c r="AI232" i="29"/>
  <c r="AZ242" i="29"/>
  <c r="BA242" i="29" s="1"/>
  <c r="AX242" i="29"/>
  <c r="AU242" i="29"/>
  <c r="AL245" i="29"/>
  <c r="AL240" i="29" s="1"/>
  <c r="Z250" i="29"/>
  <c r="AZ264" i="29"/>
  <c r="AV264" i="29"/>
  <c r="AX264" i="29"/>
  <c r="AG264" i="29"/>
  <c r="AO264" i="29"/>
  <c r="AI264" i="29"/>
  <c r="CC263" i="29"/>
  <c r="AZ265" i="29"/>
  <c r="BA265" i="29" s="1"/>
  <c r="AV265" i="29"/>
  <c r="AX265" i="29"/>
  <c r="AG265" i="29"/>
  <c r="AL295" i="29"/>
  <c r="AW295" i="29"/>
  <c r="AI295" i="29"/>
  <c r="CH234" i="29"/>
  <c r="AV242" i="29"/>
  <c r="AI245" i="29"/>
  <c r="CQ249" i="29"/>
  <c r="AL254" i="29"/>
  <c r="BP258" i="29"/>
  <c r="CP249" i="29"/>
  <c r="AR255" i="29"/>
  <c r="AW268" i="29"/>
  <c r="AR268" i="29"/>
  <c r="AO268" i="29"/>
  <c r="CP272" i="29"/>
  <c r="AK240" i="29"/>
  <c r="AK40" i="29" s="1"/>
  <c r="AK28" i="29" s="1"/>
  <c r="AO243" i="29"/>
  <c r="AZ244" i="29"/>
  <c r="BA244" i="29" s="1"/>
  <c r="AX244" i="29"/>
  <c r="AV244" i="29"/>
  <c r="AZ247" i="29"/>
  <c r="BA247" i="29" s="1"/>
  <c r="AX247" i="29"/>
  <c r="AV247" i="29"/>
  <c r="AU247" i="29"/>
  <c r="AT246" i="29"/>
  <c r="AA263" i="29"/>
  <c r="AA41" i="29" s="1"/>
  <c r="CW293" i="29"/>
  <c r="AF316" i="29"/>
  <c r="AF302" i="29" s="1"/>
  <c r="AN258" i="29"/>
  <c r="AO258" i="29" s="1"/>
  <c r="CD258" i="29"/>
  <c r="DF273" i="29"/>
  <c r="CN288" i="29"/>
  <c r="AK299" i="29"/>
  <c r="AK66" i="29" s="1"/>
  <c r="AL300" i="29"/>
  <c r="AL299" i="29" s="1"/>
  <c r="AH246" i="29"/>
  <c r="AI247" i="29"/>
  <c r="AL248" i="29"/>
  <c r="AL246" i="29" s="1"/>
  <c r="CR258" i="29"/>
  <c r="CE263" i="29"/>
  <c r="CR263" i="29"/>
  <c r="BR263" i="29" s="1"/>
  <c r="BR41" i="29" s="1"/>
  <c r="AO271" i="29"/>
  <c r="AZ271" i="29"/>
  <c r="BA271" i="29" s="1"/>
  <c r="AR281" i="29"/>
  <c r="AH316" i="29"/>
  <c r="AW307" i="29"/>
  <c r="AV307" i="29"/>
  <c r="AL307" i="29"/>
  <c r="AI307" i="29"/>
  <c r="CU258" i="29"/>
  <c r="AL264" i="29"/>
  <c r="AK263" i="29"/>
  <c r="AK41" i="29" s="1"/>
  <c r="AL41" i="29" s="1"/>
  <c r="AU265" i="29"/>
  <c r="AZ268" i="29"/>
  <c r="BA268" i="29" s="1"/>
  <c r="AV268" i="29"/>
  <c r="AX268" i="29"/>
  <c r="AG268" i="29"/>
  <c r="AU268" i="29"/>
  <c r="DH273" i="29"/>
  <c r="CD288" i="29"/>
  <c r="AW279" i="29"/>
  <c r="AI279" i="29"/>
  <c r="AT293" i="29"/>
  <c r="AL298" i="29"/>
  <c r="AW298" i="29"/>
  <c r="AW248" i="29"/>
  <c r="AW246" i="29" s="1"/>
  <c r="AR254" i="29"/>
  <c r="CG258" i="29"/>
  <c r="CT258" i="29"/>
  <c r="AZ258" i="29"/>
  <c r="AT258" i="29"/>
  <c r="AU258" i="29" s="1"/>
  <c r="CG263" i="29"/>
  <c r="CT263" i="29"/>
  <c r="BT263" i="29" s="1"/>
  <c r="BT41" i="29" s="1"/>
  <c r="AO266" i="29"/>
  <c r="AI298" i="29"/>
  <c r="DP250" i="29"/>
  <c r="AW264" i="29"/>
  <c r="AR264" i="29"/>
  <c r="AG271" i="29"/>
  <c r="AL279" i="29"/>
  <c r="DC250" i="29"/>
  <c r="CI263" i="29"/>
  <c r="CV263" i="29"/>
  <c r="AW271" i="29"/>
  <c r="AI271" i="29"/>
  <c r="AH269" i="29"/>
  <c r="AL271" i="29"/>
  <c r="AJ271" i="29"/>
  <c r="CG288" i="29"/>
  <c r="CT288" i="29"/>
  <c r="CM272" i="29"/>
  <c r="AU283" i="29"/>
  <c r="EA273" i="29"/>
  <c r="AR269" i="29"/>
  <c r="AW277" i="29"/>
  <c r="AI277" i="29"/>
  <c r="AH288" i="29"/>
  <c r="CH288" i="29"/>
  <c r="AK277" i="29"/>
  <c r="AQ277" i="29"/>
  <c r="AQ288" i="29" s="1"/>
  <c r="AQ272" i="29" s="1"/>
  <c r="CU288" i="29"/>
  <c r="AO286" i="29"/>
  <c r="DC273" i="29"/>
  <c r="DP273" i="29"/>
  <c r="BA299" i="29"/>
  <c r="AX301" i="29"/>
  <c r="AV301" i="29"/>
  <c r="AG301" i="29"/>
  <c r="AY301" i="29" s="1"/>
  <c r="CI288" i="29"/>
  <c r="CV288" i="29"/>
  <c r="AR309" i="29"/>
  <c r="AO309" i="29"/>
  <c r="BA309" i="29"/>
  <c r="AX309" i="29"/>
  <c r="AW309" i="29"/>
  <c r="CN258" i="29"/>
  <c r="DA258" i="29"/>
  <c r="AQ269" i="29"/>
  <c r="AQ65" i="29" s="1"/>
  <c r="AL270" i="29"/>
  <c r="AW270" i="29"/>
  <c r="W288" i="29"/>
  <c r="W272" i="29" s="1"/>
  <c r="CJ288" i="29"/>
  <c r="CW288" i="29"/>
  <c r="AW278" i="29"/>
  <c r="AI278" i="29"/>
  <c r="AR279" i="29"/>
  <c r="AO279" i="29"/>
  <c r="AW283" i="29"/>
  <c r="AI283" i="29"/>
  <c r="AL283" i="29"/>
  <c r="AE293" i="29"/>
  <c r="AE42" i="29" s="1"/>
  <c r="AE30" i="29" s="1"/>
  <c r="CL293" i="29"/>
  <c r="CY293" i="29"/>
  <c r="AK316" i="29"/>
  <c r="AK302" i="29" s="1"/>
  <c r="AL310" i="29"/>
  <c r="AI310" i="29"/>
  <c r="Y288" i="29"/>
  <c r="Y272" i="29" s="1"/>
  <c r="AO295" i="29"/>
  <c r="AR295" i="29"/>
  <c r="AR293" i="29" s="1"/>
  <c r="AO296" i="29"/>
  <c r="AL297" i="29"/>
  <c r="AI297" i="29"/>
  <c r="AR257" i="29"/>
  <c r="CY288" i="29"/>
  <c r="AL278" i="29"/>
  <c r="AZ281" i="29"/>
  <c r="BA281" i="29" s="1"/>
  <c r="AX281" i="29"/>
  <c r="AV281" i="29"/>
  <c r="AU281" i="29"/>
  <c r="AR283" i="29"/>
  <c r="AQ296" i="29"/>
  <c r="AR296" i="29" s="1"/>
  <c r="CC269" i="29"/>
  <c r="CP269" i="29"/>
  <c r="AD288" i="29"/>
  <c r="AZ277" i="29"/>
  <c r="AX277" i="29"/>
  <c r="CZ288" i="29"/>
  <c r="AW284" i="29"/>
  <c r="AI284" i="29"/>
  <c r="AR285" i="29"/>
  <c r="AO285" i="29"/>
  <c r="AI287" i="29"/>
  <c r="AV287" i="29"/>
  <c r="AZ287" i="29"/>
  <c r="BA287" i="29" s="1"/>
  <c r="AX287" i="29"/>
  <c r="AL294" i="29"/>
  <c r="AH293" i="29"/>
  <c r="CE303" i="29"/>
  <c r="DT303" i="29"/>
  <c r="CI316" i="29"/>
  <c r="CV316" i="29"/>
  <c r="DI273" i="29"/>
  <c r="DL273" i="29"/>
  <c r="AE288" i="29"/>
  <c r="AE272" i="29" s="1"/>
  <c r="AR278" i="29"/>
  <c r="AO278" i="29"/>
  <c r="AV279" i="29"/>
  <c r="AX295" i="29"/>
  <c r="W299" i="29"/>
  <c r="W66" i="29" s="1"/>
  <c r="AD300" i="29"/>
  <c r="AO300" i="29" s="1"/>
  <c r="CF303" i="29"/>
  <c r="CC288" i="29"/>
  <c r="AR280" i="29"/>
  <c r="AO282" i="29"/>
  <c r="AZ282" i="29"/>
  <c r="BA282" i="29" s="1"/>
  <c r="AX282" i="29"/>
  <c r="AV282" i="29"/>
  <c r="AU296" i="29"/>
  <c r="CG303" i="29"/>
  <c r="AW311" i="29"/>
  <c r="AV311" i="29"/>
  <c r="AL313" i="29"/>
  <c r="AW315" i="29"/>
  <c r="AV315" i="29"/>
  <c r="AL315" i="29"/>
  <c r="AT316" i="29"/>
  <c r="AI286" i="29"/>
  <c r="AV286" i="29"/>
  <c r="AW313" i="29"/>
  <c r="AI314" i="29"/>
  <c r="AW282" i="29"/>
  <c r="AI282" i="29"/>
  <c r="CG299" i="29"/>
  <c r="CT299" i="29"/>
  <c r="DG303" i="29"/>
  <c r="W316" i="29"/>
  <c r="W302" i="29" s="1"/>
  <c r="AN316" i="29"/>
  <c r="AR307" i="29"/>
  <c r="AO307" i="29"/>
  <c r="AR311" i="29"/>
  <c r="AO284" i="29"/>
  <c r="CH299" i="29"/>
  <c r="CU299" i="29"/>
  <c r="AQ300" i="29"/>
  <c r="AQ299" i="29" s="1"/>
  <c r="AQ66" i="29" s="1"/>
  <c r="AR66" i="29" s="1"/>
  <c r="CQ303" i="29"/>
  <c r="AV312" i="29"/>
  <c r="AU280" i="29"/>
  <c r="AW281" i="29"/>
  <c r="AI281" i="29"/>
  <c r="AL282" i="29"/>
  <c r="AX286" i="29"/>
  <c r="BA295" i="29"/>
  <c r="AL296" i="29"/>
  <c r="AO297" i="29"/>
  <c r="AO298" i="29"/>
  <c r="AZ298" i="29"/>
  <c r="BA298" i="29" s="1"/>
  <c r="CR303" i="29"/>
  <c r="CE288" i="29"/>
  <c r="CR288" i="29"/>
  <c r="AV280" i="29"/>
  <c r="AO283" i="29"/>
  <c r="AZ286" i="29"/>
  <c r="BA286" i="29" s="1"/>
  <c r="AI296" i="29"/>
  <c r="AH299" i="29"/>
  <c r="AW300" i="29"/>
  <c r="AW299" i="29" s="1"/>
  <c r="AW301" i="29"/>
  <c r="CS303" i="29"/>
  <c r="AR310" i="29"/>
  <c r="AR314" i="29"/>
  <c r="DX273" i="29"/>
  <c r="CF288" i="29"/>
  <c r="CS288" i="29"/>
  <c r="AW280" i="29"/>
  <c r="AI280" i="29"/>
  <c r="AX280" i="29"/>
  <c r="AL281" i="29"/>
  <c r="AV295" i="29"/>
  <c r="AV298" i="29"/>
  <c r="AI300" i="29"/>
  <c r="CT303" i="29"/>
  <c r="CJ316" i="29"/>
  <c r="CW316" i="29"/>
  <c r="CU316" i="29"/>
  <c r="DK273" i="29"/>
  <c r="AX285" i="29"/>
  <c r="AO287" i="29"/>
  <c r="AG295" i="29"/>
  <c r="AG298" i="29"/>
  <c r="CD303" i="29"/>
  <c r="CK316" i="29"/>
  <c r="CX316" i="29"/>
  <c r="AO310" i="29"/>
  <c r="AO311" i="29"/>
  <c r="AO312" i="29"/>
  <c r="AO313" i="29"/>
  <c r="AO314" i="29"/>
  <c r="AO315" i="29"/>
  <c r="AI285" i="29"/>
  <c r="CA13" i="29" l="1"/>
  <c r="BN13" i="29"/>
  <c r="BT13" i="29"/>
  <c r="AX13" i="29"/>
  <c r="BK13" i="29"/>
  <c r="BX13" i="29"/>
  <c r="AO13" i="29"/>
  <c r="BZ13" i="29"/>
  <c r="BW13" i="29"/>
  <c r="AU13" i="29"/>
  <c r="BJ13" i="29"/>
  <c r="BP13" i="29"/>
  <c r="BG13" i="29"/>
  <c r="BV13" i="29"/>
  <c r="BD13" i="29"/>
  <c r="BH13" i="29"/>
  <c r="AM13" i="29" s="1"/>
  <c r="AI13" i="29"/>
  <c r="BI13" i="29"/>
  <c r="AV13" i="29"/>
  <c r="BY13" i="29"/>
  <c r="BC13" i="29"/>
  <c r="BR13" i="29"/>
  <c r="BM13" i="29"/>
  <c r="BU13" i="29"/>
  <c r="AS13" i="29" s="1"/>
  <c r="AZ13" i="29" s="1"/>
  <c r="BA13" i="29" s="1"/>
  <c r="BL13" i="29"/>
  <c r="BE13" i="29"/>
  <c r="BQ13" i="29"/>
  <c r="AZ222" i="29"/>
  <c r="BA222" i="29" s="1"/>
  <c r="AV222" i="29"/>
  <c r="AX222" i="29"/>
  <c r="AW186" i="29"/>
  <c r="AW175" i="29" s="1"/>
  <c r="AF227" i="29"/>
  <c r="AF51" i="29"/>
  <c r="AF27" i="29" s="1"/>
  <c r="AX294" i="29"/>
  <c r="AX293" i="29" s="1"/>
  <c r="AX303" i="29" s="1"/>
  <c r="BL217" i="29"/>
  <c r="BL39" i="29" s="1"/>
  <c r="BE166" i="29"/>
  <c r="BE37" i="29" s="1"/>
  <c r="AZ170" i="29"/>
  <c r="BA170" i="29" s="1"/>
  <c r="AU166" i="29"/>
  <c r="BQ146" i="29"/>
  <c r="CA146" i="29"/>
  <c r="AI136" i="29"/>
  <c r="BN100" i="29"/>
  <c r="BG100" i="29"/>
  <c r="BM105" i="29"/>
  <c r="AP77" i="29"/>
  <c r="AE137" i="29"/>
  <c r="AL73" i="29"/>
  <c r="AX186" i="29"/>
  <c r="AX175" i="29" s="1"/>
  <c r="AA198" i="29"/>
  <c r="AA50" i="29"/>
  <c r="AA26" i="29" s="1"/>
  <c r="AX271" i="29"/>
  <c r="AV271" i="29"/>
  <c r="BS316" i="29"/>
  <c r="BR316" i="29"/>
  <c r="BP316" i="29"/>
  <c r="BD316" i="29"/>
  <c r="AD302" i="29"/>
  <c r="BM302" i="29" s="1"/>
  <c r="BM54" i="29" s="1"/>
  <c r="AX81" i="29"/>
  <c r="AV81" i="29"/>
  <c r="Y303" i="29"/>
  <c r="Y54" i="29"/>
  <c r="BL146" i="29"/>
  <c r="AZ301" i="29"/>
  <c r="BA301" i="29" s="1"/>
  <c r="AL258" i="29"/>
  <c r="AL249" i="29" s="1"/>
  <c r="BK100" i="29"/>
  <c r="BA255" i="29"/>
  <c r="AZ172" i="29"/>
  <c r="BA172" i="29" s="1"/>
  <c r="AI301" i="29"/>
  <c r="AI294" i="29"/>
  <c r="AL191" i="29"/>
  <c r="BD146" i="29"/>
  <c r="AO170" i="29"/>
  <c r="BH133" i="29"/>
  <c r="AM133" i="29" s="1"/>
  <c r="AI100" i="29"/>
  <c r="BP133" i="29"/>
  <c r="BF105" i="29"/>
  <c r="BP96" i="29"/>
  <c r="BS100" i="29"/>
  <c r="BL100" i="29"/>
  <c r="BY105" i="29"/>
  <c r="BF100" i="29"/>
  <c r="AX100" i="29"/>
  <c r="AO81" i="29"/>
  <c r="BM152" i="29"/>
  <c r="BX152" i="29"/>
  <c r="BZ152" i="29"/>
  <c r="BW152" i="29"/>
  <c r="BV152" i="29"/>
  <c r="BY217" i="29"/>
  <c r="BY39" i="29" s="1"/>
  <c r="AZ316" i="29"/>
  <c r="AZ302" i="29" s="1"/>
  <c r="AW258" i="29"/>
  <c r="AW249" i="29" s="1"/>
  <c r="AW250" i="29" s="1"/>
  <c r="AW234" i="29"/>
  <c r="AW226" i="29" s="1"/>
  <c r="AR288" i="29"/>
  <c r="AR272" i="29" s="1"/>
  <c r="AR273" i="29" s="1"/>
  <c r="BW100" i="29"/>
  <c r="AG81" i="29"/>
  <c r="AP81" i="29" s="1"/>
  <c r="BA89" i="29"/>
  <c r="AR73" i="29"/>
  <c r="Y30" i="29"/>
  <c r="AO301" i="29"/>
  <c r="AO294" i="29"/>
  <c r="AU219" i="29"/>
  <c r="AE176" i="29"/>
  <c r="BH146" i="29"/>
  <c r="AM146" i="29" s="1"/>
  <c r="AW133" i="29"/>
  <c r="AW137" i="29" s="1"/>
  <c r="AO136" i="29"/>
  <c r="BY100" i="29"/>
  <c r="BQ100" i="29"/>
  <c r="BJ100" i="29"/>
  <c r="BZ100" i="29"/>
  <c r="AI81" i="29"/>
  <c r="Y250" i="29"/>
  <c r="Y52" i="29"/>
  <c r="Y28" i="29" s="1"/>
  <c r="AD249" i="29"/>
  <c r="BW258" i="29"/>
  <c r="BH258" i="29"/>
  <c r="AM258" i="29" s="1"/>
  <c r="BF258" i="29"/>
  <c r="AI222" i="29"/>
  <c r="AE303" i="29"/>
  <c r="BV100" i="29"/>
  <c r="AD14" i="29"/>
  <c r="AU294" i="29"/>
  <c r="BE263" i="29"/>
  <c r="BE41" i="29" s="1"/>
  <c r="AG270" i="29"/>
  <c r="AU222" i="29"/>
  <c r="AI221" i="29"/>
  <c r="AG219" i="29"/>
  <c r="AU221" i="29"/>
  <c r="AR173" i="29"/>
  <c r="AR172" i="29" s="1"/>
  <c r="BZ149" i="29"/>
  <c r="CA166" i="29"/>
  <c r="CA37" i="29" s="1"/>
  <c r="AR159" i="29"/>
  <c r="AR160" i="29" s="1"/>
  <c r="BQ133" i="29"/>
  <c r="BS136" i="29"/>
  <c r="BW96" i="29"/>
  <c r="AA161" i="29"/>
  <c r="AA82" i="29" s="1"/>
  <c r="BT96" i="29"/>
  <c r="BT136" i="29"/>
  <c r="AF161" i="29"/>
  <c r="AF82" i="29" s="1"/>
  <c r="BF133" i="29"/>
  <c r="AZ81" i="29"/>
  <c r="BA81" i="29" s="1"/>
  <c r="AU81" i="29"/>
  <c r="AW9" i="29"/>
  <c r="BQ258" i="29"/>
  <c r="AZ220" i="29"/>
  <c r="BA220" i="29" s="1"/>
  <c r="AX220" i="29"/>
  <c r="AV220" i="29"/>
  <c r="AA137" i="29"/>
  <c r="AG218" i="29"/>
  <c r="AX218" i="29"/>
  <c r="BG146" i="29"/>
  <c r="AD293" i="29"/>
  <c r="BL293" i="29" s="1"/>
  <c r="BL42" i="29" s="1"/>
  <c r="AO270" i="29"/>
  <c r="AZ294" i="29"/>
  <c r="BA294" i="29" s="1"/>
  <c r="BW293" i="29"/>
  <c r="BW42" i="29" s="1"/>
  <c r="AV270" i="29"/>
  <c r="AI219" i="29"/>
  <c r="AX219" i="29"/>
  <c r="AG221" i="29"/>
  <c r="AW166" i="29"/>
  <c r="AL159" i="29"/>
  <c r="AL160" i="29" s="1"/>
  <c r="BN166" i="29"/>
  <c r="BN37" i="29" s="1"/>
  <c r="AG137" i="29"/>
  <c r="BD133" i="29"/>
  <c r="BU100" i="29"/>
  <c r="AS100" i="29" s="1"/>
  <c r="AU96" i="29"/>
  <c r="AO96" i="29"/>
  <c r="AY91" i="29"/>
  <c r="Y227" i="29"/>
  <c r="Y51" i="29"/>
  <c r="Y27" i="29" s="1"/>
  <c r="Y9" i="29"/>
  <c r="AN65" i="29"/>
  <c r="AR65" i="29" s="1"/>
  <c r="BA269" i="29"/>
  <c r="W198" i="29"/>
  <c r="W50" i="29"/>
  <c r="W26" i="29" s="1"/>
  <c r="AZ219" i="29"/>
  <c r="BA219" i="29" s="1"/>
  <c r="AX221" i="29"/>
  <c r="BA307" i="29"/>
  <c r="AU270" i="29"/>
  <c r="BZ146" i="29"/>
  <c r="AL120" i="29"/>
  <c r="AX120" i="29"/>
  <c r="AL133" i="29"/>
  <c r="AU100" i="29"/>
  <c r="AW17" i="29"/>
  <c r="BD100" i="29"/>
  <c r="AG222" i="29"/>
  <c r="AG14" i="29" s="1"/>
  <c r="AX194" i="29"/>
  <c r="AU194" i="29"/>
  <c r="AV294" i="29"/>
  <c r="BX100" i="29"/>
  <c r="AP301" i="29"/>
  <c r="AJ301" i="29"/>
  <c r="AR263" i="29"/>
  <c r="AA29" i="29"/>
  <c r="AV234" i="29"/>
  <c r="AV226" i="29" s="1"/>
  <c r="AI270" i="29"/>
  <c r="AU218" i="29"/>
  <c r="AZ218" i="29"/>
  <c r="BA218" i="29" s="1"/>
  <c r="AV288" i="29"/>
  <c r="AV272" i="29" s="1"/>
  <c r="AW263" i="29"/>
  <c r="AO222" i="29"/>
  <c r="AD217" i="29"/>
  <c r="AR223" i="29"/>
  <c r="BC166" i="29"/>
  <c r="BC37" i="29" s="1"/>
  <c r="AR120" i="29"/>
  <c r="BL133" i="29"/>
  <c r="BJ133" i="29"/>
  <c r="BX105" i="29"/>
  <c r="AX225" i="29"/>
  <c r="AV225" i="29"/>
  <c r="AA303" i="29"/>
  <c r="AA54" i="29"/>
  <c r="AA30" i="29" s="1"/>
  <c r="CC82" i="29"/>
  <c r="DA82" i="29"/>
  <c r="BT137" i="29"/>
  <c r="CS82" i="29"/>
  <c r="AA83" i="29"/>
  <c r="AA48" i="29"/>
  <c r="CF82" i="29"/>
  <c r="AF83" i="29"/>
  <c r="AF48" i="29"/>
  <c r="AC161" i="29"/>
  <c r="AC82" i="29" s="1"/>
  <c r="CH272" i="29"/>
  <c r="BH288" i="29"/>
  <c r="AM288" i="29" s="1"/>
  <c r="CL160" i="29"/>
  <c r="BL160" i="29" s="1"/>
  <c r="BL159" i="29"/>
  <c r="CR137" i="29"/>
  <c r="BR120" i="29"/>
  <c r="AQ227" i="29"/>
  <c r="AQ51" i="29"/>
  <c r="AQ27" i="29" s="1"/>
  <c r="BR258" i="29"/>
  <c r="CR249" i="29"/>
  <c r="CY227" i="29"/>
  <c r="AE83" i="29"/>
  <c r="AE48" i="29"/>
  <c r="AF303" i="29"/>
  <c r="AF54" i="29"/>
  <c r="AF30" i="29" s="1"/>
  <c r="AX224" i="29"/>
  <c r="AV224" i="29"/>
  <c r="AU224" i="29"/>
  <c r="AI224" i="29"/>
  <c r="AG224" i="29"/>
  <c r="AD223" i="29"/>
  <c r="AO224" i="29"/>
  <c r="AZ224" i="29"/>
  <c r="BA224" i="29" s="1"/>
  <c r="BC149" i="29"/>
  <c r="AE198" i="29"/>
  <c r="AE50" i="29"/>
  <c r="AE26" i="29" s="1"/>
  <c r="AL134" i="29"/>
  <c r="AL136" i="29" s="1"/>
  <c r="AL137" i="29" s="1"/>
  <c r="BD149" i="29"/>
  <c r="DI55" i="29"/>
  <c r="DI18" i="29" s="1"/>
  <c r="DI19" i="29" s="1"/>
  <c r="CI48" i="29"/>
  <c r="CI55" i="29" s="1"/>
  <c r="AA250" i="29"/>
  <c r="BL263" i="29"/>
  <c r="BL41" i="29" s="1"/>
  <c r="AG269" i="29"/>
  <c r="AJ269" i="29" s="1"/>
  <c r="AP270" i="29"/>
  <c r="AY270" i="29"/>
  <c r="AN40" i="29"/>
  <c r="CS197" i="29"/>
  <c r="BS212" i="29"/>
  <c r="DA227" i="29"/>
  <c r="CC250" i="29"/>
  <c r="BC249" i="29"/>
  <c r="BC52" i="29" s="1"/>
  <c r="BW197" i="29"/>
  <c r="BW50" i="29" s="1"/>
  <c r="CW198" i="29"/>
  <c r="CU227" i="29"/>
  <c r="BE212" i="29"/>
  <c r="CE197" i="29"/>
  <c r="AN63" i="29"/>
  <c r="BG212" i="29"/>
  <c r="BI217" i="29"/>
  <c r="BI39" i="29" s="1"/>
  <c r="BY166" i="29"/>
  <c r="BY37" i="29" s="1"/>
  <c r="AD172" i="29"/>
  <c r="AG173" i="29"/>
  <c r="AI173" i="29"/>
  <c r="AZ173" i="29"/>
  <c r="BA173" i="29" s="1"/>
  <c r="AX173" i="29"/>
  <c r="AV173" i="29"/>
  <c r="AV172" i="29" s="1"/>
  <c r="CA302" i="29"/>
  <c r="CA54" i="29" s="1"/>
  <c r="DA303" i="29"/>
  <c r="DL83" i="29"/>
  <c r="DL48" i="29"/>
  <c r="AI217" i="29"/>
  <c r="AK166" i="29"/>
  <c r="AK37" i="29" s="1"/>
  <c r="AK10" i="29"/>
  <c r="BT166" i="29"/>
  <c r="BT37" i="29" s="1"/>
  <c r="BQ234" i="29"/>
  <c r="CV176" i="29"/>
  <c r="BD197" i="29"/>
  <c r="BD50" i="29" s="1"/>
  <c r="CD198" i="29"/>
  <c r="CG153" i="29"/>
  <c r="AI152" i="29"/>
  <c r="AH153" i="29"/>
  <c r="AJ152" i="29"/>
  <c r="AY152" i="29"/>
  <c r="AY153" i="29" s="1"/>
  <c r="BE186" i="29"/>
  <c r="DE48" i="29"/>
  <c r="DE83" i="29"/>
  <c r="DQ83" i="29"/>
  <c r="DQ48" i="29"/>
  <c r="CP137" i="29"/>
  <c r="BP120" i="29"/>
  <c r="BX166" i="29"/>
  <c r="BX37" i="29" s="1"/>
  <c r="DJ83" i="29"/>
  <c r="DJ48" i="29"/>
  <c r="AZ120" i="29"/>
  <c r="BA111" i="29"/>
  <c r="CI82" i="29"/>
  <c r="AG109" i="29"/>
  <c r="BI133" i="29"/>
  <c r="AU105" i="29"/>
  <c r="AT109" i="29"/>
  <c r="AY96" i="29"/>
  <c r="AT36" i="29"/>
  <c r="AK73" i="29"/>
  <c r="AK36" i="29" s="1"/>
  <c r="AK12" i="29"/>
  <c r="AL12" i="29" s="1"/>
  <c r="CV25" i="29"/>
  <c r="CV31" i="29" s="1"/>
  <c r="DV31" i="29"/>
  <c r="AH272" i="29"/>
  <c r="AI288" i="29"/>
  <c r="BD258" i="29"/>
  <c r="CD249" i="29"/>
  <c r="BZ263" i="29"/>
  <c r="BZ41" i="29" s="1"/>
  <c r="BM263" i="29"/>
  <c r="BM41" i="29" s="1"/>
  <c r="BW263" i="29"/>
  <c r="BW41" i="29" s="1"/>
  <c r="BJ263" i="29"/>
  <c r="BJ41" i="29" s="1"/>
  <c r="AI263" i="29"/>
  <c r="AU263" i="29"/>
  <c r="CA263" i="29"/>
  <c r="CA41" i="29" s="1"/>
  <c r="BD263" i="29"/>
  <c r="BD41" i="29" s="1"/>
  <c r="AD41" i="29"/>
  <c r="BS234" i="29"/>
  <c r="CS226" i="29"/>
  <c r="BW234" i="29"/>
  <c r="BP212" i="29"/>
  <c r="CP197" i="29"/>
  <c r="BM149" i="29"/>
  <c r="AO166" i="29"/>
  <c r="AN37" i="29"/>
  <c r="AH36" i="29"/>
  <c r="BG263" i="29"/>
  <c r="BG41" i="29" s="1"/>
  <c r="CY82" i="29"/>
  <c r="BA109" i="29"/>
  <c r="CS48" i="29"/>
  <c r="CS55" i="29" s="1"/>
  <c r="DS55" i="29"/>
  <c r="DS18" i="29" s="1"/>
  <c r="DS19" i="29" s="1"/>
  <c r="BC263" i="29"/>
  <c r="BC41" i="29" s="1"/>
  <c r="CQ227" i="29"/>
  <c r="DW83" i="29"/>
  <c r="DW48" i="29"/>
  <c r="CY272" i="29"/>
  <c r="BY288" i="29"/>
  <c r="CK302" i="29"/>
  <c r="BK316" i="29"/>
  <c r="AL293" i="29"/>
  <c r="AD272" i="29"/>
  <c r="BP272" i="29" s="1"/>
  <c r="BP53" i="29" s="1"/>
  <c r="BX288" i="29"/>
  <c r="BK288" i="29"/>
  <c r="AJ270" i="29"/>
  <c r="BV263" i="29"/>
  <c r="BV41" i="29" s="1"/>
  <c r="AV293" i="29"/>
  <c r="CT249" i="29"/>
  <c r="BT258" i="29"/>
  <c r="AL316" i="29"/>
  <c r="AL302" i="29" s="1"/>
  <c r="AH64" i="29"/>
  <c r="CP273" i="29"/>
  <c r="CE250" i="29"/>
  <c r="BE249" i="29"/>
  <c r="BE52" i="29" s="1"/>
  <c r="AL234" i="29"/>
  <c r="AL226" i="29" s="1"/>
  <c r="CF197" i="29"/>
  <c r="BF212" i="29"/>
  <c r="BW212" i="29"/>
  <c r="AR212" i="29"/>
  <c r="AR197" i="29" s="1"/>
  <c r="AR198" i="29" s="1"/>
  <c r="BX212" i="29"/>
  <c r="CQ198" i="29"/>
  <c r="BQ197" i="29"/>
  <c r="BQ50" i="29" s="1"/>
  <c r="BW217" i="29"/>
  <c r="BW39" i="29" s="1"/>
  <c r="BG197" i="29"/>
  <c r="BG50" i="29" s="1"/>
  <c r="CG198" i="29"/>
  <c r="BV217" i="29"/>
  <c r="BV39" i="29" s="1"/>
  <c r="BL166" i="29"/>
  <c r="BL37" i="29" s="1"/>
  <c r="CL176" i="29"/>
  <c r="AU269" i="29"/>
  <c r="AT65" i="29"/>
  <c r="AO186" i="29"/>
  <c r="BG166" i="29"/>
  <c r="BG37" i="29" s="1"/>
  <c r="CD227" i="29"/>
  <c r="BD226" i="29"/>
  <c r="BD51" i="29" s="1"/>
  <c r="BV186" i="29"/>
  <c r="AQ153" i="29"/>
  <c r="CE176" i="29"/>
  <c r="CA149" i="29"/>
  <c r="AO149" i="29"/>
  <c r="BP146" i="29"/>
  <c r="DD83" i="29"/>
  <c r="DD48" i="29"/>
  <c r="AR102" i="29"/>
  <c r="AR105" i="29" s="1"/>
  <c r="AQ105" i="29"/>
  <c r="AQ109" i="29" s="1"/>
  <c r="BR133" i="29"/>
  <c r="AI133" i="29"/>
  <c r="CE161" i="29"/>
  <c r="AD137" i="29"/>
  <c r="W161" i="29"/>
  <c r="W82" i="29" s="1"/>
  <c r="CU161" i="29"/>
  <c r="BX133" i="29"/>
  <c r="CK49" i="29"/>
  <c r="DK25" i="29"/>
  <c r="CK25" i="29" s="1"/>
  <c r="AU74" i="29"/>
  <c r="AW73" i="29"/>
  <c r="BT120" i="29"/>
  <c r="AZ96" i="29"/>
  <c r="BA96" i="29" s="1"/>
  <c r="CN161" i="29"/>
  <c r="W67" i="29"/>
  <c r="AY77" i="29"/>
  <c r="AG13" i="29"/>
  <c r="BP14" i="29"/>
  <c r="BC14" i="29"/>
  <c r="CA14" i="29"/>
  <c r="BN14" i="29"/>
  <c r="BW14" i="29"/>
  <c r="BJ14" i="29"/>
  <c r="BV14" i="29"/>
  <c r="BI14" i="29"/>
  <c r="AV14" i="29"/>
  <c r="BK14" i="29"/>
  <c r="BQ14" i="29"/>
  <c r="BH14" i="29"/>
  <c r="AM14" i="29" s="1"/>
  <c r="BR14" i="29"/>
  <c r="AU14" i="29"/>
  <c r="BE14" i="29"/>
  <c r="AX14" i="29"/>
  <c r="BS14" i="29"/>
  <c r="BM14" i="29"/>
  <c r="BX14" i="29"/>
  <c r="CG24" i="29"/>
  <c r="CG31" i="29" s="1"/>
  <c r="DG31" i="29"/>
  <c r="W43" i="29"/>
  <c r="BL14" i="29"/>
  <c r="AA227" i="29"/>
  <c r="AA51" i="29"/>
  <c r="AA27" i="29" s="1"/>
  <c r="AE227" i="29"/>
  <c r="AE39" i="29"/>
  <c r="AE27" i="29" s="1"/>
  <c r="AV174" i="29"/>
  <c r="AX174" i="29"/>
  <c r="AU174" i="29"/>
  <c r="AG174" i="29"/>
  <c r="AZ174" i="29"/>
  <c r="BA174" i="29" s="1"/>
  <c r="CM303" i="29"/>
  <c r="CI9" i="29"/>
  <c r="CC303" i="29"/>
  <c r="BS263" i="29"/>
  <c r="BS41" i="29" s="1"/>
  <c r="AU186" i="29"/>
  <c r="AT175" i="29"/>
  <c r="CX137" i="29"/>
  <c r="BX137" i="29" s="1"/>
  <c r="BX120" i="29"/>
  <c r="X83" i="29"/>
  <c r="X48" i="29"/>
  <c r="AI269" i="29"/>
  <c r="AH65" i="29"/>
  <c r="CJ249" i="29"/>
  <c r="BJ258" i="29"/>
  <c r="BF234" i="29"/>
  <c r="CF226" i="29"/>
  <c r="BT197" i="29"/>
  <c r="BT50" i="29" s="1"/>
  <c r="CK198" i="29"/>
  <c r="BK197" i="29"/>
  <c r="BK50" i="29" s="1"/>
  <c r="CL109" i="29"/>
  <c r="CT24" i="29"/>
  <c r="CT31" i="29" s="1"/>
  <c r="DT31" i="29"/>
  <c r="AX288" i="29"/>
  <c r="AX272" i="29" s="1"/>
  <c r="BL212" i="29"/>
  <c r="AM166" i="29"/>
  <c r="BH37" i="29"/>
  <c r="AM37" i="29" s="1"/>
  <c r="AQ16" i="29"/>
  <c r="AQ79" i="29"/>
  <c r="AQ60" i="29" s="1"/>
  <c r="AQ67" i="29" s="1"/>
  <c r="BA258" i="29"/>
  <c r="AZ249" i="29"/>
  <c r="AE273" i="29"/>
  <c r="AE53" i="29"/>
  <c r="AE29" i="29" s="1"/>
  <c r="AK303" i="29"/>
  <c r="AK54" i="29"/>
  <c r="AK30" i="29" s="1"/>
  <c r="CW272" i="29"/>
  <c r="BW288" i="29"/>
  <c r="BI263" i="29"/>
  <c r="BI41" i="29" s="1"/>
  <c r="AG293" i="29"/>
  <c r="CG249" i="29"/>
  <c r="BG258" i="29"/>
  <c r="AV316" i="29"/>
  <c r="AV302" i="29" s="1"/>
  <c r="AV303" i="29" s="1"/>
  <c r="BP288" i="29"/>
  <c r="AG263" i="29"/>
  <c r="AQ293" i="29"/>
  <c r="BL258" i="29"/>
  <c r="CL249" i="29"/>
  <c r="AL250" i="29"/>
  <c r="CA288" i="29"/>
  <c r="DA272" i="29"/>
  <c r="BA246" i="29"/>
  <c r="AN64" i="29"/>
  <c r="AD228" i="29"/>
  <c r="BU217" i="29"/>
  <c r="BH217" i="29"/>
  <c r="BS217" i="29"/>
  <c r="BS39" i="29" s="1"/>
  <c r="BF217" i="29"/>
  <c r="BF39" i="29" s="1"/>
  <c r="BR217" i="29"/>
  <c r="BR39" i="29" s="1"/>
  <c r="BE217" i="29"/>
  <c r="BE39" i="29" s="1"/>
  <c r="BQ217" i="29"/>
  <c r="BQ39" i="29" s="1"/>
  <c r="BD217" i="29"/>
  <c r="BD39" i="29" s="1"/>
  <c r="CA217" i="29"/>
  <c r="CA39" i="29" s="1"/>
  <c r="BN217" i="29"/>
  <c r="BN39" i="29" s="1"/>
  <c r="BZ217" i="29"/>
  <c r="BZ39" i="29" s="1"/>
  <c r="BM217" i="29"/>
  <c r="BM39" i="29" s="1"/>
  <c r="BC217" i="29"/>
  <c r="BC39" i="29" s="1"/>
  <c r="BT217" i="29"/>
  <c r="BT39" i="29" s="1"/>
  <c r="BP217" i="29"/>
  <c r="BP39" i="29" s="1"/>
  <c r="AU217" i="29"/>
  <c r="AD39" i="29"/>
  <c r="BQ263" i="29"/>
  <c r="BQ41" i="29" s="1"/>
  <c r="BJ212" i="29"/>
  <c r="BM234" i="29"/>
  <c r="CL198" i="29"/>
  <c r="BL197" i="29"/>
  <c r="BL50" i="29" s="1"/>
  <c r="AZ192" i="29"/>
  <c r="AX192" i="29"/>
  <c r="AX191" i="29" s="1"/>
  <c r="AD191" i="29"/>
  <c r="BX191" i="29" s="1"/>
  <c r="BX38" i="29" s="1"/>
  <c r="AV192" i="29"/>
  <c r="AV191" i="29" s="1"/>
  <c r="AU192" i="29"/>
  <c r="AG192" i="29"/>
  <c r="AG191" i="29" s="1"/>
  <c r="CZ175" i="29"/>
  <c r="BZ186" i="29"/>
  <c r="BJ217" i="29"/>
  <c r="BJ39" i="29" s="1"/>
  <c r="AG49" i="29"/>
  <c r="CN303" i="29"/>
  <c r="BN302" i="29"/>
  <c r="BN54" i="29" s="1"/>
  <c r="AW159" i="29"/>
  <c r="AW160" i="29" s="1"/>
  <c r="AN176" i="29"/>
  <c r="AN49" i="29"/>
  <c r="AI166" i="29"/>
  <c r="AH37" i="29"/>
  <c r="BD234" i="29"/>
  <c r="BK166" i="29"/>
  <c r="BK37" i="29" s="1"/>
  <c r="BI186" i="29"/>
  <c r="AG153" i="29"/>
  <c r="BU152" i="29"/>
  <c r="AS152" i="29" s="1"/>
  <c r="CU153" i="29"/>
  <c r="AA176" i="29"/>
  <c r="AA49" i="29"/>
  <c r="AA25" i="29" s="1"/>
  <c r="AV146" i="29"/>
  <c r="AP149" i="29"/>
  <c r="BR149" i="29"/>
  <c r="BC146" i="29"/>
  <c r="AD161" i="29"/>
  <c r="AD82" i="29" s="1"/>
  <c r="AR96" i="29"/>
  <c r="BN146" i="29"/>
  <c r="AV120" i="29"/>
  <c r="AA109" i="29"/>
  <c r="AD109" i="29"/>
  <c r="BF109" i="29" s="1"/>
  <c r="BH105" i="29"/>
  <c r="AM105" i="29" s="1"/>
  <c r="BE105" i="29"/>
  <c r="BD105" i="29"/>
  <c r="BD120" i="29"/>
  <c r="DF83" i="29"/>
  <c r="DF48" i="29"/>
  <c r="CD161" i="29"/>
  <c r="AO91" i="29"/>
  <c r="AE43" i="29"/>
  <c r="AJ81" i="29"/>
  <c r="AG17" i="29"/>
  <c r="AY81" i="29"/>
  <c r="AL80" i="29"/>
  <c r="AL79" i="29" s="1"/>
  <c r="AK79" i="29"/>
  <c r="AK60" i="29" s="1"/>
  <c r="AK16" i="29"/>
  <c r="CX161" i="29"/>
  <c r="BQ96" i="29"/>
  <c r="BD96" i="29"/>
  <c r="BY96" i="29"/>
  <c r="BS96" i="29"/>
  <c r="CV18" i="29"/>
  <c r="AX80" i="29"/>
  <c r="AV80" i="29"/>
  <c r="AI80" i="29"/>
  <c r="AU80" i="29"/>
  <c r="AD79" i="29"/>
  <c r="BZ79" i="29" s="1"/>
  <c r="BZ60" i="29" s="1"/>
  <c r="AZ80" i="29"/>
  <c r="BA80" i="29" s="1"/>
  <c r="AD16" i="29"/>
  <c r="AG80" i="29"/>
  <c r="AG75" i="29"/>
  <c r="AX75" i="29"/>
  <c r="AZ75" i="29"/>
  <c r="BA75" i="29" s="1"/>
  <c r="AV75" i="29"/>
  <c r="AI75" i="29"/>
  <c r="AD11" i="29"/>
  <c r="AU11" i="29" s="1"/>
  <c r="BD14" i="29"/>
  <c r="BN186" i="29"/>
  <c r="CN175" i="29"/>
  <c r="CJ176" i="29"/>
  <c r="DY83" i="29"/>
  <c r="DY48" i="29"/>
  <c r="CJ109" i="29"/>
  <c r="BJ105" i="29"/>
  <c r="BZ212" i="29"/>
  <c r="AI223" i="29"/>
  <c r="AH63" i="29"/>
  <c r="BY234" i="29"/>
  <c r="AL96" i="29"/>
  <c r="AZ105" i="29"/>
  <c r="BA105" i="29" s="1"/>
  <c r="BA102" i="29"/>
  <c r="AZ15" i="29"/>
  <c r="BA15" i="29" s="1"/>
  <c r="AB31" i="29"/>
  <c r="BE288" i="29"/>
  <c r="CE272" i="29"/>
  <c r="AK198" i="29"/>
  <c r="AK50" i="29"/>
  <c r="AK26" i="29" s="1"/>
  <c r="AO159" i="29"/>
  <c r="AN160" i="29"/>
  <c r="AO160" i="29" s="1"/>
  <c r="BK149" i="29"/>
  <c r="AC137" i="29"/>
  <c r="CC137" i="29"/>
  <c r="BC137" i="29" s="1"/>
  <c r="BC120" i="29"/>
  <c r="Y273" i="29"/>
  <c r="Y53" i="29"/>
  <c r="Y29" i="29" s="1"/>
  <c r="BY263" i="29"/>
  <c r="BY41" i="29" s="1"/>
  <c r="AI234" i="29"/>
  <c r="AH226" i="29"/>
  <c r="AR227" i="29"/>
  <c r="BZ166" i="29"/>
  <c r="BZ37" i="29" s="1"/>
  <c r="BM166" i="29"/>
  <c r="BM37" i="29" s="1"/>
  <c r="BW166" i="29"/>
  <c r="BW37" i="29" s="1"/>
  <c r="BV166" i="29"/>
  <c r="BV37" i="29" s="1"/>
  <c r="BU166" i="29"/>
  <c r="BP166" i="29"/>
  <c r="BP37" i="29" s="1"/>
  <c r="BI166" i="29"/>
  <c r="BI37" i="29" s="1"/>
  <c r="AD37" i="29"/>
  <c r="AW153" i="29"/>
  <c r="DR48" i="29"/>
  <c r="DR83" i="29"/>
  <c r="BQ149" i="29"/>
  <c r="AY89" i="29"/>
  <c r="AG161" i="29"/>
  <c r="AG82" i="29" s="1"/>
  <c r="AD17" i="29"/>
  <c r="AZ288" i="29"/>
  <c r="BA277" i="29"/>
  <c r="BD288" i="29"/>
  <c r="CD272" i="29"/>
  <c r="AU300" i="29"/>
  <c r="CJ272" i="29"/>
  <c r="BJ288" i="29"/>
  <c r="CM273" i="29"/>
  <c r="BM272" i="29"/>
  <c r="BM53" i="29" s="1"/>
  <c r="AW316" i="29"/>
  <c r="AW302" i="29" s="1"/>
  <c r="AW303" i="29" s="1"/>
  <c r="AT64" i="29"/>
  <c r="BH234" i="29"/>
  <c r="AM234" i="29" s="1"/>
  <c r="AM226" i="29" s="1"/>
  <c r="CH226" i="29"/>
  <c r="AX263" i="29"/>
  <c r="BL288" i="29"/>
  <c r="CK249" i="29"/>
  <c r="BK258" i="29"/>
  <c r="AU288" i="29"/>
  <c r="AT63" i="29"/>
  <c r="BJ234" i="29"/>
  <c r="AZ243" i="29"/>
  <c r="BA243" i="29" s="1"/>
  <c r="AX243" i="29"/>
  <c r="AI243" i="29"/>
  <c r="AG243" i="29"/>
  <c r="AV243" i="29"/>
  <c r="AW212" i="29"/>
  <c r="AW197" i="29" s="1"/>
  <c r="CM227" i="29"/>
  <c r="W176" i="29"/>
  <c r="W49" i="29"/>
  <c r="W25" i="29" s="1"/>
  <c r="CA186" i="29"/>
  <c r="DA175" i="29"/>
  <c r="BM186" i="29"/>
  <c r="CM175" i="29"/>
  <c r="BS186" i="29"/>
  <c r="BJ197" i="29"/>
  <c r="BJ50" i="29" s="1"/>
  <c r="AU173" i="29"/>
  <c r="BX249" i="29"/>
  <c r="BX52" i="29" s="1"/>
  <c r="CX250" i="29"/>
  <c r="BL149" i="29"/>
  <c r="AO172" i="29"/>
  <c r="AN61" i="29"/>
  <c r="BZ159" i="29"/>
  <c r="CZ160" i="29"/>
  <c r="BZ160" i="29" s="1"/>
  <c r="AL167" i="29"/>
  <c r="AL166" i="29" s="1"/>
  <c r="BM212" i="29"/>
  <c r="CM197" i="29"/>
  <c r="AJ146" i="29"/>
  <c r="AJ161" i="29" s="1"/>
  <c r="AI146" i="29"/>
  <c r="BA167" i="29"/>
  <c r="AV153" i="29"/>
  <c r="BF166" i="29"/>
  <c r="BF37" i="29" s="1"/>
  <c r="AV133" i="29"/>
  <c r="BU146" i="29"/>
  <c r="AS146" i="29" s="1"/>
  <c r="BR146" i="29"/>
  <c r="BE149" i="29"/>
  <c r="AV136" i="29"/>
  <c r="DZ83" i="29"/>
  <c r="DZ48" i="29"/>
  <c r="BH120" i="29"/>
  <c r="AM120" i="29" s="1"/>
  <c r="CH137" i="29"/>
  <c r="BH137" i="29" s="1"/>
  <c r="AM137" i="29" s="1"/>
  <c r="BZ133" i="29"/>
  <c r="CR109" i="29"/>
  <c r="BR105" i="29"/>
  <c r="CH161" i="29"/>
  <c r="AF109" i="29"/>
  <c r="CD137" i="29"/>
  <c r="BD137" i="29" s="1"/>
  <c r="AW109" i="29"/>
  <c r="BN79" i="29"/>
  <c r="BN60" i="29" s="1"/>
  <c r="CE137" i="29"/>
  <c r="BE137" i="29" s="1"/>
  <c r="BE120" i="29"/>
  <c r="AH161" i="29"/>
  <c r="CN137" i="29"/>
  <c r="BN137" i="29" s="1"/>
  <c r="BN120" i="29"/>
  <c r="AN36" i="29"/>
  <c r="BQ105" i="29"/>
  <c r="DT55" i="29"/>
  <c r="DT18" i="29" s="1"/>
  <c r="DT19" i="29" s="1"/>
  <c r="CT48" i="29"/>
  <c r="CT55" i="29" s="1"/>
  <c r="CM109" i="29"/>
  <c r="BG14" i="29"/>
  <c r="Y43" i="29"/>
  <c r="DQ30" i="29"/>
  <c r="CQ30" i="29" s="1"/>
  <c r="CQ54" i="29"/>
  <c r="CC24" i="29"/>
  <c r="CC31" i="29" s="1"/>
  <c r="DC31" i="29"/>
  <c r="BZ14" i="29"/>
  <c r="AN302" i="29"/>
  <c r="BA302" i="29" s="1"/>
  <c r="AO316" i="29"/>
  <c r="BL120" i="29"/>
  <c r="CL137" i="29"/>
  <c r="BL137" i="29" s="1"/>
  <c r="CM82" i="29"/>
  <c r="W303" i="29"/>
  <c r="W54" i="29"/>
  <c r="W30" i="29" s="1"/>
  <c r="AX248" i="29"/>
  <c r="AZ248" i="29"/>
  <c r="BA248" i="29" s="1"/>
  <c r="AU248" i="29"/>
  <c r="AG248" i="29"/>
  <c r="AG246" i="29" s="1"/>
  <c r="AP246" i="29" s="1"/>
  <c r="AO248" i="29"/>
  <c r="AI248" i="29"/>
  <c r="AV248" i="29"/>
  <c r="AV246" i="29" s="1"/>
  <c r="AD246" i="29"/>
  <c r="AI246" i="29" s="1"/>
  <c r="BA202" i="29"/>
  <c r="AZ212" i="29"/>
  <c r="AZ241" i="29"/>
  <c r="AX241" i="29"/>
  <c r="AO241" i="29"/>
  <c r="AD240" i="29"/>
  <c r="BT240" i="29" s="1"/>
  <c r="BT40" i="29" s="1"/>
  <c r="AI241" i="29"/>
  <c r="AG241" i="29"/>
  <c r="AV241" i="29"/>
  <c r="AU241" i="29"/>
  <c r="AF176" i="29"/>
  <c r="AF49" i="29"/>
  <c r="AF25" i="29" s="1"/>
  <c r="BK212" i="29"/>
  <c r="AT137" i="29"/>
  <c r="AU137" i="29" s="1"/>
  <c r="AU120" i="29"/>
  <c r="BZ197" i="29"/>
  <c r="BZ50" i="29" s="1"/>
  <c r="CZ198" i="29"/>
  <c r="BH212" i="29"/>
  <c r="AM212" i="29" s="1"/>
  <c r="CH197" i="29"/>
  <c r="BW226" i="29"/>
  <c r="BW51" i="29" s="1"/>
  <c r="CW227" i="29"/>
  <c r="BI212" i="29"/>
  <c r="CI197" i="29"/>
  <c r="CA234" i="29"/>
  <c r="BU234" i="29"/>
  <c r="AS234" i="29" s="1"/>
  <c r="AS226" i="29" s="1"/>
  <c r="Y198" i="29"/>
  <c r="Y50" i="29"/>
  <c r="Y26" i="29" s="1"/>
  <c r="CL161" i="29"/>
  <c r="AH42" i="29"/>
  <c r="BV288" i="29"/>
  <c r="CV272" i="29"/>
  <c r="AR258" i="29"/>
  <c r="AR249" i="29" s="1"/>
  <c r="AH66" i="29"/>
  <c r="BC288" i="29"/>
  <c r="CC272" i="29"/>
  <c r="AR300" i="29"/>
  <c r="AR299" i="29" s="1"/>
  <c r="W273" i="29"/>
  <c r="W53" i="29"/>
  <c r="CI272" i="29"/>
  <c r="BI288" i="29"/>
  <c r="AA273" i="29"/>
  <c r="BM288" i="29"/>
  <c r="AH302" i="29"/>
  <c r="AI316" i="29"/>
  <c r="AV263" i="29"/>
  <c r="BQ288" i="29"/>
  <c r="CQ272" i="29"/>
  <c r="AH249" i="29"/>
  <c r="AI258" i="29"/>
  <c r="AU272" i="29"/>
  <c r="AT273" i="29"/>
  <c r="AT53" i="29"/>
  <c r="AO269" i="29"/>
  <c r="AX269" i="29"/>
  <c r="AD65" i="29"/>
  <c r="CJ227" i="29"/>
  <c r="AO263" i="29"/>
  <c r="BZ234" i="29"/>
  <c r="AL212" i="29"/>
  <c r="AL197" i="29" s="1"/>
  <c r="AQ263" i="29"/>
  <c r="AQ41" i="29" s="1"/>
  <c r="AQ11" i="29"/>
  <c r="BT234" i="29"/>
  <c r="AV217" i="29"/>
  <c r="BM191" i="29"/>
  <c r="BM38" i="29" s="1"/>
  <c r="CP175" i="29"/>
  <c r="BP186" i="29"/>
  <c r="AH175" i="29"/>
  <c r="AI186" i="29"/>
  <c r="AI192" i="29"/>
  <c r="BW146" i="29"/>
  <c r="CW153" i="29"/>
  <c r="AO173" i="29"/>
  <c r="BM159" i="29"/>
  <c r="CM160" i="29"/>
  <c r="BM160" i="29" s="1"/>
  <c r="AL186" i="29"/>
  <c r="AL175" i="29" s="1"/>
  <c r="AL176" i="29" s="1"/>
  <c r="CD175" i="29"/>
  <c r="BD186" i="29"/>
  <c r="BH152" i="29"/>
  <c r="AM152" i="29" s="1"/>
  <c r="CH153" i="29"/>
  <c r="BY316" i="29"/>
  <c r="CY302" i="29"/>
  <c r="AL151" i="29"/>
  <c r="AL152" i="29" s="1"/>
  <c r="AX133" i="29"/>
  <c r="AX137" i="29" s="1"/>
  <c r="BV120" i="29"/>
  <c r="CV137" i="29"/>
  <c r="BV137" i="29" s="1"/>
  <c r="BE146" i="29"/>
  <c r="AW16" i="29"/>
  <c r="AW15" i="29" s="1"/>
  <c r="AW79" i="29"/>
  <c r="BK105" i="29"/>
  <c r="EA83" i="29"/>
  <c r="EA48" i="29"/>
  <c r="DM83" i="29"/>
  <c r="DM48" i="29"/>
  <c r="AZ146" i="29"/>
  <c r="BA146" i="29" s="1"/>
  <c r="CJ137" i="29"/>
  <c r="BJ137" i="29" s="1"/>
  <c r="BJ120" i="29"/>
  <c r="BM133" i="29"/>
  <c r="BS105" i="29"/>
  <c r="CZ109" i="29"/>
  <c r="AZ76" i="29"/>
  <c r="BA76" i="29" s="1"/>
  <c r="AV76" i="29"/>
  <c r="AU76" i="29"/>
  <c r="AX76" i="29"/>
  <c r="AG76" i="29"/>
  <c r="AD12" i="29"/>
  <c r="BU105" i="29"/>
  <c r="AS105" i="29" s="1"/>
  <c r="CW161" i="29"/>
  <c r="BC100" i="29"/>
  <c r="AO100" i="29"/>
  <c r="BT100" i="29"/>
  <c r="BI100" i="29"/>
  <c r="AT9" i="29"/>
  <c r="AI76" i="29"/>
  <c r="AO14" i="29"/>
  <c r="BT105" i="29"/>
  <c r="CX18" i="29"/>
  <c r="BU14" i="29"/>
  <c r="AS14" i="29" s="1"/>
  <c r="AZ14" i="29" s="1"/>
  <c r="BA14" i="29" s="1"/>
  <c r="CC54" i="29"/>
  <c r="CC55" i="29" s="1"/>
  <c r="DC55" i="29"/>
  <c r="DC18" i="29" s="1"/>
  <c r="DC19" i="29" s="1"/>
  <c r="DS24" i="29"/>
  <c r="CF9" i="29"/>
  <c r="BF13" i="29"/>
  <c r="BY14" i="29"/>
  <c r="BF288" i="29"/>
  <c r="CF272" i="29"/>
  <c r="CA258" i="29"/>
  <c r="DA249" i="29"/>
  <c r="BV234" i="29"/>
  <c r="AD226" i="29"/>
  <c r="BU226" i="29" s="1"/>
  <c r="BU51" i="29" s="1"/>
  <c r="AS51" i="29" s="1"/>
  <c r="BI234" i="29"/>
  <c r="BX234" i="29"/>
  <c r="BG234" i="29"/>
  <c r="BK226" i="29"/>
  <c r="BK51" i="29" s="1"/>
  <c r="CK227" i="29"/>
  <c r="AX212" i="29"/>
  <c r="AX197" i="29" s="1"/>
  <c r="AU234" i="29"/>
  <c r="AU226" i="29" s="1"/>
  <c r="BY249" i="29"/>
  <c r="BY52" i="29" s="1"/>
  <c r="CY250" i="29"/>
  <c r="BV105" i="29"/>
  <c r="CV109" i="29"/>
  <c r="CK82" i="29"/>
  <c r="CW302" i="29"/>
  <c r="BW316" i="29"/>
  <c r="CY198" i="29"/>
  <c r="BY197" i="29"/>
  <c r="BY50" i="29" s="1"/>
  <c r="CN227" i="29"/>
  <c r="BC212" i="29"/>
  <c r="CC197" i="29"/>
  <c r="AU212" i="29"/>
  <c r="AT197" i="29"/>
  <c r="AP146" i="29"/>
  <c r="AP161" i="29" s="1"/>
  <c r="AO146" i="29"/>
  <c r="AH137" i="29"/>
  <c r="AI137" i="29" s="1"/>
  <c r="AI120" i="29"/>
  <c r="BA126" i="29"/>
  <c r="AZ136" i="29"/>
  <c r="BA136" i="29" s="1"/>
  <c r="AN60" i="29"/>
  <c r="AO79" i="29"/>
  <c r="CV9" i="29"/>
  <c r="CQ250" i="29"/>
  <c r="BQ249" i="29"/>
  <c r="BQ52" i="29" s="1"/>
  <c r="AF198" i="29"/>
  <c r="AF50" i="29"/>
  <c r="AF26" i="29" s="1"/>
  <c r="AQ198" i="29"/>
  <c r="AQ50" i="29"/>
  <c r="AQ26" i="29" s="1"/>
  <c r="BA316" i="29"/>
  <c r="BD212" i="29"/>
  <c r="BF149" i="29"/>
  <c r="BA90" i="29"/>
  <c r="AZ91" i="29"/>
  <c r="BA91" i="29" s="1"/>
  <c r="CP161" i="29"/>
  <c r="CX302" i="29"/>
  <c r="BX316" i="29"/>
  <c r="AT302" i="29"/>
  <c r="AU316" i="29"/>
  <c r="AW269" i="29"/>
  <c r="BU288" i="29"/>
  <c r="AS288" i="29" s="1"/>
  <c r="CU272" i="29"/>
  <c r="BT288" i="29"/>
  <c r="CT272" i="29"/>
  <c r="BD293" i="29"/>
  <c r="BD42" i="29" s="1"/>
  <c r="BC293" i="29"/>
  <c r="BC42" i="29" s="1"/>
  <c r="AO293" i="29"/>
  <c r="AD42" i="29"/>
  <c r="AZ263" i="29"/>
  <c r="BA263" i="29" s="1"/>
  <c r="BA264" i="29"/>
  <c r="AK250" i="29"/>
  <c r="BR234" i="29"/>
  <c r="CR226" i="29"/>
  <c r="W227" i="29"/>
  <c r="AY247" i="29"/>
  <c r="AJ247" i="29"/>
  <c r="AK227" i="29"/>
  <c r="BZ226" i="29"/>
  <c r="BZ51" i="29" s="1"/>
  <c r="CZ227" i="29"/>
  <c r="AH197" i="29"/>
  <c r="AI212" i="29"/>
  <c r="BU263" i="29"/>
  <c r="BT212" i="29"/>
  <c r="CT227" i="29"/>
  <c r="AD175" i="29"/>
  <c r="BW175" i="29" s="1"/>
  <c r="BW49" i="29" s="1"/>
  <c r="BL186" i="29"/>
  <c r="BR186" i="29"/>
  <c r="BQ186" i="29"/>
  <c r="BL226" i="29"/>
  <c r="BL51" i="29" s="1"/>
  <c r="CL227" i="29"/>
  <c r="BG217" i="29"/>
  <c r="BG39" i="29" s="1"/>
  <c r="AW217" i="29"/>
  <c r="AK176" i="29"/>
  <c r="AK49" i="29"/>
  <c r="BC186" i="29"/>
  <c r="CC175" i="29"/>
  <c r="BX159" i="29"/>
  <c r="CX160" i="29"/>
  <c r="BX160" i="29" s="1"/>
  <c r="BJ146" i="29"/>
  <c r="CZ153" i="29"/>
  <c r="AD153" i="29"/>
  <c r="BN153" i="29" s="1"/>
  <c r="BW186" i="29"/>
  <c r="AR151" i="29"/>
  <c r="AR152" i="29" s="1"/>
  <c r="AI174" i="29"/>
  <c r="CR176" i="29"/>
  <c r="BL316" i="29"/>
  <c r="CL302" i="29"/>
  <c r="AT160" i="29"/>
  <c r="AU160" i="29" s="1"/>
  <c r="AU159" i="29"/>
  <c r="BQ166" i="29"/>
  <c r="BQ37" i="29" s="1"/>
  <c r="BI146" i="29"/>
  <c r="BS146" i="29"/>
  <c r="BI120" i="29"/>
  <c r="CI137" i="29"/>
  <c r="BI137" i="29" s="1"/>
  <c r="BU133" i="29"/>
  <c r="AS133" i="29" s="1"/>
  <c r="BT133" i="29"/>
  <c r="DN83" i="29"/>
  <c r="DN48" i="29"/>
  <c r="BX146" i="29"/>
  <c r="CX153" i="29"/>
  <c r="AU146" i="29"/>
  <c r="CA105" i="29"/>
  <c r="CT161" i="29"/>
  <c r="BZ105" i="29"/>
  <c r="AT161" i="29"/>
  <c r="CG137" i="29"/>
  <c r="BG137" i="29" s="1"/>
  <c r="BG120" i="29"/>
  <c r="CU109" i="29"/>
  <c r="CJ161" i="29"/>
  <c r="AH109" i="29"/>
  <c r="CP48" i="29"/>
  <c r="CP55" i="29" s="1"/>
  <c r="DP24" i="29"/>
  <c r="DP55" i="29"/>
  <c r="DP18" i="29" s="1"/>
  <c r="DP19" i="29" s="1"/>
  <c r="CT109" i="29"/>
  <c r="BT109" i="29" s="1"/>
  <c r="CG161" i="29"/>
  <c r="CW9" i="29"/>
  <c r="AY78" i="29"/>
  <c r="AP78" i="29"/>
  <c r="DU55" i="29"/>
  <c r="DU18" i="29" s="1"/>
  <c r="DU19" i="29" s="1"/>
  <c r="CU48" i="29"/>
  <c r="CU55" i="29" s="1"/>
  <c r="DU24" i="29"/>
  <c r="CG18" i="29"/>
  <c r="CG19" i="29" s="1"/>
  <c r="CU302" i="29"/>
  <c r="BU316" i="29"/>
  <c r="AS316" i="29" s="1"/>
  <c r="AD50" i="29"/>
  <c r="CC160" i="29"/>
  <c r="BC160" i="29" s="1"/>
  <c r="BC159" i="29"/>
  <c r="BN258" i="29"/>
  <c r="CN249" i="29"/>
  <c r="AT42" i="29"/>
  <c r="BU212" i="29"/>
  <c r="AS212" i="29" s="1"/>
  <c r="CU197" i="29"/>
  <c r="AR245" i="29"/>
  <c r="AR240" i="29" s="1"/>
  <c r="AQ14" i="29"/>
  <c r="AR14" i="29" s="1"/>
  <c r="BV212" i="29"/>
  <c r="CV197" i="29"/>
  <c r="BA186" i="29"/>
  <c r="AZ175" i="29"/>
  <c r="AG74" i="29"/>
  <c r="AZ74" i="29"/>
  <c r="AX74" i="29"/>
  <c r="AI74" i="29"/>
  <c r="AV74" i="29"/>
  <c r="AD73" i="29"/>
  <c r="BM73" i="29" s="1"/>
  <c r="BM36" i="29" s="1"/>
  <c r="AD10" i="29"/>
  <c r="BI10" i="29" s="1"/>
  <c r="AR79" i="29"/>
  <c r="AC227" i="29"/>
  <c r="AC51" i="29"/>
  <c r="AC27" i="29" s="1"/>
  <c r="Y176" i="29"/>
  <c r="Y49" i="29"/>
  <c r="Y25" i="29" s="1"/>
  <c r="CK137" i="29"/>
  <c r="BK137" i="29" s="1"/>
  <c r="BK120" i="29"/>
  <c r="CS137" i="29"/>
  <c r="BS137" i="29" s="1"/>
  <c r="BS120" i="29"/>
  <c r="AW288" i="29"/>
  <c r="AW272" i="29" s="1"/>
  <c r="W29" i="29"/>
  <c r="BR212" i="29"/>
  <c r="CR197" i="29"/>
  <c r="CV302" i="29"/>
  <c r="BV316" i="29"/>
  <c r="AL269" i="29"/>
  <c r="AQ273" i="29"/>
  <c r="AQ53" i="29"/>
  <c r="BG288" i="29"/>
  <c r="CG272" i="29"/>
  <c r="BZ258" i="29"/>
  <c r="CZ249" i="29"/>
  <c r="AX234" i="29"/>
  <c r="AX226" i="29" s="1"/>
  <c r="CI249" i="29"/>
  <c r="BI258" i="29"/>
  <c r="AT250" i="29"/>
  <c r="AT40" i="29"/>
  <c r="BE234" i="29"/>
  <c r="CE226" i="29"/>
  <c r="BP234" i="29"/>
  <c r="CP226" i="29"/>
  <c r="BN263" i="29"/>
  <c r="BN41" i="29" s="1"/>
  <c r="BH263" i="29"/>
  <c r="BQ212" i="29"/>
  <c r="BH186" i="29"/>
  <c r="AM186" i="29" s="1"/>
  <c r="CH175" i="29"/>
  <c r="CA212" i="29"/>
  <c r="DA197" i="29"/>
  <c r="AL217" i="29"/>
  <c r="AQ176" i="29"/>
  <c r="AQ49" i="29"/>
  <c r="AQ25" i="29" s="1"/>
  <c r="AI172" i="29"/>
  <c r="AH61" i="29"/>
  <c r="AW191" i="29"/>
  <c r="BK159" i="29"/>
  <c r="CK160" i="29"/>
  <c r="BK160" i="29" s="1"/>
  <c r="AI191" i="29"/>
  <c r="AH38" i="29"/>
  <c r="CZ303" i="29"/>
  <c r="BJ166" i="29"/>
  <c r="BJ37" i="29" s="1"/>
  <c r="CW176" i="29"/>
  <c r="BD166" i="29"/>
  <c r="BD37" i="29" s="1"/>
  <c r="AR146" i="29"/>
  <c r="AR133" i="29"/>
  <c r="AR137" i="29" s="1"/>
  <c r="BF146" i="29"/>
  <c r="AH160" i="29"/>
  <c r="AI160" i="29" s="1"/>
  <c r="AI159" i="29"/>
  <c r="CQ153" i="29"/>
  <c r="DA137" i="29"/>
  <c r="CA137" i="29" s="1"/>
  <c r="CA120" i="29"/>
  <c r="Y161" i="29"/>
  <c r="Y82" i="29" s="1"/>
  <c r="BZ120" i="29"/>
  <c r="CZ137" i="29"/>
  <c r="BZ137" i="29" s="1"/>
  <c r="BK146" i="29"/>
  <c r="AK105" i="29"/>
  <c r="AL102" i="29"/>
  <c r="AL105" i="29" s="1"/>
  <c r="BH100" i="29"/>
  <c r="AM100" i="29" s="1"/>
  <c r="CH109" i="29"/>
  <c r="BH109" i="29" s="1"/>
  <c r="AM109" i="29" s="1"/>
  <c r="CQ161" i="29"/>
  <c r="BQ120" i="29"/>
  <c r="BI105" i="29"/>
  <c r="DK83" i="29"/>
  <c r="DK48" i="29"/>
  <c r="AV100" i="29"/>
  <c r="AI105" i="29"/>
  <c r="BE73" i="29"/>
  <c r="BE36" i="29" s="1"/>
  <c r="BI96" i="29"/>
  <c r="DI24" i="29"/>
  <c r="AB19" i="29"/>
  <c r="AL40" i="29"/>
  <c r="BS13" i="29"/>
  <c r="CS9" i="29"/>
  <c r="CP250" i="29"/>
  <c r="BP249" i="29"/>
  <c r="BP52" i="29" s="1"/>
  <c r="BG186" i="29"/>
  <c r="CG175" i="29"/>
  <c r="BK186" i="29"/>
  <c r="CK175" i="29"/>
  <c r="AK146" i="29"/>
  <c r="AK153" i="29" s="1"/>
  <c r="AL139" i="29"/>
  <c r="AL146" i="29" s="1"/>
  <c r="AN137" i="29"/>
  <c r="AO137" i="29" s="1"/>
  <c r="BR288" i="29"/>
  <c r="CR272" i="29"/>
  <c r="BN234" i="29"/>
  <c r="AO234" i="29"/>
  <c r="AO226" i="29" s="1"/>
  <c r="AN226" i="29"/>
  <c r="BN149" i="29"/>
  <c r="BJ149" i="29"/>
  <c r="BI149" i="29"/>
  <c r="BH149" i="29"/>
  <c r="AM149" i="29" s="1"/>
  <c r="AI149" i="29"/>
  <c r="BY149" i="29"/>
  <c r="BX149" i="29"/>
  <c r="BV149" i="29"/>
  <c r="AX149" i="29"/>
  <c r="AU149" i="29"/>
  <c r="BU149" i="29"/>
  <c r="AS149" i="29" s="1"/>
  <c r="BS149" i="29"/>
  <c r="CW137" i="29"/>
  <c r="BW137" i="29" s="1"/>
  <c r="CX24" i="29"/>
  <c r="CX31" i="29" s="1"/>
  <c r="DX31" i="29"/>
  <c r="CJ302" i="29"/>
  <c r="BJ316" i="29"/>
  <c r="BZ288" i="29"/>
  <c r="CZ272" i="29"/>
  <c r="BF263" i="29"/>
  <c r="BF41" i="29" s="1"/>
  <c r="BY212" i="29"/>
  <c r="BP149" i="29"/>
  <c r="BU258" i="29"/>
  <c r="AS258" i="29" s="1"/>
  <c r="CU249" i="29"/>
  <c r="CH302" i="29"/>
  <c r="BH316" i="29"/>
  <c r="AM316" i="29" s="1"/>
  <c r="AO212" i="29"/>
  <c r="AN197" i="29"/>
  <c r="CF137" i="29"/>
  <c r="BF137" i="29" s="1"/>
  <c r="BF120" i="29"/>
  <c r="BS288" i="29"/>
  <c r="CS272" i="29"/>
  <c r="AR316" i="29"/>
  <c r="AR302" i="29" s="1"/>
  <c r="AR303" i="29" s="1"/>
  <c r="AG300" i="29"/>
  <c r="AX300" i="29"/>
  <c r="AV300" i="29"/>
  <c r="AV299" i="29" s="1"/>
  <c r="AD299" i="29"/>
  <c r="AI299" i="29" s="1"/>
  <c r="AZ300" i="29"/>
  <c r="BA300" i="29" s="1"/>
  <c r="CI302" i="29"/>
  <c r="BI316" i="29"/>
  <c r="AK288" i="29"/>
  <c r="AK272" i="29" s="1"/>
  <c r="AL277" i="29"/>
  <c r="AL288" i="29" s="1"/>
  <c r="AL272" i="29" s="1"/>
  <c r="CK273" i="29"/>
  <c r="AY271" i="29"/>
  <c r="AP271" i="29"/>
  <c r="BN288" i="29"/>
  <c r="CN272" i="29"/>
  <c r="CM249" i="29"/>
  <c r="BM258" i="29"/>
  <c r="AZ234" i="29"/>
  <c r="BA231" i="29"/>
  <c r="BX263" i="29"/>
  <c r="BX41" i="29" s="1"/>
  <c r="BK234" i="29"/>
  <c r="AP225" i="29"/>
  <c r="AJ225" i="29"/>
  <c r="AY225" i="29"/>
  <c r="BC234" i="29"/>
  <c r="CC226" i="29"/>
  <c r="AQ240" i="29"/>
  <c r="AL265" i="29"/>
  <c r="AL263" i="29" s="1"/>
  <c r="AK11" i="29"/>
  <c r="AL11" i="29" s="1"/>
  <c r="BT186" i="29"/>
  <c r="CT175" i="29"/>
  <c r="AF250" i="29"/>
  <c r="AC176" i="29"/>
  <c r="AC49" i="29"/>
  <c r="AC25" i="29" s="1"/>
  <c r="BN212" i="29"/>
  <c r="CN197" i="29"/>
  <c r="AV212" i="29"/>
  <c r="AV197" i="29" s="1"/>
  <c r="AV198" i="29" s="1"/>
  <c r="AT227" i="29"/>
  <c r="AT51" i="29"/>
  <c r="BG149" i="29"/>
  <c r="AR166" i="29"/>
  <c r="AZ169" i="29"/>
  <c r="BA169" i="29" s="1"/>
  <c r="AX169" i="29"/>
  <c r="AX166" i="29" s="1"/>
  <c r="AX176" i="29" s="1"/>
  <c r="AV169" i="29"/>
  <c r="AV166" i="29" s="1"/>
  <c r="AV176" i="29" s="1"/>
  <c r="AG169" i="29"/>
  <c r="AG166" i="29" s="1"/>
  <c r="AU169" i="29"/>
  <c r="AO169" i="29"/>
  <c r="AN153" i="29"/>
  <c r="BA153" i="29" s="1"/>
  <c r="BX186" i="29"/>
  <c r="CX175" i="29"/>
  <c r="CY160" i="29"/>
  <c r="BY160" i="29" s="1"/>
  <c r="BY159" i="29"/>
  <c r="BJ186" i="29"/>
  <c r="BW149" i="29"/>
  <c r="AO288" i="29"/>
  <c r="AN272" i="29"/>
  <c r="AZ79" i="29"/>
  <c r="BA79" i="29" s="1"/>
  <c r="CP160" i="29"/>
  <c r="BP160" i="29" s="1"/>
  <c r="BP159" i="29"/>
  <c r="BY120" i="29"/>
  <c r="CY137" i="29"/>
  <c r="BY137" i="29" s="1"/>
  <c r="BV146" i="29"/>
  <c r="BM146" i="29"/>
  <c r="CU137" i="29"/>
  <c r="BU137" i="29" s="1"/>
  <c r="AS137" i="29" s="1"/>
  <c r="BU120" i="29"/>
  <c r="AS120" i="29" s="1"/>
  <c r="AK137" i="29"/>
  <c r="BM120" i="29"/>
  <c r="CM137" i="29"/>
  <c r="BM137" i="29" s="1"/>
  <c r="BY146" i="29"/>
  <c r="AN161" i="29"/>
  <c r="AO89" i="29"/>
  <c r="AK100" i="29"/>
  <c r="AK161" i="29" s="1"/>
  <c r="AK82" i="29" s="1"/>
  <c r="AL98" i="29"/>
  <c r="AL100" i="29" s="1"/>
  <c r="AI91" i="29"/>
  <c r="CV161" i="29"/>
  <c r="AX105" i="29"/>
  <c r="AX109" i="29" s="1"/>
  <c r="AL161" i="29"/>
  <c r="AL82" i="29" s="1"/>
  <c r="CQ137" i="29"/>
  <c r="BQ137" i="29" s="1"/>
  <c r="CR161" i="29"/>
  <c r="AZ100" i="29"/>
  <c r="BA100" i="29" s="1"/>
  <c r="BA98" i="29"/>
  <c r="CW109" i="29"/>
  <c r="BW105" i="29"/>
  <c r="DH55" i="29"/>
  <c r="DH18" i="29" s="1"/>
  <c r="DH19" i="29" s="1"/>
  <c r="CH48" i="29"/>
  <c r="CH55" i="29" s="1"/>
  <c r="DH24" i="29"/>
  <c r="CZ161" i="29"/>
  <c r="BF14" i="29"/>
  <c r="AQ12" i="29"/>
  <c r="AR12" i="29" s="1"/>
  <c r="BN109" i="29" l="1"/>
  <c r="BZ191" i="29"/>
  <c r="BZ38" i="29" s="1"/>
  <c r="BS109" i="29"/>
  <c r="BV293" i="29"/>
  <c r="BV42" i="29" s="1"/>
  <c r="BW153" i="29"/>
  <c r="AI293" i="29"/>
  <c r="BL198" i="29"/>
  <c r="BL26" i="29" s="1"/>
  <c r="BE293" i="29"/>
  <c r="BE42" i="29" s="1"/>
  <c r="BD191" i="29"/>
  <c r="BD38" i="29" s="1"/>
  <c r="AO73" i="29"/>
  <c r="BM293" i="29"/>
  <c r="BM42" i="29" s="1"/>
  <c r="AW198" i="29"/>
  <c r="AW161" i="29"/>
  <c r="AR161" i="29"/>
  <c r="AR82" i="29" s="1"/>
  <c r="AR83" i="29" s="1"/>
  <c r="BC302" i="29"/>
  <c r="BC54" i="29" s="1"/>
  <c r="BT293" i="29"/>
  <c r="BT42" i="29" s="1"/>
  <c r="AX217" i="29"/>
  <c r="AD52" i="29"/>
  <c r="AO249" i="29"/>
  <c r="BH249" i="29"/>
  <c r="AU249" i="29"/>
  <c r="BV249" i="29"/>
  <c r="BV52" i="29" s="1"/>
  <c r="BW249" i="29"/>
  <c r="BW52" i="29" s="1"/>
  <c r="BF249" i="29"/>
  <c r="BF52" i="29" s="1"/>
  <c r="BS249" i="29"/>
  <c r="BS52" i="29" s="1"/>
  <c r="AW176" i="29"/>
  <c r="BV153" i="29"/>
  <c r="BW109" i="29"/>
  <c r="AZ293" i="29"/>
  <c r="BA293" i="29" s="1"/>
  <c r="BT226" i="29"/>
  <c r="BT51" i="29" s="1"/>
  <c r="BZ293" i="29"/>
  <c r="BZ42" i="29" s="1"/>
  <c r="AL198" i="29"/>
  <c r="BY293" i="29"/>
  <c r="BY42" i="29" s="1"/>
  <c r="AX240" i="29"/>
  <c r="AX250" i="29" s="1"/>
  <c r="AY109" i="29"/>
  <c r="AG217" i="29"/>
  <c r="AG39" i="29" s="1"/>
  <c r="BR109" i="29"/>
  <c r="BQ109" i="29"/>
  <c r="BL191" i="29"/>
  <c r="BL38" i="29" s="1"/>
  <c r="AI109" i="29"/>
  <c r="BV109" i="29"/>
  <c r="AU293" i="29"/>
  <c r="BU109" i="29"/>
  <c r="AS109" i="29" s="1"/>
  <c r="BN293" i="29"/>
  <c r="BN42" i="29" s="1"/>
  <c r="CA153" i="29"/>
  <c r="BE153" i="29"/>
  <c r="BU73" i="29"/>
  <c r="BM79" i="29"/>
  <c r="BM60" i="29" s="1"/>
  <c r="AV223" i="29"/>
  <c r="AV227" i="29" s="1"/>
  <c r="BP191" i="29"/>
  <c r="BP38" i="29" s="1"/>
  <c r="AD198" i="29"/>
  <c r="BG293" i="29"/>
  <c r="BG42" i="29" s="1"/>
  <c r="BP293" i="29"/>
  <c r="BP42" i="29" s="1"/>
  <c r="BU293" i="29"/>
  <c r="BI293" i="29"/>
  <c r="BI42" i="29" s="1"/>
  <c r="BQ293" i="29"/>
  <c r="BQ42" i="29" s="1"/>
  <c r="BJ293" i="29"/>
  <c r="BJ42" i="29" s="1"/>
  <c r="BF293" i="29"/>
  <c r="BF42" i="29" s="1"/>
  <c r="BS293" i="29"/>
  <c r="BS42" i="29" s="1"/>
  <c r="BK293" i="29"/>
  <c r="BK42" i="29" s="1"/>
  <c r="BR293" i="29"/>
  <c r="BR42" i="29" s="1"/>
  <c r="BH293" i="29"/>
  <c r="BX293" i="29"/>
  <c r="BX42" i="29" s="1"/>
  <c r="AV161" i="29"/>
  <c r="AV82" i="29" s="1"/>
  <c r="AX161" i="29"/>
  <c r="CA293" i="29"/>
  <c r="CA42" i="29" s="1"/>
  <c r="BG109" i="29"/>
  <c r="BJ175" i="29"/>
  <c r="BJ49" i="29" s="1"/>
  <c r="AO109" i="29"/>
  <c r="CA226" i="29"/>
  <c r="CA51" i="29" s="1"/>
  <c r="BP153" i="29"/>
  <c r="AR176" i="29"/>
  <c r="BQ191" i="29"/>
  <c r="BQ38" i="29" s="1"/>
  <c r="BK191" i="29"/>
  <c r="BK38" i="29" s="1"/>
  <c r="BK109" i="29"/>
  <c r="BN226" i="29"/>
  <c r="BN51" i="29" s="1"/>
  <c r="AV109" i="29"/>
  <c r="AZ217" i="29"/>
  <c r="BA217" i="29" s="1"/>
  <c r="AL303" i="29"/>
  <c r="AX227" i="29"/>
  <c r="BY198" i="29"/>
  <c r="BY26" i="29" s="1"/>
  <c r="BU191" i="29"/>
  <c r="BF153" i="29"/>
  <c r="BQ153" i="29"/>
  <c r="BZ302" i="29"/>
  <c r="BZ54" i="29" s="1"/>
  <c r="AW227" i="29"/>
  <c r="BJ226" i="29"/>
  <c r="BJ51" i="29" s="1"/>
  <c r="BT153" i="29"/>
  <c r="BJ153" i="29"/>
  <c r="AI14" i="29"/>
  <c r="BT14" i="29"/>
  <c r="AW273" i="29"/>
  <c r="AD54" i="29"/>
  <c r="BR302" i="29"/>
  <c r="BR54" i="29" s="1"/>
  <c r="BQ302" i="29"/>
  <c r="BQ54" i="29" s="1"/>
  <c r="BD302" i="29"/>
  <c r="BD54" i="29" s="1"/>
  <c r="BS302" i="29"/>
  <c r="BS54" i="29" s="1"/>
  <c r="BE302" i="29"/>
  <c r="BE54" i="29" s="1"/>
  <c r="BG302" i="29"/>
  <c r="BG54" i="29" s="1"/>
  <c r="BT302" i="29"/>
  <c r="BT54" i="29" s="1"/>
  <c r="BP302" i="29"/>
  <c r="BP54" i="29" s="1"/>
  <c r="BF302" i="29"/>
  <c r="BF54" i="29" s="1"/>
  <c r="BR153" i="29"/>
  <c r="BI109" i="29"/>
  <c r="BY109" i="29"/>
  <c r="CA109" i="29"/>
  <c r="AX198" i="29"/>
  <c r="AE55" i="29"/>
  <c r="AE18" i="29" s="1"/>
  <c r="AE19" i="29" s="1"/>
  <c r="BX217" i="29"/>
  <c r="BX39" i="29" s="1"/>
  <c r="BK217" i="29"/>
  <c r="BK39" i="29" s="1"/>
  <c r="AO217" i="29"/>
  <c r="AV269" i="29"/>
  <c r="AV273" i="29" s="1"/>
  <c r="AK83" i="29"/>
  <c r="AK48" i="29"/>
  <c r="AK55" i="29" s="1"/>
  <c r="AK18" i="29" s="1"/>
  <c r="AG37" i="29"/>
  <c r="AJ37" i="29" s="1"/>
  <c r="BJ161" i="29"/>
  <c r="CJ82" i="29"/>
  <c r="BJ272" i="29"/>
  <c r="BJ53" i="29" s="1"/>
  <c r="CJ273" i="29"/>
  <c r="AK43" i="29"/>
  <c r="AK24" i="29"/>
  <c r="AK31" i="29" s="1"/>
  <c r="AR63" i="29"/>
  <c r="BR161" i="29"/>
  <c r="CR82" i="29"/>
  <c r="BM161" i="29"/>
  <c r="AX223" i="29"/>
  <c r="AD63" i="29"/>
  <c r="AV63" i="29" s="1"/>
  <c r="BI302" i="29"/>
  <c r="BI54" i="29" s="1"/>
  <c r="CI303" i="29"/>
  <c r="BW161" i="29"/>
  <c r="CW82" i="29"/>
  <c r="BD272" i="29"/>
  <c r="BD53" i="29" s="1"/>
  <c r="CD273" i="29"/>
  <c r="AJ75" i="29"/>
  <c r="AY75" i="29"/>
  <c r="AG11" i="29"/>
  <c r="AP75" i="29"/>
  <c r="BG249" i="29"/>
  <c r="BG52" i="29" s="1"/>
  <c r="CG250" i="29"/>
  <c r="CD48" i="29"/>
  <c r="CD55" i="29" s="1"/>
  <c r="DD24" i="29"/>
  <c r="DD55" i="29"/>
  <c r="DD18" i="29" s="1"/>
  <c r="DD19" i="29" s="1"/>
  <c r="BY161" i="29"/>
  <c r="CI83" i="29"/>
  <c r="BI83" i="29" s="1"/>
  <c r="BI24" i="29" s="1"/>
  <c r="BI82" i="29"/>
  <c r="BI48" i="29" s="1"/>
  <c r="DE55" i="29"/>
  <c r="DE18" i="29" s="1"/>
  <c r="DE19" i="29" s="1"/>
  <c r="CE48" i="29"/>
  <c r="CE55" i="29" s="1"/>
  <c r="DE24" i="29"/>
  <c r="BV175" i="29"/>
  <c r="BV49" i="29" s="1"/>
  <c r="CN198" i="29"/>
  <c r="BN197" i="29"/>
  <c r="BN50" i="29" s="1"/>
  <c r="CC227" i="29"/>
  <c r="BC226" i="29"/>
  <c r="BC51" i="29" s="1"/>
  <c r="BM249" i="29"/>
  <c r="BM52" i="29" s="1"/>
  <c r="CM250" i="29"/>
  <c r="BS9" i="29"/>
  <c r="AL38" i="29"/>
  <c r="AW38" i="29"/>
  <c r="AI38" i="29"/>
  <c r="AH26" i="29"/>
  <c r="AU240" i="29"/>
  <c r="CU24" i="29"/>
  <c r="CU31" i="29" s="1"/>
  <c r="DU31" i="29"/>
  <c r="DP31" i="29"/>
  <c r="CP24" i="29"/>
  <c r="CP31" i="29" s="1"/>
  <c r="AX153" i="29"/>
  <c r="CR227" i="29"/>
  <c r="BR226" i="29"/>
  <c r="BR51" i="29" s="1"/>
  <c r="BP161" i="29"/>
  <c r="CP82" i="29"/>
  <c r="AT29" i="29"/>
  <c r="BV272" i="29"/>
  <c r="BV53" i="29" s="1"/>
  <c r="CV273" i="29"/>
  <c r="BZ198" i="29"/>
  <c r="BZ26" i="29" s="1"/>
  <c r="AY248" i="29"/>
  <c r="AP248" i="29"/>
  <c r="AJ248" i="29"/>
  <c r="CA175" i="29"/>
  <c r="CA49" i="29" s="1"/>
  <c r="DA176" i="29"/>
  <c r="CA176" i="29" s="1"/>
  <c r="CA25" i="29" s="1"/>
  <c r="CH227" i="29"/>
  <c r="BH227" i="29" s="1"/>
  <c r="BH226" i="29"/>
  <c r="BH51" i="29" s="1"/>
  <c r="AM51" i="29" s="1"/>
  <c r="BE272" i="29"/>
  <c r="BE53" i="29" s="1"/>
  <c r="CE273" i="29"/>
  <c r="AL37" i="29"/>
  <c r="AW37" i="29"/>
  <c r="AI37" i="29"/>
  <c r="AG42" i="29"/>
  <c r="AJ42" i="29" s="1"/>
  <c r="AZ303" i="29"/>
  <c r="X24" i="29"/>
  <c r="X31" i="29" s="1"/>
  <c r="X55" i="29"/>
  <c r="X18" i="29" s="1"/>
  <c r="X19" i="29" s="1"/>
  <c r="CW48" i="29"/>
  <c r="CW55" i="29" s="1"/>
  <c r="DW55" i="29"/>
  <c r="DW18" i="29" s="1"/>
  <c r="DW19" i="29" s="1"/>
  <c r="DW24" i="29"/>
  <c r="CD250" i="29"/>
  <c r="BD249" i="29"/>
  <c r="BD52" i="29" s="1"/>
  <c r="BU79" i="29"/>
  <c r="BI161" i="29"/>
  <c r="BL153" i="29"/>
  <c r="BE197" i="29"/>
  <c r="BE50" i="29" s="1"/>
  <c r="CE198" i="29"/>
  <c r="BE198" i="29" s="1"/>
  <c r="BE26" i="29" s="1"/>
  <c r="CI18" i="29"/>
  <c r="BY226" i="29"/>
  <c r="BY51" i="29" s="1"/>
  <c r="BF161" i="29"/>
  <c r="CN250" i="29"/>
  <c r="BN249" i="29"/>
  <c r="BN52" i="29" s="1"/>
  <c r="BH197" i="29"/>
  <c r="CH198" i="29"/>
  <c r="BH198" i="29" s="1"/>
  <c r="DN55" i="29"/>
  <c r="DN18" i="29" s="1"/>
  <c r="DN19" i="29" s="1"/>
  <c r="CN48" i="29"/>
  <c r="CN55" i="29" s="1"/>
  <c r="DN24" i="29"/>
  <c r="AD83" i="29"/>
  <c r="AD48" i="29"/>
  <c r="AY13" i="29"/>
  <c r="AJ13" i="29"/>
  <c r="AP13" i="29"/>
  <c r="BY82" i="29"/>
  <c r="BY48" i="29" s="1"/>
  <c r="CY83" i="29"/>
  <c r="BX302" i="29"/>
  <c r="BX54" i="29" s="1"/>
  <c r="CX303" i="29"/>
  <c r="AR250" i="29"/>
  <c r="BH302" i="29"/>
  <c r="CH303" i="29"/>
  <c r="CH176" i="29"/>
  <c r="BH175" i="29"/>
  <c r="BT10" i="29"/>
  <c r="BG10" i="29"/>
  <c r="BS10" i="29"/>
  <c r="BF10" i="29"/>
  <c r="CA10" i="29"/>
  <c r="BN10" i="29"/>
  <c r="BM10" i="29"/>
  <c r="AU10" i="29"/>
  <c r="AD9" i="29"/>
  <c r="BI9" i="29" s="1"/>
  <c r="BP10" i="29"/>
  <c r="AX10" i="29"/>
  <c r="BE10" i="29"/>
  <c r="AV10" i="29"/>
  <c r="BD10" i="29"/>
  <c r="BU10" i="29"/>
  <c r="AS10" i="29" s="1"/>
  <c r="AZ10" i="29" s="1"/>
  <c r="BR10" i="29"/>
  <c r="BC10" i="29"/>
  <c r="AI10" i="29"/>
  <c r="BQ10" i="29"/>
  <c r="AO10" i="29"/>
  <c r="BX10" i="29"/>
  <c r="BH10" i="29"/>
  <c r="AM10" i="29" s="1"/>
  <c r="BZ10" i="29"/>
  <c r="BY10" i="29"/>
  <c r="BL10" i="29"/>
  <c r="BK10" i="29"/>
  <c r="BJ10" i="29"/>
  <c r="CP18" i="29"/>
  <c r="AT198" i="29"/>
  <c r="AU197" i="29"/>
  <c r="AT50" i="29"/>
  <c r="BR12" i="29"/>
  <c r="BE12" i="29"/>
  <c r="BQ12" i="29"/>
  <c r="BD12" i="29"/>
  <c r="BY12" i="29"/>
  <c r="BL12" i="29"/>
  <c r="BX12" i="29"/>
  <c r="BK12" i="29"/>
  <c r="AX12" i="29"/>
  <c r="BT12" i="29"/>
  <c r="AV12" i="29"/>
  <c r="BS12" i="29"/>
  <c r="BJ12" i="29"/>
  <c r="BW12" i="29"/>
  <c r="BV12" i="29"/>
  <c r="BI12" i="29"/>
  <c r="BF12" i="29"/>
  <c r="BG12" i="29"/>
  <c r="BC12" i="29"/>
  <c r="BM12" i="29"/>
  <c r="AI12" i="29"/>
  <c r="BZ12" i="29"/>
  <c r="AU12" i="29"/>
  <c r="BH12" i="29"/>
  <c r="AM12" i="29" s="1"/>
  <c r="CA12" i="29"/>
  <c r="BP12" i="29"/>
  <c r="BU12" i="29"/>
  <c r="AS12" i="29" s="1"/>
  <c r="AZ12" i="29" s="1"/>
  <c r="BA12" i="29" s="1"/>
  <c r="BN12" i="29"/>
  <c r="AO12" i="29"/>
  <c r="AL153" i="29"/>
  <c r="AQ9" i="29"/>
  <c r="AR11" i="29"/>
  <c r="AR9" i="29" s="1"/>
  <c r="BI272" i="29"/>
  <c r="BI53" i="29" s="1"/>
  <c r="CI273" i="29"/>
  <c r="BZ240" i="29"/>
  <c r="BZ40" i="29" s="1"/>
  <c r="BM240" i="29"/>
  <c r="BM40" i="29" s="1"/>
  <c r="BY240" i="29"/>
  <c r="BY40" i="29" s="1"/>
  <c r="BL240" i="29"/>
  <c r="BL40" i="29" s="1"/>
  <c r="BS240" i="29"/>
  <c r="BS40" i="29" s="1"/>
  <c r="BQ240" i="29"/>
  <c r="BQ40" i="29" s="1"/>
  <c r="BD240" i="29"/>
  <c r="BD40" i="29" s="1"/>
  <c r="BR240" i="29"/>
  <c r="BR40" i="29" s="1"/>
  <c r="AD40" i="29"/>
  <c r="AO40" i="29" s="1"/>
  <c r="BF240" i="29"/>
  <c r="BF40" i="29" s="1"/>
  <c r="BH240" i="29"/>
  <c r="BC240" i="29"/>
  <c r="BC40" i="29" s="1"/>
  <c r="AI240" i="29"/>
  <c r="BE240" i="29"/>
  <c r="BE40" i="29" s="1"/>
  <c r="BP240" i="29"/>
  <c r="BP40" i="29" s="1"/>
  <c r="BN240" i="29"/>
  <c r="BN40" i="29" s="1"/>
  <c r="CA240" i="29"/>
  <c r="CA40" i="29" s="1"/>
  <c r="BJ240" i="29"/>
  <c r="BJ40" i="29" s="1"/>
  <c r="BK240" i="29"/>
  <c r="BK40" i="29" s="1"/>
  <c r="BG240" i="29"/>
  <c r="BG40" i="29" s="1"/>
  <c r="BW240" i="29"/>
  <c r="BW40" i="29" s="1"/>
  <c r="BX240" i="29"/>
  <c r="BX40" i="29" s="1"/>
  <c r="AD250" i="29"/>
  <c r="BP250" i="29" s="1"/>
  <c r="BP28" i="29" s="1"/>
  <c r="AH162" i="29"/>
  <c r="AI161" i="29"/>
  <c r="AH82" i="29"/>
  <c r="BM153" i="29"/>
  <c r="DA273" i="29"/>
  <c r="CA272" i="29"/>
  <c r="CA53" i="29" s="1"/>
  <c r="BM303" i="29"/>
  <c r="BM30" i="29" s="1"/>
  <c r="BU161" i="29"/>
  <c r="AS161" i="29" s="1"/>
  <c r="CU82" i="29"/>
  <c r="AU65" i="29"/>
  <c r="CS227" i="29"/>
  <c r="BS226" i="29"/>
  <c r="BS51" i="29" s="1"/>
  <c r="AN28" i="29"/>
  <c r="AW40" i="29"/>
  <c r="CR250" i="29"/>
  <c r="BR249" i="29"/>
  <c r="BR52" i="29" s="1"/>
  <c r="AA55" i="29"/>
  <c r="AA18" i="29" s="1"/>
  <c r="AA19" i="29" s="1"/>
  <c r="AA24" i="29"/>
  <c r="AA31" i="29" s="1"/>
  <c r="DA83" i="29"/>
  <c r="CA83" i="29" s="1"/>
  <c r="CA24" i="29" s="1"/>
  <c r="CA82" i="29"/>
  <c r="CA48" i="29" s="1"/>
  <c r="AL273" i="29"/>
  <c r="CQ48" i="29"/>
  <c r="CQ55" i="29" s="1"/>
  <c r="DQ55" i="29"/>
  <c r="DQ18" i="29" s="1"/>
  <c r="DQ19" i="29" s="1"/>
  <c r="DQ24" i="29"/>
  <c r="BQ161" i="29"/>
  <c r="CQ82" i="29"/>
  <c r="CC176" i="29"/>
  <c r="BC175" i="29"/>
  <c r="BC49" i="29" s="1"/>
  <c r="CZ273" i="29"/>
  <c r="BZ272" i="29"/>
  <c r="BZ53" i="29" s="1"/>
  <c r="AG240" i="29"/>
  <c r="DR55" i="29"/>
  <c r="DR18" i="29" s="1"/>
  <c r="DR19" i="29" s="1"/>
  <c r="CR48" i="29"/>
  <c r="CR55" i="29" s="1"/>
  <c r="DR24" i="29"/>
  <c r="AQ15" i="29"/>
  <c r="AR16" i="29"/>
  <c r="AR15" i="29" s="1"/>
  <c r="AX299" i="29"/>
  <c r="AD66" i="29"/>
  <c r="AU299" i="29"/>
  <c r="AO299" i="29"/>
  <c r="AD303" i="29"/>
  <c r="CA303" i="29" s="1"/>
  <c r="CA30" i="29" s="1"/>
  <c r="CU18" i="29"/>
  <c r="AU161" i="29"/>
  <c r="AT82" i="29"/>
  <c r="BV10" i="29"/>
  <c r="BZ161" i="29"/>
  <c r="CZ82" i="29"/>
  <c r="AO272" i="29"/>
  <c r="AN273" i="29"/>
  <c r="AN53" i="29"/>
  <c r="CU250" i="29"/>
  <c r="BU249" i="29"/>
  <c r="BJ302" i="29"/>
  <c r="BJ54" i="29" s="1"/>
  <c r="CJ303" i="29"/>
  <c r="BJ303" i="29" s="1"/>
  <c r="BJ30" i="29" s="1"/>
  <c r="BD153" i="29"/>
  <c r="AL109" i="29"/>
  <c r="BI249" i="29"/>
  <c r="BI52" i="29" s="1"/>
  <c r="CI250" i="29"/>
  <c r="BV302" i="29"/>
  <c r="BV54" i="29" s="1"/>
  <c r="CV303" i="29"/>
  <c r="AD36" i="29"/>
  <c r="AI36" i="29" s="1"/>
  <c r="BY73" i="29"/>
  <c r="BY36" i="29" s="1"/>
  <c r="BT73" i="29"/>
  <c r="BT36" i="29" s="1"/>
  <c r="BK73" i="29"/>
  <c r="BK36" i="29" s="1"/>
  <c r="BV73" i="29"/>
  <c r="BV36" i="29" s="1"/>
  <c r="BN73" i="29"/>
  <c r="BN36" i="29" s="1"/>
  <c r="BS73" i="29"/>
  <c r="BS36" i="29" s="1"/>
  <c r="BG73" i="29"/>
  <c r="BG36" i="29" s="1"/>
  <c r="BQ73" i="29"/>
  <c r="BQ36" i="29" s="1"/>
  <c r="BC73" i="29"/>
  <c r="BC36" i="29" s="1"/>
  <c r="BL73" i="29"/>
  <c r="BL36" i="29" s="1"/>
  <c r="BD73" i="29"/>
  <c r="BD36" i="29" s="1"/>
  <c r="BR73" i="29"/>
  <c r="BR36" i="29" s="1"/>
  <c r="BZ73" i="29"/>
  <c r="BZ36" i="29" s="1"/>
  <c r="BH73" i="29"/>
  <c r="BP73" i="29"/>
  <c r="BP36" i="29" s="1"/>
  <c r="BJ73" i="29"/>
  <c r="BJ36" i="29" s="1"/>
  <c r="CA73" i="29"/>
  <c r="CA36" i="29" s="1"/>
  <c r="BI73" i="29"/>
  <c r="BI36" i="29" s="1"/>
  <c r="BX73" i="29"/>
  <c r="BX36" i="29" s="1"/>
  <c r="BF73" i="29"/>
  <c r="BF36" i="29" s="1"/>
  <c r="BU197" i="29"/>
  <c r="CU198" i="29"/>
  <c r="BU198" i="29" s="1"/>
  <c r="AS263" i="29"/>
  <c r="BU41" i="29"/>
  <c r="AS41" i="29" s="1"/>
  <c r="AZ41" i="29" s="1"/>
  <c r="BA41" i="29" s="1"/>
  <c r="BV9" i="29"/>
  <c r="CV19" i="29"/>
  <c r="BW302" i="29"/>
  <c r="BW54" i="29" s="1"/>
  <c r="CW303" i="29"/>
  <c r="BW303" i="29" s="1"/>
  <c r="BW30" i="29" s="1"/>
  <c r="BF9" i="29"/>
  <c r="AY76" i="29"/>
  <c r="AG12" i="29"/>
  <c r="AP76" i="29"/>
  <c r="AJ76" i="29"/>
  <c r="CM48" i="29"/>
  <c r="CM55" i="29" s="1"/>
  <c r="DM55" i="29"/>
  <c r="DM18" i="29" s="1"/>
  <c r="DM19" i="29" s="1"/>
  <c r="DM24" i="29"/>
  <c r="CY303" i="29"/>
  <c r="BY302" i="29"/>
  <c r="BY54" i="29" s="1"/>
  <c r="AQ29" i="29"/>
  <c r="AR41" i="29"/>
  <c r="BC109" i="29"/>
  <c r="BX109" i="29"/>
  <c r="BU240" i="29"/>
  <c r="DZ55" i="29"/>
  <c r="DZ18" i="29" s="1"/>
  <c r="DZ19" i="29" s="1"/>
  <c r="CZ48" i="29"/>
  <c r="CZ55" i="29" s="1"/>
  <c r="DZ24" i="29"/>
  <c r="AZ166" i="29"/>
  <c r="BA166" i="29" s="1"/>
  <c r="BV240" i="29"/>
  <c r="BV40" i="29" s="1"/>
  <c r="BA288" i="29"/>
  <c r="AZ272" i="29"/>
  <c r="AX37" i="29"/>
  <c r="AV37" i="29"/>
  <c r="AU37" i="29"/>
  <c r="BW73" i="29"/>
  <c r="BW36" i="29" s="1"/>
  <c r="AO49" i="29"/>
  <c r="AR49" i="29"/>
  <c r="AP49" i="29"/>
  <c r="BZ175" i="29"/>
  <c r="BZ49" i="29" s="1"/>
  <c r="CZ176" i="29"/>
  <c r="BH79" i="29"/>
  <c r="BQ198" i="29"/>
  <c r="BQ26" i="29" s="1"/>
  <c r="BQ226" i="29"/>
  <c r="BQ51" i="29" s="1"/>
  <c r="BA120" i="29"/>
  <c r="AZ137" i="29"/>
  <c r="BA137" i="29" s="1"/>
  <c r="AO240" i="29"/>
  <c r="BK153" i="29"/>
  <c r="BH272" i="29"/>
  <c r="CH273" i="29"/>
  <c r="CA161" i="29"/>
  <c r="AR109" i="29"/>
  <c r="AQ40" i="29"/>
  <c r="AR40" i="29" s="1"/>
  <c r="AQ250" i="29"/>
  <c r="AI226" i="29"/>
  <c r="AH227" i="29"/>
  <c r="AH51" i="29"/>
  <c r="AL83" i="29"/>
  <c r="AK109" i="29"/>
  <c r="AV73" i="29"/>
  <c r="AV83" i="29" s="1"/>
  <c r="AV50" i="29"/>
  <c r="AY14" i="29"/>
  <c r="AP14" i="29"/>
  <c r="AJ14" i="29"/>
  <c r="BT161" i="29"/>
  <c r="CT82" i="29"/>
  <c r="AR153" i="29"/>
  <c r="BT272" i="29"/>
  <c r="BT53" i="29" s="1"/>
  <c r="CT273" i="29"/>
  <c r="BC197" i="29"/>
  <c r="BC50" i="29" s="1"/>
  <c r="CC198" i="29"/>
  <c r="BC198" i="29" s="1"/>
  <c r="BC26" i="29" s="1"/>
  <c r="BK82" i="29"/>
  <c r="BK48" i="29" s="1"/>
  <c r="CK83" i="29"/>
  <c r="BK83" i="29" s="1"/>
  <c r="BK24" i="29" s="1"/>
  <c r="DS31" i="29"/>
  <c r="CS24" i="29"/>
  <c r="CS31" i="29" s="1"/>
  <c r="AL42" i="29"/>
  <c r="AW42" i="29"/>
  <c r="AI42" i="29"/>
  <c r="AU246" i="29"/>
  <c r="AE24" i="29"/>
  <c r="AE31" i="29" s="1"/>
  <c r="BE109" i="29"/>
  <c r="BD109" i="29"/>
  <c r="AG38" i="29"/>
  <c r="AJ38" i="29" s="1"/>
  <c r="AG198" i="29"/>
  <c r="AO39" i="29"/>
  <c r="AX39" i="29"/>
  <c r="AV39" i="29"/>
  <c r="AU39" i="29"/>
  <c r="AI39" i="29"/>
  <c r="BW272" i="29"/>
  <c r="BW53" i="29" s="1"/>
  <c r="CW273" i="29"/>
  <c r="CF227" i="29"/>
  <c r="BF226" i="29"/>
  <c r="BF51" i="29" s="1"/>
  <c r="AY174" i="29"/>
  <c r="AJ174" i="29"/>
  <c r="AP174" i="29"/>
  <c r="BN161" i="29"/>
  <c r="CN82" i="29"/>
  <c r="W83" i="29"/>
  <c r="W48" i="29"/>
  <c r="AW36" i="29"/>
  <c r="AH43" i="29"/>
  <c r="AL36" i="29"/>
  <c r="AX41" i="29"/>
  <c r="AO41" i="29"/>
  <c r="AV41" i="29"/>
  <c r="AU41" i="29"/>
  <c r="AI41" i="29"/>
  <c r="AI272" i="29"/>
  <c r="AH273" i="29"/>
  <c r="AH53" i="29"/>
  <c r="AT43" i="29"/>
  <c r="DJ55" i="29"/>
  <c r="DJ18" i="29" s="1"/>
  <c r="DJ19" i="29" s="1"/>
  <c r="CJ48" i="29"/>
  <c r="CJ55" i="29" s="1"/>
  <c r="DJ24" i="29"/>
  <c r="AL10" i="29"/>
  <c r="AL9" i="29" s="1"/>
  <c r="AK9" i="29"/>
  <c r="AK19" i="29" s="1"/>
  <c r="AY173" i="29"/>
  <c r="AG172" i="29"/>
  <c r="AG176" i="29" s="1"/>
  <c r="AP173" i="29"/>
  <c r="AJ173" i="29"/>
  <c r="BY153" i="29"/>
  <c r="AC83" i="29"/>
  <c r="AC48" i="29"/>
  <c r="AL66" i="29"/>
  <c r="AW66" i="29"/>
  <c r="AI66" i="29"/>
  <c r="AK67" i="29"/>
  <c r="AL60" i="29"/>
  <c r="BA192" i="29"/>
  <c r="AZ191" i="29"/>
  <c r="BA191" i="29" s="1"/>
  <c r="BA249" i="29"/>
  <c r="BX175" i="29"/>
  <c r="BX49" i="29" s="1"/>
  <c r="CX176" i="29"/>
  <c r="BM82" i="29"/>
  <c r="BM48" i="29" s="1"/>
  <c r="CM83" i="29"/>
  <c r="BN175" i="29"/>
  <c r="BN49" i="29" s="1"/>
  <c r="CN176" i="29"/>
  <c r="BN176" i="29" s="1"/>
  <c r="BN25" i="29" s="1"/>
  <c r="AR64" i="29"/>
  <c r="AO64" i="29"/>
  <c r="BA234" i="29"/>
  <c r="AZ226" i="29"/>
  <c r="BV197" i="29"/>
  <c r="BV50" i="29" s="1"/>
  <c r="CV198" i="29"/>
  <c r="BV198" i="29" s="1"/>
  <c r="BV26" i="29" s="1"/>
  <c r="AS191" i="29"/>
  <c r="BU38" i="29"/>
  <c r="AS38" i="29" s="1"/>
  <c r="AO223" i="29"/>
  <c r="CI24" i="29"/>
  <c r="CI31" i="29" s="1"/>
  <c r="DI31" i="29"/>
  <c r="CX19" i="29"/>
  <c r="AZ161" i="29"/>
  <c r="AO246" i="29"/>
  <c r="BY272" i="29"/>
  <c r="BY53" i="29" s="1"/>
  <c r="CY273" i="29"/>
  <c r="BS197" i="29"/>
  <c r="BS50" i="29" s="1"/>
  <c r="CS198" i="29"/>
  <c r="BS198" i="29" s="1"/>
  <c r="BS26" i="29" s="1"/>
  <c r="CH18" i="29"/>
  <c r="AG299" i="29"/>
  <c r="AY300" i="29"/>
  <c r="AJ300" i="29"/>
  <c r="AP300" i="29"/>
  <c r="AM263" i="29"/>
  <c r="BH41" i="29"/>
  <c r="AM41" i="29" s="1"/>
  <c r="BZ249" i="29"/>
  <c r="BZ52" i="29" s="1"/>
  <c r="CZ250" i="29"/>
  <c r="AU153" i="29"/>
  <c r="AH198" i="29"/>
  <c r="AI198" i="29" s="1"/>
  <c r="AI197" i="29"/>
  <c r="AH50" i="29"/>
  <c r="BK161" i="29"/>
  <c r="DA48" i="29"/>
  <c r="DA55" i="29" s="1"/>
  <c r="EA55" i="29"/>
  <c r="EA18" i="29" s="1"/>
  <c r="EA19" i="29" s="1"/>
  <c r="EA24" i="29"/>
  <c r="BH153" i="29"/>
  <c r="AM153" i="29" s="1"/>
  <c r="AI249" i="29"/>
  <c r="AH250" i="29"/>
  <c r="AH52" i="29"/>
  <c r="BI197" i="29"/>
  <c r="BI50" i="29" s="1"/>
  <c r="CI198" i="29"/>
  <c r="BI198" i="29" s="1"/>
  <c r="BI26" i="29" s="1"/>
  <c r="AZ240" i="29"/>
  <c r="BA240" i="29" s="1"/>
  <c r="BA241" i="29"/>
  <c r="AO302" i="29"/>
  <c r="AN303" i="29"/>
  <c r="AN54" i="29"/>
  <c r="BM109" i="29"/>
  <c r="BJ109" i="29"/>
  <c r="AG79" i="29"/>
  <c r="AG83" i="29" s="1"/>
  <c r="AY80" i="29"/>
  <c r="AG16" i="29"/>
  <c r="AJ80" i="29"/>
  <c r="AP80" i="29"/>
  <c r="AQ161" i="29"/>
  <c r="AQ82" i="29" s="1"/>
  <c r="AO175" i="29"/>
  <c r="BL249" i="29"/>
  <c r="BL52" i="29" s="1"/>
  <c r="CL250" i="29"/>
  <c r="AX273" i="29"/>
  <c r="AU175" i="29"/>
  <c r="AT176" i="29"/>
  <c r="AT49" i="29"/>
  <c r="BE175" i="29"/>
  <c r="BE49" i="29" s="1"/>
  <c r="BK272" i="29"/>
  <c r="BK53" i="29" s="1"/>
  <c r="AD273" i="29"/>
  <c r="AD53" i="29"/>
  <c r="AU53" i="29" s="1"/>
  <c r="BL272" i="29"/>
  <c r="BL53" i="29" s="1"/>
  <c r="BX272" i="29"/>
  <c r="BX53" i="29" s="1"/>
  <c r="BT198" i="29"/>
  <c r="BT26" i="29" s="1"/>
  <c r="AI73" i="29"/>
  <c r="AU73" i="29"/>
  <c r="AJ153" i="29"/>
  <c r="AI153" i="29"/>
  <c r="AK25" i="29"/>
  <c r="AX172" i="29"/>
  <c r="AD61" i="29"/>
  <c r="AI61" i="29" s="1"/>
  <c r="AJ61" i="29" s="1"/>
  <c r="AU172" i="29"/>
  <c r="BW198" i="29"/>
  <c r="BW26" i="29" s="1"/>
  <c r="BS153" i="29"/>
  <c r="AU51" i="29"/>
  <c r="AT27" i="29"/>
  <c r="BL302" i="29"/>
  <c r="BL54" i="29" s="1"/>
  <c r="CL303" i="29"/>
  <c r="AU302" i="29"/>
  <c r="AT303" i="29"/>
  <c r="AU303" i="29" s="1"/>
  <c r="AT54" i="29"/>
  <c r="AU54" i="29" s="1"/>
  <c r="AI302" i="29"/>
  <c r="AH303" i="29"/>
  <c r="AI303" i="29" s="1"/>
  <c r="AH54" i="29"/>
  <c r="AH30" i="29" s="1"/>
  <c r="AS73" i="29"/>
  <c r="BU36" i="29"/>
  <c r="AS36" i="29" s="1"/>
  <c r="BF197" i="29"/>
  <c r="BF50" i="29" s="1"/>
  <c r="CF198" i="29"/>
  <c r="BF198" i="29" s="1"/>
  <c r="BF26" i="29" s="1"/>
  <c r="BP197" i="29"/>
  <c r="BP50" i="29" s="1"/>
  <c r="CP198" i="29"/>
  <c r="BP198" i="29" s="1"/>
  <c r="BP26" i="29" s="1"/>
  <c r="AO161" i="29"/>
  <c r="AN82" i="29"/>
  <c r="BF272" i="29"/>
  <c r="BF53" i="29" s="1"/>
  <c r="CF273" i="29"/>
  <c r="AR61" i="29"/>
  <c r="AO61" i="29"/>
  <c r="AV79" i="29"/>
  <c r="AV16" i="29"/>
  <c r="AY17" i="29"/>
  <c r="AJ17" i="29"/>
  <c r="AP17" i="29"/>
  <c r="AJ224" i="29"/>
  <c r="AG223" i="29"/>
  <c r="AY224" i="29"/>
  <c r="AP224" i="29"/>
  <c r="CN273" i="29"/>
  <c r="BN272" i="29"/>
  <c r="BN53" i="29" s="1"/>
  <c r="AX73" i="29"/>
  <c r="BU272" i="29"/>
  <c r="CU273" i="29"/>
  <c r="AN67" i="29"/>
  <c r="AR60" i="29"/>
  <c r="AW60" i="29"/>
  <c r="CC18" i="29"/>
  <c r="AH176" i="29"/>
  <c r="AI176" i="29" s="1"/>
  <c r="AI175" i="29"/>
  <c r="AH49" i="29"/>
  <c r="AH25" i="29" s="1"/>
  <c r="BQ272" i="29"/>
  <c r="BQ53" i="29" s="1"/>
  <c r="CQ273" i="29"/>
  <c r="BL161" i="29"/>
  <c r="CL82" i="29"/>
  <c r="BA212" i="29"/>
  <c r="AZ197" i="29"/>
  <c r="CT18" i="29"/>
  <c r="CM198" i="29"/>
  <c r="BM198" i="29" s="1"/>
  <c r="BM26" i="29" s="1"/>
  <c r="BM197" i="29"/>
  <c r="BM50" i="29" s="1"/>
  <c r="AU223" i="29"/>
  <c r="AS166" i="29"/>
  <c r="BU37" i="29"/>
  <c r="AS37" i="29" s="1"/>
  <c r="AZ37" i="29" s="1"/>
  <c r="DY55" i="29"/>
  <c r="DY18" i="29" s="1"/>
  <c r="DY19" i="29" s="1"/>
  <c r="CY48" i="29"/>
  <c r="CY55" i="29" s="1"/>
  <c r="DY24" i="29"/>
  <c r="BP16" i="29"/>
  <c r="BC16" i="29"/>
  <c r="CA16" i="29"/>
  <c r="BN16" i="29"/>
  <c r="BY16" i="29"/>
  <c r="BL16" i="29"/>
  <c r="BW16" i="29"/>
  <c r="BJ16" i="29"/>
  <c r="BV16" i="29"/>
  <c r="BI16" i="29"/>
  <c r="BU16" i="29"/>
  <c r="AS16" i="29" s="1"/>
  <c r="AZ16" i="29" s="1"/>
  <c r="BA16" i="29" s="1"/>
  <c r="BT16" i="29"/>
  <c r="BS16" i="29"/>
  <c r="AD15" i="29"/>
  <c r="AX16" i="29"/>
  <c r="AI16" i="29"/>
  <c r="BF16" i="29"/>
  <c r="BE16" i="29"/>
  <c r="AU16" i="29"/>
  <c r="BX16" i="29"/>
  <c r="BH16" i="29"/>
  <c r="AM16" i="29" s="1"/>
  <c r="BZ16" i="29"/>
  <c r="BD16" i="29"/>
  <c r="BG16" i="29"/>
  <c r="BQ16" i="29"/>
  <c r="BM16" i="29"/>
  <c r="BR16" i="29"/>
  <c r="AO16" i="29"/>
  <c r="BK16" i="29"/>
  <c r="BU153" i="29"/>
  <c r="AS153" i="29" s="1"/>
  <c r="BP109" i="29"/>
  <c r="BE161" i="29"/>
  <c r="CE82" i="29"/>
  <c r="AJ64" i="29"/>
  <c r="AW64" i="29"/>
  <c r="AL64" i="29"/>
  <c r="AY269" i="29"/>
  <c r="AG65" i="29"/>
  <c r="AP65" i="29" s="1"/>
  <c r="AP269" i="29"/>
  <c r="AY137" i="29"/>
  <c r="CS83" i="29"/>
  <c r="BS82" i="29"/>
  <c r="BS48" i="29" s="1"/>
  <c r="BC82" i="29"/>
  <c r="BC48" i="29" s="1"/>
  <c r="CC83" i="29"/>
  <c r="BC83" i="29" s="1"/>
  <c r="BC24" i="29" s="1"/>
  <c r="CG273" i="29"/>
  <c r="BG272" i="29"/>
  <c r="BG53" i="29" s="1"/>
  <c r="BH161" i="29"/>
  <c r="AM161" i="29" s="1"/>
  <c r="CH82" i="29"/>
  <c r="CR273" i="29"/>
  <c r="BR272" i="29"/>
  <c r="BR53" i="29" s="1"/>
  <c r="AY246" i="29"/>
  <c r="AG64" i="29"/>
  <c r="AP64" i="29" s="1"/>
  <c r="AW63" i="29"/>
  <c r="AL63" i="29"/>
  <c r="AF55" i="29"/>
  <c r="AF18" i="29" s="1"/>
  <c r="AF19" i="29" s="1"/>
  <c r="AF24" i="29"/>
  <c r="AF31" i="29" s="1"/>
  <c r="AO197" i="29"/>
  <c r="AN198" i="29"/>
  <c r="AO198" i="29" s="1"/>
  <c r="AN50" i="29"/>
  <c r="AX50" i="29" s="1"/>
  <c r="BZ303" i="29"/>
  <c r="BZ30" i="29" s="1"/>
  <c r="AV240" i="29"/>
  <c r="AV250" i="29" s="1"/>
  <c r="CM176" i="29"/>
  <c r="BM175" i="29"/>
  <c r="BM49" i="29" s="1"/>
  <c r="AL227" i="29"/>
  <c r="CH24" i="29"/>
  <c r="CH31" i="29" s="1"/>
  <c r="DH31" i="29"/>
  <c r="CT176" i="29"/>
  <c r="BT176" i="29" s="1"/>
  <c r="BT25" i="29" s="1"/>
  <c r="BT175" i="29"/>
  <c r="BT49" i="29" s="1"/>
  <c r="BS272" i="29"/>
  <c r="BS53" i="29" s="1"/>
  <c r="CS273" i="29"/>
  <c r="AN227" i="29"/>
  <c r="AN51" i="29"/>
  <c r="CP227" i="29"/>
  <c r="BP226" i="29"/>
  <c r="BP51" i="29" s="1"/>
  <c r="CR198" i="29"/>
  <c r="BR198" i="29" s="1"/>
  <c r="BR26" i="29" s="1"/>
  <c r="BR197" i="29"/>
  <c r="BR50" i="29" s="1"/>
  <c r="BA74" i="29"/>
  <c r="AZ73" i="29"/>
  <c r="BA73" i="29" s="1"/>
  <c r="AU42" i="29"/>
  <c r="BW10" i="29"/>
  <c r="BZ153" i="29"/>
  <c r="AX42" i="29"/>
  <c r="AV42" i="29"/>
  <c r="AO42" i="29"/>
  <c r="AD227" i="29"/>
  <c r="BN227" i="29" s="1"/>
  <c r="BN27" i="29" s="1"/>
  <c r="AD51" i="29"/>
  <c r="BX226" i="29"/>
  <c r="BX51" i="29" s="1"/>
  <c r="BG226" i="29"/>
  <c r="BG51" i="29" s="1"/>
  <c r="BV226" i="29"/>
  <c r="BV51" i="29" s="1"/>
  <c r="BI226" i="29"/>
  <c r="BI51" i="29" s="1"/>
  <c r="AU9" i="29"/>
  <c r="BI153" i="29"/>
  <c r="BI240" i="29"/>
  <c r="BI40" i="29" s="1"/>
  <c r="BC272" i="29"/>
  <c r="BC53" i="29" s="1"/>
  <c r="CC273" i="29"/>
  <c r="BC153" i="29"/>
  <c r="BW227" i="29"/>
  <c r="BW27" i="29" s="1"/>
  <c r="BV17" i="29"/>
  <c r="BI17" i="29"/>
  <c r="BU17" i="29"/>
  <c r="AS17" i="29" s="1"/>
  <c r="AZ17" i="29" s="1"/>
  <c r="BA17" i="29" s="1"/>
  <c r="BH17" i="29"/>
  <c r="AM17" i="29" s="1"/>
  <c r="BS17" i="29"/>
  <c r="BF17" i="29"/>
  <c r="BQ17" i="29"/>
  <c r="BD17" i="29"/>
  <c r="BP17" i="29"/>
  <c r="BC17" i="29"/>
  <c r="BT17" i="29"/>
  <c r="AX17" i="29"/>
  <c r="BR17" i="29"/>
  <c r="BM17" i="29"/>
  <c r="BL17" i="29"/>
  <c r="BJ17" i="29"/>
  <c r="BE17" i="29"/>
  <c r="BZ17" i="29"/>
  <c r="BK17" i="29"/>
  <c r="BG17" i="29"/>
  <c r="BX17" i="29"/>
  <c r="BW17" i="29"/>
  <c r="CA17" i="29"/>
  <c r="BY17" i="29"/>
  <c r="BN17" i="29"/>
  <c r="AO17" i="29"/>
  <c r="AU17" i="29"/>
  <c r="AI17" i="29"/>
  <c r="BY11" i="29"/>
  <c r="BL11" i="29"/>
  <c r="BX11" i="29"/>
  <c r="BK11" i="29"/>
  <c r="AX11" i="29"/>
  <c r="BT11" i="29"/>
  <c r="BG11" i="29"/>
  <c r="BS11" i="29"/>
  <c r="BF11" i="29"/>
  <c r="CA11" i="29"/>
  <c r="BZ11" i="29"/>
  <c r="AI11" i="29"/>
  <c r="AV11" i="29"/>
  <c r="BJ11" i="29"/>
  <c r="BD11" i="29"/>
  <c r="BW11" i="29"/>
  <c r="BP11" i="29"/>
  <c r="BR11" i="29"/>
  <c r="BM11" i="29"/>
  <c r="BN11" i="29"/>
  <c r="BI11" i="29"/>
  <c r="BV11" i="29"/>
  <c r="BH11" i="29"/>
  <c r="AM11" i="29" s="1"/>
  <c r="BU11" i="29"/>
  <c r="AS11" i="29" s="1"/>
  <c r="AZ11" i="29" s="1"/>
  <c r="BA11" i="29" s="1"/>
  <c r="BQ11" i="29"/>
  <c r="AO11" i="29"/>
  <c r="BC11" i="29"/>
  <c r="BE11" i="29"/>
  <c r="BX161" i="29"/>
  <c r="CX82" i="29"/>
  <c r="BD161" i="29"/>
  <c r="CD82" i="29"/>
  <c r="AV137" i="29"/>
  <c r="BT191" i="29"/>
  <c r="BT38" i="29" s="1"/>
  <c r="BC191" i="29"/>
  <c r="BC38" i="29" s="1"/>
  <c r="AD38" i="29"/>
  <c r="BV191" i="29"/>
  <c r="BV38" i="29" s="1"/>
  <c r="BF191" i="29"/>
  <c r="BF38" i="29" s="1"/>
  <c r="AU191" i="29"/>
  <c r="BY191" i="29"/>
  <c r="BY38" i="29" s="1"/>
  <c r="BS191" i="29"/>
  <c r="BS38" i="29" s="1"/>
  <c r="BH191" i="29"/>
  <c r="AO191" i="29"/>
  <c r="BI191" i="29"/>
  <c r="BI38" i="29" s="1"/>
  <c r="BG191" i="29"/>
  <c r="BG38" i="29" s="1"/>
  <c r="BJ191" i="29"/>
  <c r="BJ38" i="29" s="1"/>
  <c r="BW191" i="29"/>
  <c r="BW38" i="29" s="1"/>
  <c r="BN191" i="29"/>
  <c r="BN38" i="29" s="1"/>
  <c r="BE191" i="29"/>
  <c r="BE38" i="29" s="1"/>
  <c r="BR191" i="29"/>
  <c r="BR38" i="29" s="1"/>
  <c r="CA191" i="29"/>
  <c r="CA38" i="29" s="1"/>
  <c r="AM217" i="29"/>
  <c r="BH39" i="29"/>
  <c r="AM39" i="29" s="1"/>
  <c r="AQ42" i="29"/>
  <c r="AQ303" i="29"/>
  <c r="BJ249" i="29"/>
  <c r="BJ52" i="29" s="1"/>
  <c r="CJ250" i="29"/>
  <c r="AV17" i="29"/>
  <c r="AR37" i="29"/>
  <c r="AO37" i="29"/>
  <c r="AN25" i="29"/>
  <c r="DL55" i="29"/>
  <c r="DL18" i="29" s="1"/>
  <c r="DL19" i="29" s="1"/>
  <c r="CL48" i="29"/>
  <c r="CL55" i="29" s="1"/>
  <c r="DL24" i="29"/>
  <c r="BS161" i="29"/>
  <c r="BC161" i="29"/>
  <c r="CE227" i="29"/>
  <c r="BE226" i="29"/>
  <c r="BE51" i="29" s="1"/>
  <c r="BA175" i="29"/>
  <c r="CA249" i="29"/>
  <c r="CA52" i="29" s="1"/>
  <c r="DA250" i="29"/>
  <c r="CD176" i="29"/>
  <c r="BD175" i="29"/>
  <c r="BD49" i="29" s="1"/>
  <c r="AX246" i="29"/>
  <c r="AD64" i="29"/>
  <c r="AV64" i="29" s="1"/>
  <c r="AO36" i="29"/>
  <c r="AN43" i="29"/>
  <c r="AR36" i="29"/>
  <c r="BK249" i="29"/>
  <c r="BK52" i="29" s="1"/>
  <c r="CK250" i="29"/>
  <c r="AK273" i="29"/>
  <c r="AK53" i="29"/>
  <c r="AK29" i="29" s="1"/>
  <c r="BG161" i="29"/>
  <c r="CG82" i="29"/>
  <c r="AV65" i="29"/>
  <c r="AO65" i="29"/>
  <c r="AT28" i="29"/>
  <c r="AD176" i="29"/>
  <c r="BR176" i="29" s="1"/>
  <c r="BR25" i="29" s="1"/>
  <c r="AD49" i="29"/>
  <c r="BS175" i="29"/>
  <c r="BS49" i="29" s="1"/>
  <c r="BF175" i="29"/>
  <c r="BF49" i="29" s="1"/>
  <c r="BR175" i="29"/>
  <c r="BR49" i="29" s="1"/>
  <c r="BI175" i="29"/>
  <c r="BI49" i="29" s="1"/>
  <c r="BQ175" i="29"/>
  <c r="BQ49" i="29" s="1"/>
  <c r="BY175" i="29"/>
  <c r="BY49" i="29" s="1"/>
  <c r="BL175" i="29"/>
  <c r="BL49" i="29" s="1"/>
  <c r="BU175" i="29"/>
  <c r="BT249" i="29"/>
  <c r="BT52" i="29" s="1"/>
  <c r="CT250" i="29"/>
  <c r="AO153" i="29"/>
  <c r="AP153" i="29"/>
  <c r="DA198" i="29"/>
  <c r="CA198" i="29" s="1"/>
  <c r="CA26" i="29" s="1"/>
  <c r="CA197" i="29"/>
  <c r="CA50" i="29" s="1"/>
  <c r="CF83" i="29"/>
  <c r="BF83" i="29" s="1"/>
  <c r="BF24" i="29" s="1"/>
  <c r="BF82" i="29"/>
  <c r="BF48" i="29" s="1"/>
  <c r="BA160" i="29"/>
  <c r="BV161" i="29"/>
  <c r="CV82" i="29"/>
  <c r="BK175" i="29"/>
  <c r="BK49" i="29" s="1"/>
  <c r="CK176" i="29"/>
  <c r="CK48" i="29"/>
  <c r="CK55" i="29" s="1"/>
  <c r="DK55" i="29"/>
  <c r="DK18" i="29" s="1"/>
  <c r="DK19" i="29" s="1"/>
  <c r="DK24" i="29"/>
  <c r="AL61" i="29"/>
  <c r="AW61" i="29"/>
  <c r="AH67" i="29"/>
  <c r="BG175" i="29"/>
  <c r="BG49" i="29" s="1"/>
  <c r="CG176" i="29"/>
  <c r="BG176" i="29" s="1"/>
  <c r="BG25" i="29" s="1"/>
  <c r="Y83" i="29"/>
  <c r="Y48" i="29"/>
  <c r="AG73" i="29"/>
  <c r="AY74" i="29"/>
  <c r="AJ74" i="29"/>
  <c r="AG10" i="29"/>
  <c r="AP74" i="29"/>
  <c r="BU302" i="29"/>
  <c r="CU303" i="29"/>
  <c r="BU303" i="29" s="1"/>
  <c r="BW9" i="29"/>
  <c r="BX153" i="29"/>
  <c r="BZ109" i="29"/>
  <c r="CP176" i="29"/>
  <c r="BP175" i="29"/>
  <c r="BP49" i="29" s="1"/>
  <c r="BJ227" i="29"/>
  <c r="BJ27" i="29" s="1"/>
  <c r="AT67" i="29"/>
  <c r="BM226" i="29"/>
  <c r="BM51" i="29" s="1"/>
  <c r="AG48" i="29"/>
  <c r="AY82" i="29"/>
  <c r="BJ176" i="29"/>
  <c r="BJ25" i="29" s="1"/>
  <c r="AD60" i="29"/>
  <c r="AO60" i="29" s="1"/>
  <c r="BT79" i="29"/>
  <c r="BT60" i="29" s="1"/>
  <c r="AX79" i="29"/>
  <c r="BC79" i="29"/>
  <c r="BC60" i="29" s="1"/>
  <c r="BJ79" i="29"/>
  <c r="BJ60" i="29" s="1"/>
  <c r="AI79" i="29"/>
  <c r="BP79" i="29"/>
  <c r="BP60" i="29" s="1"/>
  <c r="AU79" i="29"/>
  <c r="BD79" i="29"/>
  <c r="BD60" i="29" s="1"/>
  <c r="BG79" i="29"/>
  <c r="BG60" i="29" s="1"/>
  <c r="BV79" i="29"/>
  <c r="BV60" i="29" s="1"/>
  <c r="BX79" i="29"/>
  <c r="BX60" i="29" s="1"/>
  <c r="BE79" i="29"/>
  <c r="BE60" i="29" s="1"/>
  <c r="BW79" i="29"/>
  <c r="BW60" i="29" s="1"/>
  <c r="BF79" i="29"/>
  <c r="BF60" i="29" s="1"/>
  <c r="BK79" i="29"/>
  <c r="BK60" i="29" s="1"/>
  <c r="BS79" i="29"/>
  <c r="BS60" i="29" s="1"/>
  <c r="BI79" i="29"/>
  <c r="BI60" i="29" s="1"/>
  <c r="BL79" i="29"/>
  <c r="BL60" i="29" s="1"/>
  <c r="BQ79" i="29"/>
  <c r="BQ60" i="29" s="1"/>
  <c r="CA79" i="29"/>
  <c r="CA60" i="29" s="1"/>
  <c r="BR79" i="29"/>
  <c r="BR60" i="29" s="1"/>
  <c r="BY79" i="29"/>
  <c r="BY60" i="29" s="1"/>
  <c r="AK15" i="29"/>
  <c r="AL16" i="29"/>
  <c r="AL15" i="29" s="1"/>
  <c r="DF55" i="29"/>
  <c r="DF18" i="29" s="1"/>
  <c r="DF19" i="29" s="1"/>
  <c r="CF48" i="29"/>
  <c r="CF55" i="29" s="1"/>
  <c r="DF24" i="29"/>
  <c r="BN303" i="29"/>
  <c r="BN30" i="29" s="1"/>
  <c r="AS217" i="29"/>
  <c r="BU39" i="29"/>
  <c r="AS39" i="29" s="1"/>
  <c r="AZ39" i="29" s="1"/>
  <c r="BA39" i="29" s="1"/>
  <c r="AG41" i="29"/>
  <c r="AG273" i="29"/>
  <c r="BL109" i="29"/>
  <c r="AL65" i="29"/>
  <c r="AI65" i="29"/>
  <c r="AW65" i="29"/>
  <c r="BG198" i="29"/>
  <c r="BG26" i="29" s="1"/>
  <c r="AJ246" i="29"/>
  <c r="BK302" i="29"/>
  <c r="BK54" i="29" s="1"/>
  <c r="CK303" i="29"/>
  <c r="BK303" i="29" s="1"/>
  <c r="BK30" i="29" s="1"/>
  <c r="CS18" i="29"/>
  <c r="CS19" i="29" s="1"/>
  <c r="AU109" i="29"/>
  <c r="BP137" i="29"/>
  <c r="BG153" i="29"/>
  <c r="BR137" i="29"/>
  <c r="BY250" i="29" l="1"/>
  <c r="BY28" i="29" s="1"/>
  <c r="AS293" i="29"/>
  <c r="BU42" i="29"/>
  <c r="AS42" i="29" s="1"/>
  <c r="AZ42" i="29" s="1"/>
  <c r="BA42" i="29" s="1"/>
  <c r="BI250" i="29"/>
  <c r="BI28" i="29" s="1"/>
  <c r="AX52" i="29"/>
  <c r="AO52" i="29"/>
  <c r="AU52" i="29"/>
  <c r="BN250" i="29"/>
  <c r="BN28" i="29" s="1"/>
  <c r="BH273" i="29"/>
  <c r="BH29" i="29" s="1"/>
  <c r="AM29" i="29" s="1"/>
  <c r="BN273" i="29"/>
  <c r="BN29" i="29" s="1"/>
  <c r="AT30" i="29"/>
  <c r="AU30" i="29" s="1"/>
  <c r="AW43" i="29"/>
  <c r="BW273" i="29"/>
  <c r="BW29" i="29" s="1"/>
  <c r="BZ273" i="29"/>
  <c r="BZ29" i="29" s="1"/>
  <c r="BV176" i="29"/>
  <c r="BV25" i="29" s="1"/>
  <c r="BC250" i="29"/>
  <c r="BC28" i="29" s="1"/>
  <c r="BJ250" i="29"/>
  <c r="BJ28" i="29" s="1"/>
  <c r="BE227" i="29"/>
  <c r="BE27" i="29" s="1"/>
  <c r="BM227" i="29"/>
  <c r="BM27" i="29" s="1"/>
  <c r="BS83" i="29"/>
  <c r="BS24" i="29" s="1"/>
  <c r="BL303" i="29"/>
  <c r="BL30" i="29" s="1"/>
  <c r="BM83" i="29"/>
  <c r="BM24" i="29" s="1"/>
  <c r="BQ227" i="29"/>
  <c r="BQ27" i="29" s="1"/>
  <c r="BX250" i="29"/>
  <c r="BX28" i="29" s="1"/>
  <c r="BJ273" i="29"/>
  <c r="BJ29" i="29" s="1"/>
  <c r="BX198" i="29"/>
  <c r="BX26" i="29" s="1"/>
  <c r="BJ198" i="29"/>
  <c r="BJ26" i="29" s="1"/>
  <c r="BQ250" i="29"/>
  <c r="BQ28" i="29" s="1"/>
  <c r="BS273" i="29"/>
  <c r="BS29" i="29" s="1"/>
  <c r="AL67" i="29"/>
  <c r="CA250" i="29"/>
  <c r="CA28" i="29" s="1"/>
  <c r="AI250" i="29"/>
  <c r="BH52" i="29"/>
  <c r="AM52" i="29" s="1"/>
  <c r="AM249" i="29"/>
  <c r="AD25" i="29"/>
  <c r="AI25" i="29" s="1"/>
  <c r="BL250" i="29"/>
  <c r="BL28" i="29" s="1"/>
  <c r="AO303" i="29"/>
  <c r="BL176" i="29"/>
  <c r="BL25" i="29" s="1"/>
  <c r="BU250" i="29"/>
  <c r="BC176" i="29"/>
  <c r="BC25" i="29" s="1"/>
  <c r="BR250" i="29"/>
  <c r="BR28" i="29" s="1"/>
  <c r="AM293" i="29"/>
  <c r="BH42" i="29"/>
  <c r="AM42" i="29" s="1"/>
  <c r="BZ250" i="29"/>
  <c r="BZ28" i="29" s="1"/>
  <c r="AP37" i="29"/>
  <c r="AU64" i="29"/>
  <c r="BY303" i="29"/>
  <c r="BY30" i="29" s="1"/>
  <c r="BX303" i="29"/>
  <c r="BX30" i="29" s="1"/>
  <c r="BC303" i="29"/>
  <c r="BC30" i="29" s="1"/>
  <c r="BK250" i="29"/>
  <c r="BK28" i="29" s="1"/>
  <c r="BT250" i="29"/>
  <c r="BT28" i="29" s="1"/>
  <c r="AU40" i="29"/>
  <c r="AO273" i="29"/>
  <c r="BN198" i="29"/>
  <c r="BN26" i="29" s="1"/>
  <c r="BG250" i="29"/>
  <c r="BG28" i="29" s="1"/>
  <c r="AY49" i="29"/>
  <c r="BD198" i="29"/>
  <c r="BD26" i="29" s="1"/>
  <c r="BK198" i="29"/>
  <c r="BK26" i="29" s="1"/>
  <c r="BP176" i="29"/>
  <c r="BP25" i="29" s="1"/>
  <c r="BW176" i="29"/>
  <c r="BW25" i="29" s="1"/>
  <c r="BK176" i="29"/>
  <c r="BK25" i="29" s="1"/>
  <c r="BR273" i="29"/>
  <c r="BR29" i="29" s="1"/>
  <c r="BV303" i="29"/>
  <c r="BV30" i="29" s="1"/>
  <c r="AU198" i="29"/>
  <c r="BY83" i="29"/>
  <c r="BY24" i="29" s="1"/>
  <c r="AY39" i="29"/>
  <c r="AJ39" i="29"/>
  <c r="AP39" i="29"/>
  <c r="BA37" i="29"/>
  <c r="AZ9" i="29"/>
  <c r="BA10" i="29"/>
  <c r="AW25" i="29"/>
  <c r="AL30" i="29"/>
  <c r="BH36" i="29"/>
  <c r="AM36" i="29" s="1"/>
  <c r="AM73" i="29"/>
  <c r="AR53" i="29"/>
  <c r="AP53" i="29"/>
  <c r="AO53" i="29"/>
  <c r="AN29" i="29"/>
  <c r="AY299" i="29"/>
  <c r="AG66" i="29"/>
  <c r="AG30" i="29" s="1"/>
  <c r="AY30" i="29" s="1"/>
  <c r="AP299" i="29"/>
  <c r="AJ299" i="29"/>
  <c r="AV66" i="29"/>
  <c r="AU66" i="29"/>
  <c r="AO66" i="29"/>
  <c r="W55" i="29"/>
  <c r="W18" i="29" s="1"/>
  <c r="W19" i="29" s="1"/>
  <c r="W24" i="29"/>
  <c r="W31" i="29" s="1"/>
  <c r="AG55" i="29"/>
  <c r="BG82" i="29"/>
  <c r="BG48" i="29" s="1"/>
  <c r="CG83" i="29"/>
  <c r="BG83" i="29" s="1"/>
  <c r="BG24" i="29" s="1"/>
  <c r="CL18" i="29"/>
  <c r="AV51" i="29"/>
  <c r="AX51" i="29"/>
  <c r="AZ51" i="29"/>
  <c r="BA51" i="29" s="1"/>
  <c r="AI64" i="29"/>
  <c r="BV15" i="29"/>
  <c r="BI15" i="29"/>
  <c r="BK15" i="29"/>
  <c r="BN15" i="29"/>
  <c r="BL15" i="29"/>
  <c r="BS15" i="29"/>
  <c r="BF15" i="29"/>
  <c r="AX15" i="29"/>
  <c r="BT15" i="29"/>
  <c r="BU15" i="29"/>
  <c r="AS15" i="29" s="1"/>
  <c r="BJ15" i="29"/>
  <c r="BH15" i="29"/>
  <c r="AM15" i="29" s="1"/>
  <c r="CA15" i="29"/>
  <c r="BC15" i="29"/>
  <c r="BX15" i="29"/>
  <c r="AU15" i="29"/>
  <c r="BW15" i="29"/>
  <c r="BP15" i="29"/>
  <c r="BY15" i="29"/>
  <c r="BD15" i="29"/>
  <c r="BE15" i="29"/>
  <c r="BR15" i="29"/>
  <c r="BM15" i="29"/>
  <c r="AI15" i="29"/>
  <c r="BQ15" i="29"/>
  <c r="BG15" i="29"/>
  <c r="BZ15" i="29"/>
  <c r="AO15" i="29"/>
  <c r="BA197" i="29"/>
  <c r="AZ198" i="29"/>
  <c r="BA198" i="29" s="1"/>
  <c r="BF273" i="29"/>
  <c r="BF29" i="29" s="1"/>
  <c r="AV61" i="29"/>
  <c r="AU61" i="29"/>
  <c r="CJ18" i="29"/>
  <c r="BT273" i="29"/>
  <c r="BT29" i="29" s="1"/>
  <c r="CZ18" i="29"/>
  <c r="BZ55" i="29"/>
  <c r="AS198" i="29"/>
  <c r="BU26" i="29"/>
  <c r="AS26" i="29" s="1"/>
  <c r="BZ82" i="29"/>
  <c r="BZ48" i="29" s="1"/>
  <c r="CZ83" i="29"/>
  <c r="BZ83" i="29" s="1"/>
  <c r="BZ24" i="29" s="1"/>
  <c r="CQ83" i="29"/>
  <c r="BQ83" i="29" s="1"/>
  <c r="BQ24" i="29" s="1"/>
  <c r="BQ82" i="29"/>
  <c r="BQ48" i="29" s="1"/>
  <c r="CA273" i="29"/>
  <c r="CA29" i="29" s="1"/>
  <c r="AV9" i="29"/>
  <c r="AM197" i="29"/>
  <c r="BH50" i="29"/>
  <c r="AM50" i="29" s="1"/>
  <c r="AS79" i="29"/>
  <c r="BU60" i="29"/>
  <c r="AS60" i="29" s="1"/>
  <c r="BR227" i="29"/>
  <c r="BR27" i="29" s="1"/>
  <c r="AY11" i="29"/>
  <c r="AJ11" i="29"/>
  <c r="AP11" i="29"/>
  <c r="BJ82" i="29"/>
  <c r="BJ48" i="29" s="1"/>
  <c r="CJ83" i="29"/>
  <c r="BJ83" i="29" s="1"/>
  <c r="BJ24" i="29" s="1"/>
  <c r="DA18" i="29"/>
  <c r="DM31" i="29"/>
  <c r="CM24" i="29"/>
  <c r="CM31" i="29" s="1"/>
  <c r="AL26" i="29"/>
  <c r="AI26" i="29"/>
  <c r="AW50" i="29"/>
  <c r="AJ50" i="29"/>
  <c r="AL50" i="29"/>
  <c r="AI50" i="29"/>
  <c r="AY50" i="29"/>
  <c r="BV82" i="29"/>
  <c r="BV48" i="29" s="1"/>
  <c r="CV83" i="29"/>
  <c r="BV83" i="29" s="1"/>
  <c r="BV24" i="29" s="1"/>
  <c r="AM191" i="29"/>
  <c r="BH38" i="29"/>
  <c r="AM38" i="29" s="1"/>
  <c r="BL273" i="29"/>
  <c r="BL29" i="29" s="1"/>
  <c r="BX273" i="29"/>
  <c r="BX29" i="29" s="1"/>
  <c r="BE55" i="29"/>
  <c r="CE18" i="29"/>
  <c r="AS303" i="29"/>
  <c r="BU30" i="29"/>
  <c r="AS30" i="29" s="1"/>
  <c r="BK273" i="29"/>
  <c r="BK29" i="29" s="1"/>
  <c r="BG227" i="29"/>
  <c r="BG27" i="29" s="1"/>
  <c r="BV227" i="29"/>
  <c r="BV27" i="29" s="1"/>
  <c r="BX227" i="29"/>
  <c r="BX27" i="29" s="1"/>
  <c r="BI227" i="29"/>
  <c r="BI27" i="29" s="1"/>
  <c r="BG273" i="29"/>
  <c r="BG29" i="29" s="1"/>
  <c r="AR67" i="29"/>
  <c r="AY223" i="29"/>
  <c r="AG63" i="29"/>
  <c r="AJ223" i="29"/>
  <c r="AP223" i="29"/>
  <c r="AG227" i="29"/>
  <c r="BP273" i="29"/>
  <c r="BP29" i="29" s="1"/>
  <c r="AY16" i="29"/>
  <c r="AG15" i="29"/>
  <c r="AP16" i="29"/>
  <c r="AJ16" i="29"/>
  <c r="AD29" i="29"/>
  <c r="CN83" i="29"/>
  <c r="BN83" i="29" s="1"/>
  <c r="BN24" i="29" s="1"/>
  <c r="BN82" i="29"/>
  <c r="BN48" i="29" s="1"/>
  <c r="BU227" i="29"/>
  <c r="BU50" i="29"/>
  <c r="AS50" i="29" s="1"/>
  <c r="AZ50" i="29" s="1"/>
  <c r="BA50" i="29" s="1"/>
  <c r="AS197" i="29"/>
  <c r="BT227" i="29"/>
  <c r="BT27" i="29" s="1"/>
  <c r="BR82" i="29"/>
  <c r="BR48" i="29" s="1"/>
  <c r="CR83" i="29"/>
  <c r="BR83" i="29" s="1"/>
  <c r="BR24" i="29" s="1"/>
  <c r="CK18" i="29"/>
  <c r="AS250" i="29"/>
  <c r="BU28" i="29"/>
  <c r="AS28" i="29" s="1"/>
  <c r="BU82" i="29"/>
  <c r="CU83" i="29"/>
  <c r="BU83" i="29" s="1"/>
  <c r="DN31" i="29"/>
  <c r="CN24" i="29"/>
  <c r="CN31" i="29" s="1"/>
  <c r="Y55" i="29"/>
  <c r="Y18" i="29" s="1"/>
  <c r="Y19" i="29" s="1"/>
  <c r="Y24" i="29"/>
  <c r="Y31" i="29" s="1"/>
  <c r="BH82" i="29"/>
  <c r="CH83" i="29"/>
  <c r="BH83" i="29" s="1"/>
  <c r="BH24" i="29" s="1"/>
  <c r="AM24" i="29" s="1"/>
  <c r="AM272" i="29"/>
  <c r="BH53" i="29"/>
  <c r="AM53" i="29" s="1"/>
  <c r="DE31" i="29"/>
  <c r="CE24" i="29"/>
  <c r="CE31" i="29" s="1"/>
  <c r="DZ31" i="29"/>
  <c r="CZ24" i="29"/>
  <c r="CZ31" i="29" s="1"/>
  <c r="AY41" i="29"/>
  <c r="AP41" i="29"/>
  <c r="AG29" i="29"/>
  <c r="AJ41" i="29"/>
  <c r="BM273" i="29"/>
  <c r="BM29" i="29" s="1"/>
  <c r="AS302" i="29"/>
  <c r="BU54" i="29"/>
  <c r="AS54" i="29" s="1"/>
  <c r="AZ54" i="29" s="1"/>
  <c r="BA54" i="29" s="1"/>
  <c r="BD176" i="29"/>
  <c r="BD25" i="29" s="1"/>
  <c r="BC273" i="29"/>
  <c r="BC29" i="29" s="1"/>
  <c r="DY31" i="29"/>
  <c r="CY24" i="29"/>
  <c r="CY31" i="29" s="1"/>
  <c r="CL83" i="29"/>
  <c r="BL83" i="29" s="1"/>
  <c r="BL24" i="29" s="1"/>
  <c r="BL82" i="29"/>
  <c r="BL48" i="29" s="1"/>
  <c r="AO67" i="29"/>
  <c r="AN83" i="29"/>
  <c r="AP82" i="29"/>
  <c r="AO82" i="29"/>
  <c r="AN48" i="29"/>
  <c r="AY52" i="29"/>
  <c r="AI52" i="29"/>
  <c r="AW52" i="29"/>
  <c r="AV52" i="29"/>
  <c r="AL52" i="29"/>
  <c r="AJ52" i="29"/>
  <c r="AH28" i="29"/>
  <c r="BX176" i="29"/>
  <c r="BX25" i="29" s="1"/>
  <c r="AC55" i="29"/>
  <c r="AC18" i="29" s="1"/>
  <c r="AC19" i="29" s="1"/>
  <c r="AC24" i="29"/>
  <c r="AC31" i="29" s="1"/>
  <c r="AU43" i="29"/>
  <c r="AJ51" i="29"/>
  <c r="AY51" i="29"/>
  <c r="AL51" i="29"/>
  <c r="AW51" i="29"/>
  <c r="AI51" i="29"/>
  <c r="AH27" i="29"/>
  <c r="AS240" i="29"/>
  <c r="BU40" i="29"/>
  <c r="AS40" i="29" s="1"/>
  <c r="AZ40" i="29" s="1"/>
  <c r="BA40" i="29" s="1"/>
  <c r="AY12" i="29"/>
  <c r="AP12" i="29"/>
  <c r="AJ12" i="29"/>
  <c r="DR31" i="29"/>
  <c r="CR24" i="29"/>
  <c r="CR31" i="29" s="1"/>
  <c r="DQ31" i="29"/>
  <c r="CQ24" i="29"/>
  <c r="CQ31" i="29" s="1"/>
  <c r="AJ82" i="29"/>
  <c r="AI82" i="29"/>
  <c r="AW82" i="29"/>
  <c r="AW83" i="29" s="1"/>
  <c r="AH83" i="29"/>
  <c r="AH48" i="29"/>
  <c r="AY48" i="29" s="1"/>
  <c r="AX9" i="29"/>
  <c r="AM175" i="29"/>
  <c r="BH49" i="29"/>
  <c r="AM49" i="29" s="1"/>
  <c r="BD250" i="29"/>
  <c r="BD28" i="29" s="1"/>
  <c r="CP19" i="29"/>
  <c r="AM198" i="29"/>
  <c r="BH26" i="29"/>
  <c r="AM26" i="29" s="1"/>
  <c r="AI63" i="29"/>
  <c r="BE176" i="29"/>
  <c r="BE25" i="29" s="1"/>
  <c r="CY18" i="29"/>
  <c r="AU49" i="29"/>
  <c r="AT25" i="29"/>
  <c r="AU25" i="29" s="1"/>
  <c r="AY79" i="29"/>
  <c r="AG60" i="29"/>
  <c r="AJ79" i="29"/>
  <c r="AP79" i="29"/>
  <c r="BY273" i="29"/>
  <c r="BY29" i="29" s="1"/>
  <c r="AL43" i="29"/>
  <c r="AD27" i="29"/>
  <c r="CT83" i="29"/>
  <c r="BT83" i="29" s="1"/>
  <c r="BT24" i="29" s="1"/>
  <c r="BT82" i="29"/>
  <c r="BT48" i="29" s="1"/>
  <c r="AI227" i="29"/>
  <c r="AU82" i="29"/>
  <c r="AT83" i="29"/>
  <c r="AU83" i="29" s="1"/>
  <c r="AT48" i="29"/>
  <c r="CR18" i="29"/>
  <c r="BH176" i="29"/>
  <c r="AU227" i="29"/>
  <c r="CW24" i="29"/>
  <c r="CW31" i="29" s="1"/>
  <c r="DW31" i="29"/>
  <c r="BM250" i="29"/>
  <c r="BM28" i="29" s="1"/>
  <c r="BD273" i="29"/>
  <c r="BD29" i="29" s="1"/>
  <c r="AY37" i="29"/>
  <c r="AM227" i="29"/>
  <c r="BH27" i="29"/>
  <c r="AM27" i="29" s="1"/>
  <c r="AQ30" i="29"/>
  <c r="AR42" i="29"/>
  <c r="AR43" i="29" s="1"/>
  <c r="AW67" i="29"/>
  <c r="AP10" i="29"/>
  <c r="AJ10" i="29"/>
  <c r="AY10" i="29"/>
  <c r="AG9" i="29"/>
  <c r="AR25" i="29"/>
  <c r="AD30" i="29"/>
  <c r="AI30" i="29" s="1"/>
  <c r="BM176" i="29"/>
  <c r="BM25" i="29" s="1"/>
  <c r="BE82" i="29"/>
  <c r="BE48" i="29" s="1"/>
  <c r="CE83" i="29"/>
  <c r="BE83" i="29" s="1"/>
  <c r="BE24" i="29" s="1"/>
  <c r="BQ273" i="29"/>
  <c r="BQ29" i="29" s="1"/>
  <c r="BU273" i="29"/>
  <c r="CA227" i="29"/>
  <c r="CA27" i="29" s="1"/>
  <c r="AU176" i="29"/>
  <c r="AU36" i="29"/>
  <c r="AI43" i="29"/>
  <c r="BQ55" i="29"/>
  <c r="CQ18" i="29"/>
  <c r="BI273" i="29"/>
  <c r="BI29" i="29" s="1"/>
  <c r="BK227" i="29"/>
  <c r="BK27" i="29" s="1"/>
  <c r="BE9" i="29"/>
  <c r="BX9" i="29"/>
  <c r="BP9" i="29"/>
  <c r="BQ9" i="29"/>
  <c r="BR9" i="29"/>
  <c r="BD9" i="29"/>
  <c r="AI9" i="29"/>
  <c r="BT9" i="29"/>
  <c r="BN9" i="29"/>
  <c r="BJ9" i="29"/>
  <c r="BU9" i="29"/>
  <c r="AS9" i="29" s="1"/>
  <c r="BG9" i="29"/>
  <c r="AO9" i="29"/>
  <c r="CA9" i="29"/>
  <c r="BK9" i="29"/>
  <c r="BY9" i="29"/>
  <c r="BC9" i="29"/>
  <c r="BH9" i="29"/>
  <c r="AM9" i="29" s="1"/>
  <c r="BL9" i="29"/>
  <c r="BM9" i="29"/>
  <c r="BZ9" i="29"/>
  <c r="BH303" i="29"/>
  <c r="BV273" i="29"/>
  <c r="BV29" i="29" s="1"/>
  <c r="AO63" i="29"/>
  <c r="CD83" i="29"/>
  <c r="BD83" i="29" s="1"/>
  <c r="BD24" i="29" s="1"/>
  <c r="BD82" i="29"/>
  <c r="BD48" i="29" s="1"/>
  <c r="BA303" i="29"/>
  <c r="AZ223" i="29"/>
  <c r="BA223" i="29" s="1"/>
  <c r="AJ65" i="29"/>
  <c r="CX83" i="29"/>
  <c r="BX83" i="29" s="1"/>
  <c r="BX24" i="29" s="1"/>
  <c r="BX82" i="29"/>
  <c r="BX48" i="29" s="1"/>
  <c r="CT19" i="29"/>
  <c r="AI54" i="29"/>
  <c r="AW54" i="29"/>
  <c r="AJ54" i="29"/>
  <c r="AL54" i="29"/>
  <c r="AY54" i="29"/>
  <c r="AV54" i="29"/>
  <c r="AY42" i="29"/>
  <c r="AP42" i="29"/>
  <c r="AZ38" i="29"/>
  <c r="BA38" i="29" s="1"/>
  <c r="AU38" i="29"/>
  <c r="AX38" i="29"/>
  <c r="AD26" i="29"/>
  <c r="AV38" i="29"/>
  <c r="AO38" i="29"/>
  <c r="BP227" i="29"/>
  <c r="BP27" i="29" s="1"/>
  <c r="AS272" i="29"/>
  <c r="BU53" i="29"/>
  <c r="AS53" i="29" s="1"/>
  <c r="AZ53" i="29" s="1"/>
  <c r="BA53" i="29" s="1"/>
  <c r="AU63" i="29"/>
  <c r="AZ227" i="29"/>
  <c r="BA227" i="29" s="1"/>
  <c r="BA226" i="29"/>
  <c r="AZ250" i="29"/>
  <c r="BA250" i="29" s="1"/>
  <c r="AJ53" i="29"/>
  <c r="AY53" i="29"/>
  <c r="AI53" i="29"/>
  <c r="AW53" i="29"/>
  <c r="AL53" i="29"/>
  <c r="AH29" i="29"/>
  <c r="CU19" i="29"/>
  <c r="AG40" i="29"/>
  <c r="AG250" i="29"/>
  <c r="BF250" i="29"/>
  <c r="BF28" i="29" s="1"/>
  <c r="BH250" i="29"/>
  <c r="BW250" i="29"/>
  <c r="BW28" i="29" s="1"/>
  <c r="AO250" i="29"/>
  <c r="BV250" i="29"/>
  <c r="BV28" i="29" s="1"/>
  <c r="BS250" i="29"/>
  <c r="BS28" i="29" s="1"/>
  <c r="AM240" i="29"/>
  <c r="BH40" i="29"/>
  <c r="AM40" i="29" s="1"/>
  <c r="AU50" i="29"/>
  <c r="AT26" i="29"/>
  <c r="AU26" i="29" s="1"/>
  <c r="AM302" i="29"/>
  <c r="BH54" i="29"/>
  <c r="AM54" i="29" s="1"/>
  <c r="AD55" i="29"/>
  <c r="BY55" i="29" s="1"/>
  <c r="CW18" i="29"/>
  <c r="BW55" i="29"/>
  <c r="DD31" i="29"/>
  <c r="CD24" i="29"/>
  <c r="CD31" i="29" s="1"/>
  <c r="CW83" i="29"/>
  <c r="BW83" i="29" s="1"/>
  <c r="BW24" i="29" s="1"/>
  <c r="BW82" i="29"/>
  <c r="BW48" i="29" s="1"/>
  <c r="AD67" i="29"/>
  <c r="AU67" i="29" s="1"/>
  <c r="AV60" i="29"/>
  <c r="AV67" i="29" s="1"/>
  <c r="AI60" i="29"/>
  <c r="AU60" i="29"/>
  <c r="AO43" i="29"/>
  <c r="BN55" i="29"/>
  <c r="CN18" i="29"/>
  <c r="CP83" i="29"/>
  <c r="BP83" i="29" s="1"/>
  <c r="BP24" i="29" s="1"/>
  <c r="BP82" i="29"/>
  <c r="BP48" i="29" s="1"/>
  <c r="AQ83" i="29"/>
  <c r="AQ48" i="29"/>
  <c r="DL31" i="29"/>
  <c r="CL24" i="29"/>
  <c r="CL31" i="29" s="1"/>
  <c r="DJ31" i="29"/>
  <c r="CJ24" i="29"/>
  <c r="CJ31" i="29" s="1"/>
  <c r="BM55" i="29"/>
  <c r="CM18" i="29"/>
  <c r="CF24" i="29"/>
  <c r="CF31" i="29" s="1"/>
  <c r="DF31" i="29"/>
  <c r="CK24" i="29"/>
  <c r="CK31" i="29" s="1"/>
  <c r="DK31" i="29"/>
  <c r="AX49" i="29"/>
  <c r="AV49" i="29"/>
  <c r="AZ176" i="29"/>
  <c r="BA176" i="29" s="1"/>
  <c r="AR51" i="29"/>
  <c r="AN27" i="29"/>
  <c r="AP51" i="29"/>
  <c r="AO51" i="29"/>
  <c r="AL49" i="29"/>
  <c r="AL25" i="29" s="1"/>
  <c r="AW49" i="29"/>
  <c r="AJ49" i="29"/>
  <c r="AJ25" i="29" s="1"/>
  <c r="AI49" i="29"/>
  <c r="BZ227" i="29"/>
  <c r="BZ27" i="29" s="1"/>
  <c r="BD227" i="29"/>
  <c r="BD27" i="29" s="1"/>
  <c r="EA31" i="29"/>
  <c r="DA24" i="29"/>
  <c r="DA31" i="29" s="1"/>
  <c r="AI273" i="29"/>
  <c r="AY38" i="29"/>
  <c r="AG26" i="29"/>
  <c r="AY26" i="29" s="1"/>
  <c r="AP38" i="29"/>
  <c r="AQ28" i="29"/>
  <c r="AR28" i="29" s="1"/>
  <c r="AQ43" i="29"/>
  <c r="AM80" i="29"/>
  <c r="BH60" i="29"/>
  <c r="AM60" i="29" s="1"/>
  <c r="BA272" i="29"/>
  <c r="AZ273" i="29"/>
  <c r="BA273" i="29" s="1"/>
  <c r="BS227" i="29"/>
  <c r="BS27" i="29" s="1"/>
  <c r="AU273" i="29"/>
  <c r="BY227" i="29"/>
  <c r="BY27" i="29" s="1"/>
  <c r="AX82" i="29"/>
  <c r="AX83" i="29" s="1"/>
  <c r="BE250" i="29"/>
  <c r="BE28" i="29" s="1"/>
  <c r="BE273" i="29"/>
  <c r="BE29" i="29" s="1"/>
  <c r="BC227" i="29"/>
  <c r="BC27" i="29" s="1"/>
  <c r="BD55" i="29"/>
  <c r="CD18" i="29"/>
  <c r="AS175" i="29"/>
  <c r="BU49" i="29"/>
  <c r="AS49" i="29" s="1"/>
  <c r="AZ49" i="29" s="1"/>
  <c r="CC19" i="29"/>
  <c r="AV53" i="29"/>
  <c r="AX53" i="29"/>
  <c r="AX36" i="29"/>
  <c r="AX43" i="29" s="1"/>
  <c r="AD24" i="29"/>
  <c r="AZ36" i="29"/>
  <c r="BA36" i="29" s="1"/>
  <c r="AV36" i="29"/>
  <c r="AD43" i="29"/>
  <c r="AG303" i="29"/>
  <c r="CH19" i="29"/>
  <c r="BF55" i="29"/>
  <c r="CF18" i="29"/>
  <c r="AY73" i="29"/>
  <c r="AG36" i="29"/>
  <c r="AJ73" i="29"/>
  <c r="AP73" i="29"/>
  <c r="BY176" i="29"/>
  <c r="BY25" i="29" s="1"/>
  <c r="BF176" i="29"/>
  <c r="BF25" i="29" s="1"/>
  <c r="BQ176" i="29"/>
  <c r="BQ25" i="29" s="1"/>
  <c r="BS176" i="29"/>
  <c r="BS25" i="29" s="1"/>
  <c r="BU176" i="29"/>
  <c r="BI176" i="29"/>
  <c r="BI25" i="29" s="1"/>
  <c r="AO227" i="29"/>
  <c r="AO50" i="29"/>
  <c r="AR50" i="29"/>
  <c r="AP50" i="29"/>
  <c r="AN26" i="29"/>
  <c r="BL227" i="29"/>
  <c r="BL27" i="29" s="1"/>
  <c r="AV15" i="29"/>
  <c r="AU27" i="29"/>
  <c r="AO54" i="29"/>
  <c r="AN30" i="29"/>
  <c r="AP54" i="29"/>
  <c r="AR54" i="29"/>
  <c r="AX54" i="29"/>
  <c r="BA161" i="29"/>
  <c r="AZ82" i="29"/>
  <c r="AY172" i="29"/>
  <c r="AG61" i="29"/>
  <c r="AP61" i="29" s="1"/>
  <c r="AJ172" i="29"/>
  <c r="AP172" i="29"/>
  <c r="BF227" i="29"/>
  <c r="BF27" i="29" s="1"/>
  <c r="AO176" i="29"/>
  <c r="BZ176" i="29"/>
  <c r="BZ25" i="29" s="1"/>
  <c r="AS249" i="29"/>
  <c r="BU52" i="29"/>
  <c r="AS52" i="29" s="1"/>
  <c r="AZ52" i="29" s="1"/>
  <c r="BA52" i="29" s="1"/>
  <c r="BP303" i="29"/>
  <c r="BP30" i="29" s="1"/>
  <c r="BR303" i="29"/>
  <c r="BR30" i="29" s="1"/>
  <c r="BG303" i="29"/>
  <c r="BG30" i="29" s="1"/>
  <c r="BT303" i="29"/>
  <c r="BT30" i="29" s="1"/>
  <c r="BE303" i="29"/>
  <c r="BE30" i="29" s="1"/>
  <c r="BF303" i="29"/>
  <c r="BF30" i="29" s="1"/>
  <c r="BD303" i="29"/>
  <c r="BD30" i="29" s="1"/>
  <c r="BS303" i="29"/>
  <c r="BS30" i="29" s="1"/>
  <c r="BQ303" i="29"/>
  <c r="BQ30" i="29" s="1"/>
  <c r="AU250" i="29"/>
  <c r="AX40" i="29"/>
  <c r="AV40" i="29"/>
  <c r="AD28" i="29"/>
  <c r="AU28" i="29" s="1"/>
  <c r="AI40" i="29"/>
  <c r="AU29" i="29"/>
  <c r="CI19" i="29"/>
  <c r="BI303" i="29"/>
  <c r="BI30" i="29" s="1"/>
  <c r="AJ26" i="29" l="1"/>
  <c r="AM273" i="29"/>
  <c r="AO25" i="29"/>
  <c r="AV25" i="29"/>
  <c r="AX25" i="29"/>
  <c r="AP25" i="29"/>
  <c r="AI67" i="29"/>
  <c r="BK55" i="29"/>
  <c r="BA49" i="29"/>
  <c r="AZ55" i="29"/>
  <c r="AO26" i="29"/>
  <c r="AP26" i="29"/>
  <c r="AR26" i="29"/>
  <c r="AT55" i="29"/>
  <c r="AU48" i="29"/>
  <c r="AT24" i="29"/>
  <c r="CN19" i="29"/>
  <c r="AJ83" i="29"/>
  <c r="AI83" i="29"/>
  <c r="AO83" i="29"/>
  <c r="AP83" i="29"/>
  <c r="CK19" i="29"/>
  <c r="AY15" i="29"/>
  <c r="AJ15" i="29"/>
  <c r="AP15" i="29"/>
  <c r="BA9" i="29"/>
  <c r="AY9" i="29"/>
  <c r="AJ9" i="29"/>
  <c r="AP9" i="29"/>
  <c r="AZ83" i="29"/>
  <c r="BA83" i="29" s="1"/>
  <c r="BA82" i="29"/>
  <c r="AI29" i="29"/>
  <c r="AJ29" i="29"/>
  <c r="AW29" i="29"/>
  <c r="AL29" i="29"/>
  <c r="AO48" i="29"/>
  <c r="AN55" i="29"/>
  <c r="AR48" i="29"/>
  <c r="AP48" i="29"/>
  <c r="AN24" i="29"/>
  <c r="AW26" i="29"/>
  <c r="AW48" i="29"/>
  <c r="AW55" i="29" s="1"/>
  <c r="AW18" i="29" s="1"/>
  <c r="AW19" i="29" s="1"/>
  <c r="AJ48" i="29"/>
  <c r="AL48" i="29"/>
  <c r="AI48" i="29"/>
  <c r="AH55" i="29"/>
  <c r="AH24" i="29"/>
  <c r="AV24" i="29" s="1"/>
  <c r="AD18" i="29"/>
  <c r="BV55" i="29"/>
  <c r="BG55" i="29"/>
  <c r="BX55" i="29"/>
  <c r="BP55" i="29"/>
  <c r="BU55" i="29"/>
  <c r="AS55" i="29" s="1"/>
  <c r="BI55" i="29"/>
  <c r="BT55" i="29"/>
  <c r="BC55" i="29"/>
  <c r="BS55" i="29"/>
  <c r="BH55" i="29"/>
  <c r="AM55" i="29" s="1"/>
  <c r="AS273" i="29"/>
  <c r="BU29" i="29"/>
  <c r="AS29" i="29" s="1"/>
  <c r="AZ29" i="29" s="1"/>
  <c r="BA29" i="29" s="1"/>
  <c r="AX27" i="29"/>
  <c r="AV27" i="29"/>
  <c r="CJ19" i="29"/>
  <c r="AS83" i="29"/>
  <c r="BU24" i="29"/>
  <c r="AS24" i="29" s="1"/>
  <c r="AY36" i="29"/>
  <c r="AG24" i="29"/>
  <c r="AG43" i="29"/>
  <c r="AJ36" i="29"/>
  <c r="AJ24" i="29" s="1"/>
  <c r="AP36" i="29"/>
  <c r="AG25" i="29"/>
  <c r="AY25" i="29" s="1"/>
  <c r="AZ28" i="29"/>
  <c r="BA28" i="29" s="1"/>
  <c r="AV28" i="29"/>
  <c r="AX28" i="29"/>
  <c r="AV26" i="29"/>
  <c r="AZ26" i="29"/>
  <c r="BA26" i="29" s="1"/>
  <c r="AX26" i="29"/>
  <c r="AP27" i="29"/>
  <c r="AR27" i="29"/>
  <c r="AO27" i="29"/>
  <c r="BJ31" i="29"/>
  <c r="AV48" i="29"/>
  <c r="AV55" i="29" s="1"/>
  <c r="AV18" i="29" s="1"/>
  <c r="AV19" i="29" s="1"/>
  <c r="AL28" i="29"/>
  <c r="AW28" i="29"/>
  <c r="AI28" i="29"/>
  <c r="AM83" i="29"/>
  <c r="AM82" i="29"/>
  <c r="BH48" i="29"/>
  <c r="AM48" i="29" s="1"/>
  <c r="DA19" i="29"/>
  <c r="BJ55" i="29"/>
  <c r="AS82" i="29"/>
  <c r="BU48" i="29"/>
  <c r="AS48" i="29" s="1"/>
  <c r="AZ48" i="29" s="1"/>
  <c r="BA48" i="29" s="1"/>
  <c r="AG18" i="29"/>
  <c r="AG19" i="29" s="1"/>
  <c r="CZ19" i="29"/>
  <c r="CM19" i="29"/>
  <c r="BW18" i="29"/>
  <c r="CW19" i="29"/>
  <c r="BY43" i="29"/>
  <c r="BU43" i="29"/>
  <c r="AS43" i="29" s="1"/>
  <c r="BC43" i="29"/>
  <c r="BX43" i="29"/>
  <c r="BN43" i="29"/>
  <c r="BK43" i="29"/>
  <c r="BL43" i="29"/>
  <c r="BS43" i="29"/>
  <c r="BM43" i="29"/>
  <c r="BI43" i="29"/>
  <c r="BG43" i="29"/>
  <c r="CA43" i="29"/>
  <c r="BD43" i="29"/>
  <c r="BT43" i="29"/>
  <c r="BE43" i="29"/>
  <c r="BJ43" i="29"/>
  <c r="BP43" i="29"/>
  <c r="BZ43" i="29"/>
  <c r="BW43" i="29"/>
  <c r="BH43" i="29"/>
  <c r="AM43" i="29" s="1"/>
  <c r="BV43" i="29"/>
  <c r="BF43" i="29"/>
  <c r="BQ43" i="29"/>
  <c r="BR43" i="29"/>
  <c r="AX48" i="29"/>
  <c r="AX55" i="29" s="1"/>
  <c r="AX18" i="29" s="1"/>
  <c r="AX19" i="29" s="1"/>
  <c r="AM250" i="29"/>
  <c r="BH28" i="29"/>
  <c r="AM28" i="29" s="1"/>
  <c r="CA55" i="29"/>
  <c r="AG67" i="29"/>
  <c r="AJ60" i="29"/>
  <c r="AP60" i="29"/>
  <c r="CY19" i="29"/>
  <c r="AO28" i="29"/>
  <c r="AL27" i="29"/>
  <c r="AI27" i="29"/>
  <c r="AW27" i="29"/>
  <c r="CL19" i="29"/>
  <c r="AO30" i="29"/>
  <c r="AP30" i="29"/>
  <c r="AR30" i="29"/>
  <c r="AV43" i="29"/>
  <c r="AY29" i="29"/>
  <c r="BX67" i="29"/>
  <c r="BR67" i="29"/>
  <c r="BN67" i="29"/>
  <c r="BU67" i="29"/>
  <c r="AS67" i="29" s="1"/>
  <c r="BK67" i="29"/>
  <c r="BS67" i="29"/>
  <c r="BZ67" i="29"/>
  <c r="BM67" i="29"/>
  <c r="BQ67" i="29"/>
  <c r="BJ67" i="29"/>
  <c r="BY67" i="29"/>
  <c r="BP67" i="29"/>
  <c r="BE67" i="29"/>
  <c r="BD67" i="29"/>
  <c r="BT67" i="29"/>
  <c r="BG67" i="29"/>
  <c r="BC67" i="29"/>
  <c r="BH67" i="29"/>
  <c r="AM67" i="29" s="1"/>
  <c r="BV67" i="29"/>
  <c r="BW67" i="29"/>
  <c r="BI67" i="29"/>
  <c r="BL67" i="29"/>
  <c r="CA67" i="29"/>
  <c r="BF67" i="29"/>
  <c r="AY83" i="29"/>
  <c r="AM303" i="29"/>
  <c r="BH30" i="29"/>
  <c r="AM30" i="29" s="1"/>
  <c r="CR19" i="29"/>
  <c r="BL55" i="29"/>
  <c r="AW30" i="29"/>
  <c r="AO29" i="29"/>
  <c r="AR29" i="29"/>
  <c r="AP29" i="29"/>
  <c r="AV29" i="29"/>
  <c r="AX29" i="29"/>
  <c r="CF19" i="29"/>
  <c r="AS176" i="29"/>
  <c r="BU25" i="29"/>
  <c r="AS25" i="29" s="1"/>
  <c r="AZ25" i="29" s="1"/>
  <c r="AM176" i="29"/>
  <c r="BH25" i="29"/>
  <c r="AM25" i="29" s="1"/>
  <c r="AD31" i="29"/>
  <c r="BD31" i="29" s="1"/>
  <c r="AX24" i="29"/>
  <c r="AZ24" i="29"/>
  <c r="BA24" i="29" s="1"/>
  <c r="CD19" i="29"/>
  <c r="AQ55" i="29"/>
  <c r="AQ18" i="29" s="1"/>
  <c r="AQ19" i="29" s="1"/>
  <c r="AQ24" i="29"/>
  <c r="AQ31" i="29" s="1"/>
  <c r="AY40" i="29"/>
  <c r="AG28" i="29"/>
  <c r="AJ28" i="29" s="1"/>
  <c r="AJ40" i="29"/>
  <c r="AP40" i="29"/>
  <c r="CQ19" i="29"/>
  <c r="AX30" i="29"/>
  <c r="AV30" i="29"/>
  <c r="AZ30" i="29"/>
  <c r="BA30" i="29" s="1"/>
  <c r="BR55" i="29"/>
  <c r="AS227" i="29"/>
  <c r="BU27" i="29"/>
  <c r="AS27" i="29" s="1"/>
  <c r="AZ27" i="29" s="1"/>
  <c r="BA27" i="29" s="1"/>
  <c r="AG27" i="29"/>
  <c r="AY27" i="29" s="1"/>
  <c r="AP63" i="29"/>
  <c r="AJ63" i="29"/>
  <c r="CE19" i="29"/>
  <c r="AP66" i="29"/>
  <c r="AJ66" i="29"/>
  <c r="AJ30" i="29"/>
  <c r="AZ43" i="29"/>
  <c r="BA43" i="29" s="1"/>
  <c r="BZ31" i="29" l="1"/>
  <c r="BN31" i="29"/>
  <c r="BY31" i="29"/>
  <c r="BQ31" i="29"/>
  <c r="CA31" i="29"/>
  <c r="BE31" i="29"/>
  <c r="BM31" i="29"/>
  <c r="AV31" i="29"/>
  <c r="AZ31" i="29"/>
  <c r="BA31" i="29" s="1"/>
  <c r="BA25" i="29"/>
  <c r="AP24" i="29"/>
  <c r="AJ55" i="29"/>
  <c r="AI55" i="29"/>
  <c r="AH18" i="29"/>
  <c r="AT31" i="29"/>
  <c r="AU31" i="29" s="1"/>
  <c r="AU24" i="29"/>
  <c r="BL19" i="29"/>
  <c r="BZ19" i="29"/>
  <c r="AY24" i="29"/>
  <c r="AG31" i="29"/>
  <c r="BG18" i="29"/>
  <c r="BV18" i="29"/>
  <c r="BX18" i="29"/>
  <c r="BP18" i="29"/>
  <c r="BT18" i="29"/>
  <c r="BH18" i="29"/>
  <c r="AM18" i="29" s="1"/>
  <c r="AD19" i="29"/>
  <c r="BD19" i="29" s="1"/>
  <c r="BI18" i="29"/>
  <c r="BS18" i="29"/>
  <c r="BC18" i="29"/>
  <c r="BU18" i="29"/>
  <c r="AS18" i="29" s="1"/>
  <c r="AI24" i="29"/>
  <c r="AW24" i="29"/>
  <c r="AW31" i="29" s="1"/>
  <c r="AH31" i="29"/>
  <c r="BF18" i="29"/>
  <c r="AX31" i="29"/>
  <c r="BR18" i="29"/>
  <c r="BL18" i="29"/>
  <c r="BZ18" i="29"/>
  <c r="AL55" i="29"/>
  <c r="AL18" i="29" s="1"/>
  <c r="AL19" i="29" s="1"/>
  <c r="AL24" i="29"/>
  <c r="AL31" i="29" s="1"/>
  <c r="AU55" i="29"/>
  <c r="AT18" i="29"/>
  <c r="AR55" i="29"/>
  <c r="AR18" i="29" s="1"/>
  <c r="AR19" i="29" s="1"/>
  <c r="AR24" i="29"/>
  <c r="AR31" i="29" s="1"/>
  <c r="AY43" i="29"/>
  <c r="AJ43" i="29"/>
  <c r="AP43" i="29"/>
  <c r="BX31" i="29"/>
  <c r="BG31" i="29"/>
  <c r="BC31" i="29"/>
  <c r="BT31" i="29"/>
  <c r="BV31" i="29"/>
  <c r="BP31" i="29"/>
  <c r="BS31" i="29"/>
  <c r="BI31" i="29"/>
  <c r="BH31" i="29"/>
  <c r="AM31" i="29" s="1"/>
  <c r="BU31" i="29"/>
  <c r="AS31" i="29" s="1"/>
  <c r="BE18" i="29"/>
  <c r="BK31" i="29"/>
  <c r="AP67" i="29"/>
  <c r="AJ67" i="29"/>
  <c r="AY55" i="29"/>
  <c r="AN18" i="29"/>
  <c r="AP55" i="29"/>
  <c r="AO55" i="29"/>
  <c r="BD18" i="29"/>
  <c r="BQ18" i="29"/>
  <c r="AJ27" i="29"/>
  <c r="BR31" i="29"/>
  <c r="BJ19" i="29"/>
  <c r="BF31" i="29"/>
  <c r="BK18" i="29"/>
  <c r="CA18" i="29"/>
  <c r="AY18" i="29"/>
  <c r="AY28" i="29"/>
  <c r="AP28" i="29"/>
  <c r="BJ18" i="29"/>
  <c r="BN18" i="29"/>
  <c r="BY18" i="29"/>
  <c r="BM18" i="29"/>
  <c r="BL31" i="29"/>
  <c r="BW31" i="29"/>
  <c r="AN31" i="29"/>
  <c r="AO24" i="29"/>
  <c r="AZ18" i="29"/>
  <c r="BA55" i="29"/>
  <c r="AY31" i="29" l="1"/>
  <c r="BG19" i="29"/>
  <c r="BV19" i="29"/>
  <c r="BX19" i="29"/>
  <c r="BS19" i="29"/>
  <c r="BU19" i="29"/>
  <c r="AS19" i="29" s="1"/>
  <c r="BP19" i="29"/>
  <c r="BH19" i="29"/>
  <c r="AM19" i="29" s="1"/>
  <c r="BI19" i="29"/>
  <c r="BT19" i="29"/>
  <c r="BC19" i="29"/>
  <c r="BA18" i="29"/>
  <c r="AZ19" i="29"/>
  <c r="BR19" i="29"/>
  <c r="BN19" i="29"/>
  <c r="AJ18" i="29"/>
  <c r="AI18" i="29"/>
  <c r="AH19" i="29"/>
  <c r="BE19" i="29"/>
  <c r="BM19" i="29"/>
  <c r="BQ19" i="29"/>
  <c r="AJ31" i="29"/>
  <c r="AI31" i="29"/>
  <c r="AO31" i="29"/>
  <c r="AP31" i="29"/>
  <c r="BW19" i="29"/>
  <c r="AO18" i="29"/>
  <c r="AP18" i="29"/>
  <c r="AN19" i="29"/>
  <c r="AU18" i="29"/>
  <c r="AT19" i="29"/>
  <c r="AU19" i="29" s="1"/>
  <c r="BY19" i="29"/>
  <c r="BK19" i="29"/>
  <c r="BF19" i="29"/>
  <c r="CA19" i="29"/>
  <c r="BA19" i="29" l="1"/>
  <c r="AJ19" i="29"/>
  <c r="AI19" i="29"/>
  <c r="AY19" i="29"/>
  <c r="AO19" i="29"/>
  <c r="AP19" i="29"/>
  <c r="H53" i="10" l="1"/>
  <c r="J24" i="10" l="1"/>
  <c r="I36" i="10" l="1"/>
  <c r="I48" i="10"/>
  <c r="I13" i="10"/>
  <c r="I14" i="10"/>
  <c r="I15" i="10"/>
  <c r="I16" i="10"/>
  <c r="I22" i="10"/>
  <c r="I23" i="10"/>
  <c r="I24" i="10"/>
  <c r="I25" i="10"/>
  <c r="I27" i="10"/>
  <c r="I28" i="10"/>
  <c r="I29" i="10"/>
  <c r="I30" i="10"/>
  <c r="I31" i="10"/>
  <c r="I32" i="10"/>
  <c r="I33" i="10"/>
  <c r="I34" i="10"/>
  <c r="I35" i="10"/>
  <c r="I37" i="10"/>
  <c r="I39" i="10"/>
  <c r="I40" i="10"/>
  <c r="I41" i="10"/>
  <c r="I42" i="10"/>
  <c r="I43" i="10"/>
  <c r="I44" i="10"/>
  <c r="I45" i="10"/>
  <c r="I46" i="10"/>
  <c r="I47" i="10"/>
  <c r="I49" i="10"/>
  <c r="I51" i="10"/>
  <c r="I52" i="10"/>
  <c r="I10" i="10"/>
  <c r="I11" i="10"/>
  <c r="I12" i="10"/>
  <c r="I17" i="10"/>
  <c r="I18" i="10"/>
  <c r="I19" i="10"/>
  <c r="I20" i="10"/>
  <c r="I21" i="10"/>
  <c r="I26" i="10"/>
  <c r="I38" i="10"/>
  <c r="I50" i="10"/>
  <c r="G13" i="5" l="1"/>
  <c r="G15" i="8"/>
  <c r="K14" i="7" l="1"/>
  <c r="J14" i="7"/>
  <c r="J12" i="10"/>
  <c r="G12" i="6" l="1"/>
  <c r="J16" i="10" l="1"/>
  <c r="F18" i="3" l="1"/>
  <c r="G53" i="10" l="1"/>
  <c r="G20" i="4"/>
  <c r="F20" i="4"/>
  <c r="F53" i="10" l="1"/>
  <c r="F15" i="8" l="1"/>
  <c r="J13" i="10" l="1"/>
  <c r="H13" i="5"/>
  <c r="G19" i="7" l="1"/>
  <c r="I18" i="3" l="1"/>
  <c r="I15" i="8"/>
  <c r="H15" i="8"/>
  <c r="J41" i="10"/>
  <c r="I9" i="10" l="1"/>
  <c r="J9" i="10" l="1"/>
  <c r="K9" i="4"/>
  <c r="J9" i="4"/>
  <c r="J10" i="6"/>
  <c r="K10" i="6"/>
  <c r="J11" i="6"/>
  <c r="K11" i="6"/>
  <c r="J10" i="8"/>
  <c r="J11" i="8"/>
  <c r="J12" i="8"/>
  <c r="J14" i="8"/>
  <c r="J21" i="10"/>
  <c r="J20" i="10"/>
  <c r="J22" i="10" l="1"/>
  <c r="J23" i="10"/>
  <c r="J18" i="10"/>
  <c r="J25" i="10" l="1"/>
  <c r="J50" i="10" l="1"/>
  <c r="J47" i="10" l="1"/>
  <c r="J46" i="10"/>
  <c r="K12" i="8" l="1"/>
  <c r="K14" i="8"/>
  <c r="K17" i="7"/>
  <c r="J17" i="7"/>
  <c r="H18" i="3" l="1"/>
  <c r="F12" i="6"/>
  <c r="J11" i="10"/>
  <c r="I53" i="10" l="1"/>
  <c r="J53" i="10" l="1"/>
  <c r="J52" i="10"/>
  <c r="XFD36" i="2"/>
  <c r="J48" i="10" l="1"/>
  <c r="J45" i="10"/>
  <c r="J42" i="10"/>
  <c r="J14" i="10"/>
  <c r="J40" i="10"/>
  <c r="J34" i="10"/>
  <c r="J17" i="10"/>
  <c r="K16" i="4"/>
  <c r="H12" i="6"/>
  <c r="J16" i="7"/>
  <c r="J10" i="4"/>
  <c r="K19" i="4"/>
  <c r="J51" i="10"/>
  <c r="J11" i="3"/>
  <c r="J35" i="10"/>
  <c r="K12" i="4"/>
  <c r="J19" i="4"/>
  <c r="I13" i="5"/>
  <c r="K13" i="3"/>
  <c r="J10" i="5"/>
  <c r="H19" i="7"/>
  <c r="J10" i="7"/>
  <c r="K11" i="5"/>
  <c r="K16" i="3"/>
  <c r="J49" i="10"/>
  <c r="K15" i="4"/>
  <c r="K10" i="3"/>
  <c r="J10" i="10"/>
  <c r="J32" i="10"/>
  <c r="J44" i="10"/>
  <c r="J33" i="10"/>
  <c r="J28" i="10"/>
  <c r="J11" i="4"/>
  <c r="K14" i="4"/>
  <c r="J38" i="10"/>
  <c r="J12" i="5"/>
  <c r="J17" i="3"/>
  <c r="J26" i="10"/>
  <c r="J43" i="10"/>
  <c r="J37" i="10"/>
  <c r="J27" i="10"/>
  <c r="J29" i="10"/>
  <c r="I19" i="7"/>
  <c r="J30" i="10"/>
  <c r="G18" i="3"/>
  <c r="I20" i="4"/>
  <c r="I12" i="6"/>
  <c r="J19" i="10"/>
  <c r="K16" i="7" l="1"/>
  <c r="J13" i="3"/>
  <c r="H20" i="4"/>
  <c r="K10" i="8"/>
  <c r="J16" i="4"/>
  <c r="J31" i="10"/>
  <c r="K10" i="5"/>
  <c r="J15" i="4"/>
  <c r="K17" i="3"/>
  <c r="K11" i="8"/>
  <c r="K10" i="4"/>
  <c r="K11" i="4"/>
  <c r="J12" i="4"/>
  <c r="J15" i="10"/>
  <c r="J39" i="10"/>
  <c r="J14" i="4"/>
  <c r="K10" i="7"/>
  <c r="K12" i="5"/>
  <c r="K11" i="3"/>
  <c r="J11" i="5"/>
  <c r="J11" i="7"/>
  <c r="K11" i="7"/>
  <c r="J10" i="3"/>
  <c r="J16" i="3"/>
  <c r="K9" i="7"/>
  <c r="J9" i="7"/>
  <c r="J36" i="10"/>
  <c r="F19" i="7" l="1"/>
  <c r="J13" i="7"/>
  <c r="K13" i="7"/>
  <c r="K18" i="7"/>
  <c r="J18" i="7"/>
  <c r="J20" i="4"/>
  <c r="K17" i="4"/>
  <c r="J17" i="4"/>
  <c r="J15" i="7"/>
  <c r="K15" i="7"/>
  <c r="K18" i="4"/>
  <c r="J18" i="4"/>
  <c r="K14" i="3"/>
  <c r="J14" i="3"/>
  <c r="J13" i="4"/>
  <c r="K13" i="4"/>
  <c r="J12" i="7"/>
  <c r="K12" i="7"/>
  <c r="J9" i="5"/>
  <c r="K9" i="5"/>
  <c r="F13" i="5"/>
  <c r="J13" i="5" s="1"/>
  <c r="K9" i="6"/>
  <c r="J9" i="6"/>
  <c r="J9" i="3"/>
  <c r="K9" i="3"/>
  <c r="J12" i="3"/>
  <c r="K12" i="3"/>
  <c r="K15" i="3"/>
  <c r="J15" i="3"/>
  <c r="K9" i="8"/>
  <c r="J9" i="8"/>
  <c r="J18" i="3" l="1"/>
  <c r="K18" i="3"/>
  <c r="K19" i="7"/>
  <c r="J19" i="7"/>
  <c r="K20" i="4"/>
  <c r="K13" i="5"/>
  <c r="K15" i="8"/>
  <c r="J15" i="8"/>
  <c r="J12" i="6"/>
  <c r="K1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tc={414F1AF4-A411-4C81-A306-151BDD3DA5C1}</author>
    <author>tc={2DF77C61-A0FD-487C-86DE-114AE6DCFA03}</author>
    <author>tc={91EA218C-D95A-4E5A-AB03-BDD298C6B3E2}</author>
    <author>tc={DBCF704D-FB12-4F14-8AEF-26EDA5C2342E}</author>
    <author>tc={849B5835-0D70-47D3-95AD-3813CDE644CD}</author>
    <author>tc={EEF0583E-7AC5-495C-A453-E2D44A70E77C}</author>
    <author>tc={A9296597-99A0-4B55-B3B7-30D931925E04}</author>
    <author>tc={855F77D5-2557-4F01-96F1-09FBD03E7700}</author>
  </authors>
  <commentList>
    <comment ref="B87" authorId="0" shapeId="0" xr:uid="{DDF1AD04-1F7B-4B8A-BC4C-3410D7614B09}">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Eymer</t>
        </r>
      </text>
    </comment>
    <comment ref="B90" authorId="1" shapeId="0" xr:uid="{913ABBA1-F481-4495-B80C-62AEA662F965}">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Helena</t>
        </r>
      </text>
    </comment>
    <comment ref="B98" authorId="2" shapeId="0" xr:uid="{4E80FD17-6059-4504-886F-A40673F2EFD5}">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Cata</t>
        </r>
      </text>
    </comment>
    <comment ref="B102" authorId="3" shapeId="0" xr:uid="{991D1271-F826-4A96-ABD3-1AEA16B88C2C}">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Paul</t>
        </r>
      </text>
    </comment>
    <comment ref="B111" authorId="4" shapeId="0" xr:uid="{22C8CF5C-7B96-4FF1-BEC0-9780A59DBFE7}">
      <text>
        <r>
          <rPr>
            <sz val="11"/>
            <color theme="1"/>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VLADIMIR 
</t>
        </r>
      </text>
    </comment>
    <comment ref="B128" authorId="5" shapeId="0" xr:uid="{011ABC6F-61A0-4E56-BD86-63DA1E14414B}">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Paul</t>
        </r>
      </text>
    </comment>
    <comment ref="B139" authorId="6" shapeId="0" xr:uid="{2F999F9B-E541-4F29-95D1-B298C8CA5C57}">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Erika</t>
        </r>
      </text>
    </comment>
    <comment ref="B155" authorId="7" shapeId="0" xr:uid="{032E8BF8-5EB5-42CB-B106-202291656383}">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Helena</t>
        </r>
      </text>
    </comment>
  </commentList>
</comments>
</file>

<file path=xl/sharedStrings.xml><?xml version="1.0" encoding="utf-8"?>
<sst xmlns="http://schemas.openxmlformats.org/spreadsheetml/2006/main" count="7328" uniqueCount="504">
  <si>
    <t>Subsector</t>
  </si>
  <si>
    <t>Grupo</t>
  </si>
  <si>
    <t>Nombre del Proyecto</t>
  </si>
  <si>
    <t xml:space="preserve"> ($) Millones de pesos</t>
  </si>
  <si>
    <t>(%)</t>
  </si>
  <si>
    <t>&lt;</t>
  </si>
  <si>
    <t>Apropiación Vigente</t>
  </si>
  <si>
    <t xml:space="preserve">Compromisos </t>
  </si>
  <si>
    <t xml:space="preserve">Obligaciones </t>
  </si>
  <si>
    <t>Comp.    
 /Aprop. Vigente</t>
  </si>
  <si>
    <t xml:space="preserve">Oblig.        /Aprop. Vigente </t>
  </si>
  <si>
    <t>Hidrocarburos</t>
  </si>
  <si>
    <t>Subsidios</t>
  </si>
  <si>
    <t>DISTRIBUCIÓN DE RECURSOS A USUARIOS DE GAS COMBUSTIBLE POR RED DE ESTRATOS 1 Y 2.  NACIONAL</t>
  </si>
  <si>
    <t>FORTALECIMIENTO DE LA DOCUMENTACIÓN Y REGLAMENTACIÓN DE LA POLÍTICA DE TRANSICIÓN ENERGÉTICA JUSTA EN LA CADENA DE VALOR DE LOS HIDROCARBUROS NACIONAL</t>
  </si>
  <si>
    <t>Fondos</t>
  </si>
  <si>
    <t>FORTALECIMIENTO EN LA CONFIABILIDAD EN LA GOBERNANZA DE DATOS DEL SISTEMA DE INFORMACIÓN SOBRE LA DISTRIBUCIÓN DE CADENA DE COMBUSTIBLES LÍQUIDOS, GAS NATURAL VEHICULAR (GNV), GAS LICUADO DE PETROLEO (GLP) PARA USO VEHICULAR Y LA DISPONIBILIDAD DE LA INFORMACION DE BIOCOMBUSTIBLES.  NACIONAL</t>
  </si>
  <si>
    <t>MEJORAMIENTO DEL COMERCIO LEGAL DE COMBUSTIBLES EN LOS MUNICIPIOS CONSIDERADOS COMO ZONA DE FRONTERA.  NACIONAL</t>
  </si>
  <si>
    <t>FORTALECIMIENTO A LA GESTION DEL MONITOREO, SEGUIMIENTO Y CONTROL A LOS COMBUSTIBLES LIQUIDOS DERIVADOS DEL PETROLEO Y OTROS PRODUCTOS DE TIPO RESIDUAL DE HIDROCARBUROS NACIONAL</t>
  </si>
  <si>
    <t>SUBSIDIO DISTRIBUCION DE RECURSOS PARA PAGOS POR MENORES TARIFAS SECTOR ELECTRICO NACIONAL</t>
  </si>
  <si>
    <t>MEJORAMIENTO DEL SERVICIO DE ENERGIA ELECTRICA EN LAS ZONAS RURALES DEL TERRITORIO  NACIONAL - FAER</t>
  </si>
  <si>
    <t>FORTALECIMIENTO DE LA GESTION EFICIENTE DE LA ENERGIA Y DESARROLLO DE LAS FUENTES NO CONVENCIONALES DE ENERGIA EN EL TERRITORIO  NACIONAL</t>
  </si>
  <si>
    <t>AMPLIACIÓN DE LA COBERTURA DEL SERVICIO DE ENERGÍA ELÉCTRICA EN LAS ZONAS NO INTERCONECTADAS ZNI EN EL TERRITORIO NACIONAL - FAZNI</t>
  </si>
  <si>
    <t>MEJORAMIENTO DE LA CALIDAD Y CONFIABILIDAD DEL SERVICIO DE ENERGÍA ELÉCTRICA EN LOS BARRIOS SUBNORMALES UBICADOS EN LOS MUNICIPIOS DEL SISTEMA INTERCONECTADO A NIVEL  NACIONAL - PRONE</t>
  </si>
  <si>
    <t>Otros proyectos</t>
  </si>
  <si>
    <t>ANÁLISIS INTEGRAL DE LAS MEDIDAS NECESARIAS PARA CUANTIFICAR EL IMPACTO DE LOS REGLAMENTOS TÉCNICOS DEL SECTOR ENERGÍA EN LOS CIUDADANOS Y/O REGULADOS EN EL TERRITORIO NACIONAL</t>
  </si>
  <si>
    <t>DESARROLLO DE ESTRATEGIAS DE IMPLEMENTACIÓN EN LA CONFORMACIÓN Y FINANCIACIÓN DE COMUNIDADES ENERGÉTICAS CON FUENTES NO CONVENCIONALES DE ENERGÍA RENOVABLE (FNCER) NACIONAL</t>
  </si>
  <si>
    <t>MEJORAMIENTO DEL CUBRIMIENTO DE LA DEMANDA NO ATENDIDA QUE PERCIBEN LOS USUARIOS DEL SIN Y LAS ZNI NACIONAL</t>
  </si>
  <si>
    <t>FORTALECIMIENTO DE LA CAPACIDAD DE GESTIÓN DE LA TRANSICIÓN ENERGÉTICA JUSTA DEL SECTOR MINERO ENERGÉTICO  NACIONAL- PREVIO CONCEPTO DNP</t>
  </si>
  <si>
    <t>FORTALECIMIENTO DE LOS LINEAMIENTOS DE POLÍTICA PÚBLICA PARA LOGRAR LA UNIVERSALIZACIÓN DEL SERVICIO DE ENERGÍA ELÉCTRICA DE MANERA JUSTA Y EFICIENTE  NACIONAL</t>
  </si>
  <si>
    <t>Minería</t>
  </si>
  <si>
    <t>FORTALECIMIENTO DE LA GESTIÓN INSTITUCIONAL PARA LA IMPLEMENTACIÓN DE ACCIONES TENDIENTES A PERMITIR EL ACCESO A LA LEGALIDAD DE LA PEQUEÑA MINERIA EN EL TERRITORIO NACIONAL</t>
  </si>
  <si>
    <t>IMPLEMENTACIÓN DE LA POLÍTICA NACIONAL DE SEGURIDAD MINERA  NACIONAL</t>
  </si>
  <si>
    <t>GENERACIÓN DE ALTERNATIVAS DE RECONVERSIÓN PRODUCTIVA PARA LOS MINEROS DE SUBSISTENCIA (ARTESANALES) Y PEQUEÑOS MINEROS EN EL TERRITORIO NACIONAL   NACIONAL</t>
  </si>
  <si>
    <t>GENERACIÓN DE ESTRATEGIAS PARA AUMENTAR EL PROGRESO SOCIOECONÓMICO DE LOS MINEROS DE SUBSISTENCIA Y LOS PROYECTOS DE PEQUEÑA O MEDIANA ESCALA MEDIANTE EL FONDO DE FOMENTO MINERO NACIONAL</t>
  </si>
  <si>
    <t>IMPLEMENTACIÓN DE ACCIONES PARA EL ORDENAMIENTO Y LA PLANIFICACIÓN SOCIOAMBIENTAL DE LA ACTIVIDAD MINERA A TRAVÉS DEL AUMENTO DE LA CAPACIDAD ESTRATÉGICA EN LOS DISTRITOS MINEROS ESPECIALES PARA LA DIVERSIFICACIÓN PRODUCTIVA A NIVEL NACIONAL</t>
  </si>
  <si>
    <t>DESARROLLO DE UN MODELO MINERO CENTRADO EN LA REINDUSTRIALIZACIÓN Y LA TRANSICIÓN ENERGÉTICA JUSTA NACIONAL</t>
  </si>
  <si>
    <t>IMPLEMENTACIÓN DE SALA DE MONITOREO ESPECIALIZADA EN LOS FENÓMENOS ASOCIADOS AL APROVECHAMIENTO DE MINERALES CON ENFOQUE SOCIOAMBIENTAL NACIONAL</t>
  </si>
  <si>
    <t>CONSTRUCCIÓN E IMPLEMENTACIÓN DE ESTRATEGIAS PARA EL DESARROLLO DE LA ACTIVIDAD MINERA DE PEQUEÑA ESCALA BAJO UN MODELO DE DESARROLLO COLABORATIVO.  NACIONAL</t>
  </si>
  <si>
    <t>Ambientales y Sociales</t>
  </si>
  <si>
    <t>FORTALECIMIENTO DEL RELACIONAMIENTO TERRITORIAL PARA LA CREACION DE VALOR COMPARTIDO EN EL SECTOR MINERO ENERGETICO NACIONAL</t>
  </si>
  <si>
    <t>FORTALECIMIENTO DE LA GESTIÓN AMBIENTAL DEL SECTOR MINERO ENERGÉTICO FRENTE A LAS NECESIDADES DE LOS TERRITORIOS A NIVEL  NACIONAL</t>
  </si>
  <si>
    <t>FORTALECIMIENTO DE LA COMPETITIVIDAD Y SOSTENIBILIDAD DEL SECTOR MINERO ENERGÉTICO MEDIANTE LA INCORPORACIÓN DE PROCESOS DE REDUCCIÓN DE RIESGO DE DESASTRES NACIONAL</t>
  </si>
  <si>
    <t>FORTALECIMIENTO DE LA REGULACIÓN PARA LA TRANSICIÓN DEL SECTOR ENERGÉTICO HACIA UNA ECONÓMICA VERDE  NACIONAL</t>
  </si>
  <si>
    <t>FORTALECIMIENTO DE LA POLITICA PUBLICA PARA MEJORAR EL ACCESO A TECNOLOGIAS O APLICACIONES NUCLEARES AVANZADAS EN EL TERRITORIO  NACIONAL</t>
  </si>
  <si>
    <t>Transformacionales</t>
  </si>
  <si>
    <t>AMPLIACIÓN DE LAS ESTRATEGIAS Y NUEVOS INSTRUMENTOS JURÍDICOS Y JUDICIALES EN EL MARCO DE LAS NUEVAS POLÍTICAS DE GOBIERNO RELACIONADAS CON LA TRANSFORMACIÓN DEL SECTOR MINERO ENERGÉTICO  NACIONAL</t>
  </si>
  <si>
    <t>FORTALECIMIENTO DEL MARCO ESTRATÉGICO Y METODOLÓGICO DE LA GENERACIÓN DE VALOR PÚBLICO EN LA TRANSICIÓN ENERGÉTICA JUSTA.  NACIONAL</t>
  </si>
  <si>
    <t>FORTALECIMIENTO DE LA CONFIANZA EN LAS INSTITUCIONES DE LA INDUSTRIA MINERO ENERGÉTICA EN COLOMBIA (INICIATIVA EITI) NACIONAL</t>
  </si>
  <si>
    <t>CONSOLIDACIÓN POSICIONAMIENTO Y GESTIÓN INTERNACIONAL DEL SECTOR MINERO ENERGÉTICO PARA LA TRANSICIÓN ENERGÉTICA JUSTA EN COLOMBIA  NACIONAL</t>
  </si>
  <si>
    <t>FORTALECIMIENTO DE LA CAPACIDAD DEL MINISTERIO DE MINAS Y ENERGÍA PARA IMPLEMENTAR DE MANERA EFECTIVA LA POLÍTICA DE GOBIERNO DIGITAL NACIONAL</t>
  </si>
  <si>
    <t>MEJORAMIENTO EN LA DISPONIBILIDAD Y APROVECHAMIENTO DE LA INFORMACION DEL ARCHIVO CENTRAL POR PARTE DE LA CIUDADANIA Y USUARIOS INTERNOS DEL MINISTERIO.  BOGOTA</t>
  </si>
  <si>
    <t>FORTALECIMIENTO DEL DESEMPEÑO INSTITUCIONAL DEL MINISTERIO DE MINAS Y ENERGÍA A NIVEL  NACIONAL</t>
  </si>
  <si>
    <t>fortalecimiento de las capacidades tecnológicas del ministerio de minas y energía para facilitar el uso, acceso y aprovechamiento de la información minero energética a nivel nacional</t>
  </si>
  <si>
    <t>FORTALECIMIENTO DEL ANÁLISIS ESTRATÉGICO SECTORIAL Y LEGISLATIVO DEL MINISTERIO DE MINAS Y ENERGÍA EN EL MARCO DE LA TRANSICIÓN ENERGÉTICA JUSTA NACIONAL NACIONAL</t>
  </si>
  <si>
    <t>Total MinEnergía</t>
  </si>
  <si>
    <t>Apropiación Bloqueada</t>
  </si>
  <si>
    <t>IDENTIFICACION DE OPORTUNIDADES EXPLORATORIAS DE HIDROCARBUROS  NACIONAL</t>
  </si>
  <si>
    <t>APOYO PARA LA VIABILIZACION DE LAS ACTIVIDADES DE EXPLORACION Y PRODUCCION DE HIDROCARBUROS A TRAVES DE LA ARTICULACION INSTITUCIONAL DE LA GESTION SOCIO AMBIENTAL  NACIONAL</t>
  </si>
  <si>
    <t>FORTALECIMIENTO PROMOCIÓN DEL SECTOR ENERGÉTICO COLOMBIANO EN EL MARCO DE UN ESCENARIO NACIONAL E INTERNACIONAL DE TRANSICIÓN ENERGÉTICA NACIONAL</t>
  </si>
  <si>
    <t>OPTIMIZACIÓN DE LAS TECNOLOGÍAS DE LA INFORMACIÓN EN EL MARCO DE LA TRANSFORMACIÓN DIGITAL PARA SOPORTAR LA TRANSICIÓN ENERGÉTICA DE LOS RECURSOS HIDROCARBURÍFEROS A NIVEL NACIONAL</t>
  </si>
  <si>
    <t>CONTRIBUCIÓN DE LA EVALUACIÓN DEL POTENCIAL DE FUENTES NO CONVENCIONALES DE ENERGÍA PARA LA TRANSICIÓN ENERGÉTICA NACIONAL</t>
  </si>
  <si>
    <t>Total ANH</t>
  </si>
  <si>
    <t>DESARROLLO DE MECANISMOS ORIENTADOS AL APROVECHAMIENTO DE MINERALES ESTRATÉGICOS EN COLOMBIA NACIONAL</t>
  </si>
  <si>
    <t>FORTALECIMIENTO DE LA FORMALIZACION Y TITULACION DE PEQUENOS Y MEDIANOS MINEROS A NIVEL  NACIONAL</t>
  </si>
  <si>
    <t>CONSOLIDACIÓN DEL SISTEMA INTEGRAL DE GESTIÓN MINERA A NIVEL NACIONAL</t>
  </si>
  <si>
    <t>CONSTRUCCION DE CONOCIMIENTO PARA LA GESTION DE RIESGOS MINEROS Y AUMENTO DE LA CAPACIDAD DE RESPUESTA SEGURA EN LA ATENCION DE EMERGENCIAS MINERAS EN EL TERRITORIO  NACIONAL</t>
  </si>
  <si>
    <t>CONSOLIDACIÓN DE PROYECTOS MINEROS VIABLES Y RENTABLES PARA EL APROVECHAMIENTO SOSTENIBLE DE LOS RECURSOS MINERALES A NIVEL NACIONAL</t>
  </si>
  <si>
    <t>MEJORAMIENTO DEL RECAUDO DE UNA RENTA MINERA JUSTA A TRAVÉS DE LAS CONTRAPRESTACIONES ECONÓMICAS DERIVADAS DEL PROCESO MINERO A NIVEL NACIONAL</t>
  </si>
  <si>
    <t>FORTALECIMIENTO DE LA IMPLEMENTACIÓN DEL MODELO DE PLANEACIÓN ESTRATÉGICA DE LA ANM A NIVEL NACIONAL</t>
  </si>
  <si>
    <t>MEJORAMIENTO DE LA GESTIÓN DE LA CONFLICTIVIDAD SOCIO-AMBIENTAL EXISTENTE EN TORNO A LA ACTIVIDAD MINERA EN EL PAÍS NACIONAL</t>
  </si>
  <si>
    <t>FORTALECIMIENTO DE LAS CAPACIDADES TECNOLÓGICAS Y DE COMUNICACIONES PARA LA TRANSFORMACIÓN DIGITAL DE LA ANM NACIONAL</t>
  </si>
  <si>
    <t>MEJORAMIENTO DE LAS SEDES DE LA AGENCIA EN ASPECTOS TALES COMO EFICIENCIA ENERGÉTICA Y CAPACIDAD SISMORRESISTENTE A NIVEL NACIONAL</t>
  </si>
  <si>
    <t>Total ANM</t>
  </si>
  <si>
    <t>MODERNIZACIÓN DEL MARCO REGULATORIO EN LOS SECTORES DE COMPETENCIA DE LA CREG A NIVEL NACIONAL</t>
  </si>
  <si>
    <t>FORTALECIMIENTO DE LA GOBERNANZA DE LAS TECNOLOGÍAS DE LA INFORMACIÓN EN LA CREG NACIONAL</t>
  </si>
  <si>
    <t>FORTALECIMIENTO AL DESEMPEÑO INSTITUCIONAL EN LA COMISIÓN DE REGULACIÓN DE ENERGÍA Y GAS A NIVEL NACIONAL</t>
  </si>
  <si>
    <t>Total CREG</t>
  </si>
  <si>
    <t>FORMULACIÓN E IMPLEMENTACIÓN DE SOLUCIONES ENERGÉTICAS SOSTENIBLES, CON ÉNFASIS EN FUENTES NO CONVENCIONALES DE ENERGÍA RENOVABLE, PARA DISMINUIR LA POBREZA ENERGÉTICA EN EL TERRITORIO NACIONAL</t>
  </si>
  <si>
    <t>FORTALECIMIENTO DE LA PARTICIPACIÓN CIUDADANA E INFORMACIÓN SOBRE LA GESTIÓN DE LA TRANSICIÓN ENERGÉTICA JUSTA Y LAS COMUNIDADES ENERGÉTICAS A NIVEL NACIONAL</t>
  </si>
  <si>
    <t xml:space="preserve">INNOVACIÓN Y APROPIACIÓN DE LAS TECNOLOGÍAS DE LA INFORMACIÓN Y LAS COMUNICACIONES DEL IPSE HACIA UNA SOCIEDAD MOVIDA POR EL SOL, EL VIENTO Y EL AGUA EN BOGOTÁ </t>
  </si>
  <si>
    <t>Total IPSE</t>
  </si>
  <si>
    <t>FORTALECIMIENTO DE LAS CAPACIDADES TECNOLÓGICAS Y DE COMUNICACIONES EN EL MARCO DE LA TRANSFORMACIÓN DIGITAL DEL SERVICIO GEOLÓGICO COLOMBIANO. NACIONAL</t>
  </si>
  <si>
    <t>AMPLIACIÓN DEL CONOCIMIENTO DE LOS RECURSOS MINERALES, SU POTENCIAL E INTERACCIÓN CON EL MEDIO AMBIENTE Y LA SALUD HUMANA EN EL TERRITORIO COLOMBIANO NACIONAL</t>
  </si>
  <si>
    <t>AMPLIACIÓN DE LA INFORMACIÓN GEOCIENTÍFICA EN CUENCAS SEDIMENTARIAS DE LOS RECURSOS ENERGÉTICOS NECESARIOS PARA LA TRANSICIÓN ENERGÉTICA A NIVEL NACIONAL</t>
  </si>
  <si>
    <t>FORTALECIMIENTO DEL CONOCIMIENTO GEOCIENTÍFICO A ESCALAS MENORES DE 1:100.000 EN EL TERRITORIO COLOMBIANO NACIONAL</t>
  </si>
  <si>
    <t>FORTALECIMIENTO DE LA CAPACIDAD DE ACCESO DEL SECTOR MINERO ENERGETICO A LOS PRODUCTOS Y SERVICIOS DEL BANCO DE INFORMACION PETROLERA - BIP  NACIONAL</t>
  </si>
  <si>
    <t xml:space="preserve">FORTALECIMIENTO EN LA APLICACIÓN DE LAS TÉCNICAS NUCLEARES, RADIACTIVAS, ISOTÓPICAS Y GEOCRONOLÓGICAS EN EL TERRITORIO NACIONAL </t>
  </si>
  <si>
    <t>FORTALECIMIENTO DE LA INVESTIGACIÓN Y CARACTERIZACIÓN GEOCIENTÍFICA CON ENFOQUE EN EL APROVECHAMIENTO RESPONSABLE DEL SUELO, SUBSUELO Y AGUA DEL TERRITORIO NACIONAL</t>
  </si>
  <si>
    <t>INVESTIGACIÓN GEOCIENTÍFICA SOBRE AMENAZAS Y RIESGOS GEOLÓGICOS PARA COLOMBIA NACIONAL</t>
  </si>
  <si>
    <t xml:space="preserve">FORTALECIMIENTO TRANSVERSAL DEL SERVICIO GEOLÓGICO COLOMBIANO A NIVEL NACIONAL </t>
  </si>
  <si>
    <t>FORMACIÓN Y DESARROLLO DEL TALENTO HUMANO DEL SERVICIO GEOLÓGICO COLOMBIANO A NIVEL NACIONAL</t>
  </si>
  <si>
    <t>Total SGC</t>
  </si>
  <si>
    <t>MEJORAMIENTO DE LA PARTICIPACIÓN CIUDADANA EN EL MODELO ENERGÉTICO Y DE INFRAESTRUCTURA ENERGÉTICA, EN EL MARCO DE LA TRANSICIÓN ENERGÉTICA JUSTA A NIVEL NACIONAL</t>
  </si>
  <si>
    <t>FORTALECIMIENTO DE LOS SERVICIOS DIGITALES AUMENTANDO LA CAPACIDAD PARA LA TRANSFORMACION DIGITAL E INTERACCION CON EL CIUDADANO   NACIONAL</t>
  </si>
  <si>
    <t>FORTALECIMIENTO DE LA PLANEACIÓN PARA REDUCIR LAS LIMITACIONES EN LA PRESTACIÓN DEL SERVICIO DE ENERELE Y LA ATENCIÓN PLENA DE LA DEMANDA NACIONAL</t>
  </si>
  <si>
    <t>FORTALECIMIENTO DEL LEVANTAMIENTO, GESTION Y APROPIACION DE LA INFORMACION PARA LA PLANEACION  DEL SECTOR MINERO ENERGETICO CON ENFOQUE TERRITORIAL  NACIONAL</t>
  </si>
  <si>
    <t>MEJORAMIENTO DE LA PLANEACIÓN DEL ABASTECIMIENTO Y CONFIABILIDAD DEL SUBSECTOR DE HIDROCARBUROS A NIVEL NACIONAL</t>
  </si>
  <si>
    <t>FORTALECIMIENTO DE LA PERCEPCION DE LA CIUDADANIA FRENTE A LOS PRODUCTOS Y SERVICIOS PRESTADOS POR LA UPME   NACIONAL</t>
  </si>
  <si>
    <t>IMPLEMENTACIÓN DE UNA SOLUCIÓN INTEGRAL PARA EL ACCESO A LOS DATOS Y A LA INFORMACIÓN OPORTUNA Y DE CALIDAD DEL SECTOR MINERO ENERGÉTICO A NIVEL NACIONAL</t>
  </si>
  <si>
    <t>FORTALECIMIENTO DE LA PLANEACIÓN PARA EL DESARROLLO MINERO RESPONSABLE CON LOS TERRITORIOS EN EL MARCO DE LA TRANSICIÓN ENERGÉTICA A NIVEL NACIONAL</t>
  </si>
  <si>
    <t>FORTALECIMIENTO DEL SECTOR EN LA PLANIFICACIÓN DE LA ATENCIÓN DE LA TRANSICIÓN ENERGÉTICA JUSTA Y LA DEMANDA ENERGÉTICA NACIONAL</t>
  </si>
  <si>
    <t>Total UPME</t>
  </si>
  <si>
    <t>MES</t>
  </si>
  <si>
    <t>Septiembre</t>
  </si>
  <si>
    <t>RESUMEN GENERAL</t>
  </si>
  <si>
    <t>Cifras en millones de pesos</t>
  </si>
  <si>
    <t>UEJ</t>
  </si>
  <si>
    <t>NOMBRE UEJ</t>
  </si>
  <si>
    <t>RUBRO</t>
  </si>
  <si>
    <t>TIPO</t>
  </si>
  <si>
    <t>CTA</t>
  </si>
  <si>
    <t>SUB
CTA</t>
  </si>
  <si>
    <t>OBJ</t>
  </si>
  <si>
    <t>ORD</t>
  </si>
  <si>
    <t>SOR
ORD</t>
  </si>
  <si>
    <t>ITEM</t>
  </si>
  <si>
    <t>SUB
ITEM</t>
  </si>
  <si>
    <t>FUENTE</t>
  </si>
  <si>
    <t>REC</t>
  </si>
  <si>
    <t>SIT</t>
  </si>
  <si>
    <t>DESCRIPCION</t>
  </si>
  <si>
    <t>Concepto</t>
  </si>
  <si>
    <t>Aplazamiento</t>
  </si>
  <si>
    <t>Traslados Presupuestales por Reducción</t>
  </si>
  <si>
    <t xml:space="preserve">TOTAL </t>
  </si>
  <si>
    <t>Traslados Presupuestales por Adición</t>
  </si>
  <si>
    <t>Adición 1</t>
  </si>
  <si>
    <t>Total Adiciones</t>
  </si>
  <si>
    <t>CDP</t>
  </si>
  <si>
    <t>Apropiación Disponible</t>
  </si>
  <si>
    <t>% Comp</t>
  </si>
  <si>
    <t>% Comp./ Aprop Disponible</t>
  </si>
  <si>
    <t>Compromisos Acuerdos de Gestión</t>
  </si>
  <si>
    <t>Diferencia Compromisos</t>
  </si>
  <si>
    <t>% Meta Comp.</t>
  </si>
  <si>
    <t>Obligaciones</t>
  </si>
  <si>
    <t xml:space="preserve">% Oblig.   </t>
  </si>
  <si>
    <t xml:space="preserve">% Oblig.        /Aprop. DISPON </t>
  </si>
  <si>
    <t>Obligaciones Acuerdos de Gestión</t>
  </si>
  <si>
    <t>Diferencia Obligaciones</t>
  </si>
  <si>
    <t>% Meta Oblig.</t>
  </si>
  <si>
    <t>Pagos</t>
  </si>
  <si>
    <t xml:space="preserve">% Pagos   </t>
  </si>
  <si>
    <t>Por Comprometer</t>
  </si>
  <si>
    <t xml:space="preserve">Por Obligar de los Compromisos </t>
  </si>
  <si>
    <t>Por Obligar si se compromete el 100%</t>
  </si>
  <si>
    <t>Por comprometer frene a disp</t>
  </si>
  <si>
    <t>meta en $</t>
  </si>
  <si>
    <t xml:space="preserve">% de cumplimiento frente a Obligaciones </t>
  </si>
  <si>
    <t>Enero</t>
  </si>
  <si>
    <t>Febrero</t>
  </si>
  <si>
    <t>Marzo</t>
  </si>
  <si>
    <t>Abril</t>
  </si>
  <si>
    <t>Mayo</t>
  </si>
  <si>
    <t>Junio</t>
  </si>
  <si>
    <t>Julio</t>
  </si>
  <si>
    <t>Agosto</t>
  </si>
  <si>
    <t>Octubre</t>
  </si>
  <si>
    <t>Noviembre</t>
  </si>
  <si>
    <t>Diciembre</t>
  </si>
  <si>
    <t>&lt;&gt;NA</t>
  </si>
  <si>
    <t>A</t>
  </si>
  <si>
    <t xml:space="preserve">Funcionamiento </t>
  </si>
  <si>
    <t>Gastos de Personal</t>
  </si>
  <si>
    <t>Adquisición de bienes y servicios</t>
  </si>
  <si>
    <t>Transferencias  corrientes</t>
  </si>
  <si>
    <t>Gastos de Comerc. y Producción</t>
  </si>
  <si>
    <t>Gtos por tributos, multas sanciones e intereses</t>
  </si>
  <si>
    <t>B</t>
  </si>
  <si>
    <t>Servicio a la Deuda</t>
  </si>
  <si>
    <t>Otras Cuentas Por Pagar</t>
  </si>
  <si>
    <t>Aportes al Fondo de Contingencias</t>
  </si>
  <si>
    <t>C</t>
  </si>
  <si>
    <t xml:space="preserve">Inversión </t>
  </si>
  <si>
    <t>Total Sector</t>
  </si>
  <si>
    <t>TOTAL INVERSIÓN + FUNCIONAMIENTO</t>
  </si>
  <si>
    <t>TOTAL INVERSIÓN + FUNCIONAMIENTO + SERVICIO A LA DEUDA</t>
  </si>
  <si>
    <t>Entidad</t>
  </si>
  <si>
    <t>Por comprometer frente a disp</t>
  </si>
  <si>
    <t>21-01-01</t>
  </si>
  <si>
    <t xml:space="preserve">MINISTERIO DE MINAS Y ENERGIA - GESTION GENERAL </t>
  </si>
  <si>
    <t>MME</t>
  </si>
  <si>
    <t>21-11-00</t>
  </si>
  <si>
    <t>AGENCIA NACIONAL DE HIDROCARBUROS - ANH</t>
  </si>
  <si>
    <t>ANH</t>
  </si>
  <si>
    <t>21-12-00</t>
  </si>
  <si>
    <t>AGENCIA NACIONAL DE MINERIA - ANM</t>
  </si>
  <si>
    <t>ANM</t>
  </si>
  <si>
    <t>21-01-13</t>
  </si>
  <si>
    <t>MINISTERIO DE MINAS Y ENERGIA - COMISION DE REGULACION DE ENERGIA Y GAS - CREG -</t>
  </si>
  <si>
    <t>CREG</t>
  </si>
  <si>
    <t>21-10-00</t>
  </si>
  <si>
    <t>INSTITUTO DE PLANIFICACION Y PROMOCION DE SOLUCIONES  ENERGETICAS PARA LAS ZONAS NO INTERCONECTADAS - IPSE</t>
  </si>
  <si>
    <t>IPSE</t>
  </si>
  <si>
    <t>21-03-00</t>
  </si>
  <si>
    <t>SERVICIO GEOLOGICO COLOMBIANO</t>
  </si>
  <si>
    <t>SGC</t>
  </si>
  <si>
    <t>21-09-00</t>
  </si>
  <si>
    <t>UNIDAD DE PLANEACION MINERO ENERGETICA - UPME</t>
  </si>
  <si>
    <t>UPME</t>
  </si>
  <si>
    <t xml:space="preserve"> </t>
  </si>
  <si>
    <t>TOTAL FUNCIONAMIENTO</t>
  </si>
  <si>
    <t>TOTAL INVERSIÓN</t>
  </si>
  <si>
    <t>TOTAL SERVICIO A LA DEUDA</t>
  </si>
  <si>
    <t>MINISTERIO DE MINAS Y ENERGIA</t>
  </si>
  <si>
    <t xml:space="preserve">Gastos de Personal </t>
  </si>
  <si>
    <t>B-10-01-03</t>
  </si>
  <si>
    <t>B-10-04-01</t>
  </si>
  <si>
    <t>Total Entidad</t>
  </si>
  <si>
    <t>BPIN</t>
  </si>
  <si>
    <t>C-2199-1900-29-53105B</t>
  </si>
  <si>
    <t>MINISTRO</t>
  </si>
  <si>
    <t>Subtotal Jurídica</t>
  </si>
  <si>
    <t>C-2199-1900-34-53105B</t>
  </si>
  <si>
    <t>C-2199-1900-30-53106A</t>
  </si>
  <si>
    <t>C-2106-1900-20-53105E</t>
  </si>
  <si>
    <t>VICE MINAS</t>
  </si>
  <si>
    <t>C-2106-1900-23-40302B</t>
  </si>
  <si>
    <t>Subtotal Planeación</t>
  </si>
  <si>
    <t>C-2199-1900-28-40301A</t>
  </si>
  <si>
    <t>ADMINISTRATIVOS</t>
  </si>
  <si>
    <t>C-2106-1900-19-40302B</t>
  </si>
  <si>
    <t>Subtotal Asuntos Regulatorios</t>
  </si>
  <si>
    <t>C-2105-1900-11-53105E</t>
  </si>
  <si>
    <t>AMBIENTAL</t>
  </si>
  <si>
    <t>C-2105-1900-15-53105E</t>
  </si>
  <si>
    <t>C-2105-1900-13-10101B</t>
  </si>
  <si>
    <t xml:space="preserve">Subtotal ambiental </t>
  </si>
  <si>
    <t>Apropiación Inicial 2023</t>
  </si>
  <si>
    <t>Apropiación
Vigente 2023</t>
  </si>
  <si>
    <t>Apropiación Bloqueada 2023</t>
  </si>
  <si>
    <t>%Oblig./ Aprop Disponible</t>
  </si>
  <si>
    <t>Por comprometer DNP</t>
  </si>
  <si>
    <t>Subtotal EITI</t>
  </si>
  <si>
    <t xml:space="preserve">Total Despacho Ministro  </t>
  </si>
  <si>
    <t>C-2101-1900-8-40301C</t>
  </si>
  <si>
    <t>HIDROCARBUROS</t>
  </si>
  <si>
    <t>2018011000650</t>
  </si>
  <si>
    <t>C-2106-1900-26-53105B</t>
  </si>
  <si>
    <t>C-2106-1900-27-40302A</t>
  </si>
  <si>
    <t>C-2103-1900-9-40302B</t>
  </si>
  <si>
    <t>C-2103-1900-8-40302B</t>
  </si>
  <si>
    <t>C-2101-1900-10-40301C</t>
  </si>
  <si>
    <t>DISTRIBUCIÓN DE RECURSOS AL CONSUMO EN CILINDROS Y PROYECTOS DE INFRAESTRUCTURA DE GLP  NACIONAL</t>
  </si>
  <si>
    <t>Subtotal hidrocarburos</t>
  </si>
  <si>
    <t>C-2102-1900-18-40301C</t>
  </si>
  <si>
    <t>ENERGIA</t>
  </si>
  <si>
    <t>C-2102-1900-19-40301B</t>
  </si>
  <si>
    <t>DISTRIBUCIÓN DE SUBSIDIOS PARA USUARIOS UBICADOS EN ZONAS ESPECIALES Y APOYO FINANCIERO PARA SOLUCIONES ENERGÉTICAS CON FNCER EN ZONAS ESPECIALES DEL SISTEMA INTERCONECTADO. NACIONAL</t>
  </si>
  <si>
    <t>C-2102-1900-11-40301C</t>
  </si>
  <si>
    <t>2018011001048</t>
  </si>
  <si>
    <t>C-2102-1900-15-40301C</t>
  </si>
  <si>
    <t>C-2102-1900-9-40301C</t>
  </si>
  <si>
    <t>2018011001045</t>
  </si>
  <si>
    <t>C-2102-1900-21-40302B</t>
  </si>
  <si>
    <t>C-2102-1900-20-40301A</t>
  </si>
  <si>
    <t>C-2102-1900-12-40301C</t>
  </si>
  <si>
    <t>C-2199-1900-31-40301A</t>
  </si>
  <si>
    <t>C-2102-1900-17-40301C</t>
  </si>
  <si>
    <t>Subtotal Energía</t>
  </si>
  <si>
    <t>C-2102-1900-14-40302B</t>
  </si>
  <si>
    <t>C-2102-1900-14-40301A</t>
  </si>
  <si>
    <t>Subtotal Fenoge</t>
  </si>
  <si>
    <t xml:space="preserve">Total Viceministerio Energía </t>
  </si>
  <si>
    <t>C-2104-1900-19-40302A</t>
  </si>
  <si>
    <t>FORMALIZACION MINERA</t>
  </si>
  <si>
    <t>C-2104-1900-21-40302A</t>
  </si>
  <si>
    <t>C-2104-1900-22-40302A</t>
  </si>
  <si>
    <t>C-2104-1900-25-40302A</t>
  </si>
  <si>
    <t>C-2104-1900-24-40302A</t>
  </si>
  <si>
    <t>C-2104-1900-23-40302A</t>
  </si>
  <si>
    <t xml:space="preserve">Subtotal Formalización Minera </t>
  </si>
  <si>
    <t xml:space="preserve">Por comprometer DNP </t>
  </si>
  <si>
    <t>C-2104-1900-26-40302A</t>
  </si>
  <si>
    <t xml:space="preserve">Subtotal Minería Empresarial </t>
  </si>
  <si>
    <t>C-2106-1900-28-40302A</t>
  </si>
  <si>
    <t>C-2199-1900-35-53105B</t>
  </si>
  <si>
    <t>C-2199-1900-26-53105B</t>
  </si>
  <si>
    <t>C-2199-1900-32-53105B</t>
  </si>
  <si>
    <t>C-2199-1900-24-53105B</t>
  </si>
  <si>
    <t>IMPLANTACIÓN MODELO GESTION DE DOCUMENTOS ELECTRONICOS DE ARCHIVO EN EL MINISTERIO DE MINAS Y ENERGIA  BOGOTÁ</t>
  </si>
  <si>
    <t>2019011000154</t>
  </si>
  <si>
    <t>Subtotal administrativos</t>
  </si>
  <si>
    <t>Total Secretaria General</t>
  </si>
  <si>
    <t>Total MME</t>
  </si>
  <si>
    <t>ANH - AGENCIA NACIONAL DE HIDROCARBUROS</t>
  </si>
  <si>
    <t>C-2106-1900-3-40301B</t>
  </si>
  <si>
    <t>2022011000066</t>
  </si>
  <si>
    <t>C-2103-1900-7-53105E</t>
  </si>
  <si>
    <t>2022011000074</t>
  </si>
  <si>
    <t>C-2103-1900-8-40301B</t>
  </si>
  <si>
    <t>C-2199-1900-4-53105D</t>
  </si>
  <si>
    <t>C-2106-1900-4-40302A</t>
  </si>
  <si>
    <t>ANM - AGENCIA NACIONAL MINERA</t>
  </si>
  <si>
    <t>Gastos de Com. y Oper.</t>
  </si>
  <si>
    <t>C-2104-1900-12-40302A</t>
  </si>
  <si>
    <t>C-2104-1900-10-40302A</t>
  </si>
  <si>
    <t>2022011000021</t>
  </si>
  <si>
    <t>C-2106-1900-1-53105D</t>
  </si>
  <si>
    <t>2020011000088</t>
  </si>
  <si>
    <t>C-2104-1900-11-40302A</t>
  </si>
  <si>
    <t>2022011000050</t>
  </si>
  <si>
    <t>C-2104-1900-13-40302A</t>
  </si>
  <si>
    <t>C-2104-1900-14-40302A</t>
  </si>
  <si>
    <t>C-2199-1900-9-53105B</t>
  </si>
  <si>
    <t>C-2105-1900-3-53105E</t>
  </si>
  <si>
    <t>C-2199-1900-7-53105B</t>
  </si>
  <si>
    <t>C-2199-1900-8-53105B</t>
  </si>
  <si>
    <t>CREG - COMISION DE REGULACION DE ENERGIA Y GAS</t>
  </si>
  <si>
    <t>C-2106-1900-7-40302B</t>
  </si>
  <si>
    <t>C-2199-1900-5-53105B</t>
  </si>
  <si>
    <t>C-2199-1900-6-53105B</t>
  </si>
  <si>
    <t>IPSE - INSTITUTO DE PLANIFICACION Y PROMOCION DE SOLUCIONES ENERGETICAS EN ZONAS NO INTERCONECTADAS</t>
  </si>
  <si>
    <t>C-2102-1900-9-40301A</t>
  </si>
  <si>
    <t>C-2106-1900-2-53106A</t>
  </si>
  <si>
    <t>SGC -SERVICIO GEOLOGICO COLOMBIANO</t>
  </si>
  <si>
    <t>C-2199-1900-12-53105B</t>
  </si>
  <si>
    <t>C-2106-1900-17-40302A</t>
  </si>
  <si>
    <t>C-2106-1900-18-40302A</t>
  </si>
  <si>
    <t>C-2106-1900-19-40302A</t>
  </si>
  <si>
    <t>C-2106-1900-16-53105B</t>
  </si>
  <si>
    <t>2022011000058</t>
  </si>
  <si>
    <t>C-2106-1900-20-40302B</t>
  </si>
  <si>
    <t>C-2106-1900-21-40302A</t>
  </si>
  <si>
    <t>C-2106-1900-22-10101B</t>
  </si>
  <si>
    <t>C-2199-1900-11-53105B</t>
  </si>
  <si>
    <t>FORTALECIMIENTO DE LA GESTIÓN TRANSVERSAL EN LA GENERACIÓN DE CONOCIMIENTO GEOCIENTIFICO DEL PAÍS. NACIONAL</t>
  </si>
  <si>
    <t>2019011000294</t>
  </si>
  <si>
    <t>UPME - UNIDAD DE PLANEACION MINERO ENERGETICA</t>
  </si>
  <si>
    <t>C-2102-1900-5-53106A</t>
  </si>
  <si>
    <t>2022011000098</t>
  </si>
  <si>
    <t>C-2102-1900-6-40301C</t>
  </si>
  <si>
    <t>C-2106-1900-10-53105E</t>
  </si>
  <si>
    <t>2022011000080</t>
  </si>
  <si>
    <t>C-2103-1900-2-40301B</t>
  </si>
  <si>
    <t>C-2199-1900-4-53105B</t>
  </si>
  <si>
    <t>2022011000078</t>
  </si>
  <si>
    <t>C-2106-1900-14-53105B</t>
  </si>
  <si>
    <t>C-2106-1900-12-40302A</t>
  </si>
  <si>
    <t>C-2106-1900-13-40302B</t>
  </si>
  <si>
    <t xml:space="preserve">INFORME DE EJECUCIÓN PRESUPUESTAL 
DICIEMBRE 2020 </t>
  </si>
  <si>
    <t>Apropiación Inicial</t>
  </si>
  <si>
    <t>Distribución de recursos a usuarios de gas combustible por red de estratos 1 y 2.  nacional</t>
  </si>
  <si>
    <t>Distribución de recursos al consumo en cilindros y proyectos de infraestructura de GLP  nacional</t>
  </si>
  <si>
    <t>Distribución de recursos para el transporte de combustibles líquidos derivados del petróleo entre yumbo y la ciudad de pasto  nariño</t>
  </si>
  <si>
    <t>Apoyo a la financiación de proyectos dirigidos al desarrollo de infraestructura, y conexiones para el uso del gas natural a nivel  nacional</t>
  </si>
  <si>
    <t>Desarrollo de la gestión de la información en asuntos del subsector hidrocarburos.  nacional</t>
  </si>
  <si>
    <t>Fortalecimiento del control a la comercialización de combustibles en los departamentos considerados como zonas de frontera.  nacional</t>
  </si>
  <si>
    <t>Mejoramiento de la gestión de la información de la distribución de los combustibles líquidos, gas natural y glp para uso vehicular.  nacional</t>
  </si>
  <si>
    <t>Energía</t>
  </si>
  <si>
    <t>subsidios</t>
  </si>
  <si>
    <t>Distribución de recursos para pagos por menores tarifas sector eléctrico  nacional</t>
  </si>
  <si>
    <t>Distribución de subsidios para usuarios ubicados en zonas especiales del sistema interconectado  nacional</t>
  </si>
  <si>
    <t>Mejoramiento de la calidad y confiabilidad del servicio de energía eléctrica en los barrios subnormales ubicados en los municipios del sistema interconectado a nivel  nacional</t>
  </si>
  <si>
    <t>Suministro del servicio de energía eléctrica en las zonas no interconectadas – zni a nivel  nacional</t>
  </si>
  <si>
    <t>Mejoramiento del servicio de energia electrica en las zonas rurales del territorio  nacional</t>
  </si>
  <si>
    <t>Incremento de la eficiencia en el consumo, uso y generación de la energía a nivel  nacional</t>
  </si>
  <si>
    <t>Fortalecimiento de la autoridad reguladora para el uso seguro de los materiales nucleares y radiactivos en el territorio   nacional</t>
  </si>
  <si>
    <t>Estudios sobre política y regulación energetíca  nacional</t>
  </si>
  <si>
    <t>Generación de condiciones favorables para  regularizar  la actividad minera de pequeña escala  nacional</t>
  </si>
  <si>
    <t>Mejoramiento  de las condiciones de trabajo de los mineros de subsistencia en el territorio nacional  nacional</t>
  </si>
  <si>
    <t>Fortalecimiento gestión preventiva en el sector minero.  nacional</t>
  </si>
  <si>
    <t>Fortalecimiento del sector minero de pequeña escala.  nacional</t>
  </si>
  <si>
    <t>Mejoramiento de la competitividad para el desarrollo del sector minero a nivel nacional</t>
  </si>
  <si>
    <t>Apoyo a las acciones de control de la explotación ilícita de minerales en el territorio   nacional</t>
  </si>
  <si>
    <t>Fortalecimiento de la transparencia en la cadena de valor del sector extractivo en colombia (iniciativa EITI)  nacional</t>
  </si>
  <si>
    <t>Fortalecimiento del sector minero energético a nivel  nacional</t>
  </si>
  <si>
    <t>Fortalecimiento en la gestión de conocimiento y uso compartido de información en temáticas sociales y ambientales para el sector minero energético y actores interesados en el ámbito  nacional</t>
  </si>
  <si>
    <t>Fortalecimiento de la gestión sectorial hacia la integración de las actividades del sector minero energético en la planificación ambiental y territorial para el sector minero energético en el territorio  nacional</t>
  </si>
  <si>
    <t>Fortalecimiento para la reducción de emisiones de gases de efecto invernadero (gei) que afectan las actividades del sector minero energetico en el ámbito  nacional</t>
  </si>
  <si>
    <t>Fortalecimiento para la reducción de la conflictividad socio ambiental frente a las actividades desarrolladas por  el sector minero energético en el territorio   nacional</t>
  </si>
  <si>
    <t>Fortalecimiento de la divulgación del impacto positivo de las políticas y la gestión de desarrollo del país del sector minero energético ante la población y los públicos de interés  nacional</t>
  </si>
  <si>
    <t>Implementación del litigio de alto impacto en el ministerio de minas y energía...  nacional</t>
  </si>
  <si>
    <t>Mejoramiento del modelo integrado de planeación y gestión en el ministerio de minas y energía  bogotá</t>
  </si>
  <si>
    <t>Fortalecimiento de la sinergia institucional del sector minero energético en los escenarios estratégicos internacionales desde el nivel  nacional</t>
  </si>
  <si>
    <t>Fortalecimiento de la participación, transparencia y colaboración de los ciudadanos y partes interesadas en la gestión del sector minero energético   nacional</t>
  </si>
  <si>
    <t>Implantación modelo gestion de documentos electronicos de archivo en el ministerio de minas y energia  bogotá</t>
  </si>
  <si>
    <t>Fortalecimiento de los instrumentos de gestión documental  nacional</t>
  </si>
  <si>
    <t>Fortalecimiento de la transformación digital en el ministerio de minas y energía  nacional</t>
  </si>
  <si>
    <t>Fortalecimiento de la cultura organizacional del ministerio de minas y energía en  bogotá</t>
  </si>
  <si>
    <t>Total Minenergía</t>
  </si>
  <si>
    <t>Identificación de recursos exploratorios de hidrocarburos  nacional</t>
  </si>
  <si>
    <t>Aprovechamiento de hidrocarburos en territorios social y ambientalmente sostenibles a nivel  nacional</t>
  </si>
  <si>
    <t>Fortalecimiento de las tecnologías de la información y las comunicaciones para la transformación digital de la agencia nacional de hidrocarburos a nivel   nacional</t>
  </si>
  <si>
    <t>Fortalecimiento de la ciencia y tecnología para el sector hidrocarburos a nivel   nacional</t>
  </si>
  <si>
    <t>Fortalecimiento en la implementación del modelo de promoción para incrementar la inversión  nacional</t>
  </si>
  <si>
    <t>Mejoramiento de los estándares de la actividad minera a nivel  nacional</t>
  </si>
  <si>
    <t>Optimización de las condiciones técnicas y legales de la información del sistema integrado de gestión minera con las solicitudes pendientes a 2018  nacional</t>
  </si>
  <si>
    <t>Fortalecimiento de los servicios de la anm soportados en las tecnologías de la información y las comunicaciones  bogotá</t>
  </si>
  <si>
    <t>Fortalecimiento de la infraestructura física de la agencia nacional de minería a nivel  nacional</t>
  </si>
  <si>
    <t>Mejoramiento de la seguridad en el desarrollo de la actividad minera  nacional</t>
  </si>
  <si>
    <t>Fortalecimiento de los mecanismos de promoción del sector minero  nacional</t>
  </si>
  <si>
    <t>Optimización de los sistemas: planeación y gestión (mipg) y el sistema integrado de gestión (sig) de la agencia nacional de minería bogotá</t>
  </si>
  <si>
    <t xml:space="preserve">Estudios para el desarrollo regulatorio de los sectores de energía eléctrica, gas combustible y combustibles líquidos a nivel   nacional - </t>
  </si>
  <si>
    <t>Mejoramiento  y modernización de las tics de la creg a nivel  nacional</t>
  </si>
  <si>
    <t>Divulgación de la regulación a la ciudadanía a nivel  nacional</t>
  </si>
  <si>
    <t xml:space="preserve">Fortalecimiento institucional a partir del aprendizaje organizacional a nivel  nacional </t>
  </si>
  <si>
    <t>Desarrollo e implementación de proyectos energéticos sostenibles en las zonas no interconectadas, ZNI  nacional</t>
  </si>
  <si>
    <t>Diseño y estructuración de  soluciones tecnológicas apropiadas de generación de energía eléctrica en las zonas no interconectadas del País   Nacional</t>
  </si>
  <si>
    <t>Fortalecimiento de las tecnologias de la informacion y las comunicaciones de ipse como referente de informacion para las zonas no interconectadas - IPSE Bogota</t>
  </si>
  <si>
    <t>Fortalecimiento fortalecimiento de la gestión institucional del ipse   Bogotá</t>
  </si>
  <si>
    <t>Inventario actualizar el inventario de los activos eléctricos del instituto de planificación y promoción de soluciones energéticas IPSE   Nacional</t>
  </si>
  <si>
    <t>Actualización ampliación de la cobertura de telemetría y monitoreo de variables energéticas en las zonas no interconectadas.  Nacional</t>
  </si>
  <si>
    <t xml:space="preserve">Fortalecimiento actualización y organización del archivo total (central, de gestión e histórico) del IPSE Bogotá  </t>
  </si>
  <si>
    <t>Ampliación del conocimiento geocientífico básico del territorio  nacional</t>
  </si>
  <si>
    <t>Investigación monitoreo y evaluación de amenazas geológicas del territorio  Nacional</t>
  </si>
  <si>
    <t>Ampliación del conocimiento del potencial mineral en el territorio  Nacional</t>
  </si>
  <si>
    <t>Modernización de los datacenter principal y alterno del servicio geológico colombiano  Nacional</t>
  </si>
  <si>
    <t>Contribución al desarrollo de la gestión y seguridad radiológica, nuclear e isotópica de los laboratorios e instalaciones del servicio geológico colombiano.  Bogotá</t>
  </si>
  <si>
    <t xml:space="preserve">Fortalecimiento institucional del servicio geológico colombiano a nivel   Nacional </t>
  </si>
  <si>
    <t>Fortalecimiento de la gestión estratégica integral del servicio geológico colombiano a nivel  Nacional</t>
  </si>
  <si>
    <t>Fortalecimiento de la investigación y caracterización de materiales geológicos en territorio  Nacional</t>
  </si>
  <si>
    <t>Investigación y desarrollo geocientífico de hidrocarburos en el territorio  Nacional</t>
  </si>
  <si>
    <t>Implementación de acciones para la confiabilidad del subsector eléctrico a nivel  Nacional</t>
  </si>
  <si>
    <t>Generación  de valor público a traves del emprendimiento y la innovación para la upme ubicada en  bogotá</t>
  </si>
  <si>
    <t>Asesoria para la seguridad energética y el seguimiento del  pen  a nivel  Nacional</t>
  </si>
  <si>
    <t>Asesoria  para promover el desarrollo sostenible y la competitividad del sector minero a nivel  Nacional</t>
  </si>
  <si>
    <t>Asesoria para la planeación de abastecimiento y confiabilidad del sub sector de hidrocarburos a nivel  Nacional</t>
  </si>
  <si>
    <t>Desarrollo de estrategias para dotar de sentido social y ambiental la planeación minero energética a nivel  Nacional</t>
  </si>
  <si>
    <t>Asesoria para la equidad y conectividad energética a nivel  Nacional</t>
  </si>
  <si>
    <t>C-2103-1900-10-40301B</t>
  </si>
  <si>
    <t>APOYO A LA COMPENSACIÓN DEL TRANSPORTE DE COMBUSTIBLES LÍQUIDOS DERIVADOS DEL PETRÓLEO Y GLP EN EL DEPARTAMENTO DE  NARIÑO</t>
  </si>
  <si>
    <t>Apropiación Bloqueada 2026</t>
  </si>
  <si>
    <t>Apropiación
Vigente 2026</t>
  </si>
  <si>
    <t>Apropiación Inicial 2026</t>
  </si>
  <si>
    <t>FORTALECIMIENTO DE LA DECLARATORIA DE BIENES DE INTERÉS GEOLÓGICO Y PALEONTOLÓGICO A NIVEL  NACIONAL</t>
  </si>
  <si>
    <t>C-2106-1900-23-53105B</t>
  </si>
  <si>
    <t>FORTALECIMIENTO  INSTITUCIONAL Y OPTIMIZACIÓN DE LA GESTIÓN DEL INSTITUTO DE PLANIFICACIÓN Y PROMOCIÓN DE SOLUCIONES ENERGÉTICAS PARA ZONAS NO INTERCONECTADAS (IPSE) -   NACIONAL</t>
  </si>
  <si>
    <t>DESARROLLO DE COMUNIDADES ENERGÉTICAS EN ZONAS DE INFLUENCIA HIDROCARBURÍFERA  NACIONAL</t>
  </si>
  <si>
    <t>C-2102-1900-1-40301B</t>
  </si>
  <si>
    <t xml:space="preserve"> DOCUMENTOS ELECTRONICOS</t>
  </si>
  <si>
    <t>DESEMPEÑO INSTITUCIONAL</t>
  </si>
  <si>
    <t>GESTION DOCUMENTAL</t>
  </si>
  <si>
    <t>TICS MME</t>
  </si>
  <si>
    <t xml:space="preserve">Total Viceministerio Minas </t>
  </si>
  <si>
    <t>Subtotal Explotación Ilicita</t>
  </si>
  <si>
    <t>SALA DE MONITOREO</t>
  </si>
  <si>
    <t>REINDUSTRIALIZACIÓN</t>
  </si>
  <si>
    <t>FOMENTO MINERO</t>
  </si>
  <si>
    <t>DISTRITOS MINEROS</t>
  </si>
  <si>
    <t>MINEROS DE SUBSISTENCIA</t>
  </si>
  <si>
    <t>GENERACIÓN DE VALOR AGREGADO EN LOS MINERALES Y/O MATERIALES EXTRAÍDOS POR LOS MINEROS DE SUBSISTENCIA EN EL TERRITORIO  NACIONAL</t>
  </si>
  <si>
    <t>C-2104-1900-27-40302A</t>
  </si>
  <si>
    <t>FONDO DE FOMENTO MINERO</t>
  </si>
  <si>
    <t>RECONVERSIÓN PRODUCTIVA</t>
  </si>
  <si>
    <t>SEGURIDAD MINERA</t>
  </si>
  <si>
    <t>LEGALIDAD DE LA PEQUENA MINERIA</t>
  </si>
  <si>
    <t>FENOGE</t>
  </si>
  <si>
    <t>GESTIÓN PNER</t>
  </si>
  <si>
    <t>TRANSICIÓN ENERGETICA JUSTA</t>
  </si>
  <si>
    <t>DEMANDA NO ATENDIDA</t>
  </si>
  <si>
    <t>COLOMBIA SOLAR</t>
  </si>
  <si>
    <t>202500000025335</t>
  </si>
  <si>
    <t>IMPLEMENTACIÓN DE SOLUCIONES DE GENERACIÓN FOTOVOLTAICA PARA LA REDUCCIÓN DEL COSTO DEL SERVICIO ELÉCTRICO EN LOS ESTRATOS 1,2  Y 3 DEL SISTEMA INTERCONECTADO NACIONAL   – PROGRAMA COLOMBIA SOLAR.   NACIONAL</t>
  </si>
  <si>
    <t>C-2102-1900-22-40301B</t>
  </si>
  <si>
    <t>COMUNIDADES ENERGÉTICAS</t>
  </si>
  <si>
    <t xml:space="preserve">REGLAMENTOS TÉCNICOS </t>
  </si>
  <si>
    <t>PRONE</t>
  </si>
  <si>
    <t>FAZNI</t>
  </si>
  <si>
    <t>FAER</t>
  </si>
  <si>
    <t>FOES</t>
  </si>
  <si>
    <t>SUBSIDIOS ELÉCTRICOS</t>
  </si>
  <si>
    <t>SUBSIDIOS GLP</t>
  </si>
  <si>
    <t>COMBUSTIBLES LÍQUIDOS</t>
  </si>
  <si>
    <t>CUOTA DE FOMENTO</t>
  </si>
  <si>
    <t>COFINANCIACIÓN DE PROYECTOS DIRIGIDOS AL DESARROLLO DE LA INFRAESTRUCTURA PARA LA PRESTACIÓN EFECTIVA DEL SERVICIO PÚBLICO DE GAS COMBUSTIBLE POR REDES  NACIONAL</t>
  </si>
  <si>
    <t>C-2101-1900-12-40301C</t>
  </si>
  <si>
    <t>SUSTITUCIÓN DE ENERGÉTICOS</t>
  </si>
  <si>
    <t>SUSTITUCIÓN DE LEÑA, CARBÓN Y RESIDUOS POR ENERGÉTICOS DE TRANSICIÓN DE GAS COMBUSTIBLE PARA LA COCCIÓN DE ALIMENTOS A USUARIOS DE MENORES INGRESOS  NACIONAL</t>
  </si>
  <si>
    <t>C-2101-1900-13-40301C</t>
  </si>
  <si>
    <t>ZONAS DE FRONTERA</t>
  </si>
  <si>
    <t>SICOM  PARA LA TEJ</t>
  </si>
  <si>
    <t>COMPENSACIÓN NARIÑO</t>
  </si>
  <si>
    <t>TEJ HIDROCARBUROS</t>
  </si>
  <si>
    <t xml:space="preserve">SUBSIDIOS GAS  POR RED </t>
  </si>
  <si>
    <t>RIESGO DE DESASTRES</t>
  </si>
  <si>
    <t>GESTIÓN AMBIENTAL</t>
  </si>
  <si>
    <t>RELACIONAMIENTO TERRITORIAL</t>
  </si>
  <si>
    <t>NUCLEAR</t>
  </si>
  <si>
    <t>REGULACIÓN</t>
  </si>
  <si>
    <t>INTERNACIONAL</t>
  </si>
  <si>
    <t>EITI</t>
  </si>
  <si>
    <t>PLANEACIÓN</t>
  </si>
  <si>
    <t>Subtotal Asuntos Legislativos</t>
  </si>
  <si>
    <t>ASUNTOS LEGISLATIVOS</t>
  </si>
  <si>
    <t>JURIDICA</t>
  </si>
  <si>
    <t>Compromisos</t>
  </si>
  <si>
    <t>Energia</t>
  </si>
  <si>
    <t>202500000025133</t>
  </si>
  <si>
    <t>202500000024866</t>
  </si>
  <si>
    <t>202500000025307</t>
  </si>
  <si>
    <t>202500000025373</t>
  </si>
  <si>
    <t>202500000025188</t>
  </si>
  <si>
    <t>202500000025362</t>
  </si>
  <si>
    <t>202500000025134</t>
  </si>
  <si>
    <t>INFORME DE EJECUCIÓN PRESUPUESTAL 
Junio 2026 - Minenergía</t>
  </si>
  <si>
    <t>INFORME DE EJECUCIÓN PRESUPUESTAL 
Junio 2026 - ANH</t>
  </si>
  <si>
    <t>INFORME DE EJECUCIÓN PRESUPUESTAL 
Junio 2026  - ANM</t>
  </si>
  <si>
    <t>INFORME DE EJECUCIÓN PRESUPUESTAL 
Junio 2026 - CREG</t>
  </si>
  <si>
    <t>INFORME DE EJECUCIÓN PRESUPUESTAL 
Junio 2026 - IPSE</t>
  </si>
  <si>
    <t>INFORME DE EJECUCIÓN PRESUPUESTAL 
Junio 2026 - SGC</t>
  </si>
  <si>
    <t>INFORME DE EJECUCIÓN PRESUPUESTAL 
Junio 2026 - UPME</t>
  </si>
  <si>
    <t>INFORME DE EJECUCIÓN No. 31-2026 (Con Subsidios)
(30 de Junio de 2026)
30 de junio de 2026, Generado el 01 de Julio 10:16 am
El % de ejecución = (Oblig.  /Aprop. Vigente) *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</si>
</sst>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0_-;\-* #,##0_-;_-* &quot;-&quot;_-;_-@_-"/>
    <numFmt numFmtId="44" formatCode="_-&quot;$&quot;\ * #,##0.00_-;\-&quot;$&quot;\ * #,##0.00_-;_-&quot;$&quot;\ * &quot;-&quot;??_-;_-@_-"/>
    <numFmt numFmtId="43" formatCode="_-* #,##0.00_-;\-* #,##0.00_-;_-* &quot;-&quot;??_-;_-@_-"/>
    <numFmt numFmtId="164" formatCode="_(* #,##0.00_);_(* \(#,##0.00\);_(* &quot;-&quot;??_);_(@_)"/>
    <numFmt numFmtId="165" formatCode="_ * #,##0.00_ ;_ * \-#,##0.00_ ;_ * &quot;-&quot;??_ ;_ @_ "/>
    <numFmt numFmtId="166" formatCode="0.0"/>
    <numFmt numFmtId="167" formatCode="_-* #,##0.0_-;\-* #,##0.0_-;_-* &quot;-&quot;_-;_-@_-"/>
    <numFmt numFmtId="168" formatCode="_-* #,##0.00_-;\-* #,##0.00_-;_-* &quot;-&quot;_-;_-@_-"/>
    <numFmt numFmtId="169" formatCode="_(&quot;$&quot;\ * #,##0_);_(&quot;$&quot;\ * \(#,##0\);_(&quot;$&quot;\ * &quot;-&quot;_);_(@_)"/>
    <numFmt numFmtId="170" formatCode="_-* #,##0_-;\-* #,##0_-;_-* &quot;-&quot;??_-;_-@_-"/>
    <numFmt numFmtId="171" formatCode="_(&quot;$&quot;\ * #,##0.00_);_(&quot;$&quot;\ * \(#,##0.00\);_(&quot;$&quot;\ * &quot;-&quot;??_);_(@_)"/>
    <numFmt numFmtId="172" formatCode="0.0%"/>
    <numFmt numFmtId="173" formatCode="#,##0_ ;\-#,##0\ "/>
    <numFmt numFmtId="174" formatCode="_(* #,##0_);_(* \(#,##0\);_(* &quot;-&quot;??_);_(@_)"/>
    <numFmt numFmtId="175" formatCode="#,##0.0000"/>
    <numFmt numFmtId="176" formatCode="_-&quot;$&quot;\ * #,##0_-;\-&quot;$&quot;\ * #,##0_-;_-&quot;$&quot;\ * &quot;-&quot;??_-;_-@_-"/>
  </numFmts>
  <fonts count="55">
    <font>
      <sz val="11"/>
      <color theme="1"/>
      <name val="Calibri"/>
      <family val="2"/>
      <scheme val="minor"/>
    </font>
    <font>
      <sz val="11"/>
      <color theme="1"/>
      <name val="Calibri"/>
      <family val="2"/>
      <scheme val="minor"/>
    </font>
    <font>
      <sz val="10"/>
      <name val="Arial"/>
      <family val="2"/>
    </font>
    <font>
      <sz val="14"/>
      <name val="Arial"/>
      <family val="2"/>
    </font>
    <font>
      <sz val="18"/>
      <name val="Arial Narrow"/>
      <family val="2"/>
    </font>
    <font>
      <sz val="18"/>
      <color theme="1"/>
      <name val="Arial Narrow"/>
      <family val="2"/>
    </font>
    <font>
      <sz val="14"/>
      <name val="Avenir Next LT Pro"/>
      <family val="2"/>
    </font>
    <font>
      <b/>
      <sz val="16"/>
      <color theme="0"/>
      <name val="Avenir Next LT Pro"/>
      <family val="2"/>
    </font>
    <font>
      <sz val="18"/>
      <name val="Avenir Next LT Pro"/>
      <family val="2"/>
    </font>
    <font>
      <b/>
      <sz val="18"/>
      <color theme="0"/>
      <name val="Avenir Next LT Pro"/>
      <family val="2"/>
    </font>
    <font>
      <sz val="11"/>
      <color theme="1"/>
      <name val="Avenir Next LT Pro"/>
      <family val="2"/>
    </font>
    <font>
      <sz val="16"/>
      <name val="Avenir Next LT Pro"/>
      <family val="2"/>
    </font>
    <font>
      <sz val="16"/>
      <color theme="1"/>
      <name val="Avenir Next LT Pro"/>
      <family val="2"/>
    </font>
    <font>
      <b/>
      <sz val="25"/>
      <color rgb="FF0C9069"/>
      <name val="Avenir Next LT Pro Light"/>
      <family val="2"/>
    </font>
    <font>
      <b/>
      <sz val="20"/>
      <color theme="0"/>
      <name val="Avenir Next LT Pro"/>
      <family val="2"/>
    </font>
    <font>
      <sz val="18"/>
      <color theme="1"/>
      <name val="Avenir Next LT Pro"/>
      <family val="2"/>
    </font>
    <font>
      <sz val="20"/>
      <name val="Avenir Next LT Pro"/>
      <family val="2"/>
    </font>
    <font>
      <sz val="20"/>
      <color theme="1"/>
      <name val="Avenir Next LT Pro"/>
      <family val="2"/>
    </font>
    <font>
      <b/>
      <sz val="18"/>
      <color theme="0"/>
      <name val="Arial"/>
      <family val="2"/>
    </font>
    <font>
      <sz val="11"/>
      <color theme="1"/>
      <name val="AvenirNext LT Pro Regular"/>
      <family val="2"/>
    </font>
    <font>
      <sz val="20"/>
      <name val="AvenirNext LT Pro Regular"/>
      <family val="2"/>
    </font>
    <font>
      <sz val="14"/>
      <name val="AvenirNext LT Pro Regular"/>
      <family val="2"/>
    </font>
    <font>
      <sz val="16"/>
      <name val="AvenirNext LT Pro Regular"/>
      <family val="2"/>
    </font>
    <font>
      <sz val="18"/>
      <color theme="1"/>
      <name val="AvenirNext LT Pro Regular"/>
      <family val="2"/>
    </font>
    <font>
      <b/>
      <sz val="25"/>
      <color rgb="FF0C9069"/>
      <name val="AvenirNext LT Pro Regular"/>
      <family val="2"/>
    </font>
    <font>
      <b/>
      <sz val="16"/>
      <color theme="0"/>
      <name val="AvenirNext LT Pro Regular"/>
      <family val="2"/>
    </font>
    <font>
      <sz val="18"/>
      <name val="AvenirNext LT Pro Regular"/>
      <family val="2"/>
    </font>
    <font>
      <b/>
      <sz val="20"/>
      <color theme="0"/>
      <name val="AvenirNext LT Pro Regular"/>
      <family val="2"/>
    </font>
    <font>
      <b/>
      <sz val="18"/>
      <color theme="0"/>
      <name val="AvenirNext LT Pro Regular"/>
      <family val="2"/>
    </font>
    <font>
      <sz val="20"/>
      <color theme="1"/>
      <name val="AvenirNext LT Pro Regular"/>
      <family val="2"/>
    </font>
    <font>
      <sz val="16"/>
      <color theme="1"/>
      <name val="AvenirNext LT Pro Regular"/>
      <family val="2"/>
    </font>
    <font>
      <b/>
      <sz val="16"/>
      <color theme="0"/>
      <name val="Arial"/>
      <family val="2"/>
    </font>
    <font>
      <sz val="18"/>
      <color theme="1"/>
      <name val="Arial"/>
      <family val="2"/>
    </font>
    <font>
      <b/>
      <sz val="14"/>
      <color theme="0"/>
      <name val="Arial"/>
      <family val="2"/>
    </font>
    <font>
      <sz val="14"/>
      <color theme="0"/>
      <name val="Arial"/>
      <family val="2"/>
    </font>
    <font>
      <b/>
      <sz val="15"/>
      <color theme="0"/>
      <name val="Arial"/>
      <family val="2"/>
    </font>
    <font>
      <b/>
      <sz val="14"/>
      <name val="Arial"/>
      <family val="2"/>
    </font>
    <font>
      <sz val="14"/>
      <color rgb="FFFF0000"/>
      <name val="Arial"/>
      <family val="2"/>
    </font>
    <font>
      <sz val="12"/>
      <name val="Arial"/>
      <family val="2"/>
    </font>
    <font>
      <b/>
      <sz val="14"/>
      <color indexed="8"/>
      <name val="Times New Roman"/>
      <family val="1"/>
    </font>
    <font>
      <b/>
      <sz val="13"/>
      <color theme="0"/>
      <name val="Arial"/>
      <family val="2"/>
    </font>
    <font>
      <b/>
      <sz val="14"/>
      <color theme="0"/>
      <name val="Calibri"/>
      <family val="2"/>
      <scheme val="minor"/>
    </font>
    <font>
      <b/>
      <sz val="18"/>
      <name val="Arial"/>
      <family val="2"/>
    </font>
    <font>
      <b/>
      <sz val="13"/>
      <name val="Arial"/>
      <family val="2"/>
    </font>
    <font>
      <b/>
      <sz val="18"/>
      <color theme="1"/>
      <name val="Arial"/>
      <family val="2"/>
    </font>
    <font>
      <sz val="18"/>
      <name val="Arial"/>
      <family val="2"/>
    </font>
    <font>
      <sz val="18"/>
      <color rgb="FFFF0000"/>
      <name val="Arial"/>
      <family val="2"/>
    </font>
    <font>
      <sz val="14"/>
      <color indexed="9"/>
      <name val="Arial"/>
      <family val="2"/>
    </font>
    <font>
      <b/>
      <sz val="14"/>
      <color theme="1"/>
      <name val="Arial"/>
      <family val="2"/>
    </font>
    <font>
      <sz val="8"/>
      <color rgb="FF000000"/>
      <name val="Times New Roman"/>
      <family val="1"/>
    </font>
    <font>
      <sz val="14"/>
      <name val="Calibri"/>
      <family val="2"/>
    </font>
    <font>
      <b/>
      <sz val="25"/>
      <color theme="1"/>
      <name val="AvenirNext LT Pro Regular"/>
    </font>
    <font>
      <b/>
      <sz val="25"/>
      <color theme="1"/>
      <name val="AvenirNext LT Pro Regular"/>
      <family val="2"/>
    </font>
    <font>
      <b/>
      <sz val="18"/>
      <color theme="1" tint="0.34998626667073579"/>
      <name val="Avenir Next LT Pro"/>
      <family val="2"/>
    </font>
    <font>
      <b/>
      <sz val="11"/>
      <color theme="1"/>
      <name val="Calibri"/>
      <family val="2"/>
      <scheme val="minor"/>
    </font>
  </fonts>
  <fills count="3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3266CC"/>
        <bgColor indexed="64"/>
      </patternFill>
    </fill>
    <fill>
      <patternFill patternType="solid">
        <fgColor rgb="FF0C9069"/>
        <bgColor indexed="64"/>
      </patternFill>
    </fill>
    <fill>
      <patternFill patternType="solid">
        <fgColor theme="4" tint="-0.499984740745262"/>
        <bgColor indexed="64"/>
      </patternFill>
    </fill>
    <fill>
      <patternFill patternType="solid">
        <fgColor theme="3" tint="-0.249977111117893"/>
        <bgColor theme="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rgb="FF00B050"/>
        <bgColor indexed="64"/>
      </patternFill>
    </fill>
    <fill>
      <patternFill patternType="solid">
        <fgColor rgb="FF92D050"/>
        <bgColor indexed="64"/>
      </patternFill>
    </fill>
    <fill>
      <patternFill patternType="solid">
        <fgColor rgb="FFFFFF00"/>
        <bgColor indexed="64"/>
      </patternFill>
    </fill>
    <fill>
      <patternFill patternType="solid">
        <fgColor indexed="9"/>
        <bgColor indexed="64"/>
      </patternFill>
    </fill>
    <fill>
      <patternFill patternType="solid">
        <fgColor rgb="FF24406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DFA013"/>
        <bgColor indexed="64"/>
      </patternFill>
    </fill>
    <fill>
      <patternFill patternType="solid">
        <fgColor theme="8" tint="0.39997558519241921"/>
        <bgColor indexed="64"/>
      </patternFill>
    </fill>
    <fill>
      <patternFill patternType="solid">
        <fgColor rgb="FF00B0F0"/>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5" tint="-0.249977111117893"/>
        <bgColor indexed="64"/>
      </patternFill>
    </fill>
    <fill>
      <patternFill patternType="solid">
        <fgColor rgb="FFFFFF61"/>
        <bgColor indexed="64"/>
      </patternFill>
    </fill>
    <fill>
      <patternFill patternType="solid">
        <fgColor rgb="FFFFC000"/>
        <bgColor indexed="64"/>
      </patternFill>
    </fill>
    <fill>
      <patternFill patternType="solid">
        <fgColor theme="9" tint="-0.249977111117893"/>
        <bgColor indexed="64"/>
      </patternFill>
    </fill>
    <fill>
      <patternFill patternType="solid">
        <fgColor theme="8" tint="0.59999389629810485"/>
        <bgColor indexed="64"/>
      </patternFill>
    </fill>
    <fill>
      <patternFill patternType="solid">
        <fgColor rgb="FF00FF00"/>
        <bgColor indexed="64"/>
      </patternFill>
    </fill>
    <fill>
      <patternFill patternType="solid">
        <fgColor theme="2" tint="-0.249977111117893"/>
        <bgColor indexed="64"/>
      </patternFill>
    </fill>
    <fill>
      <patternFill patternType="solid">
        <fgColor theme="1" tint="0.499984740745262"/>
        <bgColor indexed="64"/>
      </patternFill>
    </fill>
    <fill>
      <patternFill patternType="solid">
        <fgColor theme="4" tint="0.39997558519241921"/>
        <bgColor indexed="64"/>
      </patternFill>
    </fill>
    <fill>
      <patternFill patternType="solid">
        <fgColor rgb="FFFF00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2" tint="-0.499984740745262"/>
        <bgColor indexed="64"/>
      </patternFill>
    </fill>
    <fill>
      <patternFill patternType="solid">
        <fgColor theme="3" tint="0.59999389629810485"/>
        <bgColor indexed="64"/>
      </patternFill>
    </fill>
  </fills>
  <borders count="45">
    <border>
      <left/>
      <right/>
      <top/>
      <bottom/>
      <diagonal/>
    </border>
    <border>
      <left/>
      <right style="double">
        <color rgb="FF3266CC"/>
      </right>
      <top/>
      <bottom/>
      <diagonal/>
    </border>
    <border>
      <left style="double">
        <color rgb="FF3266CC"/>
      </left>
      <right/>
      <top/>
      <bottom/>
      <diagonal/>
    </border>
    <border>
      <left/>
      <right/>
      <top/>
      <bottom style="thin">
        <color theme="2" tint="-0.24994659260841701"/>
      </bottom>
      <diagonal/>
    </border>
    <border>
      <left/>
      <right/>
      <top style="thin">
        <color theme="2" tint="-0.24994659260841701"/>
      </top>
      <bottom/>
      <diagonal/>
    </border>
    <border>
      <left/>
      <right/>
      <top/>
      <bottom style="hair">
        <color theme="2" tint="-0.24994659260841701"/>
      </bottom>
      <diagonal/>
    </border>
    <border>
      <left/>
      <right/>
      <top style="hair">
        <color theme="2" tint="-0.24994659260841701"/>
      </top>
      <bottom/>
      <diagonal/>
    </border>
    <border>
      <left/>
      <right/>
      <top/>
      <bottom style="hair">
        <color theme="0" tint="-0.24994659260841701"/>
      </bottom>
      <diagonal/>
    </border>
    <border>
      <left/>
      <right/>
      <top style="hair">
        <color theme="0" tint="-0.24994659260841701"/>
      </top>
      <bottom style="hair">
        <color theme="0" tint="-0.24994659260841701"/>
      </bottom>
      <diagonal/>
    </border>
    <border>
      <left style="hair">
        <color theme="0" tint="-0.24994659260841701"/>
      </left>
      <right/>
      <top/>
      <bottom/>
      <diagonal/>
    </border>
    <border>
      <left/>
      <right/>
      <top style="hair">
        <color theme="1" tint="0.499984740745262"/>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9"/>
      </right>
      <top style="medium">
        <color indexed="64"/>
      </top>
      <bottom style="medium">
        <color indexed="64"/>
      </bottom>
      <diagonal/>
    </border>
    <border>
      <left style="thin">
        <color indexed="9"/>
      </left>
      <right style="thin">
        <color indexed="9"/>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style="thin">
        <color rgb="FFD3D3D3"/>
      </left>
      <right style="thin">
        <color rgb="FFD3D3D3"/>
      </right>
      <top style="thin">
        <color rgb="FFD3D3D3"/>
      </top>
      <bottom style="thin">
        <color rgb="FFD3D3D3"/>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top/>
      <bottom style="hair">
        <color theme="1" tint="0.499984740745262"/>
      </bottom>
      <diagonal/>
    </border>
    <border>
      <left/>
      <right/>
      <top/>
      <bottom style="thin">
        <color indexed="64"/>
      </bottom>
      <diagonal/>
    </border>
    <border>
      <left style="thin">
        <color indexed="64"/>
      </left>
      <right/>
      <top/>
      <bottom/>
      <diagonal/>
    </border>
  </borders>
  <cellStyleXfs count="13">
    <xf numFmtId="0" fontId="0"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0" fontId="1" fillId="0" borderId="0"/>
    <xf numFmtId="41"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4" fontId="1" fillId="0" borderId="0" applyFont="0" applyFill="0" applyBorder="0" applyAlignment="0" applyProtection="0"/>
    <xf numFmtId="171"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654">
    <xf numFmtId="0" fontId="0" fillId="0" borderId="0" xfId="0"/>
    <xf numFmtId="0" fontId="3" fillId="0" borderId="0" xfId="1" applyFont="1"/>
    <xf numFmtId="0" fontId="5" fillId="0" borderId="0" xfId="0" applyFont="1"/>
    <xf numFmtId="41" fontId="10" fillId="0" borderId="0" xfId="6" applyFont="1" applyAlignment="1">
      <alignment horizontal="center" vertical="center"/>
    </xf>
    <xf numFmtId="0" fontId="12" fillId="0" borderId="0" xfId="0" applyFont="1" applyAlignment="1">
      <alignment vertical="top" wrapText="1"/>
    </xf>
    <xf numFmtId="0" fontId="3" fillId="0" borderId="0" xfId="1" applyFont="1" applyAlignment="1">
      <alignment vertical="center"/>
    </xf>
    <xf numFmtId="1" fontId="6" fillId="0" borderId="0" xfId="6" applyNumberFormat="1" applyFont="1" applyFill="1" applyBorder="1" applyAlignment="1">
      <alignment horizontal="right" vertical="center"/>
    </xf>
    <xf numFmtId="1" fontId="10" fillId="0" borderId="0" xfId="6" applyNumberFormat="1" applyFont="1" applyFill="1" applyAlignment="1">
      <alignment horizontal="right" vertical="center"/>
    </xf>
    <xf numFmtId="1" fontId="7" fillId="0" borderId="1" xfId="6" applyNumberFormat="1" applyFont="1" applyFill="1" applyBorder="1" applyAlignment="1">
      <alignment horizontal="center" vertical="center" wrapText="1"/>
    </xf>
    <xf numFmtId="166" fontId="7" fillId="0" borderId="1" xfId="6" applyNumberFormat="1" applyFont="1" applyFill="1" applyBorder="1" applyAlignment="1">
      <alignment horizontal="center" vertical="center" wrapText="1"/>
    </xf>
    <xf numFmtId="166" fontId="8" fillId="0" borderId="1" xfId="6" applyNumberFormat="1" applyFont="1" applyFill="1" applyBorder="1" applyAlignment="1">
      <alignment horizontal="right" vertical="center"/>
    </xf>
    <xf numFmtId="166" fontId="9" fillId="0" borderId="1" xfId="6" applyNumberFormat="1" applyFont="1" applyFill="1" applyBorder="1" applyAlignment="1">
      <alignment horizontal="right" vertical="center"/>
    </xf>
    <xf numFmtId="0" fontId="3" fillId="0" borderId="2" xfId="1" applyFont="1" applyBorder="1"/>
    <xf numFmtId="0" fontId="3" fillId="0" borderId="2" xfId="1" applyFont="1" applyBorder="1" applyAlignment="1">
      <alignment vertical="center"/>
    </xf>
    <xf numFmtId="0" fontId="8" fillId="3" borderId="0" xfId="1" applyFont="1" applyFill="1" applyAlignment="1">
      <alignment vertical="center" textRotation="90"/>
    </xf>
    <xf numFmtId="0" fontId="9" fillId="4" borderId="0" xfId="1" applyFont="1" applyFill="1" applyAlignment="1">
      <alignment horizontal="center" vertical="center" textRotation="90" wrapText="1"/>
    </xf>
    <xf numFmtId="0" fontId="10" fillId="0" borderId="0" xfId="0" applyFont="1" applyAlignment="1">
      <alignment horizontal="center" textRotation="90"/>
    </xf>
    <xf numFmtId="0" fontId="8" fillId="3" borderId="0" xfId="1" applyFont="1" applyFill="1" applyAlignment="1">
      <alignment vertical="center" textRotation="90" wrapText="1"/>
    </xf>
    <xf numFmtId="0" fontId="4" fillId="0" borderId="0" xfId="1" applyFont="1"/>
    <xf numFmtId="0" fontId="6" fillId="0" borderId="0" xfId="1" applyFont="1" applyAlignment="1">
      <alignment horizontal="center" textRotation="90"/>
    </xf>
    <xf numFmtId="0" fontId="11" fillId="0" borderId="0" xfId="1" applyFont="1" applyAlignment="1">
      <alignment vertical="top" wrapText="1"/>
    </xf>
    <xf numFmtId="41" fontId="6" fillId="0" borderId="0" xfId="6" applyFont="1" applyFill="1" applyBorder="1" applyAlignment="1">
      <alignment horizontal="center" vertical="center"/>
    </xf>
    <xf numFmtId="0" fontId="8" fillId="3" borderId="3" xfId="1" applyFont="1" applyFill="1" applyBorder="1" applyAlignment="1">
      <alignment vertical="center" textRotation="90"/>
    </xf>
    <xf numFmtId="0" fontId="8" fillId="3" borderId="0" xfId="1" applyFont="1" applyFill="1" applyAlignment="1">
      <alignment horizontal="center" vertical="center" textRotation="90" wrapText="1"/>
    </xf>
    <xf numFmtId="41" fontId="7" fillId="4" borderId="0" xfId="6" applyFont="1" applyFill="1" applyBorder="1" applyAlignment="1">
      <alignment horizontal="center" vertical="center" wrapText="1"/>
    </xf>
    <xf numFmtId="0" fontId="8" fillId="3" borderId="4" xfId="1" applyFont="1" applyFill="1" applyBorder="1" applyAlignment="1">
      <alignment horizontal="center" vertical="center" textRotation="90" wrapText="1"/>
    </xf>
    <xf numFmtId="168" fontId="5" fillId="0" borderId="0" xfId="6" applyNumberFormat="1" applyFont="1" applyBorder="1" applyAlignment="1">
      <alignment vertical="center"/>
    </xf>
    <xf numFmtId="167" fontId="6" fillId="0" borderId="0" xfId="6" applyNumberFormat="1" applyFont="1" applyFill="1" applyBorder="1" applyAlignment="1">
      <alignment horizontal="right" vertical="center"/>
    </xf>
    <xf numFmtId="167" fontId="7" fillId="4" borderId="0" xfId="6" applyNumberFormat="1" applyFont="1" applyFill="1" applyBorder="1" applyAlignment="1">
      <alignment horizontal="center" vertical="center" wrapText="1"/>
    </xf>
    <xf numFmtId="167" fontId="10" fillId="0" borderId="0" xfId="6" applyNumberFormat="1" applyFont="1" applyAlignment="1">
      <alignment horizontal="right" vertical="center"/>
    </xf>
    <xf numFmtId="41" fontId="9" fillId="4" borderId="0" xfId="6" applyFont="1" applyFill="1" applyBorder="1" applyAlignment="1">
      <alignment horizontal="center" vertical="center"/>
    </xf>
    <xf numFmtId="167" fontId="9" fillId="4" borderId="0" xfId="6" applyNumberFormat="1" applyFont="1" applyFill="1" applyBorder="1" applyAlignment="1">
      <alignment horizontal="right" vertical="center"/>
    </xf>
    <xf numFmtId="41" fontId="8" fillId="0" borderId="0" xfId="6" applyFont="1" applyFill="1" applyBorder="1" applyAlignment="1">
      <alignment vertical="center"/>
    </xf>
    <xf numFmtId="41" fontId="8" fillId="0" borderId="0" xfId="6" applyFont="1" applyFill="1" applyBorder="1" applyAlignment="1">
      <alignment horizontal="center" vertical="center"/>
    </xf>
    <xf numFmtId="41" fontId="8" fillId="2" borderId="0" xfId="6" applyFont="1" applyFill="1" applyBorder="1" applyAlignment="1">
      <alignment vertical="center"/>
    </xf>
    <xf numFmtId="167" fontId="8" fillId="0" borderId="0" xfId="6" applyNumberFormat="1" applyFont="1" applyFill="1" applyBorder="1" applyAlignment="1">
      <alignment horizontal="center" vertical="center" wrapText="1"/>
    </xf>
    <xf numFmtId="167" fontId="8" fillId="0" borderId="0" xfId="6" applyNumberFormat="1" applyFont="1" applyFill="1" applyBorder="1" applyAlignment="1">
      <alignment horizontal="center" vertical="center"/>
    </xf>
    <xf numFmtId="41" fontId="8" fillId="2" borderId="0" xfId="6" applyFont="1" applyFill="1" applyBorder="1" applyAlignment="1">
      <alignment horizontal="center" vertical="center"/>
    </xf>
    <xf numFmtId="41" fontId="8" fillId="0" borderId="0" xfId="6" applyFont="1" applyBorder="1" applyAlignment="1">
      <alignment horizontal="center" vertical="center"/>
    </xf>
    <xf numFmtId="41" fontId="8" fillId="0" borderId="0" xfId="6" applyFont="1" applyBorder="1" applyAlignment="1">
      <alignment vertical="center"/>
    </xf>
    <xf numFmtId="0" fontId="15" fillId="0" borderId="0" xfId="0" applyFont="1" applyAlignment="1">
      <alignment vertical="top" wrapText="1"/>
    </xf>
    <xf numFmtId="41" fontId="15" fillId="0" borderId="0" xfId="6" applyFont="1" applyBorder="1" applyAlignment="1">
      <alignment horizontal="center" vertical="center"/>
    </xf>
    <xf numFmtId="167" fontId="15" fillId="0" borderId="0" xfId="6" applyNumberFormat="1" applyFont="1" applyBorder="1" applyAlignment="1">
      <alignment horizontal="right" vertical="center"/>
    </xf>
    <xf numFmtId="41" fontId="10" fillId="0" borderId="0" xfId="6" applyFont="1" applyBorder="1" applyAlignment="1">
      <alignment horizontal="center" vertical="center"/>
    </xf>
    <xf numFmtId="167" fontId="10" fillId="0" borderId="0" xfId="6" applyNumberFormat="1" applyFont="1" applyBorder="1" applyAlignment="1">
      <alignment horizontal="right" vertical="center"/>
    </xf>
    <xf numFmtId="0" fontId="8" fillId="0" borderId="0" xfId="1" applyFont="1" applyAlignment="1">
      <alignment horizontal="justify" vertical="center" wrapText="1"/>
    </xf>
    <xf numFmtId="0" fontId="16" fillId="0" borderId="0" xfId="1" applyFont="1" applyAlignment="1">
      <alignment horizontal="center" textRotation="90"/>
    </xf>
    <xf numFmtId="0" fontId="14" fillId="4" borderId="0" xfId="1" applyFont="1" applyFill="1" applyAlignment="1">
      <alignment horizontal="center" vertical="center" textRotation="90" wrapText="1"/>
    </xf>
    <xf numFmtId="0" fontId="17" fillId="0" borderId="0" xfId="0" applyFont="1" applyAlignment="1">
      <alignment horizontal="center" textRotation="90"/>
    </xf>
    <xf numFmtId="0" fontId="9" fillId="4" borderId="0" xfId="1" applyFont="1" applyFill="1" applyAlignment="1">
      <alignment horizontal="center" vertical="center" wrapText="1"/>
    </xf>
    <xf numFmtId="0" fontId="8" fillId="0" borderId="3" xfId="1" applyFont="1" applyBorder="1" applyAlignment="1">
      <alignment horizontal="justify" vertical="center" wrapText="1"/>
    </xf>
    <xf numFmtId="41" fontId="8" fillId="0" borderId="3" xfId="6" applyFont="1" applyFill="1" applyBorder="1" applyAlignment="1">
      <alignment horizontal="center" vertical="center"/>
    </xf>
    <xf numFmtId="41" fontId="8" fillId="0" borderId="3" xfId="6" applyFont="1" applyBorder="1" applyAlignment="1">
      <alignment horizontal="center" vertical="center"/>
    </xf>
    <xf numFmtId="167" fontId="8" fillId="0" borderId="3" xfId="6" applyNumberFormat="1" applyFont="1" applyFill="1" applyBorder="1" applyAlignment="1">
      <alignment horizontal="center" vertical="center"/>
    </xf>
    <xf numFmtId="0" fontId="8" fillId="0" borderId="4" xfId="1" applyFont="1" applyBorder="1" applyAlignment="1">
      <alignment horizontal="justify" vertical="center" wrapText="1"/>
    </xf>
    <xf numFmtId="41" fontId="8" fillId="0" borderId="4" xfId="6" applyFont="1" applyFill="1" applyBorder="1" applyAlignment="1">
      <alignment horizontal="center" vertical="center"/>
    </xf>
    <xf numFmtId="167" fontId="8" fillId="0" borderId="4" xfId="6" applyNumberFormat="1" applyFont="1" applyFill="1" applyBorder="1" applyAlignment="1">
      <alignment horizontal="center" vertical="center"/>
    </xf>
    <xf numFmtId="41" fontId="8" fillId="2" borderId="3" xfId="6" applyFont="1" applyFill="1" applyBorder="1" applyAlignment="1">
      <alignment horizontal="center" vertical="center"/>
    </xf>
    <xf numFmtId="41" fontId="8" fillId="0" borderId="4" xfId="6" applyFont="1" applyBorder="1" applyAlignment="1">
      <alignment horizontal="center" vertical="center"/>
    </xf>
    <xf numFmtId="41" fontId="8" fillId="0" borderId="3" xfId="6" applyFont="1" applyFill="1" applyBorder="1" applyAlignment="1">
      <alignment vertical="center"/>
    </xf>
    <xf numFmtId="41" fontId="8" fillId="0" borderId="3" xfId="6" applyFont="1" applyBorder="1" applyAlignment="1">
      <alignment vertical="center"/>
    </xf>
    <xf numFmtId="0" fontId="8" fillId="0" borderId="7" xfId="1" applyFont="1" applyBorder="1" applyAlignment="1">
      <alignment horizontal="justify" vertical="center" wrapText="1"/>
    </xf>
    <xf numFmtId="41" fontId="8" fillId="0" borderId="7" xfId="6" applyFont="1" applyFill="1" applyBorder="1" applyAlignment="1">
      <alignment horizontal="center" vertical="center"/>
    </xf>
    <xf numFmtId="41" fontId="8" fillId="0" borderId="7" xfId="6" applyFont="1" applyBorder="1" applyAlignment="1">
      <alignment horizontal="center" vertical="center"/>
    </xf>
    <xf numFmtId="167" fontId="8" fillId="0" borderId="7" xfId="6" applyNumberFormat="1" applyFont="1" applyFill="1" applyBorder="1" applyAlignment="1">
      <alignment horizontal="center" vertical="center"/>
    </xf>
    <xf numFmtId="0" fontId="8" fillId="3" borderId="8" xfId="1" applyFont="1" applyFill="1" applyBorder="1" applyAlignment="1">
      <alignment horizontal="center" vertical="center" textRotation="90" wrapText="1"/>
    </xf>
    <xf numFmtId="0" fontId="8" fillId="0" borderId="8" xfId="1" applyFont="1" applyBorder="1" applyAlignment="1">
      <alignment horizontal="justify" vertical="center" wrapText="1"/>
    </xf>
    <xf numFmtId="41" fontId="8" fillId="0" borderId="8" xfId="6" applyFont="1" applyFill="1" applyBorder="1" applyAlignment="1">
      <alignment horizontal="center" vertical="center"/>
    </xf>
    <xf numFmtId="41" fontId="8" fillId="0" borderId="8" xfId="6" applyFont="1" applyBorder="1" applyAlignment="1">
      <alignment horizontal="center" vertical="center"/>
    </xf>
    <xf numFmtId="167" fontId="8" fillId="0" borderId="8" xfId="6" applyNumberFormat="1" applyFont="1" applyFill="1" applyBorder="1" applyAlignment="1">
      <alignment horizontal="center" vertical="center"/>
    </xf>
    <xf numFmtId="0" fontId="8" fillId="0" borderId="6" xfId="1" applyFont="1" applyBorder="1" applyAlignment="1">
      <alignment horizontal="justify" vertical="center" wrapText="1"/>
    </xf>
    <xf numFmtId="41" fontId="8" fillId="0" borderId="6" xfId="6" applyFont="1" applyFill="1" applyBorder="1" applyAlignment="1">
      <alignment horizontal="center" vertical="center"/>
    </xf>
    <xf numFmtId="167" fontId="8" fillId="0" borderId="6" xfId="6" applyNumberFormat="1" applyFont="1" applyFill="1" applyBorder="1" applyAlignment="1">
      <alignment horizontal="center" vertical="center"/>
    </xf>
    <xf numFmtId="0" fontId="8" fillId="0" borderId="5" xfId="1" applyFont="1" applyBorder="1" applyAlignment="1">
      <alignment horizontal="justify" vertical="center" wrapText="1"/>
    </xf>
    <xf numFmtId="41" fontId="8" fillId="0" borderId="5" xfId="6" applyFont="1" applyFill="1" applyBorder="1" applyAlignment="1">
      <alignment horizontal="center" vertical="center"/>
    </xf>
    <xf numFmtId="41" fontId="8" fillId="0" borderId="5" xfId="6" applyFont="1" applyBorder="1" applyAlignment="1">
      <alignment horizontal="center" vertical="center"/>
    </xf>
    <xf numFmtId="167" fontId="8" fillId="0" borderId="5" xfId="6" applyNumberFormat="1" applyFont="1" applyFill="1" applyBorder="1" applyAlignment="1">
      <alignment horizontal="center" vertical="center"/>
    </xf>
    <xf numFmtId="0" fontId="9" fillId="0" borderId="0" xfId="1" applyFont="1" applyAlignment="1">
      <alignment horizontal="center" vertical="center" wrapText="1"/>
    </xf>
    <xf numFmtId="0" fontId="8" fillId="0" borderId="0" xfId="1" applyFont="1" applyAlignment="1">
      <alignment horizontal="left" vertical="center" wrapText="1"/>
    </xf>
    <xf numFmtId="0" fontId="17" fillId="5" borderId="0" xfId="0" applyFont="1" applyFill="1" applyAlignment="1">
      <alignment horizontal="center" textRotation="90"/>
    </xf>
    <xf numFmtId="0" fontId="10" fillId="3" borderId="0" xfId="0" applyFont="1" applyFill="1" applyAlignment="1">
      <alignment horizontal="center" textRotation="90"/>
    </xf>
    <xf numFmtId="0" fontId="19" fillId="0" borderId="0" xfId="0" applyFont="1"/>
    <xf numFmtId="0" fontId="20" fillId="0" borderId="0" xfId="1" applyFont="1" applyAlignment="1">
      <alignment horizontal="center" textRotation="90"/>
    </xf>
    <xf numFmtId="0" fontId="21" fillId="0" borderId="0" xfId="1" applyFont="1" applyAlignment="1">
      <alignment horizontal="center" textRotation="90"/>
    </xf>
    <xf numFmtId="0" fontId="22" fillId="0" borderId="0" xfId="1" applyFont="1" applyAlignment="1">
      <alignment vertical="top" wrapText="1"/>
    </xf>
    <xf numFmtId="170" fontId="21" fillId="0" borderId="0" xfId="7" applyNumberFormat="1" applyFont="1" applyFill="1" applyBorder="1" applyAlignment="1">
      <alignment horizontal="center" vertical="center"/>
    </xf>
    <xf numFmtId="167" fontId="21" fillId="0" borderId="0" xfId="6" applyNumberFormat="1" applyFont="1" applyFill="1" applyBorder="1" applyAlignment="1">
      <alignment horizontal="right" vertical="center"/>
    </xf>
    <xf numFmtId="1" fontId="21" fillId="0" borderId="0" xfId="6" applyNumberFormat="1" applyFont="1" applyFill="1" applyBorder="1" applyAlignment="1">
      <alignment horizontal="right" vertical="center"/>
    </xf>
    <xf numFmtId="0" fontId="23" fillId="0" borderId="0" xfId="0" applyFont="1"/>
    <xf numFmtId="0" fontId="21" fillId="0" borderId="0" xfId="1" applyFont="1"/>
    <xf numFmtId="0" fontId="21" fillId="0" borderId="2" xfId="1" applyFont="1" applyBorder="1"/>
    <xf numFmtId="166" fontId="25" fillId="0" borderId="1" xfId="6" applyNumberFormat="1" applyFont="1" applyFill="1" applyBorder="1" applyAlignment="1">
      <alignment horizontal="center" vertical="center" wrapText="1"/>
    </xf>
    <xf numFmtId="0" fontId="26" fillId="0" borderId="0" xfId="1" applyFont="1"/>
    <xf numFmtId="1" fontId="25" fillId="0" borderId="1" xfId="6" applyNumberFormat="1" applyFont="1" applyFill="1" applyBorder="1" applyAlignment="1">
      <alignment horizontal="center" vertical="center" wrapText="1"/>
    </xf>
    <xf numFmtId="0" fontId="21" fillId="0" borderId="2" xfId="1" applyFont="1" applyBorder="1" applyAlignment="1">
      <alignment vertical="center"/>
    </xf>
    <xf numFmtId="166" fontId="26" fillId="0" borderId="1" xfId="6" applyNumberFormat="1" applyFont="1" applyFill="1" applyBorder="1" applyAlignment="1">
      <alignment horizontal="right" vertical="center"/>
    </xf>
    <xf numFmtId="168" fontId="23" fillId="0" borderId="0" xfId="6" applyNumberFormat="1" applyFont="1" applyBorder="1" applyAlignment="1">
      <alignment vertical="center"/>
    </xf>
    <xf numFmtId="0" fontId="26" fillId="0" borderId="0" xfId="1" applyFont="1" applyAlignment="1">
      <alignment horizontal="justify" vertical="center" wrapText="1"/>
    </xf>
    <xf numFmtId="0" fontId="21" fillId="0" borderId="0" xfId="1" applyFont="1" applyAlignment="1">
      <alignment vertical="center"/>
    </xf>
    <xf numFmtId="0" fontId="26" fillId="3" borderId="0" xfId="1" applyFont="1" applyFill="1" applyAlignment="1">
      <alignment horizontal="center" vertical="center" textRotation="90" wrapText="1"/>
    </xf>
    <xf numFmtId="166" fontId="28" fillId="0" borderId="1" xfId="6" applyNumberFormat="1" applyFont="1" applyFill="1" applyBorder="1" applyAlignment="1">
      <alignment horizontal="right" vertical="center"/>
    </xf>
    <xf numFmtId="0" fontId="28" fillId="0" borderId="0" xfId="1" applyFont="1" applyAlignment="1">
      <alignment horizontal="center" vertical="center" wrapText="1"/>
    </xf>
    <xf numFmtId="0" fontId="29" fillId="0" borderId="0" xfId="0" applyFont="1" applyAlignment="1">
      <alignment horizontal="center" textRotation="90"/>
    </xf>
    <xf numFmtId="0" fontId="19" fillId="0" borderId="0" xfId="0" applyFont="1" applyAlignment="1">
      <alignment horizontal="center" textRotation="90"/>
    </xf>
    <xf numFmtId="0" fontId="23" fillId="0" borderId="0" xfId="0" applyFont="1" applyAlignment="1">
      <alignment vertical="top" wrapText="1"/>
    </xf>
    <xf numFmtId="167" fontId="23" fillId="0" borderId="0" xfId="6" applyNumberFormat="1" applyFont="1" applyBorder="1" applyAlignment="1">
      <alignment horizontal="right" vertical="center"/>
    </xf>
    <xf numFmtId="0" fontId="30" fillId="0" borderId="0" xfId="0" applyFont="1" applyAlignment="1">
      <alignment vertical="top" wrapText="1"/>
    </xf>
    <xf numFmtId="170" fontId="19" fillId="0" borderId="0" xfId="7" applyNumberFormat="1" applyFont="1" applyAlignment="1">
      <alignment horizontal="center" vertical="center"/>
    </xf>
    <xf numFmtId="167" fontId="19" fillId="0" borderId="0" xfId="6" applyNumberFormat="1" applyFont="1" applyAlignment="1">
      <alignment horizontal="right" vertical="center"/>
    </xf>
    <xf numFmtId="1" fontId="19" fillId="0" borderId="0" xfId="6" applyNumberFormat="1" applyFont="1" applyFill="1" applyAlignment="1">
      <alignment horizontal="right" vertical="center"/>
    </xf>
    <xf numFmtId="41" fontId="21" fillId="0" borderId="0" xfId="6" applyFont="1" applyFill="1" applyBorder="1" applyAlignment="1">
      <alignment horizontal="center" vertical="center"/>
    </xf>
    <xf numFmtId="41" fontId="23" fillId="0" borderId="0" xfId="6" applyFont="1" applyBorder="1" applyAlignment="1">
      <alignment horizontal="center" vertical="center"/>
    </xf>
    <xf numFmtId="166" fontId="28" fillId="0" borderId="0" xfId="6" applyNumberFormat="1" applyFont="1" applyFill="1" applyBorder="1" applyAlignment="1">
      <alignment horizontal="right" vertical="center"/>
    </xf>
    <xf numFmtId="41" fontId="19" fillId="0" borderId="0" xfId="6" applyFont="1" applyAlignment="1">
      <alignment horizontal="center" vertical="center"/>
    </xf>
    <xf numFmtId="0" fontId="19" fillId="3" borderId="0" xfId="0" applyFont="1" applyFill="1" applyAlignment="1">
      <alignment horizontal="center" textRotation="90"/>
    </xf>
    <xf numFmtId="41" fontId="19" fillId="0" borderId="0" xfId="6" applyFont="1" applyBorder="1" applyAlignment="1">
      <alignment horizontal="center" vertical="center"/>
    </xf>
    <xf numFmtId="167" fontId="19" fillId="0" borderId="0" xfId="6" applyNumberFormat="1" applyFont="1" applyBorder="1" applyAlignment="1">
      <alignment horizontal="right" vertical="center"/>
    </xf>
    <xf numFmtId="1" fontId="19" fillId="0" borderId="0" xfId="6" applyNumberFormat="1" applyFont="1" applyFill="1" applyBorder="1" applyAlignment="1">
      <alignment horizontal="right" vertical="center"/>
    </xf>
    <xf numFmtId="0" fontId="26" fillId="0" borderId="0" xfId="1" applyFont="1" applyAlignment="1">
      <alignment horizontal="left" vertical="center" wrapText="1"/>
    </xf>
    <xf numFmtId="0" fontId="32" fillId="0" borderId="0" xfId="0" applyFont="1" applyAlignment="1">
      <alignment vertical="top" wrapText="1"/>
    </xf>
    <xf numFmtId="41" fontId="32" fillId="0" borderId="0" xfId="6" applyFont="1" applyBorder="1" applyAlignment="1">
      <alignment horizontal="center" vertical="center"/>
    </xf>
    <xf numFmtId="167" fontId="32" fillId="0" borderId="0" xfId="6" applyNumberFormat="1" applyFont="1" applyBorder="1" applyAlignment="1">
      <alignment horizontal="right" vertical="center"/>
    </xf>
    <xf numFmtId="166" fontId="23" fillId="0" borderId="0" xfId="0" applyNumberFormat="1" applyFont="1" applyAlignment="1">
      <alignment horizontal="center" vertical="center"/>
    </xf>
    <xf numFmtId="43" fontId="26" fillId="0" borderId="9" xfId="7" applyFont="1" applyFill="1" applyBorder="1" applyAlignment="1">
      <alignment horizontal="center" vertical="center"/>
    </xf>
    <xf numFmtId="170" fontId="21" fillId="0" borderId="0" xfId="7" applyNumberFormat="1" applyFont="1" applyFill="1" applyBorder="1" applyAlignment="1">
      <alignment vertical="center"/>
    </xf>
    <xf numFmtId="170" fontId="19" fillId="0" borderId="0" xfId="7" applyNumberFormat="1" applyFont="1" applyAlignment="1">
      <alignment vertical="center"/>
    </xf>
    <xf numFmtId="167" fontId="21" fillId="0" borderId="0" xfId="6" applyNumberFormat="1" applyFont="1" applyFill="1" applyBorder="1" applyAlignment="1">
      <alignment horizontal="center" vertical="center"/>
    </xf>
    <xf numFmtId="167" fontId="19" fillId="0" borderId="0" xfId="6" applyNumberFormat="1" applyFont="1" applyAlignment="1">
      <alignment horizontal="center" vertical="center"/>
    </xf>
    <xf numFmtId="0" fontId="33" fillId="6" borderId="11" xfId="1" applyFont="1" applyFill="1" applyBorder="1" applyAlignment="1">
      <alignment horizontal="center" vertical="center" wrapText="1"/>
    </xf>
    <xf numFmtId="0" fontId="33" fillId="6" borderId="12" xfId="1" applyFont="1" applyFill="1" applyBorder="1" applyAlignment="1">
      <alignment horizontal="center" vertical="center" wrapText="1"/>
    </xf>
    <xf numFmtId="0" fontId="34" fillId="0" borderId="0" xfId="1" applyFont="1"/>
    <xf numFmtId="172" fontId="3" fillId="0" borderId="0" xfId="11" applyNumberFormat="1" applyFont="1"/>
    <xf numFmtId="10" fontId="3" fillId="0" borderId="0" xfId="1" applyNumberFormat="1" applyFont="1"/>
    <xf numFmtId="172" fontId="3" fillId="0" borderId="0" xfId="1" applyNumberFormat="1" applyFont="1"/>
    <xf numFmtId="172" fontId="3" fillId="2" borderId="0" xfId="1" applyNumberFormat="1" applyFont="1" applyFill="1"/>
    <xf numFmtId="1" fontId="3" fillId="2" borderId="0" xfId="6" applyNumberFormat="1" applyFont="1" applyFill="1"/>
    <xf numFmtId="0" fontId="3" fillId="0" borderId="0" xfId="1" applyFont="1" applyAlignment="1">
      <alignment wrapText="1"/>
    </xf>
    <xf numFmtId="0" fontId="3" fillId="2" borderId="0" xfId="1" applyFont="1" applyFill="1"/>
    <xf numFmtId="0" fontId="3" fillId="2" borderId="0" xfId="1" applyFont="1" applyFill="1" applyAlignment="1">
      <alignment wrapText="1"/>
    </xf>
    <xf numFmtId="172" fontId="3" fillId="2" borderId="0" xfId="11" applyNumberFormat="1" applyFont="1" applyFill="1"/>
    <xf numFmtId="10" fontId="3" fillId="2" borderId="0" xfId="1" applyNumberFormat="1" applyFont="1" applyFill="1"/>
    <xf numFmtId="0" fontId="33" fillId="6" borderId="0" xfId="1" applyFont="1" applyFill="1" applyAlignment="1">
      <alignment vertical="top" wrapText="1"/>
    </xf>
    <xf numFmtId="0" fontId="35" fillId="6" borderId="0" xfId="1" applyFont="1" applyFill="1" applyAlignment="1">
      <alignment horizontal="center" vertical="top" wrapText="1"/>
    </xf>
    <xf numFmtId="0" fontId="36" fillId="2" borderId="0" xfId="1" applyFont="1" applyFill="1"/>
    <xf numFmtId="0" fontId="36" fillId="2" borderId="0" xfId="1" applyFont="1" applyFill="1" applyAlignment="1">
      <alignment wrapText="1"/>
    </xf>
    <xf numFmtId="172" fontId="37" fillId="2" borderId="0" xfId="1" applyNumberFormat="1" applyFont="1" applyFill="1"/>
    <xf numFmtId="0" fontId="3" fillId="0" borderId="14" xfId="1" applyFont="1" applyBorder="1"/>
    <xf numFmtId="0" fontId="39" fillId="0" borderId="15" xfId="1" applyFont="1" applyBorder="1" applyAlignment="1" applyProtection="1">
      <alignment horizontal="center" vertical="center" wrapText="1" readingOrder="1"/>
      <protection locked="0"/>
    </xf>
    <xf numFmtId="0" fontId="39" fillId="0" borderId="16" xfId="1" applyFont="1" applyBorder="1" applyAlignment="1" applyProtection="1">
      <alignment horizontal="center" vertical="center" wrapText="1" readingOrder="1"/>
      <protection locked="0"/>
    </xf>
    <xf numFmtId="0" fontId="3" fillId="0" borderId="12" xfId="1" applyFont="1" applyBorder="1"/>
    <xf numFmtId="0" fontId="40" fillId="6" borderId="17" xfId="1" applyFont="1" applyFill="1" applyBorder="1" applyAlignment="1">
      <alignment horizontal="center" vertical="center" wrapText="1"/>
    </xf>
    <xf numFmtId="0" fontId="40" fillId="6" borderId="18" xfId="1" applyFont="1" applyFill="1" applyBorder="1" applyAlignment="1">
      <alignment horizontal="center" vertical="center" wrapText="1"/>
    </xf>
    <xf numFmtId="0" fontId="33" fillId="6" borderId="18" xfId="1" applyFont="1" applyFill="1" applyBorder="1" applyAlignment="1">
      <alignment horizontal="center" vertical="center" wrapText="1"/>
    </xf>
    <xf numFmtId="172" fontId="40" fillId="6" borderId="18" xfId="11" applyNumberFormat="1" applyFont="1" applyFill="1" applyBorder="1" applyAlignment="1">
      <alignment horizontal="center" vertical="center" wrapText="1"/>
    </xf>
    <xf numFmtId="10" fontId="40" fillId="6" borderId="18" xfId="2" applyNumberFormat="1" applyFont="1" applyFill="1" applyBorder="1" applyAlignment="1">
      <alignment horizontal="center" vertical="center" wrapText="1"/>
    </xf>
    <xf numFmtId="172" fontId="40" fillId="6" borderId="18" xfId="2" applyNumberFormat="1" applyFont="1" applyFill="1" applyBorder="1" applyAlignment="1">
      <alignment horizontal="center" vertical="center" wrapText="1"/>
    </xf>
    <xf numFmtId="10" fontId="33" fillId="6" borderId="19" xfId="2" applyNumberFormat="1" applyFont="1" applyFill="1" applyBorder="1" applyAlignment="1">
      <alignment horizontal="center" vertical="center" wrapText="1"/>
    </xf>
    <xf numFmtId="10" fontId="33" fillId="6" borderId="20" xfId="2" applyNumberFormat="1" applyFont="1" applyFill="1" applyBorder="1" applyAlignment="1">
      <alignment horizontal="center" vertical="center" wrapText="1"/>
    </xf>
    <xf numFmtId="172" fontId="41" fillId="7" borderId="21" xfId="0" applyNumberFormat="1" applyFont="1" applyFill="1" applyBorder="1" applyAlignment="1" applyProtection="1">
      <alignment horizontal="center" vertical="center" wrapText="1"/>
      <protection locked="0"/>
    </xf>
    <xf numFmtId="1" fontId="3" fillId="0" borderId="0" xfId="6" applyNumberFormat="1" applyFont="1" applyFill="1"/>
    <xf numFmtId="172" fontId="41" fillId="7" borderId="18" xfId="0" applyNumberFormat="1" applyFont="1" applyFill="1" applyBorder="1" applyAlignment="1" applyProtection="1">
      <alignment horizontal="center" vertical="center" wrapText="1"/>
      <protection locked="0"/>
    </xf>
    <xf numFmtId="0" fontId="3" fillId="0" borderId="22" xfId="1" applyFont="1" applyBorder="1"/>
    <xf numFmtId="0" fontId="33" fillId="6" borderId="17" xfId="1" applyFont="1" applyFill="1" applyBorder="1" applyAlignment="1">
      <alignment horizontal="center" vertical="center" wrapText="1"/>
    </xf>
    <xf numFmtId="172" fontId="18" fillId="6" borderId="18" xfId="11" applyNumberFormat="1" applyFont="1" applyFill="1" applyBorder="1" applyAlignment="1">
      <alignment horizontal="center" vertical="center" wrapText="1"/>
    </xf>
    <xf numFmtId="10" fontId="42" fillId="8" borderId="18" xfId="3" applyNumberFormat="1" applyFont="1" applyFill="1" applyBorder="1" applyAlignment="1">
      <alignment horizontal="center" vertical="center" wrapText="1"/>
    </xf>
    <xf numFmtId="3" fontId="18" fillId="6" borderId="18" xfId="1" applyNumberFormat="1" applyFont="1" applyFill="1" applyBorder="1" applyAlignment="1">
      <alignment horizontal="center" vertical="center" wrapText="1"/>
    </xf>
    <xf numFmtId="172" fontId="18" fillId="6" borderId="18" xfId="3" applyNumberFormat="1" applyFont="1" applyFill="1" applyBorder="1" applyAlignment="1">
      <alignment horizontal="center" vertical="center" wrapText="1"/>
    </xf>
    <xf numFmtId="3" fontId="33" fillId="6" borderId="23" xfId="1" applyNumberFormat="1" applyFont="1" applyFill="1" applyBorder="1" applyAlignment="1">
      <alignment horizontal="center" vertical="center" wrapText="1"/>
    </xf>
    <xf numFmtId="10" fontId="36" fillId="0" borderId="24" xfId="3" applyNumberFormat="1" applyFont="1" applyFill="1" applyBorder="1" applyAlignment="1">
      <alignment horizontal="center" vertical="center" wrapText="1"/>
    </xf>
    <xf numFmtId="0" fontId="43" fillId="0" borderId="17" xfId="1" applyFont="1" applyBorder="1" applyAlignment="1">
      <alignment horizontal="center" vertical="center"/>
    </xf>
    <xf numFmtId="0" fontId="43" fillId="0" borderId="18" xfId="1" applyFont="1" applyBorder="1" applyAlignment="1">
      <alignment horizontal="center" vertical="center" wrapText="1"/>
    </xf>
    <xf numFmtId="172" fontId="42" fillId="0" borderId="18" xfId="11" applyNumberFormat="1" applyFont="1" applyFill="1" applyBorder="1" applyAlignment="1">
      <alignment horizontal="center" vertical="center" wrapText="1"/>
    </xf>
    <xf numFmtId="3" fontId="42" fillId="0" borderId="18" xfId="1" applyNumberFormat="1" applyFont="1" applyBorder="1" applyAlignment="1">
      <alignment horizontal="center" vertical="center"/>
    </xf>
    <xf numFmtId="172" fontId="42" fillId="0" borderId="18" xfId="11" applyNumberFormat="1" applyFont="1" applyFill="1" applyBorder="1" applyAlignment="1">
      <alignment horizontal="center" vertical="center"/>
    </xf>
    <xf numFmtId="3" fontId="36" fillId="0" borderId="18" xfId="1" applyNumberFormat="1" applyFont="1" applyBorder="1" applyAlignment="1">
      <alignment horizontal="center" vertical="center"/>
    </xf>
    <xf numFmtId="3" fontId="3" fillId="0" borderId="0" xfId="1" applyNumberFormat="1" applyFont="1"/>
    <xf numFmtId="0" fontId="43" fillId="0" borderId="17" xfId="1" applyFont="1" applyBorder="1" applyAlignment="1">
      <alignment horizontal="center" vertical="center" wrapText="1"/>
    </xf>
    <xf numFmtId="0" fontId="3" fillId="0" borderId="18" xfId="1" applyFont="1" applyBorder="1"/>
    <xf numFmtId="0" fontId="33" fillId="6" borderId="21" xfId="1" applyFont="1" applyFill="1" applyBorder="1" applyAlignment="1">
      <alignment horizontal="center" vertical="center" wrapText="1"/>
    </xf>
    <xf numFmtId="172" fontId="18" fillId="6" borderId="18" xfId="11" applyNumberFormat="1" applyFont="1" applyFill="1" applyBorder="1" applyAlignment="1">
      <alignment horizontal="center" vertical="center"/>
    </xf>
    <xf numFmtId="10" fontId="44" fillId="10" borderId="18" xfId="3" applyNumberFormat="1" applyFont="1" applyFill="1" applyBorder="1" applyAlignment="1">
      <alignment horizontal="center" vertical="center" wrapText="1"/>
    </xf>
    <xf numFmtId="3" fontId="18" fillId="6" borderId="18" xfId="4" applyNumberFormat="1" applyFont="1" applyFill="1" applyBorder="1" applyAlignment="1">
      <alignment horizontal="center" vertical="center"/>
    </xf>
    <xf numFmtId="10" fontId="44" fillId="10" borderId="18" xfId="3" applyNumberFormat="1" applyFont="1" applyFill="1" applyBorder="1" applyAlignment="1">
      <alignment horizontal="center" vertical="center"/>
    </xf>
    <xf numFmtId="3" fontId="33" fillId="6" borderId="25" xfId="4" applyNumberFormat="1" applyFont="1" applyFill="1" applyBorder="1" applyAlignment="1">
      <alignment horizontal="center" vertical="center"/>
    </xf>
    <xf numFmtId="0" fontId="43" fillId="0" borderId="21" xfId="1" applyFont="1" applyBorder="1" applyAlignment="1">
      <alignment horizontal="center" vertical="center" wrapText="1"/>
    </xf>
    <xf numFmtId="3" fontId="42" fillId="2" borderId="18" xfId="4" applyNumberFormat="1" applyFont="1" applyFill="1" applyBorder="1" applyAlignment="1">
      <alignment horizontal="center" vertical="center"/>
    </xf>
    <xf numFmtId="3" fontId="3" fillId="0" borderId="18" xfId="1" applyNumberFormat="1" applyFont="1" applyBorder="1" applyAlignment="1">
      <alignment horizontal="center" vertical="center"/>
    </xf>
    <xf numFmtId="3" fontId="33" fillId="6" borderId="25" xfId="1" applyNumberFormat="1" applyFont="1" applyFill="1" applyBorder="1" applyAlignment="1">
      <alignment horizontal="center" vertical="center" wrapText="1"/>
    </xf>
    <xf numFmtId="0" fontId="3" fillId="0" borderId="26" xfId="1" applyFont="1" applyBorder="1"/>
    <xf numFmtId="0" fontId="3" fillId="0" borderId="27" xfId="1" applyFont="1" applyBorder="1"/>
    <xf numFmtId="172" fontId="45" fillId="0" borderId="0" xfId="11" applyNumberFormat="1" applyFont="1" applyFill="1"/>
    <xf numFmtId="10" fontId="45" fillId="0" borderId="0" xfId="1" applyNumberFormat="1" applyFont="1"/>
    <xf numFmtId="172" fontId="45" fillId="0" borderId="0" xfId="1" applyNumberFormat="1" applyFont="1"/>
    <xf numFmtId="0" fontId="45" fillId="2" borderId="0" xfId="1" applyFont="1" applyFill="1"/>
    <xf numFmtId="10" fontId="45" fillId="2" borderId="0" xfId="1" applyNumberFormat="1" applyFont="1" applyFill="1"/>
    <xf numFmtId="172" fontId="45" fillId="2" borderId="0" xfId="1" applyNumberFormat="1" applyFont="1" applyFill="1"/>
    <xf numFmtId="3" fontId="3" fillId="2" borderId="0" xfId="1" applyNumberFormat="1" applyFont="1" applyFill="1"/>
    <xf numFmtId="0" fontId="36" fillId="0" borderId="17" xfId="1" applyFont="1" applyBorder="1" applyAlignment="1">
      <alignment horizontal="center" vertical="center"/>
    </xf>
    <xf numFmtId="0" fontId="36" fillId="0" borderId="18" xfId="1" applyFont="1" applyBorder="1" applyAlignment="1">
      <alignment horizontal="center" vertical="center" wrapText="1"/>
    </xf>
    <xf numFmtId="9" fontId="3" fillId="0" borderId="0" xfId="11" applyFont="1" applyFill="1" applyBorder="1"/>
    <xf numFmtId="10" fontId="42" fillId="10" borderId="18" xfId="3" applyNumberFormat="1" applyFont="1" applyFill="1" applyBorder="1" applyAlignment="1">
      <alignment horizontal="center" vertical="center" wrapText="1"/>
    </xf>
    <xf numFmtId="10" fontId="42" fillId="10" borderId="18" xfId="3" applyNumberFormat="1" applyFont="1" applyFill="1" applyBorder="1" applyAlignment="1">
      <alignment horizontal="center" vertical="center"/>
    </xf>
    <xf numFmtId="3" fontId="18" fillId="6" borderId="18" xfId="1" applyNumberFormat="1" applyFont="1" applyFill="1" applyBorder="1" applyAlignment="1">
      <alignment horizontal="center" vertical="center"/>
    </xf>
    <xf numFmtId="3" fontId="33" fillId="6" borderId="25" xfId="1" applyNumberFormat="1" applyFont="1" applyFill="1" applyBorder="1" applyAlignment="1">
      <alignment horizontal="center" vertical="center"/>
    </xf>
    <xf numFmtId="169" fontId="45" fillId="2" borderId="0" xfId="1" applyNumberFormat="1" applyFont="1" applyFill="1"/>
    <xf numFmtId="3" fontId="45" fillId="2" borderId="0" xfId="1" applyNumberFormat="1" applyFont="1" applyFill="1"/>
    <xf numFmtId="172" fontId="45" fillId="2" borderId="0" xfId="11" applyNumberFormat="1" applyFont="1" applyFill="1"/>
    <xf numFmtId="3" fontId="47" fillId="2" borderId="0" xfId="1" applyNumberFormat="1" applyFont="1" applyFill="1"/>
    <xf numFmtId="172" fontId="47" fillId="2" borderId="0" xfId="11" applyNumberFormat="1" applyFont="1" applyFill="1"/>
    <xf numFmtId="10" fontId="47" fillId="2" borderId="0" xfId="1" applyNumberFormat="1" applyFont="1" applyFill="1"/>
    <xf numFmtId="172" fontId="47" fillId="2" borderId="0" xfId="1" applyNumberFormat="1" applyFont="1" applyFill="1"/>
    <xf numFmtId="172" fontId="42" fillId="0" borderId="18" xfId="3" applyNumberFormat="1" applyFont="1" applyFill="1" applyBorder="1" applyAlignment="1">
      <alignment horizontal="center" vertical="center" wrapText="1"/>
    </xf>
    <xf numFmtId="10" fontId="42" fillId="0" borderId="18" xfId="3" applyNumberFormat="1" applyFont="1" applyFill="1" applyBorder="1" applyAlignment="1">
      <alignment horizontal="center" vertical="center"/>
    </xf>
    <xf numFmtId="3" fontId="42" fillId="2" borderId="18" xfId="1" applyNumberFormat="1" applyFont="1" applyFill="1" applyBorder="1" applyAlignment="1">
      <alignment horizontal="center" vertical="center"/>
    </xf>
    <xf numFmtId="0" fontId="48" fillId="2" borderId="0" xfId="1" applyFont="1" applyFill="1"/>
    <xf numFmtId="0" fontId="48" fillId="2" borderId="0" xfId="1" applyFont="1" applyFill="1" applyAlignment="1">
      <alignment wrapText="1"/>
    </xf>
    <xf numFmtId="3" fontId="37" fillId="2" borderId="0" xfId="1" applyNumberFormat="1" applyFont="1" applyFill="1"/>
    <xf numFmtId="0" fontId="3" fillId="0" borderId="28" xfId="1" applyFont="1" applyBorder="1"/>
    <xf numFmtId="0" fontId="49" fillId="0" borderId="29" xfId="0" applyFont="1" applyBorder="1" applyAlignment="1">
      <alignment horizontal="left" vertical="center" wrapText="1" readingOrder="1"/>
    </xf>
    <xf numFmtId="0" fontId="44" fillId="10" borderId="18" xfId="3" applyNumberFormat="1" applyFont="1" applyFill="1" applyBorder="1" applyAlignment="1">
      <alignment horizontal="center" vertical="center" wrapText="1"/>
    </xf>
    <xf numFmtId="10" fontId="42" fillId="0" borderId="18" xfId="3" applyNumberFormat="1" applyFont="1" applyFill="1" applyBorder="1" applyAlignment="1">
      <alignment horizontal="center" vertical="center" wrapText="1"/>
    </xf>
    <xf numFmtId="172" fontId="3" fillId="0" borderId="0" xfId="11" applyNumberFormat="1" applyFont="1" applyFill="1"/>
    <xf numFmtId="0" fontId="36" fillId="2" borderId="0" xfId="1" applyFont="1" applyFill="1" applyAlignment="1">
      <alignment horizontal="center" vertical="center" wrapText="1"/>
    </xf>
    <xf numFmtId="173" fontId="36" fillId="2" borderId="0" xfId="2" applyNumberFormat="1" applyFont="1" applyFill="1" applyBorder="1" applyAlignment="1">
      <alignment horizontal="center" vertical="center"/>
    </xf>
    <xf numFmtId="172" fontId="36" fillId="2" borderId="0" xfId="11" applyNumberFormat="1" applyFont="1" applyFill="1" applyBorder="1" applyAlignment="1">
      <alignment horizontal="center" vertical="center"/>
    </xf>
    <xf numFmtId="172" fontId="36" fillId="2" borderId="0" xfId="2" applyNumberFormat="1" applyFont="1" applyFill="1" applyBorder="1" applyAlignment="1">
      <alignment horizontal="center" vertical="center"/>
    </xf>
    <xf numFmtId="172" fontId="36" fillId="2" borderId="0" xfId="1" applyNumberFormat="1" applyFont="1" applyFill="1" applyAlignment="1">
      <alignment horizontal="center" vertical="center"/>
    </xf>
    <xf numFmtId="0" fontId="3" fillId="0" borderId="17" xfId="1" applyFont="1" applyBorder="1"/>
    <xf numFmtId="10" fontId="40" fillId="6" borderId="30" xfId="2" applyNumberFormat="1" applyFont="1" applyFill="1" applyBorder="1" applyAlignment="1">
      <alignment horizontal="center" vertical="center" wrapText="1"/>
    </xf>
    <xf numFmtId="10" fontId="40" fillId="6" borderId="31" xfId="2" applyNumberFormat="1" applyFont="1" applyFill="1" applyBorder="1" applyAlignment="1">
      <alignment horizontal="center" vertical="center" wrapText="1"/>
    </xf>
    <xf numFmtId="10" fontId="40" fillId="6" borderId="32" xfId="2" applyNumberFormat="1" applyFont="1" applyFill="1" applyBorder="1" applyAlignment="1">
      <alignment horizontal="center" vertical="center" wrapText="1"/>
    </xf>
    <xf numFmtId="172" fontId="40" fillId="6" borderId="33" xfId="2" applyNumberFormat="1" applyFont="1" applyFill="1" applyBorder="1" applyAlignment="1">
      <alignment horizontal="center" vertical="center" wrapText="1"/>
    </xf>
    <xf numFmtId="10" fontId="33" fillId="6" borderId="18" xfId="2" applyNumberFormat="1" applyFont="1" applyFill="1" applyBorder="1" applyAlignment="1">
      <alignment horizontal="center" vertical="center" wrapText="1"/>
    </xf>
    <xf numFmtId="10" fontId="33" fillId="6" borderId="17" xfId="2" applyNumberFormat="1" applyFont="1" applyFill="1" applyBorder="1" applyAlignment="1">
      <alignment horizontal="center" vertical="center" wrapText="1"/>
    </xf>
    <xf numFmtId="0" fontId="3" fillId="2" borderId="18" xfId="1" applyFont="1" applyFill="1" applyBorder="1"/>
    <xf numFmtId="0" fontId="3" fillId="2" borderId="17" xfId="1" applyFont="1" applyFill="1" applyBorder="1"/>
    <xf numFmtId="0" fontId="3" fillId="0" borderId="34" xfId="1" applyFont="1" applyBorder="1" applyAlignment="1">
      <alignment horizontal="justify" vertical="center"/>
    </xf>
    <xf numFmtId="1" fontId="3" fillId="0" borderId="34" xfId="1" applyNumberFormat="1" applyFont="1" applyBorder="1" applyAlignment="1">
      <alignment horizontal="justify" vertical="center"/>
    </xf>
    <xf numFmtId="172" fontId="45" fillId="0" borderId="18" xfId="11" applyNumberFormat="1" applyFont="1" applyFill="1" applyBorder="1" applyAlignment="1">
      <alignment horizontal="center" vertical="center" wrapText="1"/>
    </xf>
    <xf numFmtId="10" fontId="45" fillId="0" borderId="18" xfId="3" applyNumberFormat="1" applyFont="1" applyFill="1" applyBorder="1" applyAlignment="1">
      <alignment horizontal="center" vertical="center" wrapText="1"/>
    </xf>
    <xf numFmtId="3" fontId="45" fillId="0" borderId="18" xfId="1" applyNumberFormat="1" applyFont="1" applyBorder="1" applyAlignment="1">
      <alignment horizontal="center" vertical="center"/>
    </xf>
    <xf numFmtId="172" fontId="45" fillId="0" borderId="18" xfId="11" applyNumberFormat="1" applyFont="1" applyFill="1" applyBorder="1" applyAlignment="1">
      <alignment horizontal="center" vertical="center"/>
    </xf>
    <xf numFmtId="10" fontId="45" fillId="0" borderId="18" xfId="3" applyNumberFormat="1" applyFont="1" applyFill="1" applyBorder="1" applyAlignment="1">
      <alignment horizontal="center" vertical="center"/>
    </xf>
    <xf numFmtId="3" fontId="45" fillId="13" borderId="18" xfId="1" applyNumberFormat="1" applyFont="1" applyFill="1" applyBorder="1" applyAlignment="1">
      <alignment horizontal="center" vertical="center"/>
    </xf>
    <xf numFmtId="10" fontId="36" fillId="0" borderId="17" xfId="3" applyNumberFormat="1" applyFont="1" applyFill="1" applyBorder="1" applyAlignment="1">
      <alignment horizontal="center" vertical="center" wrapText="1"/>
    </xf>
    <xf numFmtId="172" fontId="3" fillId="0" borderId="21" xfId="11" applyNumberFormat="1" applyFont="1" applyFill="1" applyBorder="1" applyAlignment="1">
      <alignment horizontal="center" vertical="center"/>
    </xf>
    <xf numFmtId="172" fontId="3" fillId="2" borderId="18" xfId="11" applyNumberFormat="1" applyFont="1" applyFill="1" applyBorder="1" applyAlignment="1">
      <alignment horizontal="center" vertical="center"/>
    </xf>
    <xf numFmtId="3" fontId="33" fillId="6" borderId="18" xfId="4" applyNumberFormat="1" applyFont="1" applyFill="1" applyBorder="1" applyAlignment="1">
      <alignment horizontal="center" vertical="center"/>
    </xf>
    <xf numFmtId="172" fontId="3" fillId="16" borderId="21" xfId="1" applyNumberFormat="1" applyFont="1" applyFill="1" applyBorder="1" applyAlignment="1">
      <alignment horizontal="center" vertical="center"/>
    </xf>
    <xf numFmtId="172" fontId="3" fillId="16" borderId="18" xfId="1" applyNumberFormat="1" applyFont="1" applyFill="1" applyBorder="1" applyAlignment="1">
      <alignment horizontal="center" vertical="center"/>
    </xf>
    <xf numFmtId="0" fontId="40" fillId="6" borderId="23" xfId="1" applyFont="1" applyFill="1" applyBorder="1" applyAlignment="1">
      <alignment horizontal="center" vertical="center" wrapText="1"/>
    </xf>
    <xf numFmtId="0" fontId="50" fillId="0" borderId="18" xfId="0" applyFont="1" applyBorder="1"/>
    <xf numFmtId="172" fontId="3" fillId="2" borderId="21" xfId="11" applyNumberFormat="1" applyFont="1" applyFill="1" applyBorder="1" applyAlignment="1">
      <alignment horizontal="center" vertical="center"/>
    </xf>
    <xf numFmtId="10" fontId="18" fillId="6" borderId="18" xfId="3" applyNumberFormat="1" applyFont="1" applyFill="1" applyBorder="1" applyAlignment="1">
      <alignment horizontal="center" vertical="center" wrapText="1"/>
    </xf>
    <xf numFmtId="10" fontId="18" fillId="6" borderId="18" xfId="3" applyNumberFormat="1" applyFont="1" applyFill="1" applyBorder="1" applyAlignment="1">
      <alignment horizontal="center" vertical="center"/>
    </xf>
    <xf numFmtId="172" fontId="3" fillId="16" borderId="21" xfId="11" applyNumberFormat="1" applyFont="1" applyFill="1" applyBorder="1" applyAlignment="1">
      <alignment horizontal="center" vertical="center"/>
    </xf>
    <xf numFmtId="172" fontId="3" fillId="16" borderId="18" xfId="11" applyNumberFormat="1" applyFont="1" applyFill="1" applyBorder="1" applyAlignment="1">
      <alignment horizontal="center" vertical="center"/>
    </xf>
    <xf numFmtId="0" fontId="3" fillId="0" borderId="23" xfId="1" applyFont="1" applyBorder="1" applyAlignment="1">
      <alignment horizontal="justify" vertical="center" wrapText="1"/>
    </xf>
    <xf numFmtId="0" fontId="3" fillId="0" borderId="35" xfId="1" applyFont="1" applyBorder="1" applyAlignment="1">
      <alignment horizontal="justify" vertical="center" wrapText="1"/>
    </xf>
    <xf numFmtId="172" fontId="33" fillId="6" borderId="18" xfId="2" applyNumberFormat="1" applyFont="1" applyFill="1" applyBorder="1" applyAlignment="1">
      <alignment horizontal="center" vertical="center" wrapText="1"/>
    </xf>
    <xf numFmtId="1" fontId="3" fillId="0" borderId="18" xfId="1" applyNumberFormat="1" applyFont="1" applyBorder="1" applyAlignment="1">
      <alignment horizontal="justify" vertical="center"/>
    </xf>
    <xf numFmtId="10" fontId="45" fillId="0" borderId="34" xfId="3" applyNumberFormat="1" applyFont="1" applyFill="1" applyBorder="1" applyAlignment="1">
      <alignment horizontal="center" vertical="center"/>
    </xf>
    <xf numFmtId="172" fontId="45" fillId="0" borderId="34" xfId="11" applyNumberFormat="1" applyFont="1" applyFill="1" applyBorder="1" applyAlignment="1">
      <alignment horizontal="center" vertical="center"/>
    </xf>
    <xf numFmtId="10" fontId="18" fillId="6" borderId="21" xfId="3" applyNumberFormat="1" applyFont="1" applyFill="1" applyBorder="1" applyAlignment="1">
      <alignment horizontal="center" vertical="center" wrapText="1"/>
    </xf>
    <xf numFmtId="3" fontId="18" fillId="6" borderId="21" xfId="4" applyNumberFormat="1" applyFont="1" applyFill="1" applyBorder="1" applyAlignment="1">
      <alignment horizontal="center" vertical="center"/>
    </xf>
    <xf numFmtId="10" fontId="18" fillId="6" borderId="21" xfId="3" applyNumberFormat="1" applyFont="1" applyFill="1" applyBorder="1" applyAlignment="1">
      <alignment horizontal="center" vertical="center"/>
    </xf>
    <xf numFmtId="10" fontId="33" fillId="6" borderId="21" xfId="2" applyNumberFormat="1" applyFont="1" applyFill="1" applyBorder="1" applyAlignment="1">
      <alignment horizontal="center" vertical="center" wrapText="1"/>
    </xf>
    <xf numFmtId="172" fontId="33" fillId="6" borderId="17" xfId="2" applyNumberFormat="1" applyFont="1" applyFill="1" applyBorder="1" applyAlignment="1">
      <alignment horizontal="center" vertical="center" wrapText="1"/>
    </xf>
    <xf numFmtId="172" fontId="45" fillId="0" borderId="23" xfId="11" applyNumberFormat="1" applyFont="1" applyFill="1" applyBorder="1" applyAlignment="1">
      <alignment horizontal="center" vertical="center"/>
    </xf>
    <xf numFmtId="10" fontId="45" fillId="0" borderId="23" xfId="3" applyNumberFormat="1" applyFont="1" applyFill="1" applyBorder="1" applyAlignment="1">
      <alignment horizontal="center" vertical="center"/>
    </xf>
    <xf numFmtId="0" fontId="33" fillId="6" borderId="23" xfId="1" applyFont="1" applyFill="1" applyBorder="1" applyAlignment="1">
      <alignment horizontal="center" vertical="center" wrapText="1"/>
    </xf>
    <xf numFmtId="172" fontId="3" fillId="16" borderId="18" xfId="1" applyNumberFormat="1" applyFont="1" applyFill="1" applyBorder="1" applyAlignment="1">
      <alignment vertical="center"/>
    </xf>
    <xf numFmtId="0" fontId="49" fillId="0" borderId="29" xfId="0" applyFont="1" applyBorder="1" applyAlignment="1">
      <alignment horizontal="left" vertical="center" readingOrder="1"/>
    </xf>
    <xf numFmtId="10" fontId="36" fillId="0" borderId="17" xfId="3" applyNumberFormat="1" applyFont="1" applyFill="1" applyBorder="1" applyAlignment="1">
      <alignment horizontal="center" vertical="center"/>
    </xf>
    <xf numFmtId="172" fontId="3" fillId="0" borderId="18" xfId="11" applyNumberFormat="1" applyFont="1" applyFill="1" applyBorder="1" applyAlignment="1">
      <alignment horizontal="center" vertical="center"/>
    </xf>
    <xf numFmtId="172" fontId="45" fillId="0" borderId="35" xfId="11" applyNumberFormat="1" applyFont="1" applyFill="1" applyBorder="1" applyAlignment="1">
      <alignment horizontal="center" vertical="center"/>
    </xf>
    <xf numFmtId="10" fontId="45" fillId="0" borderId="35" xfId="3" applyNumberFormat="1" applyFont="1" applyFill="1" applyBorder="1" applyAlignment="1">
      <alignment horizontal="center" vertical="center"/>
    </xf>
    <xf numFmtId="172" fontId="3" fillId="9" borderId="18" xfId="11" applyNumberFormat="1" applyFont="1" applyFill="1" applyBorder="1" applyAlignment="1">
      <alignment horizontal="center" vertical="center"/>
    </xf>
    <xf numFmtId="0" fontId="3" fillId="0" borderId="18" xfId="1" applyFont="1" applyBorder="1" applyAlignment="1">
      <alignment horizontal="justify" vertical="center" wrapText="1"/>
    </xf>
    <xf numFmtId="172" fontId="36" fillId="16" borderId="21" xfId="11" applyNumberFormat="1" applyFont="1" applyFill="1" applyBorder="1" applyAlignment="1">
      <alignment horizontal="center" vertical="center"/>
    </xf>
    <xf numFmtId="1" fontId="3" fillId="0" borderId="18" xfId="1" applyNumberFormat="1" applyFont="1" applyBorder="1" applyAlignment="1">
      <alignment horizontal="justify" vertical="center" wrapText="1"/>
    </xf>
    <xf numFmtId="1" fontId="3" fillId="0" borderId="0" xfId="6" applyNumberFormat="1" applyFont="1" applyFill="1" applyAlignment="1">
      <alignment horizontal="center"/>
    </xf>
    <xf numFmtId="172" fontId="3" fillId="9" borderId="18" xfId="1" applyNumberFormat="1" applyFont="1" applyFill="1" applyBorder="1" applyAlignment="1">
      <alignment horizontal="center" vertical="center"/>
    </xf>
    <xf numFmtId="10" fontId="33" fillId="6" borderId="30" xfId="2" applyNumberFormat="1" applyFont="1" applyFill="1" applyBorder="1" applyAlignment="1">
      <alignment horizontal="center" vertical="center" wrapText="1"/>
    </xf>
    <xf numFmtId="0" fontId="33" fillId="6" borderId="18" xfId="1" applyFont="1" applyFill="1" applyBorder="1" applyAlignment="1">
      <alignment horizontal="center" vertical="center"/>
    </xf>
    <xf numFmtId="172" fontId="3" fillId="9" borderId="18" xfId="1" applyNumberFormat="1" applyFont="1" applyFill="1" applyBorder="1" applyAlignment="1">
      <alignment vertical="center"/>
    </xf>
    <xf numFmtId="0" fontId="3" fillId="2" borderId="35" xfId="1" applyFont="1" applyFill="1" applyBorder="1"/>
    <xf numFmtId="0" fontId="3" fillId="2" borderId="37" xfId="1" applyFont="1" applyFill="1" applyBorder="1"/>
    <xf numFmtId="0" fontId="47" fillId="2" borderId="0" xfId="5" applyFont="1" applyFill="1" applyAlignment="1">
      <alignment horizontal="right" vertical="center" wrapText="1" readingOrder="1"/>
    </xf>
    <xf numFmtId="0" fontId="47" fillId="2" borderId="0" xfId="5" applyFont="1" applyFill="1" applyAlignment="1">
      <alignment horizontal="right" vertical="center" wrapText="1"/>
    </xf>
    <xf numFmtId="3" fontId="42" fillId="0" borderId="18" xfId="4" applyNumberFormat="1" applyFont="1" applyFill="1" applyBorder="1" applyAlignment="1">
      <alignment horizontal="center" vertical="center"/>
    </xf>
    <xf numFmtId="0" fontId="43" fillId="0" borderId="18" xfId="1" applyFont="1" applyBorder="1" applyAlignment="1">
      <alignment horizontal="center" vertical="center"/>
    </xf>
    <xf numFmtId="0" fontId="42" fillId="0" borderId="18" xfId="11" applyNumberFormat="1" applyFont="1" applyFill="1" applyBorder="1" applyAlignment="1">
      <alignment horizontal="center" vertical="center" wrapText="1"/>
    </xf>
    <xf numFmtId="10" fontId="40" fillId="6" borderId="0" xfId="2" applyNumberFormat="1" applyFont="1" applyFill="1" applyBorder="1" applyAlignment="1">
      <alignment horizontal="center" vertical="center" wrapText="1"/>
    </xf>
    <xf numFmtId="10" fontId="33" fillId="6" borderId="28" xfId="2" applyNumberFormat="1" applyFont="1" applyFill="1" applyBorder="1" applyAlignment="1">
      <alignment horizontal="center" vertical="center" wrapText="1"/>
    </xf>
    <xf numFmtId="10" fontId="33" fillId="6" borderId="39" xfId="2" applyNumberFormat="1" applyFont="1" applyFill="1" applyBorder="1" applyAlignment="1">
      <alignment horizontal="center" vertical="center" wrapText="1"/>
    </xf>
    <xf numFmtId="172" fontId="33" fillId="6" borderId="39" xfId="2" applyNumberFormat="1" applyFont="1" applyFill="1" applyBorder="1" applyAlignment="1">
      <alignment horizontal="center" vertical="center" wrapText="1"/>
    </xf>
    <xf numFmtId="1" fontId="3" fillId="0" borderId="40" xfId="1" applyNumberFormat="1" applyFont="1" applyBorder="1" applyAlignment="1">
      <alignment horizontal="justify" vertical="center"/>
    </xf>
    <xf numFmtId="172" fontId="3" fillId="17" borderId="18" xfId="11" applyNumberFormat="1" applyFont="1" applyFill="1" applyBorder="1" applyAlignment="1">
      <alignment horizontal="center" vertical="center"/>
    </xf>
    <xf numFmtId="172" fontId="18" fillId="15" borderId="18" xfId="11" applyNumberFormat="1" applyFont="1" applyFill="1" applyBorder="1" applyAlignment="1">
      <alignment horizontal="center" vertical="center"/>
    </xf>
    <xf numFmtId="0" fontId="3" fillId="0" borderId="11" xfId="1" applyFont="1" applyBorder="1"/>
    <xf numFmtId="10" fontId="40" fillId="6" borderId="21" xfId="2" applyNumberFormat="1" applyFont="1" applyFill="1" applyBorder="1" applyAlignment="1">
      <alignment horizontal="center" vertical="center" wrapText="1"/>
    </xf>
    <xf numFmtId="172" fontId="3" fillId="2" borderId="38" xfId="11" applyNumberFormat="1" applyFont="1" applyFill="1" applyBorder="1" applyAlignment="1">
      <alignment horizontal="center" vertical="center"/>
    </xf>
    <xf numFmtId="172" fontId="3" fillId="2" borderId="35" xfId="11" applyNumberFormat="1" applyFont="1" applyFill="1" applyBorder="1" applyAlignment="1">
      <alignment horizontal="center" vertical="center"/>
    </xf>
    <xf numFmtId="172" fontId="3" fillId="2" borderId="0" xfId="11" applyNumberFormat="1" applyFont="1" applyFill="1" applyBorder="1"/>
    <xf numFmtId="172" fontId="3" fillId="2" borderId="0" xfId="11" applyNumberFormat="1" applyFont="1" applyFill="1" applyBorder="1" applyAlignment="1">
      <alignment horizontal="center" vertical="center"/>
    </xf>
    <xf numFmtId="3" fontId="42" fillId="12" borderId="18" xfId="4" applyNumberFormat="1" applyFont="1" applyFill="1" applyBorder="1" applyAlignment="1">
      <alignment horizontal="center" vertical="center"/>
    </xf>
    <xf numFmtId="1" fontId="3" fillId="0" borderId="41" xfId="6" applyNumberFormat="1" applyFont="1" applyFill="1" applyBorder="1"/>
    <xf numFmtId="172" fontId="3" fillId="0" borderId="18" xfId="1" applyNumberFormat="1" applyFont="1" applyBorder="1"/>
    <xf numFmtId="172" fontId="41" fillId="7" borderId="30" xfId="0" applyNumberFormat="1" applyFont="1" applyFill="1" applyBorder="1" applyAlignment="1" applyProtection="1">
      <alignment horizontal="center" vertical="center" wrapText="1"/>
      <protection locked="0"/>
    </xf>
    <xf numFmtId="0" fontId="3" fillId="2" borderId="18" xfId="1" applyFont="1" applyFill="1" applyBorder="1" applyAlignment="1">
      <alignment horizontal="justify" vertical="center" wrapText="1"/>
    </xf>
    <xf numFmtId="0" fontId="50" fillId="0" borderId="0" xfId="0" applyFont="1"/>
    <xf numFmtId="0" fontId="33" fillId="2" borderId="0" xfId="1" applyFont="1" applyFill="1" applyAlignment="1">
      <alignment horizontal="center" vertical="center" wrapText="1"/>
    </xf>
    <xf numFmtId="3" fontId="33" fillId="2" borderId="0" xfId="4" applyNumberFormat="1" applyFont="1" applyFill="1" applyBorder="1" applyAlignment="1">
      <alignment horizontal="center" vertical="center"/>
    </xf>
    <xf numFmtId="172" fontId="33" fillId="2" borderId="0" xfId="11" applyNumberFormat="1" applyFont="1" applyFill="1" applyBorder="1" applyAlignment="1">
      <alignment horizontal="center" vertical="center" wrapText="1"/>
    </xf>
    <xf numFmtId="10" fontId="33" fillId="2" borderId="0" xfId="3" applyNumberFormat="1" applyFont="1" applyFill="1" applyBorder="1" applyAlignment="1">
      <alignment horizontal="center" vertical="center" wrapText="1"/>
    </xf>
    <xf numFmtId="172" fontId="33" fillId="2" borderId="0" xfId="3" applyNumberFormat="1" applyFont="1" applyFill="1" applyBorder="1" applyAlignment="1">
      <alignment horizontal="center" vertical="center" wrapText="1"/>
    </xf>
    <xf numFmtId="172" fontId="33" fillId="2" borderId="0" xfId="11" applyNumberFormat="1" applyFont="1" applyFill="1" applyBorder="1" applyAlignment="1">
      <alignment horizontal="center" vertical="center"/>
    </xf>
    <xf numFmtId="10" fontId="33" fillId="2" borderId="0" xfId="3" applyNumberFormat="1" applyFont="1" applyFill="1" applyBorder="1" applyAlignment="1">
      <alignment horizontal="center" vertical="center"/>
    </xf>
    <xf numFmtId="3" fontId="33" fillId="0" borderId="0" xfId="4" applyNumberFormat="1" applyFont="1" applyFill="1" applyBorder="1" applyAlignment="1">
      <alignment horizontal="center" vertical="center"/>
    </xf>
    <xf numFmtId="10" fontId="36" fillId="0" borderId="0" xfId="3" applyNumberFormat="1" applyFont="1" applyFill="1" applyBorder="1" applyAlignment="1">
      <alignment horizontal="center" vertical="center" wrapText="1"/>
    </xf>
    <xf numFmtId="1" fontId="3" fillId="0" borderId="18" xfId="6" applyNumberFormat="1" applyFont="1" applyFill="1" applyBorder="1"/>
    <xf numFmtId="175" fontId="3" fillId="2" borderId="0" xfId="1" applyNumberFormat="1" applyFont="1" applyFill="1"/>
    <xf numFmtId="0" fontId="3" fillId="0" borderId="18" xfId="1" applyFont="1" applyBorder="1" applyAlignment="1">
      <alignment horizontal="left" vertical="center" wrapText="1"/>
    </xf>
    <xf numFmtId="0" fontId="45" fillId="0" borderId="0" xfId="1" applyFont="1"/>
    <xf numFmtId="0" fontId="22" fillId="0" borderId="0" xfId="1" applyFont="1" applyAlignment="1">
      <alignment horizontal="left" vertical="top" wrapText="1"/>
    </xf>
    <xf numFmtId="0" fontId="30" fillId="0" borderId="0" xfId="0" applyFont="1" applyAlignment="1">
      <alignment horizontal="left" vertical="top" wrapText="1"/>
    </xf>
    <xf numFmtId="169" fontId="3" fillId="0" borderId="0" xfId="8" applyFont="1"/>
    <xf numFmtId="169" fontId="3" fillId="2" borderId="0" xfId="8" applyFont="1" applyFill="1"/>
    <xf numFmtId="169" fontId="40" fillId="6" borderId="18" xfId="8" applyFont="1" applyFill="1" applyBorder="1" applyAlignment="1">
      <alignment horizontal="center" vertical="center" wrapText="1"/>
    </xf>
    <xf numFmtId="169" fontId="18" fillId="6" borderId="18" xfId="8" applyFont="1" applyFill="1" applyBorder="1" applyAlignment="1">
      <alignment horizontal="center" vertical="center" wrapText="1"/>
    </xf>
    <xf numFmtId="169" fontId="33" fillId="6" borderId="18" xfId="8" applyFont="1" applyFill="1" applyBorder="1" applyAlignment="1">
      <alignment horizontal="center" vertical="center" wrapText="1"/>
    </xf>
    <xf numFmtId="169" fontId="42" fillId="0" borderId="18" xfId="8" applyFont="1" applyBorder="1" applyAlignment="1">
      <alignment horizontal="center" vertical="center"/>
    </xf>
    <xf numFmtId="169" fontId="36" fillId="0" borderId="18" xfId="8" applyFont="1" applyBorder="1" applyAlignment="1">
      <alignment horizontal="center" vertical="center"/>
    </xf>
    <xf numFmtId="169" fontId="42" fillId="0" borderId="18" xfId="8" applyFont="1" applyFill="1" applyBorder="1" applyAlignment="1">
      <alignment horizontal="center" vertical="center"/>
    </xf>
    <xf numFmtId="169" fontId="18" fillId="6" borderId="18" xfId="8" applyFont="1" applyFill="1" applyBorder="1" applyAlignment="1">
      <alignment horizontal="center" vertical="center"/>
    </xf>
    <xf numFmtId="169" fontId="42" fillId="2" borderId="18" xfId="8" applyFont="1" applyFill="1" applyBorder="1" applyAlignment="1">
      <alignment horizontal="center" vertical="center"/>
    </xf>
    <xf numFmtId="169" fontId="33" fillId="6" borderId="18" xfId="8" applyFont="1" applyFill="1" applyBorder="1" applyAlignment="1">
      <alignment horizontal="center" vertical="center"/>
    </xf>
    <xf numFmtId="169" fontId="45" fillId="2" borderId="0" xfId="8" applyFont="1" applyFill="1"/>
    <xf numFmtId="169" fontId="47" fillId="2" borderId="0" xfId="8" applyFont="1" applyFill="1"/>
    <xf numFmtId="169" fontId="33" fillId="15" borderId="18" xfId="8" applyFont="1" applyFill="1" applyBorder="1" applyAlignment="1">
      <alignment horizontal="center" vertical="center"/>
    </xf>
    <xf numFmtId="169" fontId="45" fillId="0" borderId="18" xfId="8" applyFont="1" applyFill="1" applyBorder="1" applyAlignment="1">
      <alignment vertical="center"/>
    </xf>
    <xf numFmtId="169" fontId="45" fillId="0" borderId="18" xfId="8" applyFont="1" applyFill="1" applyBorder="1" applyAlignment="1">
      <alignment horizontal="center" vertical="center"/>
    </xf>
    <xf numFmtId="169" fontId="45" fillId="0" borderId="18" xfId="8" applyFont="1" applyBorder="1" applyAlignment="1">
      <alignment horizontal="center" vertical="center"/>
    </xf>
    <xf numFmtId="169" fontId="45" fillId="0" borderId="34" xfId="8" applyFont="1" applyBorder="1" applyAlignment="1">
      <alignment horizontal="center" vertical="center"/>
    </xf>
    <xf numFmtId="169" fontId="45" fillId="0" borderId="34" xfId="8" applyFont="1" applyFill="1" applyBorder="1" applyAlignment="1">
      <alignment horizontal="center" vertical="center"/>
    </xf>
    <xf numFmtId="169" fontId="18" fillId="6" borderId="18" xfId="8" applyFont="1" applyFill="1" applyBorder="1" applyAlignment="1">
      <alignment vertical="center"/>
    </xf>
    <xf numFmtId="169" fontId="33" fillId="6" borderId="18" xfId="8" applyFont="1" applyFill="1" applyBorder="1" applyAlignment="1">
      <alignment vertical="center"/>
    </xf>
    <xf numFmtId="169" fontId="40" fillId="6" borderId="23" xfId="8" applyFont="1" applyFill="1" applyBorder="1" applyAlignment="1">
      <alignment horizontal="center" vertical="center" wrapText="1"/>
    </xf>
    <xf numFmtId="169" fontId="3" fillId="0" borderId="34" xfId="8" applyFont="1" applyBorder="1" applyAlignment="1">
      <alignment horizontal="center" vertical="center"/>
    </xf>
    <xf numFmtId="169" fontId="45" fillId="0" borderId="23" xfId="8" applyFont="1" applyFill="1" applyBorder="1" applyAlignment="1">
      <alignment horizontal="center" vertical="center"/>
    </xf>
    <xf numFmtId="169" fontId="45" fillId="0" borderId="23" xfId="8" applyFont="1" applyBorder="1" applyAlignment="1">
      <alignment horizontal="center" vertical="center"/>
    </xf>
    <xf numFmtId="169" fontId="33" fillId="6" borderId="23" xfId="8" applyFont="1" applyFill="1" applyBorder="1" applyAlignment="1">
      <alignment horizontal="center" vertical="center" wrapText="1"/>
    </xf>
    <xf numFmtId="169" fontId="33" fillId="6" borderId="30" xfId="8" applyFont="1" applyFill="1" applyBorder="1" applyAlignment="1">
      <alignment horizontal="center" vertical="center" wrapText="1"/>
    </xf>
    <xf numFmtId="169" fontId="45" fillId="0" borderId="36" xfId="8" applyFont="1" applyBorder="1" applyAlignment="1">
      <alignment horizontal="center" vertical="center"/>
    </xf>
    <xf numFmtId="169" fontId="45" fillId="0" borderId="35" xfId="8" applyFont="1" applyFill="1" applyBorder="1" applyAlignment="1">
      <alignment horizontal="center" vertical="center"/>
    </xf>
    <xf numFmtId="169" fontId="45" fillId="0" borderId="35" xfId="8" applyFont="1" applyBorder="1" applyAlignment="1">
      <alignment horizontal="center" vertical="center"/>
    </xf>
    <xf numFmtId="169" fontId="3" fillId="0" borderId="23" xfId="8" applyFont="1" applyBorder="1" applyAlignment="1">
      <alignment horizontal="center" vertical="center"/>
    </xf>
    <xf numFmtId="169" fontId="45" fillId="0" borderId="30" xfId="8" applyFont="1" applyBorder="1" applyAlignment="1">
      <alignment horizontal="center" vertical="center"/>
    </xf>
    <xf numFmtId="169" fontId="3" fillId="0" borderId="18" xfId="8" applyFont="1" applyBorder="1" applyAlignment="1">
      <alignment horizontal="center" vertical="center"/>
    </xf>
    <xf numFmtId="169" fontId="40" fillId="6" borderId="30" xfId="8" applyFont="1" applyFill="1" applyBorder="1" applyAlignment="1">
      <alignment horizontal="center" vertical="center" wrapText="1"/>
    </xf>
    <xf numFmtId="169" fontId="33" fillId="6" borderId="21" xfId="8" applyFont="1" applyFill="1" applyBorder="1" applyAlignment="1">
      <alignment horizontal="center" vertical="center"/>
    </xf>
    <xf numFmtId="169" fontId="3" fillId="0" borderId="38" xfId="8" applyFont="1" applyBorder="1" applyAlignment="1">
      <alignment horizontal="center" vertical="center"/>
    </xf>
    <xf numFmtId="169" fontId="3" fillId="0" borderId="21" xfId="8" applyFont="1" applyBorder="1" applyAlignment="1">
      <alignment horizontal="center" vertical="center"/>
    </xf>
    <xf numFmtId="169" fontId="3" fillId="0" borderId="30" xfId="8" applyFont="1" applyBorder="1" applyAlignment="1">
      <alignment horizontal="center" vertical="center"/>
    </xf>
    <xf numFmtId="169" fontId="40" fillId="6" borderId="0" xfId="8" applyFont="1" applyFill="1" applyBorder="1" applyAlignment="1">
      <alignment horizontal="center" vertical="center" wrapText="1"/>
    </xf>
    <xf numFmtId="169" fontId="36" fillId="0" borderId="21" xfId="8" applyFont="1" applyBorder="1" applyAlignment="1">
      <alignment horizontal="center" vertical="center"/>
    </xf>
    <xf numFmtId="169" fontId="3" fillId="0" borderId="35" xfId="8" applyFont="1" applyBorder="1" applyAlignment="1">
      <alignment horizontal="center" vertical="center"/>
    </xf>
    <xf numFmtId="174" fontId="3" fillId="2" borderId="0" xfId="9" applyNumberFormat="1" applyFont="1" applyFill="1"/>
    <xf numFmtId="169" fontId="33" fillId="2" borderId="0" xfId="8" applyFont="1" applyFill="1" applyBorder="1" applyAlignment="1">
      <alignment horizontal="center" vertical="center"/>
    </xf>
    <xf numFmtId="169" fontId="45" fillId="0" borderId="0" xfId="8" applyFont="1" applyFill="1"/>
    <xf numFmtId="169" fontId="3" fillId="0" borderId="0" xfId="8" applyFont="1" applyFill="1"/>
    <xf numFmtId="1" fontId="33" fillId="0" borderId="0" xfId="1" applyNumberFormat="1" applyFont="1" applyAlignment="1">
      <alignment horizontal="center" vertical="center" wrapText="1"/>
    </xf>
    <xf numFmtId="1" fontId="3" fillId="0" borderId="0" xfId="1" applyNumberFormat="1" applyFont="1"/>
    <xf numFmtId="1" fontId="3" fillId="2" borderId="0" xfId="1" applyNumberFormat="1" applyFont="1" applyFill="1"/>
    <xf numFmtId="1" fontId="36" fillId="2" borderId="0" xfId="1" applyNumberFormat="1" applyFont="1" applyFill="1"/>
    <xf numFmtId="1" fontId="40" fillId="0" borderId="0" xfId="1" applyNumberFormat="1" applyFont="1" applyAlignment="1">
      <alignment horizontal="center" vertical="center" wrapText="1"/>
    </xf>
    <xf numFmtId="1" fontId="43" fillId="0" borderId="0" xfId="1" applyNumberFormat="1" applyFont="1" applyAlignment="1">
      <alignment horizontal="center" vertical="center"/>
    </xf>
    <xf numFmtId="1" fontId="43" fillId="0" borderId="0" xfId="1" applyNumberFormat="1" applyFont="1" applyAlignment="1">
      <alignment horizontal="center" vertical="center" wrapText="1"/>
    </xf>
    <xf numFmtId="1" fontId="36" fillId="0" borderId="0" xfId="1" applyNumberFormat="1" applyFont="1"/>
    <xf numFmtId="1" fontId="36" fillId="0" borderId="0" xfId="1" applyNumberFormat="1" applyFont="1" applyAlignment="1">
      <alignment horizontal="center" vertical="center"/>
    </xf>
    <xf numFmtId="1" fontId="48" fillId="0" borderId="0" xfId="1" applyNumberFormat="1" applyFont="1"/>
    <xf numFmtId="1" fontId="36" fillId="2" borderId="0" xfId="1" applyNumberFormat="1" applyFont="1" applyFill="1" applyAlignment="1">
      <alignment horizontal="center" vertical="center"/>
    </xf>
    <xf numFmtId="1" fontId="40" fillId="6" borderId="18" xfId="1" applyNumberFormat="1" applyFont="1" applyFill="1" applyBorder="1" applyAlignment="1">
      <alignment horizontal="center" vertical="center" wrapText="1"/>
    </xf>
    <xf numFmtId="1" fontId="33" fillId="6" borderId="18" xfId="1" applyNumberFormat="1" applyFont="1" applyFill="1" applyBorder="1" applyAlignment="1">
      <alignment horizontal="center" vertical="center" wrapText="1"/>
    </xf>
    <xf numFmtId="1" fontId="33" fillId="6" borderId="23" xfId="1" applyNumberFormat="1" applyFont="1" applyFill="1" applyBorder="1" applyAlignment="1">
      <alignment horizontal="center" vertical="center" wrapText="1"/>
    </xf>
    <xf numFmtId="1" fontId="33" fillId="6" borderId="18" xfId="1" applyNumberFormat="1" applyFont="1" applyFill="1" applyBorder="1" applyAlignment="1">
      <alignment horizontal="center" vertical="center"/>
    </xf>
    <xf numFmtId="1" fontId="47" fillId="2" borderId="0" xfId="5" applyNumberFormat="1" applyFont="1" applyFill="1" applyAlignment="1">
      <alignment horizontal="right" vertical="center" wrapText="1" readingOrder="1"/>
    </xf>
    <xf numFmtId="1" fontId="43" fillId="0" borderId="18" xfId="1" applyNumberFormat="1" applyFont="1" applyBorder="1" applyAlignment="1">
      <alignment horizontal="center" vertical="center"/>
    </xf>
    <xf numFmtId="1" fontId="43" fillId="0" borderId="18" xfId="1" applyNumberFormat="1" applyFont="1" applyBorder="1" applyAlignment="1">
      <alignment horizontal="center" vertical="center" wrapText="1"/>
    </xf>
    <xf numFmtId="1" fontId="33" fillId="2" borderId="0" xfId="1" applyNumberFormat="1" applyFont="1" applyFill="1" applyAlignment="1">
      <alignment horizontal="center" vertical="center" wrapText="1"/>
    </xf>
    <xf numFmtId="1" fontId="3" fillId="0" borderId="18" xfId="1" applyNumberFormat="1" applyFont="1" applyBorder="1" applyAlignment="1">
      <alignment horizontal="left" vertical="center" wrapText="1"/>
    </xf>
    <xf numFmtId="174" fontId="34" fillId="0" borderId="0" xfId="9" applyNumberFormat="1" applyFont="1"/>
    <xf numFmtId="174" fontId="3" fillId="0" borderId="0" xfId="9" applyNumberFormat="1" applyFont="1"/>
    <xf numFmtId="174" fontId="40" fillId="6" borderId="18" xfId="9" applyNumberFormat="1" applyFont="1" applyFill="1" applyBorder="1" applyAlignment="1">
      <alignment horizontal="center" vertical="center" wrapText="1"/>
    </xf>
    <xf numFmtId="174" fontId="18" fillId="6" borderId="18" xfId="9" applyNumberFormat="1" applyFont="1" applyFill="1" applyBorder="1" applyAlignment="1">
      <alignment horizontal="center" vertical="center" wrapText="1"/>
    </xf>
    <xf numFmtId="174" fontId="42" fillId="0" borderId="18" xfId="9" applyNumberFormat="1" applyFont="1" applyBorder="1" applyAlignment="1">
      <alignment horizontal="center" vertical="center"/>
    </xf>
    <xf numFmtId="174" fontId="42" fillId="0" borderId="18" xfId="9" applyNumberFormat="1" applyFont="1" applyFill="1" applyBorder="1" applyAlignment="1">
      <alignment horizontal="center" vertical="center"/>
    </xf>
    <xf numFmtId="174" fontId="18" fillId="6" borderId="18" xfId="9" applyNumberFormat="1" applyFont="1" applyFill="1" applyBorder="1" applyAlignment="1">
      <alignment horizontal="center" vertical="center"/>
    </xf>
    <xf numFmtId="174" fontId="42" fillId="2" borderId="18" xfId="9" applyNumberFormat="1" applyFont="1" applyFill="1" applyBorder="1" applyAlignment="1">
      <alignment horizontal="center" vertical="center"/>
    </xf>
    <xf numFmtId="174" fontId="45" fillId="2" borderId="0" xfId="9" applyNumberFormat="1" applyFont="1" applyFill="1"/>
    <xf numFmtId="174" fontId="47" fillId="2" borderId="0" xfId="9" applyNumberFormat="1" applyFont="1" applyFill="1"/>
    <xf numFmtId="174" fontId="36" fillId="2" borderId="0" xfId="9" applyNumberFormat="1" applyFont="1" applyFill="1" applyBorder="1" applyAlignment="1">
      <alignment horizontal="center" vertical="center"/>
    </xf>
    <xf numFmtId="174" fontId="45" fillId="0" borderId="18" xfId="9" applyNumberFormat="1" applyFont="1" applyFill="1" applyBorder="1" applyAlignment="1">
      <alignment horizontal="center" vertical="center"/>
    </xf>
    <xf numFmtId="174" fontId="45" fillId="0" borderId="18" xfId="9" applyNumberFormat="1" applyFont="1" applyFill="1" applyBorder="1" applyAlignment="1">
      <alignment vertical="center"/>
    </xf>
    <xf numFmtId="174" fontId="18" fillId="6" borderId="18" xfId="9" applyNumberFormat="1" applyFont="1" applyFill="1" applyBorder="1" applyAlignment="1">
      <alignment vertical="center"/>
    </xf>
    <xf numFmtId="174" fontId="45" fillId="0" borderId="34" xfId="9" applyNumberFormat="1" applyFont="1" applyFill="1" applyBorder="1" applyAlignment="1">
      <alignment horizontal="center" vertical="center"/>
    </xf>
    <xf numFmtId="174" fontId="40" fillId="6" borderId="23" xfId="9" applyNumberFormat="1" applyFont="1" applyFill="1" applyBorder="1" applyAlignment="1">
      <alignment horizontal="center" vertical="center" wrapText="1"/>
    </xf>
    <xf numFmtId="174" fontId="45" fillId="0" borderId="23" xfId="9" applyNumberFormat="1" applyFont="1" applyFill="1" applyBorder="1" applyAlignment="1">
      <alignment horizontal="center" vertical="center"/>
    </xf>
    <xf numFmtId="174" fontId="33" fillId="6" borderId="18" xfId="9" applyNumberFormat="1" applyFont="1" applyFill="1" applyBorder="1" applyAlignment="1">
      <alignment horizontal="center" vertical="center" wrapText="1"/>
    </xf>
    <xf numFmtId="174" fontId="45" fillId="0" borderId="35" xfId="9" applyNumberFormat="1" applyFont="1" applyFill="1" applyBorder="1" applyAlignment="1">
      <alignment horizontal="center" vertical="center"/>
    </xf>
    <xf numFmtId="174" fontId="33" fillId="6" borderId="23" xfId="9" applyNumberFormat="1" applyFont="1" applyFill="1" applyBorder="1" applyAlignment="1">
      <alignment horizontal="center" vertical="center" wrapText="1"/>
    </xf>
    <xf numFmtId="174" fontId="45" fillId="2" borderId="18" xfId="9" applyNumberFormat="1" applyFont="1" applyFill="1" applyBorder="1" applyAlignment="1">
      <alignment horizontal="center" vertical="center"/>
    </xf>
    <xf numFmtId="174" fontId="45" fillId="2" borderId="23" xfId="9" applyNumberFormat="1" applyFont="1" applyFill="1" applyBorder="1" applyAlignment="1">
      <alignment horizontal="center" vertical="center"/>
    </xf>
    <xf numFmtId="174" fontId="18" fillId="15" borderId="18" xfId="9" applyNumberFormat="1" applyFont="1" applyFill="1" applyBorder="1" applyAlignment="1">
      <alignment horizontal="center" vertical="center"/>
    </xf>
    <xf numFmtId="174" fontId="33" fillId="2" borderId="0" xfId="9" applyNumberFormat="1" applyFont="1" applyFill="1" applyBorder="1" applyAlignment="1">
      <alignment horizontal="center" vertical="center"/>
    </xf>
    <xf numFmtId="174" fontId="45" fillId="2" borderId="35" xfId="9" applyNumberFormat="1" applyFont="1" applyFill="1" applyBorder="1" applyAlignment="1">
      <alignment horizontal="center" vertical="center"/>
    </xf>
    <xf numFmtId="174" fontId="45" fillId="0" borderId="0" xfId="9" applyNumberFormat="1" applyFont="1" applyFill="1"/>
    <xf numFmtId="174" fontId="3" fillId="0" borderId="0" xfId="9" applyNumberFormat="1" applyFont="1" applyFill="1"/>
    <xf numFmtId="0" fontId="27" fillId="19" borderId="0" xfId="1" applyFont="1" applyFill="1" applyAlignment="1">
      <alignment horizontal="center" vertical="center" textRotation="90" wrapText="1"/>
    </xf>
    <xf numFmtId="0" fontId="28" fillId="19" borderId="0" xfId="1" applyFont="1" applyFill="1" applyAlignment="1">
      <alignment horizontal="center" vertical="center" textRotation="90" wrapText="1"/>
    </xf>
    <xf numFmtId="170" fontId="18" fillId="19" borderId="0" xfId="7" applyNumberFormat="1" applyFont="1" applyFill="1" applyBorder="1" applyAlignment="1">
      <alignment horizontal="center" vertical="center"/>
    </xf>
    <xf numFmtId="172" fontId="18" fillId="19" borderId="0" xfId="11" applyNumberFormat="1" applyFont="1" applyFill="1" applyBorder="1" applyAlignment="1">
      <alignment horizontal="center" vertical="center"/>
    </xf>
    <xf numFmtId="0" fontId="7" fillId="19" borderId="0" xfId="1" applyFont="1" applyFill="1" applyAlignment="1">
      <alignment horizontal="center" vertical="center" wrapText="1"/>
    </xf>
    <xf numFmtId="0" fontId="18" fillId="19" borderId="0" xfId="1" applyFont="1" applyFill="1" applyAlignment="1">
      <alignment horizontal="center" vertical="center" wrapText="1"/>
    </xf>
    <xf numFmtId="41" fontId="18" fillId="19" borderId="0" xfId="6" applyFont="1" applyFill="1" applyBorder="1" applyAlignment="1">
      <alignment horizontal="center" vertical="center"/>
    </xf>
    <xf numFmtId="41" fontId="31" fillId="19" borderId="0" xfId="6" applyFont="1" applyFill="1" applyBorder="1" applyAlignment="1">
      <alignment horizontal="center" vertical="center" wrapText="1"/>
    </xf>
    <xf numFmtId="167" fontId="31" fillId="19" borderId="0" xfId="6" applyNumberFormat="1" applyFont="1" applyFill="1" applyBorder="1" applyAlignment="1">
      <alignment horizontal="center" vertical="center" wrapText="1"/>
    </xf>
    <xf numFmtId="170" fontId="31" fillId="19" borderId="0" xfId="7" applyNumberFormat="1" applyFont="1" applyFill="1" applyBorder="1" applyAlignment="1">
      <alignment horizontal="center" vertical="center" wrapText="1"/>
    </xf>
    <xf numFmtId="172" fontId="18" fillId="19" borderId="0" xfId="11" applyNumberFormat="1" applyFont="1" applyFill="1" applyAlignment="1">
      <alignment horizontal="center" vertical="center"/>
    </xf>
    <xf numFmtId="0" fontId="29" fillId="18" borderId="0" xfId="0" applyFont="1" applyFill="1" applyAlignment="1">
      <alignment horizontal="center" textRotation="90"/>
    </xf>
    <xf numFmtId="1" fontId="3" fillId="0" borderId="43" xfId="1" applyNumberFormat="1" applyFont="1" applyBorder="1" applyAlignment="1">
      <alignment horizontal="justify" vertical="center"/>
    </xf>
    <xf numFmtId="9" fontId="42" fillId="0" borderId="18" xfId="11" applyFont="1" applyFill="1" applyBorder="1" applyAlignment="1">
      <alignment horizontal="center" vertical="center" wrapText="1"/>
    </xf>
    <xf numFmtId="0" fontId="3" fillId="11" borderId="23" xfId="1" applyFont="1" applyFill="1" applyBorder="1" applyAlignment="1">
      <alignment horizontal="justify" vertical="center" wrapText="1"/>
    </xf>
    <xf numFmtId="0" fontId="50" fillId="12" borderId="18" xfId="0" applyFont="1" applyFill="1" applyBorder="1"/>
    <xf numFmtId="0" fontId="3" fillId="11" borderId="34" xfId="1" applyFont="1" applyFill="1" applyBorder="1" applyAlignment="1">
      <alignment horizontal="justify" vertical="center"/>
    </xf>
    <xf numFmtId="0" fontId="3" fillId="11" borderId="35" xfId="1" applyFont="1" applyFill="1" applyBorder="1" applyAlignment="1">
      <alignment horizontal="justify" vertical="center" wrapText="1"/>
    </xf>
    <xf numFmtId="0" fontId="3" fillId="11" borderId="18" xfId="1" applyFont="1" applyFill="1" applyBorder="1" applyAlignment="1">
      <alignment horizontal="justify" vertical="center" wrapText="1"/>
    </xf>
    <xf numFmtId="0" fontId="3" fillId="11" borderId="18" xfId="1" applyFont="1" applyFill="1" applyBorder="1" applyAlignment="1">
      <alignment horizontal="justify" vertical="center"/>
    </xf>
    <xf numFmtId="0" fontId="3" fillId="11" borderId="23" xfId="1" applyFont="1" applyFill="1" applyBorder="1" applyAlignment="1">
      <alignment horizontal="justify" vertical="center"/>
    </xf>
    <xf numFmtId="0" fontId="3" fillId="11" borderId="35" xfId="1" applyFont="1" applyFill="1" applyBorder="1" applyAlignment="1">
      <alignment horizontal="justify" vertical="center"/>
    </xf>
    <xf numFmtId="0" fontId="50" fillId="11" borderId="18" xfId="0" applyFont="1" applyFill="1" applyBorder="1"/>
    <xf numFmtId="1" fontId="3" fillId="0" borderId="40" xfId="1" applyNumberFormat="1" applyFont="1" applyBorder="1" applyAlignment="1">
      <alignment horizontal="justify" vertical="center" wrapText="1"/>
    </xf>
    <xf numFmtId="0" fontId="3" fillId="11" borderId="17" xfId="1" applyFont="1" applyFill="1" applyBorder="1" applyAlignment="1">
      <alignment horizontal="justify" vertical="center" wrapText="1"/>
    </xf>
    <xf numFmtId="0" fontId="3" fillId="11" borderId="24" xfId="1" applyFont="1" applyFill="1" applyBorder="1" applyAlignment="1">
      <alignment horizontal="justify" vertical="center" wrapText="1"/>
    </xf>
    <xf numFmtId="0" fontId="3" fillId="11" borderId="37" xfId="1" applyFont="1" applyFill="1" applyBorder="1" applyAlignment="1">
      <alignment horizontal="justify" vertical="center" wrapText="1"/>
    </xf>
    <xf numFmtId="0" fontId="3" fillId="11" borderId="18" xfId="1" applyFont="1" applyFill="1" applyBorder="1" applyAlignment="1">
      <alignment horizontal="left" vertical="center" wrapText="1"/>
    </xf>
    <xf numFmtId="174" fontId="41" fillId="7" borderId="21" xfId="9" applyNumberFormat="1" applyFont="1" applyFill="1" applyBorder="1" applyAlignment="1" applyProtection="1">
      <alignment horizontal="center" vertical="center" wrapText="1"/>
      <protection locked="0"/>
    </xf>
    <xf numFmtId="174" fontId="3" fillId="9" borderId="0" xfId="9" applyNumberFormat="1" applyFont="1" applyFill="1"/>
    <xf numFmtId="174" fontId="36" fillId="9" borderId="0" xfId="9" applyNumberFormat="1" applyFont="1" applyFill="1"/>
    <xf numFmtId="174" fontId="36" fillId="9" borderId="0" xfId="9" applyNumberFormat="1" applyFont="1" applyFill="1" applyAlignment="1">
      <alignment vertical="center"/>
    </xf>
    <xf numFmtId="174" fontId="36" fillId="2" borderId="0" xfId="9" applyNumberFormat="1" applyFont="1" applyFill="1" applyAlignment="1">
      <alignment horizontal="center" vertical="center"/>
    </xf>
    <xf numFmtId="174" fontId="3" fillId="2" borderId="21" xfId="9" applyNumberFormat="1" applyFont="1" applyFill="1" applyBorder="1" applyAlignment="1">
      <alignment horizontal="center" vertical="center"/>
    </xf>
    <xf numFmtId="174" fontId="3" fillId="2" borderId="18" xfId="9" applyNumberFormat="1" applyFont="1" applyFill="1" applyBorder="1" applyAlignment="1">
      <alignment horizontal="center" vertical="center"/>
    </xf>
    <xf numFmtId="174" fontId="3" fillId="16" borderId="21" xfId="9" applyNumberFormat="1" applyFont="1" applyFill="1" applyBorder="1" applyAlignment="1">
      <alignment horizontal="center" vertical="center"/>
    </xf>
    <xf numFmtId="174" fontId="3" fillId="16" borderId="18" xfId="9" applyNumberFormat="1" applyFont="1" applyFill="1" applyBorder="1" applyAlignment="1">
      <alignment horizontal="center" vertical="center"/>
    </xf>
    <xf numFmtId="174" fontId="3" fillId="0" borderId="21" xfId="9" applyNumberFormat="1" applyFont="1" applyFill="1" applyBorder="1" applyAlignment="1">
      <alignment horizontal="center" vertical="center"/>
    </xf>
    <xf numFmtId="174" fontId="41" fillId="7" borderId="18" xfId="9" applyNumberFormat="1" applyFont="1" applyFill="1" applyBorder="1" applyAlignment="1" applyProtection="1">
      <alignment horizontal="center" vertical="center" wrapText="1"/>
      <protection locked="0"/>
    </xf>
    <xf numFmtId="174" fontId="3" fillId="16" borderId="18" xfId="9" applyNumberFormat="1" applyFont="1" applyFill="1" applyBorder="1" applyAlignment="1">
      <alignment vertical="center"/>
    </xf>
    <xf numFmtId="174" fontId="3" fillId="0" borderId="18" xfId="9" applyNumberFormat="1" applyFont="1" applyFill="1" applyBorder="1" applyAlignment="1">
      <alignment horizontal="center" vertical="center"/>
    </xf>
    <xf numFmtId="174" fontId="3" fillId="9" borderId="18" xfId="9" applyNumberFormat="1" applyFont="1" applyFill="1" applyBorder="1" applyAlignment="1">
      <alignment horizontal="center" vertical="center"/>
    </xf>
    <xf numFmtId="174" fontId="36" fillId="16" borderId="21" xfId="9" applyNumberFormat="1" applyFont="1" applyFill="1" applyBorder="1" applyAlignment="1">
      <alignment horizontal="center" vertical="center"/>
    </xf>
    <xf numFmtId="174" fontId="36" fillId="16" borderId="18" xfId="9" applyNumberFormat="1" applyFont="1" applyFill="1" applyBorder="1" applyAlignment="1">
      <alignment horizontal="center" vertical="center"/>
    </xf>
    <xf numFmtId="174" fontId="3" fillId="0" borderId="0" xfId="9" applyNumberFormat="1" applyFont="1" applyFill="1" applyAlignment="1">
      <alignment horizontal="center"/>
    </xf>
    <xf numFmtId="174" fontId="33" fillId="6" borderId="18" xfId="9" applyNumberFormat="1" applyFont="1" applyFill="1" applyBorder="1" applyAlignment="1">
      <alignment vertical="center"/>
    </xf>
    <xf numFmtId="174" fontId="3" fillId="9" borderId="18" xfId="9" applyNumberFormat="1" applyFont="1" applyFill="1" applyBorder="1" applyAlignment="1">
      <alignment vertical="center"/>
    </xf>
    <xf numFmtId="172" fontId="33" fillId="6" borderId="18" xfId="11" applyNumberFormat="1" applyFont="1" applyFill="1" applyBorder="1" applyAlignment="1">
      <alignment horizontal="center" vertical="center"/>
    </xf>
    <xf numFmtId="174" fontId="3" fillId="9" borderId="21" xfId="9" applyNumberFormat="1" applyFont="1" applyFill="1" applyBorder="1" applyAlignment="1">
      <alignment vertical="center"/>
    </xf>
    <xf numFmtId="174" fontId="3" fillId="9" borderId="21" xfId="9" applyNumberFormat="1" applyFont="1" applyFill="1" applyBorder="1" applyAlignment="1">
      <alignment horizontal="center" vertical="center"/>
    </xf>
    <xf numFmtId="174" fontId="3" fillId="17" borderId="18" xfId="9" applyNumberFormat="1" applyFont="1" applyFill="1" applyBorder="1" applyAlignment="1">
      <alignment horizontal="center" vertical="center"/>
    </xf>
    <xf numFmtId="174" fontId="3" fillId="2" borderId="38" xfId="9" applyNumberFormat="1" applyFont="1" applyFill="1" applyBorder="1" applyAlignment="1">
      <alignment horizontal="center" vertical="center"/>
    </xf>
    <xf numFmtId="174" fontId="3" fillId="2" borderId="35" xfId="9" applyNumberFormat="1" applyFont="1" applyFill="1" applyBorder="1" applyAlignment="1">
      <alignment horizontal="center" vertical="center"/>
    </xf>
    <xf numFmtId="174" fontId="3" fillId="9" borderId="18" xfId="9" applyNumberFormat="1" applyFont="1" applyFill="1" applyBorder="1"/>
    <xf numFmtId="174" fontId="3" fillId="2" borderId="0" xfId="9" applyNumberFormat="1" applyFont="1" applyFill="1" applyBorder="1" applyAlignment="1">
      <alignment horizontal="center" vertical="center"/>
    </xf>
    <xf numFmtId="174" fontId="3" fillId="9" borderId="18" xfId="9" applyNumberFormat="1" applyFont="1" applyFill="1" applyBorder="1" applyAlignment="1">
      <alignment horizontal="center"/>
    </xf>
    <xf numFmtId="174" fontId="3" fillId="0" borderId="41" xfId="9" applyNumberFormat="1" applyFont="1" applyFill="1" applyBorder="1"/>
    <xf numFmtId="174" fontId="3" fillId="0" borderId="18" xfId="9" applyNumberFormat="1" applyFont="1" applyBorder="1"/>
    <xf numFmtId="174" fontId="3" fillId="0" borderId="18" xfId="9" applyNumberFormat="1" applyFont="1" applyFill="1" applyBorder="1"/>
    <xf numFmtId="174" fontId="3" fillId="16" borderId="23" xfId="9" applyNumberFormat="1" applyFont="1" applyFill="1" applyBorder="1" applyAlignment="1">
      <alignment horizontal="center" vertical="center"/>
    </xf>
    <xf numFmtId="174" fontId="3" fillId="16" borderId="35" xfId="9" applyNumberFormat="1" applyFont="1" applyFill="1" applyBorder="1" applyAlignment="1">
      <alignment horizontal="center" vertical="center"/>
    </xf>
    <xf numFmtId="174" fontId="3" fillId="16" borderId="38" xfId="9" applyNumberFormat="1" applyFont="1" applyFill="1" applyBorder="1" applyAlignment="1">
      <alignment horizontal="center" vertical="center"/>
    </xf>
    <xf numFmtId="10" fontId="42" fillId="2" borderId="18" xfId="11" applyNumberFormat="1" applyFont="1" applyFill="1" applyBorder="1" applyAlignment="1">
      <alignment horizontal="center" vertical="center"/>
    </xf>
    <xf numFmtId="10" fontId="3" fillId="9" borderId="0" xfId="1" applyNumberFormat="1" applyFont="1" applyFill="1"/>
    <xf numFmtId="10" fontId="33" fillId="6" borderId="18" xfId="11" applyNumberFormat="1" applyFont="1" applyFill="1" applyBorder="1" applyAlignment="1">
      <alignment horizontal="center" vertical="center"/>
    </xf>
    <xf numFmtId="10" fontId="3" fillId="0" borderId="0" xfId="6" applyNumberFormat="1" applyFont="1" applyFill="1"/>
    <xf numFmtId="10" fontId="41" fillId="7" borderId="21" xfId="0" applyNumberFormat="1" applyFont="1" applyFill="1" applyBorder="1" applyAlignment="1" applyProtection="1">
      <alignment horizontal="center" vertical="center" wrapText="1"/>
      <protection locked="0"/>
    </xf>
    <xf numFmtId="164" fontId="42" fillId="0" borderId="18" xfId="9" applyFont="1" applyBorder="1" applyAlignment="1">
      <alignment horizontal="center" vertical="center"/>
    </xf>
    <xf numFmtId="164" fontId="42" fillId="2" borderId="18" xfId="9" applyFont="1" applyFill="1" applyBorder="1" applyAlignment="1">
      <alignment horizontal="center" vertical="center"/>
    </xf>
    <xf numFmtId="10" fontId="3" fillId="2" borderId="0" xfId="11" applyNumberFormat="1" applyFont="1" applyFill="1"/>
    <xf numFmtId="44" fontId="18" fillId="6" borderId="18" xfId="12" applyFont="1" applyFill="1" applyBorder="1" applyAlignment="1">
      <alignment horizontal="center" vertical="center"/>
    </xf>
    <xf numFmtId="176" fontId="18" fillId="6" borderId="18" xfId="12" applyNumberFormat="1" applyFont="1" applyFill="1" applyBorder="1" applyAlignment="1">
      <alignment horizontal="center" vertical="center"/>
    </xf>
    <xf numFmtId="174" fontId="42" fillId="0" borderId="18" xfId="3" applyNumberFormat="1" applyFont="1" applyFill="1" applyBorder="1" applyAlignment="1">
      <alignment horizontal="center" vertical="center"/>
    </xf>
    <xf numFmtId="174" fontId="42" fillId="0" borderId="18" xfId="4" applyNumberFormat="1" applyFont="1" applyBorder="1" applyAlignment="1">
      <alignment horizontal="center" vertical="center"/>
    </xf>
    <xf numFmtId="174" fontId="42" fillId="13" borderId="18" xfId="1" applyNumberFormat="1" applyFont="1" applyFill="1" applyBorder="1" applyAlignment="1">
      <alignment horizontal="center" vertical="center"/>
    </xf>
    <xf numFmtId="10" fontId="3" fillId="9" borderId="0" xfId="11" applyNumberFormat="1" applyFont="1" applyFill="1"/>
    <xf numFmtId="174" fontId="42" fillId="14" borderId="18" xfId="9" applyNumberFormat="1" applyFont="1" applyFill="1" applyBorder="1" applyAlignment="1">
      <alignment horizontal="center" vertical="center"/>
    </xf>
    <xf numFmtId="174" fontId="42" fillId="14" borderId="18" xfId="4" applyNumberFormat="1" applyFont="1" applyFill="1" applyBorder="1" applyAlignment="1">
      <alignment horizontal="center" vertical="center"/>
    </xf>
    <xf numFmtId="174" fontId="42" fillId="0" borderId="18" xfId="1" applyNumberFormat="1" applyFont="1" applyBorder="1" applyAlignment="1">
      <alignment horizontal="center" vertical="center"/>
    </xf>
    <xf numFmtId="164" fontId="42" fillId="14" borderId="18" xfId="9" applyFont="1" applyFill="1" applyBorder="1" applyAlignment="1">
      <alignment horizontal="center" vertical="center"/>
    </xf>
    <xf numFmtId="164" fontId="18" fillId="6" borderId="18" xfId="9" applyFont="1" applyFill="1" applyBorder="1" applyAlignment="1">
      <alignment horizontal="center" vertical="center"/>
    </xf>
    <xf numFmtId="0" fontId="33" fillId="6" borderId="18" xfId="11" applyNumberFormat="1" applyFont="1" applyFill="1" applyBorder="1" applyAlignment="1">
      <alignment horizontal="center" vertical="center"/>
    </xf>
    <xf numFmtId="172" fontId="3" fillId="0" borderId="0" xfId="11" applyNumberFormat="1" applyFont="1" applyFill="1" applyBorder="1"/>
    <xf numFmtId="172" fontId="33" fillId="6" borderId="35" xfId="11" applyNumberFormat="1" applyFont="1" applyFill="1" applyBorder="1" applyAlignment="1">
      <alignment horizontal="center" vertical="center"/>
    </xf>
    <xf numFmtId="174" fontId="33" fillId="6" borderId="35" xfId="9" applyNumberFormat="1" applyFont="1" applyFill="1" applyBorder="1" applyAlignment="1">
      <alignment vertical="center"/>
    </xf>
    <xf numFmtId="174" fontId="3" fillId="9" borderId="38" xfId="9" applyNumberFormat="1" applyFont="1" applyFill="1" applyBorder="1" applyAlignment="1">
      <alignment horizontal="center" vertical="center"/>
    </xf>
    <xf numFmtId="174" fontId="3" fillId="9" borderId="35" xfId="9" applyNumberFormat="1" applyFont="1" applyFill="1" applyBorder="1" applyAlignment="1">
      <alignment horizontal="center" vertical="center"/>
    </xf>
    <xf numFmtId="1" fontId="3" fillId="0" borderId="0" xfId="6" applyNumberFormat="1" applyFont="1" applyFill="1" applyBorder="1"/>
    <xf numFmtId="174" fontId="3" fillId="0" borderId="0" xfId="9" applyNumberFormat="1" applyFont="1" applyFill="1" applyBorder="1"/>
    <xf numFmtId="174" fontId="41" fillId="7" borderId="30" xfId="9" applyNumberFormat="1" applyFont="1" applyFill="1" applyBorder="1" applyAlignment="1" applyProtection="1">
      <alignment horizontal="center" vertical="center" wrapText="1"/>
      <protection locked="0"/>
    </xf>
    <xf numFmtId="10" fontId="3" fillId="2" borderId="21" xfId="11" applyNumberFormat="1" applyFont="1" applyFill="1" applyBorder="1" applyAlignment="1">
      <alignment horizontal="center" vertical="center"/>
    </xf>
    <xf numFmtId="0" fontId="18" fillId="6" borderId="18" xfId="11" applyNumberFormat="1" applyFont="1" applyFill="1" applyBorder="1" applyAlignment="1">
      <alignment horizontal="center" vertical="center"/>
    </xf>
    <xf numFmtId="9" fontId="33" fillId="6" borderId="18" xfId="11" applyFont="1" applyFill="1" applyBorder="1" applyAlignment="1">
      <alignment horizontal="center" vertical="center"/>
    </xf>
    <xf numFmtId="10" fontId="3" fillId="0" borderId="18" xfId="1" applyNumberFormat="1" applyFont="1" applyBorder="1"/>
    <xf numFmtId="169" fontId="18" fillId="6" borderId="18" xfId="4" applyNumberFormat="1" applyFont="1" applyFill="1" applyBorder="1" applyAlignment="1">
      <alignment horizontal="center" vertical="center"/>
    </xf>
    <xf numFmtId="0" fontId="3" fillId="20" borderId="0" xfId="1" applyFont="1" applyFill="1"/>
    <xf numFmtId="174" fontId="3" fillId="20" borderId="0" xfId="9" applyNumberFormat="1" applyFont="1" applyFill="1"/>
    <xf numFmtId="172" fontId="3" fillId="20" borderId="0" xfId="11" applyNumberFormat="1" applyFont="1" applyFill="1"/>
    <xf numFmtId="174" fontId="18" fillId="6" borderId="35" xfId="9" applyNumberFormat="1" applyFont="1" applyFill="1" applyBorder="1" applyAlignment="1">
      <alignment horizontal="center" vertical="center"/>
    </xf>
    <xf numFmtId="169" fontId="18" fillId="6" borderId="35" xfId="8" applyFont="1" applyFill="1" applyBorder="1" applyAlignment="1">
      <alignment horizontal="center" vertical="center"/>
    </xf>
    <xf numFmtId="174" fontId="33" fillId="6" borderId="35" xfId="9" applyNumberFormat="1" applyFont="1" applyFill="1" applyBorder="1" applyAlignment="1">
      <alignment horizontal="center" vertical="center"/>
    </xf>
    <xf numFmtId="172" fontId="3" fillId="0" borderId="0" xfId="11" applyNumberFormat="1" applyFont="1" applyFill="1" applyBorder="1" applyAlignment="1">
      <alignment horizontal="center" vertical="center"/>
    </xf>
    <xf numFmtId="174" fontId="3" fillId="0" borderId="0" xfId="9" applyNumberFormat="1" applyFont="1" applyFill="1" applyBorder="1" applyAlignment="1">
      <alignment horizontal="center" vertical="center"/>
    </xf>
    <xf numFmtId="1" fontId="3" fillId="0" borderId="23" xfId="6" applyNumberFormat="1" applyFont="1" applyFill="1" applyBorder="1"/>
    <xf numFmtId="174" fontId="3" fillId="0" borderId="23" xfId="9" applyNumberFormat="1" applyFont="1" applyFill="1" applyBorder="1"/>
    <xf numFmtId="174" fontId="3" fillId="16" borderId="36" xfId="9" applyNumberFormat="1" applyFont="1" applyFill="1" applyBorder="1" applyAlignment="1">
      <alignment horizontal="center" vertical="center"/>
    </xf>
    <xf numFmtId="174" fontId="3" fillId="16" borderId="34" xfId="9" applyNumberFormat="1" applyFont="1" applyFill="1" applyBorder="1" applyAlignment="1">
      <alignment horizontal="center" vertical="center"/>
    </xf>
    <xf numFmtId="10" fontId="33" fillId="6" borderId="35" xfId="11" applyNumberFormat="1" applyFont="1" applyFill="1" applyBorder="1" applyAlignment="1">
      <alignment horizontal="center" vertical="center"/>
    </xf>
    <xf numFmtId="3" fontId="18" fillId="6" borderId="38" xfId="4" applyNumberFormat="1" applyFont="1" applyFill="1" applyBorder="1" applyAlignment="1">
      <alignment horizontal="center" vertical="center"/>
    </xf>
    <xf numFmtId="169" fontId="45" fillId="13" borderId="18" xfId="8" applyFont="1" applyFill="1" applyBorder="1" applyAlignment="1">
      <alignment horizontal="center" vertical="center"/>
    </xf>
    <xf numFmtId="174" fontId="3" fillId="0" borderId="38" xfId="9" applyNumberFormat="1" applyFont="1" applyFill="1" applyBorder="1" applyAlignment="1">
      <alignment horizontal="center" vertical="center"/>
    </xf>
    <xf numFmtId="174" fontId="37" fillId="2" borderId="0" xfId="9" applyNumberFormat="1" applyFont="1" applyFill="1"/>
    <xf numFmtId="0" fontId="50" fillId="22" borderId="18" xfId="0" applyFont="1" applyFill="1" applyBorder="1"/>
    <xf numFmtId="0" fontId="3" fillId="23" borderId="18" xfId="1" applyFont="1" applyFill="1" applyBorder="1" applyAlignment="1">
      <alignment horizontal="justify" vertical="center" wrapText="1"/>
    </xf>
    <xf numFmtId="1" fontId="3" fillId="23" borderId="18" xfId="1" applyNumberFormat="1" applyFont="1" applyFill="1" applyBorder="1" applyAlignment="1">
      <alignment horizontal="justify" vertical="center"/>
    </xf>
    <xf numFmtId="0" fontId="50" fillId="24" borderId="18" xfId="0" applyFont="1" applyFill="1" applyBorder="1"/>
    <xf numFmtId="0" fontId="50" fillId="13" borderId="18" xfId="0" applyFont="1" applyFill="1" applyBorder="1"/>
    <xf numFmtId="1" fontId="3" fillId="23" borderId="18" xfId="1" applyNumberFormat="1" applyFont="1" applyFill="1" applyBorder="1" applyAlignment="1">
      <alignment horizontal="justify" vertical="center" wrapText="1"/>
    </xf>
    <xf numFmtId="0" fontId="50" fillId="25" borderId="18" xfId="0" applyFont="1" applyFill="1" applyBorder="1"/>
    <xf numFmtId="0" fontId="50" fillId="26" borderId="18" xfId="0" applyFont="1" applyFill="1" applyBorder="1"/>
    <xf numFmtId="0" fontId="50" fillId="27" borderId="18" xfId="0" applyFont="1" applyFill="1" applyBorder="1"/>
    <xf numFmtId="0" fontId="50" fillId="27" borderId="0" xfId="0" applyFont="1" applyFill="1"/>
    <xf numFmtId="0" fontId="50" fillId="21" borderId="18" xfId="0" applyFont="1" applyFill="1" applyBorder="1"/>
    <xf numFmtId="1" fontId="3" fillId="23" borderId="40" xfId="1" applyNumberFormat="1" applyFont="1" applyFill="1" applyBorder="1" applyAlignment="1">
      <alignment horizontal="justify" vertical="center"/>
    </xf>
    <xf numFmtId="0" fontId="50" fillId="28" borderId="18" xfId="0" applyFont="1" applyFill="1" applyBorder="1"/>
    <xf numFmtId="0" fontId="50" fillId="29" borderId="18" xfId="0" applyFont="1" applyFill="1" applyBorder="1"/>
    <xf numFmtId="0" fontId="3" fillId="26" borderId="18" xfId="1" applyFont="1" applyFill="1" applyBorder="1"/>
    <xf numFmtId="0" fontId="49" fillId="11" borderId="29" xfId="0" applyFont="1" applyFill="1" applyBorder="1" applyAlignment="1">
      <alignment horizontal="left" vertical="center" wrapText="1" readingOrder="1"/>
    </xf>
    <xf numFmtId="0" fontId="8" fillId="2" borderId="0" xfId="1" applyFont="1" applyFill="1" applyAlignment="1">
      <alignment horizontal="justify" vertical="center" wrapText="1"/>
    </xf>
    <xf numFmtId="0" fontId="3" fillId="21" borderId="18" xfId="1" applyFont="1" applyFill="1" applyBorder="1"/>
    <xf numFmtId="0" fontId="3" fillId="30" borderId="18" xfId="1" applyFont="1" applyFill="1" applyBorder="1"/>
    <xf numFmtId="0" fontId="3" fillId="2" borderId="18" xfId="1" applyFont="1" applyFill="1" applyBorder="1" applyAlignment="1">
      <alignment horizontal="center" vertical="center" wrapText="1"/>
    </xf>
    <xf numFmtId="0" fontId="3" fillId="13" borderId="18" xfId="1" applyFont="1" applyFill="1" applyBorder="1"/>
    <xf numFmtId="0" fontId="3" fillId="12" borderId="18" xfId="1" applyFont="1" applyFill="1" applyBorder="1"/>
    <xf numFmtId="0" fontId="49" fillId="31" borderId="29" xfId="0" applyFont="1" applyFill="1" applyBorder="1" applyAlignment="1">
      <alignment horizontal="left" vertical="center" readingOrder="1"/>
    </xf>
    <xf numFmtId="0" fontId="49" fillId="31" borderId="29" xfId="0" applyFont="1" applyFill="1" applyBorder="1" applyAlignment="1">
      <alignment horizontal="left" vertical="center" wrapText="1" readingOrder="1"/>
    </xf>
    <xf numFmtId="0" fontId="49" fillId="32" borderId="29" xfId="0" applyFont="1" applyFill="1" applyBorder="1" applyAlignment="1">
      <alignment horizontal="left" vertical="center" wrapText="1" readingOrder="1"/>
    </xf>
    <xf numFmtId="0" fontId="3" fillId="18" borderId="18" xfId="1" applyFont="1" applyFill="1" applyBorder="1"/>
    <xf numFmtId="0" fontId="3" fillId="30" borderId="35" xfId="1" applyFont="1" applyFill="1" applyBorder="1"/>
    <xf numFmtId="172" fontId="3" fillId="0" borderId="35" xfId="11" applyNumberFormat="1" applyFont="1" applyFill="1" applyBorder="1" applyAlignment="1">
      <alignment horizontal="center" vertical="center"/>
    </xf>
    <xf numFmtId="172" fontId="3" fillId="0" borderId="38" xfId="11" applyNumberFormat="1" applyFont="1" applyFill="1" applyBorder="1" applyAlignment="1">
      <alignment horizontal="center" vertical="center"/>
    </xf>
    <xf numFmtId="172" fontId="3" fillId="0" borderId="18" xfId="1" applyNumberFormat="1" applyFont="1" applyBorder="1" applyAlignment="1">
      <alignment horizontal="center" vertical="center"/>
    </xf>
    <xf numFmtId="172" fontId="3" fillId="33" borderId="21" xfId="11" applyNumberFormat="1" applyFont="1" applyFill="1" applyBorder="1" applyAlignment="1">
      <alignment horizontal="center" vertical="center"/>
    </xf>
    <xf numFmtId="174" fontId="45" fillId="12" borderId="0" xfId="9" applyNumberFormat="1" applyFont="1" applyFill="1"/>
    <xf numFmtId="3" fontId="45" fillId="12" borderId="0" xfId="1" applyNumberFormat="1" applyFont="1" applyFill="1"/>
    <xf numFmtId="0" fontId="45" fillId="12" borderId="0" xfId="1" applyFont="1" applyFill="1"/>
    <xf numFmtId="0" fontId="45" fillId="11" borderId="0" xfId="1" applyFont="1" applyFill="1"/>
    <xf numFmtId="9" fontId="45" fillId="12" borderId="0" xfId="11" applyFont="1" applyFill="1"/>
    <xf numFmtId="170" fontId="23" fillId="0" borderId="0" xfId="7" applyNumberFormat="1" applyFont="1" applyAlignment="1">
      <alignment horizontal="center" vertical="center"/>
    </xf>
    <xf numFmtId="0" fontId="3" fillId="11" borderId="34" xfId="1" applyFont="1" applyFill="1" applyBorder="1" applyAlignment="1">
      <alignment horizontal="justify" vertical="center" wrapText="1"/>
    </xf>
    <xf numFmtId="170" fontId="29" fillId="0" borderId="0" xfId="7" applyNumberFormat="1" applyFont="1" applyAlignment="1">
      <alignment horizontal="center" vertical="center"/>
    </xf>
    <xf numFmtId="0" fontId="3" fillId="35" borderId="18" xfId="1" applyFont="1" applyFill="1" applyBorder="1" applyAlignment="1">
      <alignment horizontal="center" vertical="center" wrapText="1"/>
    </xf>
    <xf numFmtId="0" fontId="3" fillId="36" borderId="18" xfId="1" applyFont="1" applyFill="1" applyBorder="1" applyAlignment="1">
      <alignment horizontal="center" vertical="center" wrapText="1"/>
    </xf>
    <xf numFmtId="0" fontId="3" fillId="0" borderId="18" xfId="1" applyFont="1" applyBorder="1" applyAlignment="1">
      <alignment horizontal="center" vertical="center" wrapText="1"/>
    </xf>
    <xf numFmtId="0" fontId="3" fillId="2" borderId="35" xfId="1" applyFont="1" applyFill="1" applyBorder="1" applyAlignment="1">
      <alignment horizontal="center" vertical="center" wrapText="1"/>
    </xf>
    <xf numFmtId="0" fontId="3" fillId="2" borderId="34" xfId="1" applyFont="1" applyFill="1" applyBorder="1" applyAlignment="1">
      <alignment horizontal="center" vertical="center" wrapText="1"/>
    </xf>
    <xf numFmtId="10" fontId="3" fillId="2" borderId="0" xfId="11" applyNumberFormat="1" applyFont="1" applyFill="1" applyBorder="1" applyAlignment="1">
      <alignment horizontal="center" vertical="center"/>
    </xf>
    <xf numFmtId="170" fontId="23" fillId="0" borderId="0" xfId="7" applyNumberFormat="1" applyFont="1" applyFill="1" applyAlignment="1">
      <alignment horizontal="center" vertical="center"/>
    </xf>
    <xf numFmtId="0" fontId="8" fillId="3" borderId="4" xfId="1" applyFont="1" applyFill="1" applyBorder="1" applyAlignment="1">
      <alignment horizontal="center" vertical="center" textRotation="90" wrapText="1"/>
    </xf>
    <xf numFmtId="0" fontId="8" fillId="3" borderId="0" xfId="1" applyFont="1" applyFill="1" applyAlignment="1">
      <alignment horizontal="center" vertical="center" textRotation="90" wrapText="1"/>
    </xf>
    <xf numFmtId="172" fontId="46" fillId="2" borderId="0" xfId="1" applyNumberFormat="1" applyFont="1" applyFill="1" applyAlignment="1">
      <alignment wrapText="1"/>
    </xf>
    <xf numFmtId="0" fontId="3" fillId="2" borderId="35" xfId="1" applyFont="1" applyFill="1" applyBorder="1" applyAlignment="1">
      <alignment horizontal="justify" vertical="center" wrapText="1"/>
    </xf>
    <xf numFmtId="0" fontId="3" fillId="23" borderId="35" xfId="1" applyFont="1" applyFill="1" applyBorder="1" applyAlignment="1">
      <alignment horizontal="justify" vertical="center" wrapText="1"/>
    </xf>
    <xf numFmtId="0" fontId="3" fillId="0" borderId="0" xfId="1" applyFont="1" applyAlignment="1">
      <alignment horizontal="center" vertical="center" wrapText="1"/>
    </xf>
    <xf numFmtId="0" fontId="3" fillId="35" borderId="0" xfId="1" applyFont="1" applyFill="1" applyAlignment="1">
      <alignment horizontal="center" vertical="center" wrapText="1"/>
    </xf>
    <xf numFmtId="0" fontId="3" fillId="34" borderId="35" xfId="1" applyFont="1" applyFill="1" applyBorder="1" applyAlignment="1">
      <alignment horizontal="center" vertical="center" wrapText="1"/>
    </xf>
    <xf numFmtId="0" fontId="3" fillId="0" borderId="34" xfId="1" applyFont="1" applyBorder="1" applyAlignment="1">
      <alignment horizontal="justify" vertical="center" wrapText="1"/>
    </xf>
    <xf numFmtId="0" fontId="3" fillId="11" borderId="44" xfId="1" applyFont="1" applyFill="1" applyBorder="1" applyAlignment="1">
      <alignment horizontal="justify" vertical="center" wrapText="1"/>
    </xf>
    <xf numFmtId="1" fontId="3" fillId="37" borderId="18" xfId="1" applyNumberFormat="1" applyFont="1" applyFill="1" applyBorder="1" applyAlignment="1">
      <alignment horizontal="justify" vertical="center"/>
    </xf>
    <xf numFmtId="1" fontId="3" fillId="37" borderId="34" xfId="1" applyNumberFormat="1" applyFont="1" applyFill="1" applyBorder="1" applyAlignment="1">
      <alignment horizontal="justify" vertical="center"/>
    </xf>
    <xf numFmtId="1" fontId="3" fillId="37" borderId="18" xfId="9" applyNumberFormat="1" applyFont="1" applyFill="1" applyBorder="1" applyAlignment="1">
      <alignment horizontal="justify" vertical="center"/>
    </xf>
    <xf numFmtId="0" fontId="54" fillId="0" borderId="0" xfId="0" applyFont="1"/>
    <xf numFmtId="1" fontId="3" fillId="13" borderId="18" xfId="9" applyNumberFormat="1" applyFont="1" applyFill="1" applyBorder="1" applyAlignment="1">
      <alignment horizontal="justify" vertical="center"/>
    </xf>
    <xf numFmtId="172" fontId="42" fillId="38" borderId="18" xfId="11" applyNumberFormat="1" applyFont="1" applyFill="1" applyBorder="1" applyAlignment="1">
      <alignment horizontal="center" vertical="center"/>
    </xf>
    <xf numFmtId="172" fontId="3" fillId="38" borderId="0" xfId="11" applyNumberFormat="1" applyFont="1" applyFill="1"/>
    <xf numFmtId="174" fontId="3" fillId="13" borderId="0" xfId="9" applyNumberFormat="1" applyFont="1" applyFill="1"/>
    <xf numFmtId="172" fontId="3" fillId="13" borderId="0" xfId="1" applyNumberFormat="1" applyFont="1" applyFill="1"/>
    <xf numFmtId="0" fontId="7" fillId="19" borderId="0" xfId="1" applyFont="1" applyFill="1" applyBorder="1" applyAlignment="1">
      <alignment horizontal="center" vertical="center" wrapText="1"/>
    </xf>
    <xf numFmtId="0" fontId="8" fillId="2" borderId="0" xfId="1" applyFont="1" applyFill="1" applyBorder="1" applyAlignment="1">
      <alignment horizontal="justify" vertical="center" wrapText="1"/>
    </xf>
    <xf numFmtId="172" fontId="15" fillId="2" borderId="0" xfId="11" applyNumberFormat="1" applyFont="1" applyFill="1" applyBorder="1" applyAlignment="1">
      <alignment horizontal="center" vertical="center"/>
    </xf>
    <xf numFmtId="172" fontId="15" fillId="2" borderId="0" xfId="11" applyNumberFormat="1" applyFont="1" applyFill="1" applyBorder="1" applyAlignment="1">
      <alignment vertical="center"/>
    </xf>
    <xf numFmtId="0" fontId="53" fillId="18" borderId="0" xfId="1" applyFont="1" applyFill="1" applyAlignment="1">
      <alignment horizontal="center" vertical="center" textRotation="90"/>
    </xf>
    <xf numFmtId="170" fontId="8" fillId="2" borderId="0" xfId="7" applyNumberFormat="1" applyFont="1" applyFill="1" applyBorder="1" applyAlignment="1">
      <alignment horizontal="justify" vertical="center" wrapText="1"/>
    </xf>
    <xf numFmtId="172" fontId="15" fillId="0" borderId="0" xfId="11" applyNumberFormat="1" applyFont="1" applyAlignment="1">
      <alignment horizontal="center" vertical="center"/>
    </xf>
    <xf numFmtId="172" fontId="15" fillId="2" borderId="0" xfId="11" applyNumberFormat="1" applyFont="1" applyFill="1" applyAlignment="1">
      <alignment horizontal="center" vertical="center"/>
    </xf>
    <xf numFmtId="9" fontId="15" fillId="2" borderId="0" xfId="11" applyFont="1" applyFill="1" applyAlignment="1">
      <alignment horizontal="center" vertical="center"/>
    </xf>
    <xf numFmtId="0" fontId="3" fillId="13" borderId="0" xfId="1" applyFont="1" applyFill="1"/>
    <xf numFmtId="172" fontId="3" fillId="13" borderId="18" xfId="11" applyNumberFormat="1" applyFont="1" applyFill="1" applyBorder="1" applyAlignment="1">
      <alignment horizontal="center" vertical="center"/>
    </xf>
    <xf numFmtId="1" fontId="3" fillId="13" borderId="0" xfId="6" applyNumberFormat="1" applyFont="1" applyFill="1"/>
    <xf numFmtId="174" fontId="3" fillId="13" borderId="21" xfId="9" applyNumberFormat="1" applyFont="1" applyFill="1" applyBorder="1" applyAlignment="1">
      <alignment horizontal="center" vertical="center"/>
    </xf>
    <xf numFmtId="174" fontId="3" fillId="13" borderId="18" xfId="9" applyNumberFormat="1" applyFont="1" applyFill="1" applyBorder="1" applyAlignment="1">
      <alignment horizontal="center" vertical="center"/>
    </xf>
    <xf numFmtId="9" fontId="3" fillId="13" borderId="0" xfId="11" applyFont="1" applyFill="1" applyBorder="1"/>
    <xf numFmtId="0" fontId="36" fillId="2" borderId="0" xfId="1" applyFont="1" applyFill="1" applyAlignment="1">
      <alignment horizontal="center" vertical="center"/>
    </xf>
    <xf numFmtId="0" fontId="53" fillId="18" borderId="0" xfId="1" applyFont="1" applyFill="1" applyAlignment="1">
      <alignment horizontal="center" vertical="center" textRotation="90" wrapText="1"/>
    </xf>
    <xf numFmtId="0" fontId="8" fillId="3" borderId="0" xfId="1" applyFont="1" applyFill="1" applyAlignment="1">
      <alignment horizontal="center" vertical="center" textRotation="90" wrapText="1"/>
    </xf>
    <xf numFmtId="0" fontId="8" fillId="3" borderId="3" xfId="1" applyFont="1" applyFill="1" applyBorder="1" applyAlignment="1">
      <alignment horizontal="center" vertical="center" textRotation="90" wrapText="1"/>
    </xf>
    <xf numFmtId="0" fontId="8" fillId="3" borderId="5" xfId="1" applyFont="1" applyFill="1" applyBorder="1" applyAlignment="1">
      <alignment horizontal="center" vertical="center" textRotation="90" wrapText="1"/>
    </xf>
    <xf numFmtId="0" fontId="53" fillId="18" borderId="3" xfId="1" applyFont="1" applyFill="1" applyBorder="1" applyAlignment="1">
      <alignment horizontal="center" vertical="center" textRotation="90" wrapText="1"/>
    </xf>
    <xf numFmtId="0" fontId="8" fillId="3" borderId="6" xfId="1" applyFont="1" applyFill="1" applyBorder="1" applyAlignment="1">
      <alignment horizontal="center" vertical="center" textRotation="90" wrapText="1"/>
    </xf>
    <xf numFmtId="0" fontId="8" fillId="3" borderId="0" xfId="1" applyFont="1" applyFill="1" applyBorder="1" applyAlignment="1">
      <alignment horizontal="center" vertical="center" textRotation="90" wrapText="1"/>
    </xf>
    <xf numFmtId="0" fontId="53" fillId="18" borderId="10" xfId="1" applyFont="1" applyFill="1" applyBorder="1" applyAlignment="1">
      <alignment horizontal="center" vertical="center" textRotation="90" wrapText="1"/>
    </xf>
    <xf numFmtId="0" fontId="53" fillId="18" borderId="0" xfId="1" applyFont="1" applyFill="1" applyBorder="1" applyAlignment="1">
      <alignment horizontal="center" vertical="center" textRotation="90" wrapText="1"/>
    </xf>
    <xf numFmtId="0" fontId="53" fillId="18" borderId="4" xfId="1" applyFont="1" applyFill="1" applyBorder="1" applyAlignment="1">
      <alignment horizontal="center" vertical="center" textRotation="90" wrapText="1"/>
    </xf>
    <xf numFmtId="0" fontId="53" fillId="18" borderId="4" xfId="1" applyFont="1" applyFill="1" applyBorder="1" applyAlignment="1">
      <alignment horizontal="center" vertical="center" textRotation="90"/>
    </xf>
    <xf numFmtId="0" fontId="53" fillId="18" borderId="0" xfId="1" applyFont="1" applyFill="1" applyAlignment="1">
      <alignment horizontal="center" vertical="center" textRotation="90"/>
    </xf>
    <xf numFmtId="0" fontId="8" fillId="3" borderId="4" xfId="1" applyFont="1" applyFill="1" applyBorder="1" applyAlignment="1">
      <alignment horizontal="center" vertical="center" textRotation="90" wrapText="1"/>
    </xf>
    <xf numFmtId="0" fontId="51" fillId="0" borderId="0" xfId="1" applyFont="1" applyAlignment="1">
      <alignment horizontal="center" vertical="center" wrapText="1"/>
    </xf>
    <xf numFmtId="0" fontId="24" fillId="0" borderId="0" xfId="1" applyFont="1" applyAlignment="1">
      <alignment horizontal="center" vertical="center" wrapText="1"/>
    </xf>
    <xf numFmtId="0" fontId="7" fillId="19" borderId="0" xfId="1" applyFont="1" applyFill="1" applyAlignment="1">
      <alignment horizontal="center" vertical="center" wrapText="1"/>
    </xf>
    <xf numFmtId="0" fontId="7" fillId="19" borderId="42" xfId="1" applyFont="1" applyFill="1" applyBorder="1" applyAlignment="1">
      <alignment horizontal="center" vertical="center" wrapText="1"/>
    </xf>
    <xf numFmtId="0" fontId="7" fillId="19" borderId="3" xfId="1" applyFont="1" applyFill="1" applyBorder="1" applyAlignment="1">
      <alignment horizontal="center" vertical="center" wrapText="1"/>
    </xf>
    <xf numFmtId="0" fontId="7" fillId="19" borderId="0" xfId="1" applyFont="1" applyFill="1" applyBorder="1" applyAlignment="1">
      <alignment horizontal="center" vertical="center" wrapText="1"/>
    </xf>
    <xf numFmtId="0" fontId="52" fillId="0" borderId="0" xfId="1" applyFont="1" applyAlignment="1">
      <alignment horizontal="center" vertical="center" wrapText="1"/>
    </xf>
    <xf numFmtId="0" fontId="31" fillId="19" borderId="0" xfId="1" applyFont="1" applyFill="1" applyAlignment="1">
      <alignment horizontal="center" vertical="center" wrapText="1"/>
    </xf>
    <xf numFmtId="41" fontId="31" fillId="19" borderId="0" xfId="6" applyFont="1" applyFill="1" applyBorder="1" applyAlignment="1">
      <alignment horizontal="center" vertical="center" wrapText="1"/>
    </xf>
    <xf numFmtId="167" fontId="31" fillId="19" borderId="0" xfId="6" applyNumberFormat="1" applyFont="1" applyFill="1" applyBorder="1" applyAlignment="1">
      <alignment horizontal="center" vertical="center" wrapText="1"/>
    </xf>
    <xf numFmtId="0" fontId="25" fillId="19" borderId="0" xfId="1" applyFont="1" applyFill="1" applyAlignment="1">
      <alignment horizontal="center" vertical="center" wrapText="1"/>
    </xf>
    <xf numFmtId="0" fontId="33" fillId="6" borderId="11" xfId="1" applyFont="1" applyFill="1" applyBorder="1" applyAlignment="1">
      <alignment horizontal="center"/>
    </xf>
    <xf numFmtId="0" fontId="33" fillId="6" borderId="13" xfId="1" applyFont="1" applyFill="1" applyBorder="1" applyAlignment="1">
      <alignment horizontal="center"/>
    </xf>
    <xf numFmtId="0" fontId="35" fillId="6" borderId="0" xfId="1" applyFont="1" applyFill="1" applyAlignment="1">
      <alignment horizontal="center" vertical="center" wrapText="1"/>
    </xf>
    <xf numFmtId="169" fontId="38" fillId="2" borderId="0" xfId="8" applyFont="1" applyFill="1" applyBorder="1" applyAlignment="1">
      <alignment horizontal="left"/>
    </xf>
    <xf numFmtId="174" fontId="36" fillId="2" borderId="0" xfId="9" applyNumberFormat="1" applyFont="1" applyFill="1" applyAlignment="1">
      <alignment horizontal="center"/>
    </xf>
    <xf numFmtId="0" fontId="36" fillId="2" borderId="0" xfId="1" applyFont="1" applyFill="1" applyAlignment="1">
      <alignment horizontal="center" vertical="center"/>
    </xf>
    <xf numFmtId="172" fontId="36" fillId="2" borderId="0" xfId="1" applyNumberFormat="1" applyFont="1" applyFill="1" applyAlignment="1">
      <alignment horizontal="center"/>
    </xf>
    <xf numFmtId="0" fontId="7" fillId="4" borderId="0" xfId="1" applyFont="1" applyFill="1" applyAlignment="1">
      <alignment horizontal="center" vertical="center" wrapText="1"/>
    </xf>
    <xf numFmtId="41" fontId="7" fillId="4" borderId="0" xfId="6" applyFont="1" applyFill="1" applyBorder="1" applyAlignment="1">
      <alignment horizontal="center" vertical="center" wrapText="1"/>
    </xf>
    <xf numFmtId="167" fontId="7" fillId="4" borderId="0" xfId="6" applyNumberFormat="1" applyFont="1" applyFill="1" applyBorder="1" applyAlignment="1">
      <alignment horizontal="center" vertical="center" wrapText="1"/>
    </xf>
    <xf numFmtId="0" fontId="14" fillId="5" borderId="4" xfId="1" applyFont="1" applyFill="1" applyBorder="1" applyAlignment="1">
      <alignment horizontal="center" vertical="center" textRotation="90" wrapText="1"/>
    </xf>
    <xf numFmtId="0" fontId="14" fillId="5" borderId="0" xfId="1" applyFont="1" applyFill="1" applyAlignment="1">
      <alignment horizontal="center" vertical="center" textRotation="90" wrapText="1"/>
    </xf>
    <xf numFmtId="0" fontId="14" fillId="5" borderId="3" xfId="1" applyFont="1" applyFill="1" applyBorder="1" applyAlignment="1">
      <alignment horizontal="center" vertical="center" textRotation="90" wrapText="1"/>
    </xf>
    <xf numFmtId="0" fontId="14" fillId="5" borderId="4" xfId="1" applyFont="1" applyFill="1" applyBorder="1" applyAlignment="1">
      <alignment horizontal="center" vertical="center" textRotation="90"/>
    </xf>
    <xf numFmtId="0" fontId="14" fillId="5" borderId="0" xfId="1" applyFont="1" applyFill="1" applyAlignment="1">
      <alignment horizontal="center" vertical="center" textRotation="90"/>
    </xf>
    <xf numFmtId="0" fontId="14" fillId="5" borderId="3" xfId="1" applyFont="1" applyFill="1" applyBorder="1" applyAlignment="1">
      <alignment horizontal="center" vertical="center" textRotation="90"/>
    </xf>
    <xf numFmtId="0" fontId="8" fillId="3" borderId="7" xfId="1" applyFont="1" applyFill="1" applyBorder="1" applyAlignment="1">
      <alignment horizontal="center" vertical="center" textRotation="90" wrapText="1"/>
    </xf>
    <xf numFmtId="0" fontId="13" fillId="0" borderId="0" xfId="1" applyFont="1" applyAlignment="1">
      <alignment horizontal="center" vertical="center" wrapText="1"/>
    </xf>
  </cellXfs>
  <cellStyles count="13">
    <cellStyle name="Millares" xfId="7" builtinId="3"/>
    <cellStyle name="Millares [0]" xfId="6" builtinId="6"/>
    <cellStyle name="Millares 2" xfId="4" xr:uid="{00000000-0005-0000-0000-000002000000}"/>
    <cellStyle name="Millares 2 2" xfId="2" xr:uid="{00000000-0005-0000-0000-000003000000}"/>
    <cellStyle name="Millares 3" xfId="9" xr:uid="{1B4FD551-A83E-4FB1-9DE2-8CEB89C722FB}"/>
    <cellStyle name="Moneda" xfId="12" builtinId="4"/>
    <cellStyle name="Moneda [0] 2" xfId="8" xr:uid="{7AA5CD83-6ECC-4290-ABF4-55D6763796ED}"/>
    <cellStyle name="Moneda 2" xfId="10" xr:uid="{5ADA878B-DCC0-46C1-86C8-9D88983AA85C}"/>
    <cellStyle name="Normal" xfId="0" builtinId="0"/>
    <cellStyle name="Normal 2 3" xfId="1" xr:uid="{00000000-0005-0000-0000-000006000000}"/>
    <cellStyle name="Normal 4" xfId="5" xr:uid="{00000000-0005-0000-0000-000007000000}"/>
    <cellStyle name="Porcentaje" xfId="11" builtinId="5"/>
    <cellStyle name="Porcentaje 2 2" xfId="3" xr:uid="{00000000-0005-0000-0000-000009000000}"/>
  </cellStyles>
  <dxfs count="140">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b/>
        <i val="0"/>
        <color auto="1"/>
      </font>
      <fill>
        <patternFill>
          <bgColor rgb="FF00B050"/>
        </patternFill>
      </fill>
    </dxf>
    <dxf>
      <font>
        <b/>
        <i val="0"/>
        <color auto="1"/>
      </font>
      <fill>
        <patternFill>
          <bgColor rgb="FFFF0000"/>
        </patternFill>
      </fill>
    </dxf>
    <dxf>
      <font>
        <color auto="1"/>
      </font>
      <fill>
        <patternFill>
          <bgColor rgb="FFFFFF00"/>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FA013"/>
      <color rgb="FFE8C11C"/>
      <color rgb="FF3266CC"/>
      <color rgb="FF0C90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9</xdr:col>
      <xdr:colOff>148347</xdr:colOff>
      <xdr:row>0</xdr:row>
      <xdr:rowOff>161636</xdr:rowOff>
    </xdr:from>
    <xdr:to>
      <xdr:col>10</xdr:col>
      <xdr:colOff>92287</xdr:colOff>
      <xdr:row>6</xdr:row>
      <xdr:rowOff>865</xdr:rowOff>
    </xdr:to>
    <xdr:pic>
      <xdr:nvPicPr>
        <xdr:cNvPr id="5" name="Imagen 4">
          <a:extLst>
            <a:ext uri="{FF2B5EF4-FFF2-40B4-BE49-F238E27FC236}">
              <a16:creationId xmlns:a16="http://schemas.microsoft.com/office/drawing/2014/main" id="{4B69C4C2-75B2-FA8D-D3C9-D3103FB5A2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223256" y="161636"/>
          <a:ext cx="1860562" cy="16163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943429</xdr:colOff>
      <xdr:row>0</xdr:row>
      <xdr:rowOff>103528</xdr:rowOff>
    </xdr:from>
    <xdr:to>
      <xdr:col>10</xdr:col>
      <xdr:colOff>1049383</xdr:colOff>
      <xdr:row>5</xdr:row>
      <xdr:rowOff>77221</xdr:rowOff>
    </xdr:to>
    <xdr:pic>
      <xdr:nvPicPr>
        <xdr:cNvPr id="2" name="Imagen 1">
          <a:extLst>
            <a:ext uri="{FF2B5EF4-FFF2-40B4-BE49-F238E27FC236}">
              <a16:creationId xmlns:a16="http://schemas.microsoft.com/office/drawing/2014/main" id="{BC5B1F00-CCEF-4148-A818-7A5C7FBA8E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449143" y="103528"/>
          <a:ext cx="1306286" cy="113483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854364</xdr:colOff>
      <xdr:row>0</xdr:row>
      <xdr:rowOff>92364</xdr:rowOff>
    </xdr:from>
    <xdr:to>
      <xdr:col>10</xdr:col>
      <xdr:colOff>896736</xdr:colOff>
      <xdr:row>5</xdr:row>
      <xdr:rowOff>59632</xdr:rowOff>
    </xdr:to>
    <xdr:pic>
      <xdr:nvPicPr>
        <xdr:cNvPr id="2" name="Imagen 1">
          <a:extLst>
            <a:ext uri="{FF2B5EF4-FFF2-40B4-BE49-F238E27FC236}">
              <a16:creationId xmlns:a16="http://schemas.microsoft.com/office/drawing/2014/main" id="{B0AF0E68-FE19-CB4A-906D-91913979A0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373273" y="92364"/>
          <a:ext cx="1246909" cy="10832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831274</xdr:colOff>
      <xdr:row>0</xdr:row>
      <xdr:rowOff>111414</xdr:rowOff>
    </xdr:from>
    <xdr:to>
      <xdr:col>10</xdr:col>
      <xdr:colOff>817939</xdr:colOff>
      <xdr:row>5</xdr:row>
      <xdr:rowOff>53801</xdr:rowOff>
    </xdr:to>
    <xdr:pic>
      <xdr:nvPicPr>
        <xdr:cNvPr id="2" name="Imagen 1">
          <a:extLst>
            <a:ext uri="{FF2B5EF4-FFF2-40B4-BE49-F238E27FC236}">
              <a16:creationId xmlns:a16="http://schemas.microsoft.com/office/drawing/2014/main" id="{644BE381-FF3E-7E46-9E52-19BF4FB034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350183" y="111414"/>
          <a:ext cx="1200727" cy="104313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831273</xdr:colOff>
      <xdr:row>0</xdr:row>
      <xdr:rowOff>92364</xdr:rowOff>
    </xdr:from>
    <xdr:to>
      <xdr:col>10</xdr:col>
      <xdr:colOff>892926</xdr:colOff>
      <xdr:row>5</xdr:row>
      <xdr:rowOff>93027</xdr:rowOff>
    </xdr:to>
    <xdr:pic>
      <xdr:nvPicPr>
        <xdr:cNvPr id="2" name="Imagen 1">
          <a:extLst>
            <a:ext uri="{FF2B5EF4-FFF2-40B4-BE49-F238E27FC236}">
              <a16:creationId xmlns:a16="http://schemas.microsoft.com/office/drawing/2014/main" id="{9C68F430-FBC1-BC4F-87DB-D586BF9004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350182" y="92364"/>
          <a:ext cx="1270000" cy="110331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508000</xdr:colOff>
      <xdr:row>0</xdr:row>
      <xdr:rowOff>76201</xdr:rowOff>
    </xdr:from>
    <xdr:to>
      <xdr:col>10</xdr:col>
      <xdr:colOff>685800</xdr:colOff>
      <xdr:row>6</xdr:row>
      <xdr:rowOff>660</xdr:rowOff>
    </xdr:to>
    <xdr:pic>
      <xdr:nvPicPr>
        <xdr:cNvPr id="2" name="Imagen 1">
          <a:extLst>
            <a:ext uri="{FF2B5EF4-FFF2-40B4-BE49-F238E27FC236}">
              <a16:creationId xmlns:a16="http://schemas.microsoft.com/office/drawing/2014/main" id="{3E5955A4-0DAB-9842-BBBE-15B2FC5B4E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75400" y="76201"/>
          <a:ext cx="1397000" cy="121364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738908</xdr:colOff>
      <xdr:row>0</xdr:row>
      <xdr:rowOff>69274</xdr:rowOff>
    </xdr:from>
    <xdr:to>
      <xdr:col>10</xdr:col>
      <xdr:colOff>821747</xdr:colOff>
      <xdr:row>6</xdr:row>
      <xdr:rowOff>20380</xdr:rowOff>
    </xdr:to>
    <xdr:pic>
      <xdr:nvPicPr>
        <xdr:cNvPr id="2" name="Imagen 1">
          <a:extLst>
            <a:ext uri="{FF2B5EF4-FFF2-40B4-BE49-F238E27FC236}">
              <a16:creationId xmlns:a16="http://schemas.microsoft.com/office/drawing/2014/main" id="{6CF614AA-F3CA-DE48-BA53-8936CAFCF8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57817" y="69274"/>
          <a:ext cx="1339273" cy="116349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41</xdr:col>
      <xdr:colOff>0</xdr:colOff>
      <xdr:row>113</xdr:row>
      <xdr:rowOff>19916</xdr:rowOff>
    </xdr:from>
    <xdr:to>
      <xdr:col>41</xdr:col>
      <xdr:colOff>0</xdr:colOff>
      <xdr:row>113</xdr:row>
      <xdr:rowOff>207566</xdr:rowOff>
    </xdr:to>
    <xdr:sp macro="" textlink="">
      <xdr:nvSpPr>
        <xdr:cNvPr id="2" name="CuadroTexto 1">
          <a:extLst>
            <a:ext uri="{FF2B5EF4-FFF2-40B4-BE49-F238E27FC236}">
              <a16:creationId xmlns:a16="http://schemas.microsoft.com/office/drawing/2014/main" id="{1FE56A9A-82C0-49DD-9CD6-1E80F16B1E77}"/>
            </a:ext>
          </a:extLst>
        </xdr:cNvPr>
        <xdr:cNvSpPr txBox="1"/>
      </xdr:nvSpPr>
      <xdr:spPr>
        <a:xfrm>
          <a:off x="26890980" y="44093996"/>
          <a:ext cx="0" cy="18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CO" sz="1100"/>
            <a:t>TOTAL RECURSOS</a:t>
          </a:r>
          <a:r>
            <a:rPr lang="es-CO" sz="1100" baseline="0"/>
            <a:t> PGN 2019 $4,747,155 M</a:t>
          </a:r>
          <a:endParaRPr lang="es-CO"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69273</xdr:colOff>
      <xdr:row>1</xdr:row>
      <xdr:rowOff>0</xdr:rowOff>
    </xdr:from>
    <xdr:to>
      <xdr:col>4</xdr:col>
      <xdr:colOff>2350538</xdr:colOff>
      <xdr:row>4</xdr:row>
      <xdr:rowOff>165139</xdr:rowOff>
    </xdr:to>
    <xdr:pic>
      <xdr:nvPicPr>
        <xdr:cNvPr id="2" name="Imagen 1">
          <a:extLst>
            <a:ext uri="{FF2B5EF4-FFF2-40B4-BE49-F238E27FC236}">
              <a16:creationId xmlns:a16="http://schemas.microsoft.com/office/drawing/2014/main" id="{6F0F0975-F3B0-4E50-AAD7-C5FBFE7C426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49" t="10714" r="3390" b="7352"/>
        <a:stretch/>
      </xdr:blipFill>
      <xdr:spPr>
        <a:xfrm>
          <a:off x="393123" y="314325"/>
          <a:ext cx="4167215" cy="803314"/>
        </a:xfrm>
        <a:prstGeom prst="rect">
          <a:avLst/>
        </a:prstGeom>
      </xdr:spPr>
    </xdr:pic>
    <xdr:clientData/>
  </xdr:twoCellAnchor>
  <xdr:twoCellAnchor editAs="oneCell">
    <xdr:from>
      <xdr:col>2</xdr:col>
      <xdr:colOff>69273</xdr:colOff>
      <xdr:row>1</xdr:row>
      <xdr:rowOff>0</xdr:rowOff>
    </xdr:from>
    <xdr:to>
      <xdr:col>4</xdr:col>
      <xdr:colOff>2350538</xdr:colOff>
      <xdr:row>4</xdr:row>
      <xdr:rowOff>165139</xdr:rowOff>
    </xdr:to>
    <xdr:pic>
      <xdr:nvPicPr>
        <xdr:cNvPr id="3" name="Imagen 2">
          <a:extLst>
            <a:ext uri="{FF2B5EF4-FFF2-40B4-BE49-F238E27FC236}">
              <a16:creationId xmlns:a16="http://schemas.microsoft.com/office/drawing/2014/main" id="{2D757415-EFD2-47E6-A3F9-EF9B78CECE9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49" t="10714" r="3390" b="7352"/>
        <a:stretch/>
      </xdr:blipFill>
      <xdr:spPr>
        <a:xfrm>
          <a:off x="393123" y="314325"/>
          <a:ext cx="4167215" cy="80331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jecuci&#243;n%20Presupuetal%20Cierre%2030Jun2026%20Descargado%201_Jul2026%2010_16%20am%20CON%20SUBSIDIOS%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DINAMICA"/>
      <sheetName val="Ejec. 08 de Enero de 2025 (2)"/>
      <sheetName val="Ejec. 30 de Junio 2026"/>
      <sheetName val="SIIF 30 de Junio 2026"/>
      <sheetName val="Totales"/>
      <sheetName val="Gráficos"/>
      <sheetName val="Cierre Mes Anterior"/>
      <sheetName val="Totales (2)"/>
      <sheetName val="Borrador Inicial"/>
      <sheetName val="PC - Desp Min"/>
      <sheetName val="PC - Vice Energía"/>
      <sheetName val="PC - Vice Minas"/>
      <sheetName val="PC - Sec Gral"/>
      <sheetName val="Hoja2"/>
      <sheetName val="Hoja1"/>
    </sheetNames>
    <sheetDataSet>
      <sheetData sheetId="0" refreshError="1"/>
      <sheetData sheetId="1" refreshError="1"/>
      <sheetData sheetId="2" refreshError="1"/>
      <sheetData sheetId="3">
        <row r="4">
          <cell r="A4" t="str">
            <v>UEJ</v>
          </cell>
          <cell r="B4" t="str">
            <v>NOMBRE UEJ</v>
          </cell>
          <cell r="C4" t="str">
            <v>RUBRO</v>
          </cell>
          <cell r="D4" t="str">
            <v>TIPO</v>
          </cell>
          <cell r="E4" t="str">
            <v>CTA</v>
          </cell>
          <cell r="F4" t="str">
            <v>SUB
CTA</v>
          </cell>
          <cell r="G4" t="str">
            <v>OBJ</v>
          </cell>
          <cell r="H4" t="str">
            <v>ORD</v>
          </cell>
          <cell r="I4" t="str">
            <v>SOR
ORD</v>
          </cell>
          <cell r="J4" t="str">
            <v>ITEM</v>
          </cell>
          <cell r="K4" t="str">
            <v>SUB
ITEM</v>
          </cell>
          <cell r="L4" t="str">
            <v>FUENTE</v>
          </cell>
          <cell r="M4" t="str">
            <v>REC</v>
          </cell>
          <cell r="N4" t="str">
            <v>SIT</v>
          </cell>
          <cell r="P4" t="str">
            <v>APR. INICIAL</v>
          </cell>
          <cell r="Q4" t="str">
            <v>APR. ADICIONADA</v>
          </cell>
          <cell r="R4" t="str">
            <v>APR. REDUCIDA</v>
          </cell>
          <cell r="S4" t="str">
            <v>APR. VIGENTE</v>
          </cell>
          <cell r="T4" t="str">
            <v>APR BLOQUEADA</v>
          </cell>
          <cell r="U4" t="str">
            <v>CDP</v>
          </cell>
          <cell r="V4" t="str">
            <v>APR. DISPONIBLE</v>
          </cell>
          <cell r="W4" t="str">
            <v>COMPROMISO</v>
          </cell>
          <cell r="X4" t="str">
            <v>OBLIGACION</v>
          </cell>
          <cell r="Z4" t="str">
            <v>PAGOS</v>
          </cell>
        </row>
        <row r="5">
          <cell r="A5" t="str">
            <v>21-01-01</v>
          </cell>
          <cell r="B5" t="str">
            <v xml:space="preserve">MINISTERIO DE MINAS Y ENERGIA - GESTION GENERAL </v>
          </cell>
          <cell r="C5" t="str">
            <v>A-01-01-01</v>
          </cell>
          <cell r="D5" t="str">
            <v>A</v>
          </cell>
          <cell r="E5" t="str">
            <v>01</v>
          </cell>
          <cell r="F5" t="str">
            <v>01</v>
          </cell>
          <cell r="G5" t="str">
            <v>01</v>
          </cell>
          <cell r="L5" t="str">
            <v>Nación</v>
          </cell>
          <cell r="M5" t="str">
            <v>10</v>
          </cell>
          <cell r="N5" t="str">
            <v>CSF</v>
          </cell>
          <cell r="P5">
            <v>29633700000</v>
          </cell>
          <cell r="Q5">
            <v>0</v>
          </cell>
          <cell r="R5">
            <v>0</v>
          </cell>
          <cell r="S5">
            <v>29633700000</v>
          </cell>
          <cell r="T5">
            <v>0</v>
          </cell>
          <cell r="U5">
            <v>29633700000</v>
          </cell>
          <cell r="V5">
            <v>0</v>
          </cell>
          <cell r="W5">
            <v>13338813979.190001</v>
          </cell>
          <cell r="X5">
            <v>13338813979.190001</v>
          </cell>
          <cell r="Z5">
            <v>13338813979.190001</v>
          </cell>
        </row>
        <row r="6">
          <cell r="A6" t="str">
            <v>21-01-01</v>
          </cell>
          <cell r="B6" t="str">
            <v xml:space="preserve">MINISTERIO DE MINAS Y ENERGIA - GESTION GENERAL </v>
          </cell>
          <cell r="C6" t="str">
            <v>A-01-01-02</v>
          </cell>
          <cell r="D6" t="str">
            <v>A</v>
          </cell>
          <cell r="E6" t="str">
            <v>01</v>
          </cell>
          <cell r="F6" t="str">
            <v>01</v>
          </cell>
          <cell r="G6" t="str">
            <v>02</v>
          </cell>
          <cell r="L6" t="str">
            <v>Nación</v>
          </cell>
          <cell r="M6" t="str">
            <v>10</v>
          </cell>
          <cell r="N6" t="str">
            <v>CSF</v>
          </cell>
          <cell r="P6">
            <v>10874400000</v>
          </cell>
          <cell r="Q6">
            <v>0</v>
          </cell>
          <cell r="R6">
            <v>0</v>
          </cell>
          <cell r="S6">
            <v>10874400000</v>
          </cell>
          <cell r="T6">
            <v>0</v>
          </cell>
          <cell r="U6">
            <v>10874400000</v>
          </cell>
          <cell r="V6">
            <v>0</v>
          </cell>
          <cell r="W6">
            <v>5177997100</v>
          </cell>
          <cell r="X6">
            <v>5158467017.4799995</v>
          </cell>
          <cell r="Z6">
            <v>5158467017.4799995</v>
          </cell>
        </row>
        <row r="7">
          <cell r="A7" t="str">
            <v>21-01-01</v>
          </cell>
          <cell r="B7" t="str">
            <v xml:space="preserve">MINISTERIO DE MINAS Y ENERGIA - GESTION GENERAL </v>
          </cell>
          <cell r="C7" t="str">
            <v>A-01-01-03</v>
          </cell>
          <cell r="D7" t="str">
            <v>A</v>
          </cell>
          <cell r="E7" t="str">
            <v>01</v>
          </cell>
          <cell r="F7" t="str">
            <v>01</v>
          </cell>
          <cell r="G7" t="str">
            <v>03</v>
          </cell>
          <cell r="L7" t="str">
            <v>Nación</v>
          </cell>
          <cell r="M7" t="str">
            <v>10</v>
          </cell>
          <cell r="N7" t="str">
            <v>CSF</v>
          </cell>
          <cell r="P7">
            <v>4533100000</v>
          </cell>
          <cell r="Q7">
            <v>0</v>
          </cell>
          <cell r="R7">
            <v>0</v>
          </cell>
          <cell r="S7">
            <v>4533100000</v>
          </cell>
          <cell r="T7">
            <v>0</v>
          </cell>
          <cell r="U7">
            <v>4533100000</v>
          </cell>
          <cell r="V7">
            <v>0</v>
          </cell>
          <cell r="W7">
            <v>2589982074.2600002</v>
          </cell>
          <cell r="X7">
            <v>2589982074.2600002</v>
          </cell>
          <cell r="Z7">
            <v>2589982074.2600002</v>
          </cell>
        </row>
        <row r="8">
          <cell r="A8" t="str">
            <v>21-01-01</v>
          </cell>
          <cell r="B8" t="str">
            <v xml:space="preserve">MINISTERIO DE MINAS Y ENERGIA - GESTION GENERAL </v>
          </cell>
          <cell r="C8" t="str">
            <v>A-02</v>
          </cell>
          <cell r="D8" t="str">
            <v>A</v>
          </cell>
          <cell r="E8" t="str">
            <v>02</v>
          </cell>
          <cell r="L8" t="str">
            <v>Nación</v>
          </cell>
          <cell r="M8" t="str">
            <v>10</v>
          </cell>
          <cell r="N8" t="str">
            <v>CSF</v>
          </cell>
          <cell r="P8">
            <v>14392000000</v>
          </cell>
          <cell r="Q8">
            <v>0</v>
          </cell>
          <cell r="R8">
            <v>0</v>
          </cell>
          <cell r="S8">
            <v>14392000000</v>
          </cell>
          <cell r="T8">
            <v>0</v>
          </cell>
          <cell r="U8">
            <v>12937634600.280001</v>
          </cell>
          <cell r="V8">
            <v>1454365399.72</v>
          </cell>
          <cell r="W8">
            <v>5280493658.7600002</v>
          </cell>
          <cell r="X8">
            <v>2081632584.26</v>
          </cell>
          <cell r="Z8">
            <v>2023566586.8800001</v>
          </cell>
        </row>
        <row r="9">
          <cell r="A9" t="str">
            <v>21-01-01</v>
          </cell>
          <cell r="B9" t="str">
            <v xml:space="preserve">MINISTERIO DE MINAS Y ENERGIA - GESTION GENERAL </v>
          </cell>
          <cell r="C9" t="str">
            <v>A-03-02-02</v>
          </cell>
          <cell r="D9" t="str">
            <v>A</v>
          </cell>
          <cell r="E9" t="str">
            <v>03</v>
          </cell>
          <cell r="F9" t="str">
            <v>02</v>
          </cell>
          <cell r="G9" t="str">
            <v>02</v>
          </cell>
          <cell r="L9" t="str">
            <v>Nación</v>
          </cell>
          <cell r="M9" t="str">
            <v>10</v>
          </cell>
          <cell r="N9" t="str">
            <v>CSF</v>
          </cell>
          <cell r="P9">
            <v>1000000000</v>
          </cell>
          <cell r="Q9">
            <v>0</v>
          </cell>
          <cell r="R9">
            <v>0</v>
          </cell>
          <cell r="S9">
            <v>1000000000</v>
          </cell>
          <cell r="T9">
            <v>0</v>
          </cell>
          <cell r="U9">
            <v>1000000000</v>
          </cell>
          <cell r="V9">
            <v>0</v>
          </cell>
          <cell r="W9">
            <v>859606800</v>
          </cell>
          <cell r="X9">
            <v>788204332.60000002</v>
          </cell>
          <cell r="Z9">
            <v>788204332.60000002</v>
          </cell>
        </row>
        <row r="10">
          <cell r="A10" t="str">
            <v>21-01-01</v>
          </cell>
          <cell r="B10" t="str">
            <v xml:space="preserve">MINISTERIO DE MINAS Y ENERGIA - GESTION GENERAL </v>
          </cell>
          <cell r="C10" t="str">
            <v>A-03-03-01-002</v>
          </cell>
          <cell r="D10" t="str">
            <v>A</v>
          </cell>
          <cell r="E10" t="str">
            <v>03</v>
          </cell>
          <cell r="F10" t="str">
            <v>03</v>
          </cell>
          <cell r="G10" t="str">
            <v>01</v>
          </cell>
          <cell r="H10" t="str">
            <v>002</v>
          </cell>
          <cell r="L10" t="str">
            <v>Nación</v>
          </cell>
          <cell r="M10" t="str">
            <v>10</v>
          </cell>
          <cell r="N10" t="str">
            <v>CSF</v>
          </cell>
          <cell r="P10">
            <v>12677900000</v>
          </cell>
          <cell r="Q10">
            <v>0</v>
          </cell>
          <cell r="R10">
            <v>0</v>
          </cell>
          <cell r="S10">
            <v>12677900000</v>
          </cell>
          <cell r="T10">
            <v>0</v>
          </cell>
          <cell r="U10">
            <v>12677900000</v>
          </cell>
          <cell r="V10">
            <v>0</v>
          </cell>
          <cell r="W10">
            <v>12677900000</v>
          </cell>
          <cell r="X10">
            <v>12677900000</v>
          </cell>
          <cell r="Z10">
            <v>12677900000</v>
          </cell>
        </row>
        <row r="11">
          <cell r="A11" t="str">
            <v>21-01-01</v>
          </cell>
          <cell r="B11" t="str">
            <v xml:space="preserve">MINISTERIO DE MINAS Y ENERGIA - GESTION GENERAL </v>
          </cell>
          <cell r="C11" t="str">
            <v>A-03-03-01-999</v>
          </cell>
          <cell r="D11" t="str">
            <v>A</v>
          </cell>
          <cell r="E11" t="str">
            <v>03</v>
          </cell>
          <cell r="F11" t="str">
            <v>03</v>
          </cell>
          <cell r="G11" t="str">
            <v>01</v>
          </cell>
          <cell r="H11" t="str">
            <v>999</v>
          </cell>
          <cell r="L11" t="str">
            <v>Nación</v>
          </cell>
          <cell r="M11" t="str">
            <v>10</v>
          </cell>
          <cell r="N11" t="str">
            <v>CSF</v>
          </cell>
          <cell r="P11">
            <v>18377861374</v>
          </cell>
          <cell r="Q11">
            <v>0</v>
          </cell>
          <cell r="R11">
            <v>0</v>
          </cell>
          <cell r="S11">
            <v>18377861374</v>
          </cell>
          <cell r="T11">
            <v>3077880000</v>
          </cell>
          <cell r="U11">
            <v>15299981374</v>
          </cell>
          <cell r="V11">
            <v>0</v>
          </cell>
          <cell r="W11">
            <v>0</v>
          </cell>
          <cell r="X11">
            <v>0</v>
          </cell>
          <cell r="Z11">
            <v>0</v>
          </cell>
        </row>
        <row r="12">
          <cell r="A12" t="str">
            <v>21-01-01</v>
          </cell>
          <cell r="B12" t="str">
            <v xml:space="preserve">MINISTERIO DE MINAS Y ENERGIA - GESTION GENERAL </v>
          </cell>
          <cell r="C12" t="str">
            <v>A-03-03-02-011</v>
          </cell>
          <cell r="D12" t="str">
            <v>A</v>
          </cell>
          <cell r="E12" t="str">
            <v>03</v>
          </cell>
          <cell r="F12" t="str">
            <v>03</v>
          </cell>
          <cell r="G12" t="str">
            <v>02</v>
          </cell>
          <cell r="H12" t="str">
            <v>011</v>
          </cell>
          <cell r="L12" t="str">
            <v>Nación</v>
          </cell>
          <cell r="M12" t="str">
            <v>10</v>
          </cell>
          <cell r="N12" t="str">
            <v>CSF</v>
          </cell>
          <cell r="P12">
            <v>73672138626</v>
          </cell>
          <cell r="Q12">
            <v>0</v>
          </cell>
          <cell r="R12">
            <v>0</v>
          </cell>
          <cell r="S12">
            <v>73672138626</v>
          </cell>
          <cell r="T12">
            <v>0</v>
          </cell>
          <cell r="U12">
            <v>73672138626</v>
          </cell>
          <cell r="V12">
            <v>0</v>
          </cell>
          <cell r="W12">
            <v>73672138626</v>
          </cell>
          <cell r="X12">
            <v>73672138626</v>
          </cell>
          <cell r="Z12">
            <v>73672138626</v>
          </cell>
        </row>
        <row r="13">
          <cell r="A13" t="str">
            <v>21-01-01</v>
          </cell>
          <cell r="B13" t="str">
            <v xml:space="preserve">MINISTERIO DE MINAS Y ENERGIA - GESTION GENERAL </v>
          </cell>
          <cell r="C13" t="str">
            <v>A-03-04-02-001</v>
          </cell>
          <cell r="D13" t="str">
            <v>A</v>
          </cell>
          <cell r="E13" t="str">
            <v>03</v>
          </cell>
          <cell r="F13" t="str">
            <v>04</v>
          </cell>
          <cell r="G13" t="str">
            <v>02</v>
          </cell>
          <cell r="H13" t="str">
            <v>001</v>
          </cell>
          <cell r="L13" t="str">
            <v>Nación</v>
          </cell>
          <cell r="M13" t="str">
            <v>10</v>
          </cell>
          <cell r="N13" t="str">
            <v>CSF</v>
          </cell>
          <cell r="P13">
            <v>106500000</v>
          </cell>
          <cell r="Q13">
            <v>0</v>
          </cell>
          <cell r="R13">
            <v>0</v>
          </cell>
          <cell r="S13">
            <v>106500000</v>
          </cell>
          <cell r="T13">
            <v>0</v>
          </cell>
          <cell r="U13">
            <v>106500000</v>
          </cell>
          <cell r="V13">
            <v>0</v>
          </cell>
          <cell r="W13">
            <v>52511320</v>
          </cell>
          <cell r="X13">
            <v>52511320</v>
          </cell>
          <cell r="Z13">
            <v>52511320</v>
          </cell>
        </row>
        <row r="14">
          <cell r="A14" t="str">
            <v>21-01-01</v>
          </cell>
          <cell r="B14" t="str">
            <v xml:space="preserve">MINISTERIO DE MINAS Y ENERGIA - GESTION GENERAL </v>
          </cell>
          <cell r="C14" t="str">
            <v>A-03-04-02-010</v>
          </cell>
          <cell r="D14" t="str">
            <v>A</v>
          </cell>
          <cell r="E14" t="str">
            <v>03</v>
          </cell>
          <cell r="F14" t="str">
            <v>04</v>
          </cell>
          <cell r="G14" t="str">
            <v>02</v>
          </cell>
          <cell r="H14" t="str">
            <v>010</v>
          </cell>
          <cell r="L14" t="str">
            <v>Nación</v>
          </cell>
          <cell r="M14" t="str">
            <v>10</v>
          </cell>
          <cell r="N14" t="str">
            <v>CSF</v>
          </cell>
          <cell r="P14">
            <v>40000000</v>
          </cell>
          <cell r="Q14">
            <v>0</v>
          </cell>
          <cell r="R14">
            <v>0</v>
          </cell>
          <cell r="S14">
            <v>40000000</v>
          </cell>
          <cell r="T14">
            <v>0</v>
          </cell>
          <cell r="U14">
            <v>0</v>
          </cell>
          <cell r="V14">
            <v>40000000</v>
          </cell>
          <cell r="W14">
            <v>0</v>
          </cell>
          <cell r="X14">
            <v>0</v>
          </cell>
          <cell r="Z14">
            <v>0</v>
          </cell>
        </row>
        <row r="15">
          <cell r="A15" t="str">
            <v>21-01-01</v>
          </cell>
          <cell r="B15" t="str">
            <v xml:space="preserve">MINISTERIO DE MINAS Y ENERGIA - GESTION GENERAL </v>
          </cell>
          <cell r="C15" t="str">
            <v>A-03-04-02-012</v>
          </cell>
          <cell r="D15" t="str">
            <v>A</v>
          </cell>
          <cell r="E15" t="str">
            <v>03</v>
          </cell>
          <cell r="F15" t="str">
            <v>04</v>
          </cell>
          <cell r="G15" t="str">
            <v>02</v>
          </cell>
          <cell r="H15" t="str">
            <v>012</v>
          </cell>
          <cell r="L15" t="str">
            <v>Nación</v>
          </cell>
          <cell r="M15" t="str">
            <v>10</v>
          </cell>
          <cell r="N15" t="str">
            <v>CSF</v>
          </cell>
          <cell r="P15">
            <v>186900000</v>
          </cell>
          <cell r="Q15">
            <v>0</v>
          </cell>
          <cell r="R15">
            <v>0</v>
          </cell>
          <cell r="S15">
            <v>186900000</v>
          </cell>
          <cell r="T15">
            <v>0</v>
          </cell>
          <cell r="U15">
            <v>186900000</v>
          </cell>
          <cell r="V15">
            <v>0</v>
          </cell>
          <cell r="W15">
            <v>26647904.07</v>
          </cell>
          <cell r="X15">
            <v>26647904.07</v>
          </cell>
          <cell r="Z15">
            <v>26647904.07</v>
          </cell>
        </row>
        <row r="16">
          <cell r="A16" t="str">
            <v>21-01-01</v>
          </cell>
          <cell r="B16" t="str">
            <v xml:space="preserve">MINISTERIO DE MINAS Y ENERGIA - GESTION GENERAL </v>
          </cell>
          <cell r="C16" t="str">
            <v>A-03-10</v>
          </cell>
          <cell r="D16" t="str">
            <v>A</v>
          </cell>
          <cell r="E16" t="str">
            <v>03</v>
          </cell>
          <cell r="F16" t="str">
            <v>10</v>
          </cell>
          <cell r="L16" t="str">
            <v>Nación</v>
          </cell>
          <cell r="M16" t="str">
            <v>10</v>
          </cell>
          <cell r="N16" t="str">
            <v>CSF</v>
          </cell>
          <cell r="P16">
            <v>1500000000</v>
          </cell>
          <cell r="Q16">
            <v>0</v>
          </cell>
          <cell r="R16">
            <v>0</v>
          </cell>
          <cell r="S16">
            <v>1500000000</v>
          </cell>
          <cell r="T16">
            <v>0</v>
          </cell>
          <cell r="U16">
            <v>92276479.010000005</v>
          </cell>
          <cell r="V16">
            <v>1407723520.99</v>
          </cell>
          <cell r="W16">
            <v>92276479.010000005</v>
          </cell>
          <cell r="X16">
            <v>92276479.010000005</v>
          </cell>
          <cell r="Z16">
            <v>92276479.010000005</v>
          </cell>
        </row>
        <row r="17">
          <cell r="A17" t="str">
            <v>21-01-01</v>
          </cell>
          <cell r="B17" t="str">
            <v xml:space="preserve">MINISTERIO DE MINAS Y ENERGIA - GESTION GENERAL </v>
          </cell>
          <cell r="C17" t="str">
            <v>A-08-01</v>
          </cell>
          <cell r="D17" t="str">
            <v>A</v>
          </cell>
          <cell r="E17" t="str">
            <v>08</v>
          </cell>
          <cell r="F17" t="str">
            <v>01</v>
          </cell>
          <cell r="L17" t="str">
            <v>Nación</v>
          </cell>
          <cell r="M17" t="str">
            <v>10</v>
          </cell>
          <cell r="N17" t="str">
            <v>CSF</v>
          </cell>
          <cell r="P17">
            <v>112000000</v>
          </cell>
          <cell r="Q17">
            <v>0</v>
          </cell>
          <cell r="R17">
            <v>0</v>
          </cell>
          <cell r="S17">
            <v>112000000</v>
          </cell>
          <cell r="T17">
            <v>0</v>
          </cell>
          <cell r="U17">
            <v>109074332</v>
          </cell>
          <cell r="V17">
            <v>2925668</v>
          </cell>
          <cell r="W17">
            <v>109074332</v>
          </cell>
          <cell r="X17">
            <v>109074332</v>
          </cell>
          <cell r="Z17">
            <v>109074332</v>
          </cell>
        </row>
        <row r="18">
          <cell r="A18" t="str">
            <v>21-01-01</v>
          </cell>
          <cell r="B18" t="str">
            <v xml:space="preserve">MINISTERIO DE MINAS Y ENERGIA - GESTION GENERAL </v>
          </cell>
          <cell r="C18" t="str">
            <v>A-08-04-01</v>
          </cell>
          <cell r="D18" t="str">
            <v>A</v>
          </cell>
          <cell r="E18" t="str">
            <v>08</v>
          </cell>
          <cell r="F18" t="str">
            <v>04</v>
          </cell>
          <cell r="G18" t="str">
            <v>01</v>
          </cell>
          <cell r="L18" t="str">
            <v>Nación</v>
          </cell>
          <cell r="M18" t="str">
            <v>11</v>
          </cell>
          <cell r="N18" t="str">
            <v>SSF</v>
          </cell>
          <cell r="P18">
            <v>13563000000</v>
          </cell>
          <cell r="Q18">
            <v>0</v>
          </cell>
          <cell r="R18">
            <v>0</v>
          </cell>
          <cell r="S18">
            <v>13563000000</v>
          </cell>
          <cell r="T18">
            <v>0</v>
          </cell>
          <cell r="U18">
            <v>0</v>
          </cell>
          <cell r="V18">
            <v>13563000000</v>
          </cell>
          <cell r="W18">
            <v>0</v>
          </cell>
          <cell r="X18">
            <v>0</v>
          </cell>
          <cell r="Z18">
            <v>0</v>
          </cell>
        </row>
        <row r="19">
          <cell r="A19" t="str">
            <v>21-01-01</v>
          </cell>
          <cell r="B19" t="str">
            <v xml:space="preserve">MINISTERIO DE MINAS Y ENERGIA - GESTION GENERAL </v>
          </cell>
          <cell r="C19" t="str">
            <v>B-10-01-03</v>
          </cell>
          <cell r="D19" t="str">
            <v>B</v>
          </cell>
          <cell r="E19" t="str">
            <v>10</v>
          </cell>
          <cell r="F19" t="str">
            <v>01</v>
          </cell>
          <cell r="G19" t="str">
            <v>03</v>
          </cell>
          <cell r="L19" t="str">
            <v>Nación</v>
          </cell>
          <cell r="M19" t="str">
            <v>11</v>
          </cell>
          <cell r="N19" t="str">
            <v>SSF</v>
          </cell>
          <cell r="P19">
            <v>3459700000</v>
          </cell>
          <cell r="Q19">
            <v>0</v>
          </cell>
          <cell r="R19">
            <v>0</v>
          </cell>
          <cell r="S19">
            <v>3459700000</v>
          </cell>
          <cell r="T19">
            <v>0</v>
          </cell>
          <cell r="U19">
            <v>0</v>
          </cell>
          <cell r="V19">
            <v>3459700000</v>
          </cell>
          <cell r="W19">
            <v>0</v>
          </cell>
          <cell r="X19">
            <v>0</v>
          </cell>
          <cell r="Z19">
            <v>0</v>
          </cell>
        </row>
        <row r="20">
          <cell r="A20" t="str">
            <v>21-01-01</v>
          </cell>
          <cell r="B20" t="str">
            <v xml:space="preserve">MINISTERIO DE MINAS Y ENERGIA - GESTION GENERAL </v>
          </cell>
          <cell r="C20" t="str">
            <v>C-2101-1900-8-40301C</v>
          </cell>
          <cell r="D20" t="str">
            <v>C</v>
          </cell>
          <cell r="E20" t="str">
            <v>2101</v>
          </cell>
          <cell r="F20" t="str">
            <v>1900</v>
          </cell>
          <cell r="G20" t="str">
            <v>8</v>
          </cell>
          <cell r="H20" t="str">
            <v>40301C</v>
          </cell>
          <cell r="L20" t="str">
            <v>Nación</v>
          </cell>
          <cell r="M20" t="str">
            <v>10</v>
          </cell>
          <cell r="N20" t="str">
            <v>CSF</v>
          </cell>
          <cell r="P20">
            <v>1510000000000</v>
          </cell>
          <cell r="Q20">
            <v>0</v>
          </cell>
          <cell r="R20">
            <v>0</v>
          </cell>
          <cell r="S20">
            <v>1510000000000</v>
          </cell>
          <cell r="T20">
            <v>0</v>
          </cell>
          <cell r="U20">
            <v>1510000000000</v>
          </cell>
          <cell r="V20">
            <v>0</v>
          </cell>
          <cell r="W20">
            <v>899627438318</v>
          </cell>
          <cell r="X20">
            <v>899627438318</v>
          </cell>
          <cell r="Z20">
            <v>899627438318</v>
          </cell>
        </row>
        <row r="21">
          <cell r="A21" t="str">
            <v>21-01-01</v>
          </cell>
          <cell r="B21" t="str">
            <v xml:space="preserve">MINISTERIO DE MINAS Y ENERGIA - GESTION GENERAL </v>
          </cell>
          <cell r="C21" t="str">
            <v>C-2101-1900-10-40301C</v>
          </cell>
          <cell r="D21" t="str">
            <v>C</v>
          </cell>
          <cell r="E21" t="str">
            <v>2101</v>
          </cell>
          <cell r="F21" t="str">
            <v>1900</v>
          </cell>
          <cell r="G21" t="str">
            <v>10</v>
          </cell>
          <cell r="H21" t="str">
            <v>40301C</v>
          </cell>
          <cell r="L21" t="str">
            <v>Nación</v>
          </cell>
          <cell r="M21" t="str">
            <v>10</v>
          </cell>
          <cell r="N21" t="str">
            <v>CSF</v>
          </cell>
          <cell r="P21">
            <v>126224707558</v>
          </cell>
          <cell r="Q21">
            <v>0</v>
          </cell>
          <cell r="R21">
            <v>0</v>
          </cell>
          <cell r="S21">
            <v>126224707558</v>
          </cell>
          <cell r="T21">
            <v>0</v>
          </cell>
          <cell r="U21">
            <v>116131074713</v>
          </cell>
          <cell r="V21">
            <v>10093632845</v>
          </cell>
          <cell r="W21">
            <v>54115985419</v>
          </cell>
          <cell r="X21">
            <v>47369266512</v>
          </cell>
          <cell r="Z21">
            <v>47369266512</v>
          </cell>
        </row>
        <row r="22">
          <cell r="A22" t="str">
            <v>21-01-01</v>
          </cell>
          <cell r="B22" t="str">
            <v xml:space="preserve">MINISTERIO DE MINAS Y ENERGIA - GESTION GENERAL </v>
          </cell>
          <cell r="C22" t="str">
            <v>C-2101-1900-12-40301C</v>
          </cell>
          <cell r="D22" t="str">
            <v>C</v>
          </cell>
          <cell r="E22" t="str">
            <v>2101</v>
          </cell>
          <cell r="F22" t="str">
            <v>1900</v>
          </cell>
          <cell r="G22" t="str">
            <v>12</v>
          </cell>
          <cell r="H22" t="str">
            <v>40301C</v>
          </cell>
          <cell r="L22" t="str">
            <v>Nación</v>
          </cell>
          <cell r="M22" t="str">
            <v>16</v>
          </cell>
          <cell r="N22" t="str">
            <v>CSF</v>
          </cell>
          <cell r="P22">
            <v>65302796780</v>
          </cell>
          <cell r="Q22">
            <v>0</v>
          </cell>
          <cell r="R22">
            <v>0</v>
          </cell>
          <cell r="S22">
            <v>65302796780</v>
          </cell>
          <cell r="T22">
            <v>0</v>
          </cell>
          <cell r="U22">
            <v>48015742765</v>
          </cell>
          <cell r="V22">
            <v>17287054015</v>
          </cell>
          <cell r="W22">
            <v>45483244138</v>
          </cell>
          <cell r="X22">
            <v>29736491192</v>
          </cell>
          <cell r="Z22">
            <v>29736491192</v>
          </cell>
        </row>
        <row r="23">
          <cell r="A23" t="str">
            <v>21-01-01</v>
          </cell>
          <cell r="B23" t="str">
            <v xml:space="preserve">MINISTERIO DE MINAS Y ENERGIA - GESTION GENERAL </v>
          </cell>
          <cell r="C23" t="str">
            <v>C-2101-1900-13-40301C</v>
          </cell>
          <cell r="D23" t="str">
            <v>C</v>
          </cell>
          <cell r="E23" t="str">
            <v>2101</v>
          </cell>
          <cell r="F23" t="str">
            <v>1900</v>
          </cell>
          <cell r="G23" t="str">
            <v>13</v>
          </cell>
          <cell r="H23" t="str">
            <v>40301C</v>
          </cell>
          <cell r="L23" t="str">
            <v>Nación</v>
          </cell>
          <cell r="M23" t="str">
            <v>10</v>
          </cell>
          <cell r="N23" t="str">
            <v>CSF</v>
          </cell>
          <cell r="P23">
            <v>27750412800</v>
          </cell>
          <cell r="Q23">
            <v>0</v>
          </cell>
          <cell r="R23">
            <v>0</v>
          </cell>
          <cell r="S23">
            <v>27750412800</v>
          </cell>
          <cell r="T23">
            <v>0</v>
          </cell>
          <cell r="U23">
            <v>16032485498</v>
          </cell>
          <cell r="V23">
            <v>11717927302</v>
          </cell>
          <cell r="W23">
            <v>1730661152</v>
          </cell>
          <cell r="X23">
            <v>253900094</v>
          </cell>
          <cell r="Z23">
            <v>253900094</v>
          </cell>
        </row>
        <row r="24">
          <cell r="A24" t="str">
            <v>21-01-01</v>
          </cell>
          <cell r="B24" t="str">
            <v xml:space="preserve">MINISTERIO DE MINAS Y ENERGIA - GESTION GENERAL </v>
          </cell>
          <cell r="C24" t="str">
            <v>C-2102-1900-9-40301C</v>
          </cell>
          <cell r="D24" t="str">
            <v>C</v>
          </cell>
          <cell r="E24" t="str">
            <v>2102</v>
          </cell>
          <cell r="F24" t="str">
            <v>1900</v>
          </cell>
          <cell r="G24" t="str">
            <v>9</v>
          </cell>
          <cell r="H24" t="str">
            <v>40301C</v>
          </cell>
          <cell r="L24" t="str">
            <v>Nación</v>
          </cell>
          <cell r="M24" t="str">
            <v>16</v>
          </cell>
          <cell r="N24" t="str">
            <v>CSF</v>
          </cell>
          <cell r="P24">
            <v>140000000000</v>
          </cell>
          <cell r="Q24">
            <v>0</v>
          </cell>
          <cell r="R24">
            <v>0</v>
          </cell>
          <cell r="S24">
            <v>140000000000</v>
          </cell>
          <cell r="T24">
            <v>0</v>
          </cell>
          <cell r="U24">
            <v>139313338075.5</v>
          </cell>
          <cell r="V24">
            <v>686661924.5</v>
          </cell>
          <cell r="W24">
            <v>99220800394</v>
          </cell>
          <cell r="X24">
            <v>616643023</v>
          </cell>
          <cell r="Z24">
            <v>600143023</v>
          </cell>
        </row>
        <row r="25">
          <cell r="A25" t="str">
            <v>21-01-01</v>
          </cell>
          <cell r="B25" t="str">
            <v xml:space="preserve">MINISTERIO DE MINAS Y ENERGIA - GESTION GENERAL </v>
          </cell>
          <cell r="C25" t="str">
            <v>C-2102-1900-11-40301C</v>
          </cell>
          <cell r="D25" t="str">
            <v>C</v>
          </cell>
          <cell r="E25" t="str">
            <v>2102</v>
          </cell>
          <cell r="F25" t="str">
            <v>1900</v>
          </cell>
          <cell r="G25" t="str">
            <v>11</v>
          </cell>
          <cell r="H25" t="str">
            <v>40301C</v>
          </cell>
          <cell r="L25" t="str">
            <v>Nación</v>
          </cell>
          <cell r="M25" t="str">
            <v>16</v>
          </cell>
          <cell r="N25" t="str">
            <v>CSF</v>
          </cell>
          <cell r="P25">
            <v>200000000000</v>
          </cell>
          <cell r="Q25">
            <v>0</v>
          </cell>
          <cell r="R25">
            <v>0</v>
          </cell>
          <cell r="S25">
            <v>200000000000</v>
          </cell>
          <cell r="T25">
            <v>0</v>
          </cell>
          <cell r="U25">
            <v>198160236627.20999</v>
          </cell>
          <cell r="V25">
            <v>1839763372.79</v>
          </cell>
          <cell r="W25">
            <v>112783034594</v>
          </cell>
          <cell r="X25">
            <v>9210916980</v>
          </cell>
          <cell r="Z25">
            <v>9207166980</v>
          </cell>
        </row>
        <row r="26">
          <cell r="A26" t="str">
            <v>21-01-01</v>
          </cell>
          <cell r="B26" t="str">
            <v xml:space="preserve">MINISTERIO DE MINAS Y ENERGIA - GESTION GENERAL </v>
          </cell>
          <cell r="C26" t="str">
            <v>C-2102-1900-12-40301C</v>
          </cell>
          <cell r="D26" t="str">
            <v>C</v>
          </cell>
          <cell r="E26" t="str">
            <v>2102</v>
          </cell>
          <cell r="F26" t="str">
            <v>1900</v>
          </cell>
          <cell r="G26" t="str">
            <v>12</v>
          </cell>
          <cell r="H26" t="str">
            <v>40301C</v>
          </cell>
          <cell r="L26" t="str">
            <v>Nación</v>
          </cell>
          <cell r="M26" t="str">
            <v>10</v>
          </cell>
          <cell r="N26" t="str">
            <v>CSF</v>
          </cell>
          <cell r="P26">
            <v>800429045</v>
          </cell>
          <cell r="Q26">
            <v>0</v>
          </cell>
          <cell r="R26">
            <v>0</v>
          </cell>
          <cell r="S26">
            <v>800429045</v>
          </cell>
          <cell r="T26">
            <v>0</v>
          </cell>
          <cell r="U26">
            <v>795039046</v>
          </cell>
          <cell r="V26">
            <v>5389999</v>
          </cell>
          <cell r="W26">
            <v>638966205</v>
          </cell>
          <cell r="X26">
            <v>181731377</v>
          </cell>
          <cell r="Z26">
            <v>181731377</v>
          </cell>
        </row>
        <row r="27">
          <cell r="A27" t="str">
            <v>21-01-01</v>
          </cell>
          <cell r="B27" t="str">
            <v xml:space="preserve">MINISTERIO DE MINAS Y ENERGIA - GESTION GENERAL </v>
          </cell>
          <cell r="C27" t="str">
            <v>C-2102-1900-14-40301A</v>
          </cell>
          <cell r="D27" t="str">
            <v>C</v>
          </cell>
          <cell r="E27" t="str">
            <v>2102</v>
          </cell>
          <cell r="F27" t="str">
            <v>1900</v>
          </cell>
          <cell r="G27" t="str">
            <v>14</v>
          </cell>
          <cell r="H27" t="str">
            <v>40301A</v>
          </cell>
          <cell r="L27" t="str">
            <v>Nación</v>
          </cell>
          <cell r="M27" t="str">
            <v>14</v>
          </cell>
          <cell r="N27" t="str">
            <v>CSF</v>
          </cell>
          <cell r="P27">
            <v>13912318074</v>
          </cell>
          <cell r="Q27">
            <v>0</v>
          </cell>
          <cell r="R27">
            <v>0</v>
          </cell>
          <cell r="S27">
            <v>13912318074</v>
          </cell>
          <cell r="T27">
            <v>0</v>
          </cell>
          <cell r="U27">
            <v>13912318074</v>
          </cell>
          <cell r="V27">
            <v>0</v>
          </cell>
          <cell r="W27">
            <v>0</v>
          </cell>
          <cell r="X27">
            <v>0</v>
          </cell>
          <cell r="Z27">
            <v>0</v>
          </cell>
        </row>
        <row r="28">
          <cell r="A28" t="str">
            <v>21-01-01</v>
          </cell>
          <cell r="B28" t="str">
            <v xml:space="preserve">MINISTERIO DE MINAS Y ENERGIA - GESTION GENERAL </v>
          </cell>
          <cell r="C28" t="str">
            <v>C-2102-1900-14-40301A</v>
          </cell>
          <cell r="D28" t="str">
            <v>C</v>
          </cell>
          <cell r="E28" t="str">
            <v>2102</v>
          </cell>
          <cell r="F28" t="str">
            <v>1900</v>
          </cell>
          <cell r="G28" t="str">
            <v>14</v>
          </cell>
          <cell r="H28" t="str">
            <v>40301A</v>
          </cell>
          <cell r="L28" t="str">
            <v>Nación</v>
          </cell>
          <cell r="M28" t="str">
            <v>16</v>
          </cell>
          <cell r="N28" t="str">
            <v>SSF</v>
          </cell>
          <cell r="P28">
            <v>131059318147</v>
          </cell>
          <cell r="Q28">
            <v>0</v>
          </cell>
          <cell r="R28">
            <v>0</v>
          </cell>
          <cell r="S28">
            <v>131059318147</v>
          </cell>
          <cell r="T28">
            <v>0</v>
          </cell>
          <cell r="U28">
            <v>130659318147</v>
          </cell>
          <cell r="V28">
            <v>400000000</v>
          </cell>
          <cell r="W28">
            <v>409478331.89999998</v>
          </cell>
          <cell r="X28">
            <v>0</v>
          </cell>
          <cell r="Z28">
            <v>0</v>
          </cell>
        </row>
        <row r="29">
          <cell r="A29" t="str">
            <v>21-01-01</v>
          </cell>
          <cell r="B29" t="str">
            <v xml:space="preserve">MINISTERIO DE MINAS Y ENERGIA - GESTION GENERAL </v>
          </cell>
          <cell r="C29" t="str">
            <v>C-2102-1900-14-40302B</v>
          </cell>
          <cell r="D29" t="str">
            <v>C</v>
          </cell>
          <cell r="E29" t="str">
            <v>2102</v>
          </cell>
          <cell r="F29" t="str">
            <v>1900</v>
          </cell>
          <cell r="G29" t="str">
            <v>14</v>
          </cell>
          <cell r="H29" t="str">
            <v>40302B</v>
          </cell>
          <cell r="L29" t="str">
            <v>Nación</v>
          </cell>
          <cell r="M29" t="str">
            <v>14</v>
          </cell>
          <cell r="N29" t="str">
            <v>CSF</v>
          </cell>
          <cell r="P29">
            <v>42949438992</v>
          </cell>
          <cell r="Q29">
            <v>0</v>
          </cell>
          <cell r="R29">
            <v>0</v>
          </cell>
          <cell r="S29">
            <v>42949438992</v>
          </cell>
          <cell r="T29">
            <v>0</v>
          </cell>
          <cell r="U29">
            <v>42949438992</v>
          </cell>
          <cell r="V29">
            <v>0</v>
          </cell>
          <cell r="W29">
            <v>0</v>
          </cell>
          <cell r="X29">
            <v>0</v>
          </cell>
          <cell r="Z29">
            <v>0</v>
          </cell>
        </row>
        <row r="30">
          <cell r="A30" t="str">
            <v>21-01-01</v>
          </cell>
          <cell r="B30" t="str">
            <v xml:space="preserve">MINISTERIO DE MINAS Y ENERGIA - GESTION GENERAL </v>
          </cell>
          <cell r="C30" t="str">
            <v>C-2102-1900-14-40302B</v>
          </cell>
          <cell r="D30" t="str">
            <v>C</v>
          </cell>
          <cell r="E30" t="str">
            <v>2102</v>
          </cell>
          <cell r="F30" t="str">
            <v>1900</v>
          </cell>
          <cell r="G30" t="str">
            <v>14</v>
          </cell>
          <cell r="H30" t="str">
            <v>40302B</v>
          </cell>
          <cell r="L30" t="str">
            <v>Nación</v>
          </cell>
          <cell r="M30" t="str">
            <v>16</v>
          </cell>
          <cell r="N30" t="str">
            <v>SSF</v>
          </cell>
          <cell r="P30">
            <v>32762377922</v>
          </cell>
          <cell r="Q30">
            <v>0</v>
          </cell>
          <cell r="R30">
            <v>0</v>
          </cell>
          <cell r="S30">
            <v>32762377922</v>
          </cell>
          <cell r="T30">
            <v>0</v>
          </cell>
          <cell r="U30">
            <v>32362377922</v>
          </cell>
          <cell r="V30">
            <v>400000000</v>
          </cell>
          <cell r="W30">
            <v>409116900.79000002</v>
          </cell>
          <cell r="X30">
            <v>0</v>
          </cell>
          <cell r="Z30">
            <v>0</v>
          </cell>
        </row>
        <row r="31">
          <cell r="A31" t="str">
            <v>21-01-01</v>
          </cell>
          <cell r="B31" t="str">
            <v xml:space="preserve">MINISTERIO DE MINAS Y ENERGIA - GESTION GENERAL </v>
          </cell>
          <cell r="C31" t="str">
            <v>C-2102-1900-15-40301C</v>
          </cell>
          <cell r="D31" t="str">
            <v>C</v>
          </cell>
          <cell r="E31" t="str">
            <v>2102</v>
          </cell>
          <cell r="F31" t="str">
            <v>1900</v>
          </cell>
          <cell r="G31" t="str">
            <v>15</v>
          </cell>
          <cell r="H31" t="str">
            <v>40301C</v>
          </cell>
          <cell r="L31" t="str">
            <v>Nación</v>
          </cell>
          <cell r="M31" t="str">
            <v>52</v>
          </cell>
          <cell r="N31" t="str">
            <v>CSF</v>
          </cell>
          <cell r="P31">
            <v>230000000000</v>
          </cell>
          <cell r="Q31">
            <v>0</v>
          </cell>
          <cell r="R31">
            <v>0</v>
          </cell>
          <cell r="S31">
            <v>230000000000</v>
          </cell>
          <cell r="T31">
            <v>0</v>
          </cell>
          <cell r="U31">
            <v>229999999999.60001</v>
          </cell>
          <cell r="V31">
            <v>0.4</v>
          </cell>
          <cell r="W31">
            <v>218425337562</v>
          </cell>
          <cell r="X31">
            <v>760327966</v>
          </cell>
          <cell r="Z31">
            <v>720577966</v>
          </cell>
        </row>
        <row r="32">
          <cell r="A32" t="str">
            <v>21-01-01</v>
          </cell>
          <cell r="B32" t="str">
            <v xml:space="preserve">MINISTERIO DE MINAS Y ENERGIA - GESTION GENERAL </v>
          </cell>
          <cell r="C32" t="str">
            <v>C-2102-1900-17-40301C</v>
          </cell>
          <cell r="D32" t="str">
            <v>C</v>
          </cell>
          <cell r="E32" t="str">
            <v>2102</v>
          </cell>
          <cell r="F32" t="str">
            <v>1900</v>
          </cell>
          <cell r="G32" t="str">
            <v>17</v>
          </cell>
          <cell r="H32" t="str">
            <v>40301C</v>
          </cell>
          <cell r="L32" t="str">
            <v>Nación</v>
          </cell>
          <cell r="M32" t="str">
            <v>10</v>
          </cell>
          <cell r="N32" t="str">
            <v>CSF</v>
          </cell>
          <cell r="P32">
            <v>766168000</v>
          </cell>
          <cell r="Q32">
            <v>0</v>
          </cell>
          <cell r="R32">
            <v>0</v>
          </cell>
          <cell r="S32">
            <v>766168000</v>
          </cell>
          <cell r="T32">
            <v>0</v>
          </cell>
          <cell r="U32">
            <v>760858134</v>
          </cell>
          <cell r="V32">
            <v>5309866</v>
          </cell>
          <cell r="W32">
            <v>721841833</v>
          </cell>
          <cell r="X32">
            <v>339699434</v>
          </cell>
          <cell r="Z32">
            <v>339699434</v>
          </cell>
        </row>
        <row r="33">
          <cell r="A33" t="str">
            <v>21-01-01</v>
          </cell>
          <cell r="B33" t="str">
            <v xml:space="preserve">MINISTERIO DE MINAS Y ENERGIA - GESTION GENERAL </v>
          </cell>
          <cell r="C33" t="str">
            <v>C-2102-1900-18-40301C</v>
          </cell>
          <cell r="D33" t="str">
            <v>C</v>
          </cell>
          <cell r="E33" t="str">
            <v>2102</v>
          </cell>
          <cell r="F33" t="str">
            <v>1900</v>
          </cell>
          <cell r="G33" t="str">
            <v>18</v>
          </cell>
          <cell r="H33" t="str">
            <v>40301C</v>
          </cell>
          <cell r="L33" t="str">
            <v>Nación</v>
          </cell>
          <cell r="M33" t="str">
            <v>10</v>
          </cell>
          <cell r="N33" t="str">
            <v>CSF</v>
          </cell>
          <cell r="P33">
            <v>5700000000000</v>
          </cell>
          <cell r="Q33">
            <v>0</v>
          </cell>
          <cell r="R33">
            <v>0</v>
          </cell>
          <cell r="S33">
            <v>5700000000000</v>
          </cell>
          <cell r="T33">
            <v>0</v>
          </cell>
          <cell r="U33">
            <v>5699981912433</v>
          </cell>
          <cell r="V33">
            <v>18087567</v>
          </cell>
          <cell r="W33">
            <v>3205570031881</v>
          </cell>
          <cell r="X33">
            <v>3202957243576</v>
          </cell>
          <cell r="Z33">
            <v>3202951243576</v>
          </cell>
        </row>
        <row r="34">
          <cell r="A34" t="str">
            <v>21-01-01</v>
          </cell>
          <cell r="B34" t="str">
            <v xml:space="preserve">MINISTERIO DE MINAS Y ENERGIA - GESTION GENERAL </v>
          </cell>
          <cell r="C34" t="str">
            <v>C-2102-1900-19-40301B</v>
          </cell>
          <cell r="D34" t="str">
            <v>C</v>
          </cell>
          <cell r="E34" t="str">
            <v>2102</v>
          </cell>
          <cell r="F34" t="str">
            <v>1900</v>
          </cell>
          <cell r="G34" t="str">
            <v>19</v>
          </cell>
          <cell r="H34" t="str">
            <v>40301B</v>
          </cell>
          <cell r="L34" t="str">
            <v>Nación</v>
          </cell>
          <cell r="M34" t="str">
            <v>16</v>
          </cell>
          <cell r="N34" t="str">
            <v>CSF</v>
          </cell>
          <cell r="P34">
            <v>154251388914</v>
          </cell>
          <cell r="Q34">
            <v>0</v>
          </cell>
          <cell r="R34">
            <v>0</v>
          </cell>
          <cell r="S34">
            <v>154251388914</v>
          </cell>
          <cell r="T34">
            <v>0</v>
          </cell>
          <cell r="U34">
            <v>154251388914</v>
          </cell>
          <cell r="V34">
            <v>0</v>
          </cell>
          <cell r="W34">
            <v>51566332047</v>
          </cell>
          <cell r="X34">
            <v>51480260501</v>
          </cell>
          <cell r="Z34">
            <v>51480260501</v>
          </cell>
        </row>
        <row r="35">
          <cell r="A35" t="str">
            <v>21-01-01</v>
          </cell>
          <cell r="B35" t="str">
            <v xml:space="preserve">MINISTERIO DE MINAS Y ENERGIA - GESTION GENERAL </v>
          </cell>
          <cell r="C35" t="str">
            <v>C-2102-1900-20-40301A</v>
          </cell>
          <cell r="D35" t="str">
            <v>C</v>
          </cell>
          <cell r="E35" t="str">
            <v>2102</v>
          </cell>
          <cell r="F35" t="str">
            <v>1900</v>
          </cell>
          <cell r="G35" t="str">
            <v>20</v>
          </cell>
          <cell r="H35" t="str">
            <v>40301A</v>
          </cell>
          <cell r="L35" t="str">
            <v>Nación</v>
          </cell>
          <cell r="M35" t="str">
            <v>52</v>
          </cell>
          <cell r="N35" t="str">
            <v>CSF</v>
          </cell>
          <cell r="P35">
            <v>300000000000</v>
          </cell>
          <cell r="Q35">
            <v>0</v>
          </cell>
          <cell r="R35">
            <v>0</v>
          </cell>
          <cell r="S35">
            <v>300000000000</v>
          </cell>
          <cell r="T35">
            <v>0</v>
          </cell>
          <cell r="U35">
            <v>299499071522</v>
          </cell>
          <cell r="V35">
            <v>500928478</v>
          </cell>
          <cell r="W35">
            <v>298205067476</v>
          </cell>
          <cell r="X35">
            <v>37508990723</v>
          </cell>
          <cell r="Z35">
            <v>37260190723</v>
          </cell>
        </row>
        <row r="36">
          <cell r="A36" t="str">
            <v>21-01-01</v>
          </cell>
          <cell r="B36" t="str">
            <v xml:space="preserve">MINISTERIO DE MINAS Y ENERGIA - GESTION GENERAL </v>
          </cell>
          <cell r="C36" t="str">
            <v>C-2102-1900-21-40302B</v>
          </cell>
          <cell r="D36" t="str">
            <v>C</v>
          </cell>
          <cell r="E36" t="str">
            <v>2102</v>
          </cell>
          <cell r="F36" t="str">
            <v>1900</v>
          </cell>
          <cell r="G36" t="str">
            <v>21</v>
          </cell>
          <cell r="H36" t="str">
            <v>40302B</v>
          </cell>
          <cell r="L36" t="str">
            <v>Nación</v>
          </cell>
          <cell r="M36" t="str">
            <v>10</v>
          </cell>
          <cell r="N36" t="str">
            <v>CSF</v>
          </cell>
          <cell r="P36">
            <v>1485000000</v>
          </cell>
          <cell r="Q36">
            <v>0</v>
          </cell>
          <cell r="R36">
            <v>0</v>
          </cell>
          <cell r="S36">
            <v>1485000000</v>
          </cell>
          <cell r="T36">
            <v>0</v>
          </cell>
          <cell r="U36">
            <v>1430802063</v>
          </cell>
          <cell r="V36">
            <v>54197937</v>
          </cell>
          <cell r="W36">
            <v>1386532745</v>
          </cell>
          <cell r="X36">
            <v>590684019</v>
          </cell>
          <cell r="Z36">
            <v>590684019</v>
          </cell>
        </row>
        <row r="37">
          <cell r="A37" t="str">
            <v>21-01-01</v>
          </cell>
          <cell r="B37" t="str">
            <v xml:space="preserve">MINISTERIO DE MINAS Y ENERGIA - GESTION GENERAL </v>
          </cell>
          <cell r="C37" t="str">
            <v>C-2102-1900-22-40301B</v>
          </cell>
          <cell r="D37" t="str">
            <v>C</v>
          </cell>
          <cell r="E37" t="str">
            <v>2102</v>
          </cell>
          <cell r="F37" t="str">
            <v>1900</v>
          </cell>
          <cell r="G37" t="str">
            <v>22</v>
          </cell>
          <cell r="H37" t="str">
            <v>40301B</v>
          </cell>
          <cell r="L37" t="str">
            <v>Nación</v>
          </cell>
          <cell r="M37" t="str">
            <v>10</v>
          </cell>
          <cell r="N37" t="str">
            <v>CSF</v>
          </cell>
          <cell r="P37">
            <v>172133529088</v>
          </cell>
          <cell r="Q37">
            <v>0</v>
          </cell>
          <cell r="R37">
            <v>0</v>
          </cell>
          <cell r="S37">
            <v>172133529088</v>
          </cell>
          <cell r="T37">
            <v>0</v>
          </cell>
          <cell r="U37">
            <v>171912619749.29999</v>
          </cell>
          <cell r="V37">
            <v>220909338.69999999</v>
          </cell>
          <cell r="W37">
            <v>170037287883</v>
          </cell>
          <cell r="X37">
            <v>164602338550</v>
          </cell>
          <cell r="Z37">
            <v>164557018550</v>
          </cell>
        </row>
        <row r="38">
          <cell r="A38" t="str">
            <v>21-01-01</v>
          </cell>
          <cell r="B38" t="str">
            <v xml:space="preserve">MINISTERIO DE MINAS Y ENERGIA - GESTION GENERAL </v>
          </cell>
          <cell r="C38" t="str">
            <v>C-2102-1900-22-40301B</v>
          </cell>
          <cell r="D38" t="str">
            <v>C</v>
          </cell>
          <cell r="E38" t="str">
            <v>2102</v>
          </cell>
          <cell r="F38" t="str">
            <v>1900</v>
          </cell>
          <cell r="G38" t="str">
            <v>22</v>
          </cell>
          <cell r="H38" t="str">
            <v>40301B</v>
          </cell>
          <cell r="L38" t="str">
            <v>Nación</v>
          </cell>
          <cell r="M38" t="str">
            <v>16</v>
          </cell>
          <cell r="N38" t="str">
            <v>CSF</v>
          </cell>
          <cell r="P38">
            <v>200000000000</v>
          </cell>
          <cell r="Q38">
            <v>0</v>
          </cell>
          <cell r="R38">
            <v>0</v>
          </cell>
          <cell r="S38">
            <v>200000000000</v>
          </cell>
          <cell r="T38">
            <v>0</v>
          </cell>
          <cell r="U38">
            <v>200000000000</v>
          </cell>
          <cell r="V38">
            <v>0</v>
          </cell>
          <cell r="W38">
            <v>200000000000</v>
          </cell>
          <cell r="X38">
            <v>91592088034</v>
          </cell>
          <cell r="Z38">
            <v>91592088034</v>
          </cell>
        </row>
        <row r="39">
          <cell r="A39" t="str">
            <v>21-01-01</v>
          </cell>
          <cell r="B39" t="str">
            <v xml:space="preserve">MINISTERIO DE MINAS Y ENERGIA - GESTION GENERAL </v>
          </cell>
          <cell r="C39" t="str">
            <v>C-2103-1900-8-40302B</v>
          </cell>
          <cell r="D39" t="str">
            <v>C</v>
          </cell>
          <cell r="E39" t="str">
            <v>2103</v>
          </cell>
          <cell r="F39" t="str">
            <v>1900</v>
          </cell>
          <cell r="G39" t="str">
            <v>8</v>
          </cell>
          <cell r="H39" t="str">
            <v>40302B</v>
          </cell>
          <cell r="L39" t="str">
            <v>Nación</v>
          </cell>
          <cell r="M39" t="str">
            <v>10</v>
          </cell>
          <cell r="N39" t="str">
            <v>CSF</v>
          </cell>
          <cell r="P39">
            <v>3007118906</v>
          </cell>
          <cell r="Q39">
            <v>0</v>
          </cell>
          <cell r="R39">
            <v>0</v>
          </cell>
          <cell r="S39">
            <v>3007118906</v>
          </cell>
          <cell r="T39">
            <v>0</v>
          </cell>
          <cell r="U39">
            <v>2971715573</v>
          </cell>
          <cell r="V39">
            <v>35403333</v>
          </cell>
          <cell r="W39">
            <v>2239864690</v>
          </cell>
          <cell r="X39">
            <v>914223678</v>
          </cell>
          <cell r="Z39">
            <v>905223678</v>
          </cell>
        </row>
        <row r="40">
          <cell r="A40" t="str">
            <v>21-01-01</v>
          </cell>
          <cell r="B40" t="str">
            <v xml:space="preserve">MINISTERIO DE MINAS Y ENERGIA - GESTION GENERAL </v>
          </cell>
          <cell r="C40" t="str">
            <v>C-2103-1900-9-40302B</v>
          </cell>
          <cell r="D40" t="str">
            <v>C</v>
          </cell>
          <cell r="E40" t="str">
            <v>2103</v>
          </cell>
          <cell r="F40" t="str">
            <v>1900</v>
          </cell>
          <cell r="G40" t="str">
            <v>9</v>
          </cell>
          <cell r="H40" t="str">
            <v>40302B</v>
          </cell>
          <cell r="L40" t="str">
            <v>Nación</v>
          </cell>
          <cell r="M40" t="str">
            <v>10</v>
          </cell>
          <cell r="N40" t="str">
            <v>CSF</v>
          </cell>
          <cell r="P40">
            <v>19040000000</v>
          </cell>
          <cell r="Q40">
            <v>0</v>
          </cell>
          <cell r="R40">
            <v>0</v>
          </cell>
          <cell r="S40">
            <v>19040000000</v>
          </cell>
          <cell r="T40">
            <v>0</v>
          </cell>
          <cell r="U40">
            <v>17955351421</v>
          </cell>
          <cell r="V40">
            <v>1084648579</v>
          </cell>
          <cell r="W40">
            <v>17328789524</v>
          </cell>
          <cell r="X40">
            <v>6263558283</v>
          </cell>
          <cell r="Z40">
            <v>6217558283</v>
          </cell>
        </row>
        <row r="41">
          <cell r="A41" t="str">
            <v>21-01-01</v>
          </cell>
          <cell r="B41" t="str">
            <v xml:space="preserve">MINISTERIO DE MINAS Y ENERGIA - GESTION GENERAL </v>
          </cell>
          <cell r="C41" t="str">
            <v>C-2103-1900-10-40301B</v>
          </cell>
          <cell r="D41" t="str">
            <v>C</v>
          </cell>
          <cell r="E41" t="str">
            <v>2103</v>
          </cell>
          <cell r="F41" t="str">
            <v>1900</v>
          </cell>
          <cell r="G41" t="str">
            <v>10</v>
          </cell>
          <cell r="H41" t="str">
            <v>40301B</v>
          </cell>
          <cell r="L41" t="str">
            <v>Nación</v>
          </cell>
          <cell r="M41" t="str">
            <v>10</v>
          </cell>
          <cell r="N41" t="str">
            <v>CSF</v>
          </cell>
          <cell r="P41">
            <v>81288242125</v>
          </cell>
          <cell r="Q41">
            <v>0</v>
          </cell>
          <cell r="R41">
            <v>0</v>
          </cell>
          <cell r="S41">
            <v>81288242125</v>
          </cell>
          <cell r="T41">
            <v>0</v>
          </cell>
          <cell r="U41">
            <v>81285193505</v>
          </cell>
          <cell r="V41">
            <v>3048620</v>
          </cell>
          <cell r="W41">
            <v>28867544160.919998</v>
          </cell>
          <cell r="X41">
            <v>22658462137.669998</v>
          </cell>
          <cell r="Z41">
            <v>22658462137.669998</v>
          </cell>
        </row>
        <row r="42">
          <cell r="A42" t="str">
            <v>21-01-01</v>
          </cell>
          <cell r="B42" t="str">
            <v xml:space="preserve">MINISTERIO DE MINAS Y ENERGIA - GESTION GENERAL </v>
          </cell>
          <cell r="C42" t="str">
            <v>C-2104-1900-19-40302A</v>
          </cell>
          <cell r="D42" t="str">
            <v>C</v>
          </cell>
          <cell r="E42" t="str">
            <v>2104</v>
          </cell>
          <cell r="F42" t="str">
            <v>1900</v>
          </cell>
          <cell r="G42" t="str">
            <v>19</v>
          </cell>
          <cell r="H42" t="str">
            <v>40302A</v>
          </cell>
          <cell r="L42" t="str">
            <v>Nación</v>
          </cell>
          <cell r="M42" t="str">
            <v>10</v>
          </cell>
          <cell r="N42" t="str">
            <v>CSF</v>
          </cell>
          <cell r="P42">
            <v>7663829197</v>
          </cell>
          <cell r="Q42">
            <v>0</v>
          </cell>
          <cell r="R42">
            <v>0</v>
          </cell>
          <cell r="S42">
            <v>7663829197</v>
          </cell>
          <cell r="T42">
            <v>0</v>
          </cell>
          <cell r="U42">
            <v>7663829197</v>
          </cell>
          <cell r="V42">
            <v>0</v>
          </cell>
          <cell r="W42">
            <v>5393051601</v>
          </cell>
          <cell r="X42">
            <v>2120309422.01</v>
          </cell>
          <cell r="Z42">
            <v>2101309422.01</v>
          </cell>
        </row>
        <row r="43">
          <cell r="A43" t="str">
            <v>21-01-01</v>
          </cell>
          <cell r="B43" t="str">
            <v xml:space="preserve">MINISTERIO DE MINAS Y ENERGIA - GESTION GENERAL </v>
          </cell>
          <cell r="C43" t="str">
            <v>C-2104-1900-21-40302A</v>
          </cell>
          <cell r="D43" t="str">
            <v>C</v>
          </cell>
          <cell r="E43" t="str">
            <v>2104</v>
          </cell>
          <cell r="F43" t="str">
            <v>1900</v>
          </cell>
          <cell r="G43" t="str">
            <v>21</v>
          </cell>
          <cell r="H43" t="str">
            <v>40302A</v>
          </cell>
          <cell r="L43" t="str">
            <v>Nación</v>
          </cell>
          <cell r="M43" t="str">
            <v>10</v>
          </cell>
          <cell r="N43" t="str">
            <v>CSF</v>
          </cell>
          <cell r="P43">
            <v>9247854661</v>
          </cell>
          <cell r="Q43">
            <v>0</v>
          </cell>
          <cell r="R43">
            <v>0</v>
          </cell>
          <cell r="S43">
            <v>9247854661</v>
          </cell>
          <cell r="T43">
            <v>0</v>
          </cell>
          <cell r="U43">
            <v>9247854661</v>
          </cell>
          <cell r="V43">
            <v>0</v>
          </cell>
          <cell r="W43">
            <v>4399543730</v>
          </cell>
          <cell r="X43">
            <v>2059295611</v>
          </cell>
          <cell r="Z43">
            <v>2047795611</v>
          </cell>
        </row>
        <row r="44">
          <cell r="A44" t="str">
            <v>21-01-01</v>
          </cell>
          <cell r="B44" t="str">
            <v xml:space="preserve">MINISTERIO DE MINAS Y ENERGIA - GESTION GENERAL </v>
          </cell>
          <cell r="C44" t="str">
            <v>C-2104-1900-22-40302A</v>
          </cell>
          <cell r="D44" t="str">
            <v>C</v>
          </cell>
          <cell r="E44" t="str">
            <v>2104</v>
          </cell>
          <cell r="F44" t="str">
            <v>1900</v>
          </cell>
          <cell r="G44" t="str">
            <v>22</v>
          </cell>
          <cell r="H44" t="str">
            <v>40302A</v>
          </cell>
          <cell r="L44" t="str">
            <v>Nación</v>
          </cell>
          <cell r="M44" t="str">
            <v>10</v>
          </cell>
          <cell r="N44" t="str">
            <v>CSF</v>
          </cell>
          <cell r="P44">
            <v>22133188567</v>
          </cell>
          <cell r="Q44">
            <v>0</v>
          </cell>
          <cell r="R44">
            <v>0</v>
          </cell>
          <cell r="S44">
            <v>22133188567</v>
          </cell>
          <cell r="T44">
            <v>0</v>
          </cell>
          <cell r="U44">
            <v>22133188567</v>
          </cell>
          <cell r="V44">
            <v>0</v>
          </cell>
          <cell r="W44">
            <v>21338240752</v>
          </cell>
          <cell r="X44">
            <v>8875401139</v>
          </cell>
          <cell r="Z44">
            <v>8875401139</v>
          </cell>
        </row>
        <row r="45">
          <cell r="A45" t="str">
            <v>21-01-01</v>
          </cell>
          <cell r="B45" t="str">
            <v xml:space="preserve">MINISTERIO DE MINAS Y ENERGIA - GESTION GENERAL </v>
          </cell>
          <cell r="C45" t="str">
            <v>C-2104-1900-23-40302A</v>
          </cell>
          <cell r="D45" t="str">
            <v>C</v>
          </cell>
          <cell r="E45" t="str">
            <v>2104</v>
          </cell>
          <cell r="F45" t="str">
            <v>1900</v>
          </cell>
          <cell r="G45" t="str">
            <v>23</v>
          </cell>
          <cell r="H45" t="str">
            <v>40302A</v>
          </cell>
          <cell r="L45" t="str">
            <v>Nación</v>
          </cell>
          <cell r="M45" t="str">
            <v>10</v>
          </cell>
          <cell r="N45" t="str">
            <v>CSF</v>
          </cell>
          <cell r="P45">
            <v>11969153830</v>
          </cell>
          <cell r="Q45">
            <v>0</v>
          </cell>
          <cell r="R45">
            <v>0</v>
          </cell>
          <cell r="S45">
            <v>11969153830</v>
          </cell>
          <cell r="T45">
            <v>0</v>
          </cell>
          <cell r="U45">
            <v>11969153830</v>
          </cell>
          <cell r="V45">
            <v>0</v>
          </cell>
          <cell r="W45">
            <v>4419835387</v>
          </cell>
          <cell r="X45">
            <v>2014347045.04</v>
          </cell>
          <cell r="Z45">
            <v>1991247045.04</v>
          </cell>
        </row>
        <row r="46">
          <cell r="A46" t="str">
            <v>21-01-01</v>
          </cell>
          <cell r="B46" t="str">
            <v xml:space="preserve">MINISTERIO DE MINAS Y ENERGIA - GESTION GENERAL </v>
          </cell>
          <cell r="C46" t="str">
            <v>C-2104-1900-24-40302A</v>
          </cell>
          <cell r="D46" t="str">
            <v>C</v>
          </cell>
          <cell r="E46" t="str">
            <v>2104</v>
          </cell>
          <cell r="F46" t="str">
            <v>1900</v>
          </cell>
          <cell r="G46" t="str">
            <v>24</v>
          </cell>
          <cell r="H46" t="str">
            <v>40302A</v>
          </cell>
          <cell r="L46" t="str">
            <v>Nación</v>
          </cell>
          <cell r="M46" t="str">
            <v>10</v>
          </cell>
          <cell r="N46" t="str">
            <v>CSF</v>
          </cell>
          <cell r="P46">
            <v>8450911480</v>
          </cell>
          <cell r="Q46">
            <v>0</v>
          </cell>
          <cell r="R46">
            <v>0</v>
          </cell>
          <cell r="S46">
            <v>8450911480</v>
          </cell>
          <cell r="T46">
            <v>0</v>
          </cell>
          <cell r="U46">
            <v>8450911479.5500002</v>
          </cell>
          <cell r="V46">
            <v>0.45</v>
          </cell>
          <cell r="W46">
            <v>7255227421.1000004</v>
          </cell>
          <cell r="X46">
            <v>3479985178</v>
          </cell>
          <cell r="Z46">
            <v>3440485178</v>
          </cell>
        </row>
        <row r="47">
          <cell r="A47" t="str">
            <v>21-01-01</v>
          </cell>
          <cell r="B47" t="str">
            <v xml:space="preserve">MINISTERIO DE MINAS Y ENERGIA - GESTION GENERAL </v>
          </cell>
          <cell r="C47" t="str">
            <v>C-2104-1900-25-40302A</v>
          </cell>
          <cell r="D47" t="str">
            <v>C</v>
          </cell>
          <cell r="E47" t="str">
            <v>2104</v>
          </cell>
          <cell r="F47" t="str">
            <v>1900</v>
          </cell>
          <cell r="G47" t="str">
            <v>25</v>
          </cell>
          <cell r="H47" t="str">
            <v>40302A</v>
          </cell>
          <cell r="L47" t="str">
            <v>Nación</v>
          </cell>
          <cell r="M47" t="str">
            <v>10</v>
          </cell>
          <cell r="N47" t="str">
            <v>CSF</v>
          </cell>
          <cell r="P47">
            <v>13392773642</v>
          </cell>
          <cell r="Q47">
            <v>0</v>
          </cell>
          <cell r="R47">
            <v>0</v>
          </cell>
          <cell r="S47">
            <v>13392773642</v>
          </cell>
          <cell r="T47">
            <v>0</v>
          </cell>
          <cell r="U47">
            <v>0</v>
          </cell>
          <cell r="V47">
            <v>13392773642</v>
          </cell>
          <cell r="W47">
            <v>0</v>
          </cell>
          <cell r="X47">
            <v>0</v>
          </cell>
          <cell r="Z47">
            <v>0</v>
          </cell>
        </row>
        <row r="48">
          <cell r="A48" t="str">
            <v>21-01-01</v>
          </cell>
          <cell r="B48" t="str">
            <v xml:space="preserve">MINISTERIO DE MINAS Y ENERGIA - GESTION GENERAL </v>
          </cell>
          <cell r="C48" t="str">
            <v>C-2104-1900-26-40302A</v>
          </cell>
          <cell r="D48" t="str">
            <v>C</v>
          </cell>
          <cell r="E48" t="str">
            <v>2104</v>
          </cell>
          <cell r="F48" t="str">
            <v>1900</v>
          </cell>
          <cell r="G48" t="str">
            <v>26</v>
          </cell>
          <cell r="H48" t="str">
            <v>40302A</v>
          </cell>
          <cell r="L48" t="str">
            <v>Nación</v>
          </cell>
          <cell r="M48" t="str">
            <v>10</v>
          </cell>
          <cell r="N48" t="str">
            <v>CSF</v>
          </cell>
          <cell r="P48">
            <v>38807319785</v>
          </cell>
          <cell r="Q48">
            <v>0</v>
          </cell>
          <cell r="R48">
            <v>0</v>
          </cell>
          <cell r="S48">
            <v>38807319785</v>
          </cell>
          <cell r="T48">
            <v>0</v>
          </cell>
          <cell r="U48">
            <v>15284923326</v>
          </cell>
          <cell r="V48">
            <v>23522396459</v>
          </cell>
          <cell r="W48">
            <v>14198045015</v>
          </cell>
          <cell r="X48">
            <v>5402378517</v>
          </cell>
          <cell r="Z48">
            <v>5390878517</v>
          </cell>
        </row>
        <row r="49">
          <cell r="A49" t="str">
            <v>21-01-01</v>
          </cell>
          <cell r="B49" t="str">
            <v xml:space="preserve">MINISTERIO DE MINAS Y ENERGIA - GESTION GENERAL </v>
          </cell>
          <cell r="C49" t="str">
            <v>C-2104-1900-27-40302A</v>
          </cell>
          <cell r="D49" t="str">
            <v>C</v>
          </cell>
          <cell r="E49" t="str">
            <v>2104</v>
          </cell>
          <cell r="F49" t="str">
            <v>1900</v>
          </cell>
          <cell r="G49" t="str">
            <v>27</v>
          </cell>
          <cell r="H49" t="str">
            <v>40302A</v>
          </cell>
          <cell r="L49" t="str">
            <v>Nación</v>
          </cell>
          <cell r="M49" t="str">
            <v>10</v>
          </cell>
          <cell r="N49" t="str">
            <v>CSF</v>
          </cell>
          <cell r="P49">
            <v>9680000000</v>
          </cell>
          <cell r="Q49">
            <v>0</v>
          </cell>
          <cell r="R49">
            <v>0</v>
          </cell>
          <cell r="S49">
            <v>9680000000</v>
          </cell>
          <cell r="T49">
            <v>0</v>
          </cell>
          <cell r="U49">
            <v>9680000000</v>
          </cell>
          <cell r="V49">
            <v>0</v>
          </cell>
          <cell r="W49">
            <v>5305145011.1800003</v>
          </cell>
          <cell r="X49">
            <v>2154789216.9499998</v>
          </cell>
          <cell r="Z49">
            <v>2154789216.9499998</v>
          </cell>
        </row>
        <row r="50">
          <cell r="A50" t="str">
            <v>21-01-01</v>
          </cell>
          <cell r="B50" t="str">
            <v xml:space="preserve">MINISTERIO DE MINAS Y ENERGIA - GESTION GENERAL </v>
          </cell>
          <cell r="C50" t="str">
            <v>C-2105-1900-11-53105E</v>
          </cell>
          <cell r="D50" t="str">
            <v>C</v>
          </cell>
          <cell r="E50" t="str">
            <v>2105</v>
          </cell>
          <cell r="F50" t="str">
            <v>1900</v>
          </cell>
          <cell r="G50" t="str">
            <v>11</v>
          </cell>
          <cell r="H50" t="str">
            <v>53105E</v>
          </cell>
          <cell r="L50" t="str">
            <v>Nación</v>
          </cell>
          <cell r="M50" t="str">
            <v>10</v>
          </cell>
          <cell r="N50" t="str">
            <v>CSF</v>
          </cell>
          <cell r="P50">
            <v>12473850328</v>
          </cell>
          <cell r="Q50">
            <v>0</v>
          </cell>
          <cell r="R50">
            <v>0</v>
          </cell>
          <cell r="S50">
            <v>12473850328</v>
          </cell>
          <cell r="T50">
            <v>0</v>
          </cell>
          <cell r="U50">
            <v>11981319999</v>
          </cell>
          <cell r="V50">
            <v>492530329</v>
          </cell>
          <cell r="W50">
            <v>5880236219</v>
          </cell>
          <cell r="X50">
            <v>2014875003</v>
          </cell>
          <cell r="Z50">
            <v>1993075003</v>
          </cell>
        </row>
        <row r="51">
          <cell r="A51" t="str">
            <v>21-01-01</v>
          </cell>
          <cell r="B51" t="str">
            <v xml:space="preserve">MINISTERIO DE MINAS Y ENERGIA - GESTION GENERAL </v>
          </cell>
          <cell r="C51" t="str">
            <v>C-2105-1900-13-10101B</v>
          </cell>
          <cell r="D51" t="str">
            <v>C</v>
          </cell>
          <cell r="E51" t="str">
            <v>2105</v>
          </cell>
          <cell r="F51" t="str">
            <v>1900</v>
          </cell>
          <cell r="G51" t="str">
            <v>13</v>
          </cell>
          <cell r="H51" t="str">
            <v>10101B</v>
          </cell>
          <cell r="L51" t="str">
            <v>Nación</v>
          </cell>
          <cell r="M51" t="str">
            <v>10</v>
          </cell>
          <cell r="N51" t="str">
            <v>CSF</v>
          </cell>
          <cell r="P51">
            <v>2417081249</v>
          </cell>
          <cell r="Q51">
            <v>0</v>
          </cell>
          <cell r="R51">
            <v>0</v>
          </cell>
          <cell r="S51">
            <v>2417081249</v>
          </cell>
          <cell r="T51">
            <v>0</v>
          </cell>
          <cell r="U51">
            <v>2312651250</v>
          </cell>
          <cell r="V51">
            <v>104429999</v>
          </cell>
          <cell r="W51">
            <v>1297331585</v>
          </cell>
          <cell r="X51">
            <v>505380047</v>
          </cell>
          <cell r="Z51">
            <v>505380047</v>
          </cell>
        </row>
        <row r="52">
          <cell r="A52" t="str">
            <v>21-01-01</v>
          </cell>
          <cell r="B52" t="str">
            <v xml:space="preserve">MINISTERIO DE MINAS Y ENERGIA - GESTION GENERAL </v>
          </cell>
          <cell r="C52" t="str">
            <v>C-2105-1900-15-53105E</v>
          </cell>
          <cell r="D52" t="str">
            <v>C</v>
          </cell>
          <cell r="E52" t="str">
            <v>2105</v>
          </cell>
          <cell r="F52" t="str">
            <v>1900</v>
          </cell>
          <cell r="G52" t="str">
            <v>15</v>
          </cell>
          <cell r="H52" t="str">
            <v>53105E</v>
          </cell>
          <cell r="L52" t="str">
            <v>Nación</v>
          </cell>
          <cell r="M52" t="str">
            <v>10</v>
          </cell>
          <cell r="N52" t="str">
            <v>CSF</v>
          </cell>
          <cell r="P52">
            <v>13944593555</v>
          </cell>
          <cell r="Q52">
            <v>0</v>
          </cell>
          <cell r="R52">
            <v>0</v>
          </cell>
          <cell r="S52">
            <v>13944593555</v>
          </cell>
          <cell r="T52">
            <v>0</v>
          </cell>
          <cell r="U52">
            <v>13777150834</v>
          </cell>
          <cell r="V52">
            <v>167442721</v>
          </cell>
          <cell r="W52">
            <v>7093009705</v>
          </cell>
          <cell r="X52">
            <v>2681814774</v>
          </cell>
          <cell r="Z52">
            <v>2665514774</v>
          </cell>
        </row>
        <row r="53">
          <cell r="A53" t="str">
            <v>21-01-01</v>
          </cell>
          <cell r="B53" t="str">
            <v xml:space="preserve">MINISTERIO DE MINAS Y ENERGIA - GESTION GENERAL </v>
          </cell>
          <cell r="C53" t="str">
            <v>C-2106-1900-19-40302B</v>
          </cell>
          <cell r="D53" t="str">
            <v>C</v>
          </cell>
          <cell r="E53" t="str">
            <v>2106</v>
          </cell>
          <cell r="F53" t="str">
            <v>1900</v>
          </cell>
          <cell r="G53" t="str">
            <v>19</v>
          </cell>
          <cell r="H53" t="str">
            <v>40302B</v>
          </cell>
          <cell r="L53" t="str">
            <v>Nación</v>
          </cell>
          <cell r="M53" t="str">
            <v>10</v>
          </cell>
          <cell r="N53" t="str">
            <v>CSF</v>
          </cell>
          <cell r="P53">
            <v>1945776000</v>
          </cell>
          <cell r="Q53">
            <v>0</v>
          </cell>
          <cell r="R53">
            <v>0</v>
          </cell>
          <cell r="S53">
            <v>1945776000</v>
          </cell>
          <cell r="T53">
            <v>0</v>
          </cell>
          <cell r="U53">
            <v>1945776000</v>
          </cell>
          <cell r="V53">
            <v>0</v>
          </cell>
          <cell r="W53">
            <v>1825917567</v>
          </cell>
          <cell r="X53">
            <v>743991660</v>
          </cell>
          <cell r="Z53">
            <v>743991660</v>
          </cell>
        </row>
        <row r="54">
          <cell r="A54" t="str">
            <v>21-01-01</v>
          </cell>
          <cell r="B54" t="str">
            <v xml:space="preserve">MINISTERIO DE MINAS Y ENERGIA - GESTION GENERAL </v>
          </cell>
          <cell r="C54" t="str">
            <v>C-2106-1900-20-53105E</v>
          </cell>
          <cell r="D54" t="str">
            <v>C</v>
          </cell>
          <cell r="E54" t="str">
            <v>2106</v>
          </cell>
          <cell r="F54" t="str">
            <v>1900</v>
          </cell>
          <cell r="G54" t="str">
            <v>20</v>
          </cell>
          <cell r="H54" t="str">
            <v>53105E</v>
          </cell>
          <cell r="L54" t="str">
            <v>Nación</v>
          </cell>
          <cell r="M54" t="str">
            <v>10</v>
          </cell>
          <cell r="N54" t="str">
            <v>CSF</v>
          </cell>
          <cell r="P54">
            <v>1100000000</v>
          </cell>
          <cell r="Q54">
            <v>0</v>
          </cell>
          <cell r="R54">
            <v>0</v>
          </cell>
          <cell r="S54">
            <v>1100000000</v>
          </cell>
          <cell r="T54">
            <v>0</v>
          </cell>
          <cell r="U54">
            <v>1100000000</v>
          </cell>
          <cell r="V54">
            <v>0</v>
          </cell>
          <cell r="W54">
            <v>968988780</v>
          </cell>
          <cell r="X54">
            <v>358582400</v>
          </cell>
          <cell r="Z54">
            <v>358582400</v>
          </cell>
        </row>
        <row r="55">
          <cell r="A55" t="str">
            <v>21-01-01</v>
          </cell>
          <cell r="B55" t="str">
            <v xml:space="preserve">MINISTERIO DE MINAS Y ENERGIA - GESTION GENERAL </v>
          </cell>
          <cell r="C55" t="str">
            <v>C-2106-1900-23-40302B</v>
          </cell>
          <cell r="D55" t="str">
            <v>C</v>
          </cell>
          <cell r="E55" t="str">
            <v>2106</v>
          </cell>
          <cell r="F55" t="str">
            <v>1900</v>
          </cell>
          <cell r="G55" t="str">
            <v>23</v>
          </cell>
          <cell r="H55" t="str">
            <v>40302B</v>
          </cell>
          <cell r="L55" t="str">
            <v>Nación</v>
          </cell>
          <cell r="M55" t="str">
            <v>10</v>
          </cell>
          <cell r="N55" t="str">
            <v>CSF</v>
          </cell>
          <cell r="P55">
            <v>1693840000</v>
          </cell>
          <cell r="Q55">
            <v>0</v>
          </cell>
          <cell r="R55">
            <v>0</v>
          </cell>
          <cell r="S55">
            <v>1693840000</v>
          </cell>
          <cell r="T55">
            <v>0</v>
          </cell>
          <cell r="U55">
            <v>1693840000</v>
          </cell>
          <cell r="V55">
            <v>0</v>
          </cell>
          <cell r="W55">
            <v>1540811499</v>
          </cell>
          <cell r="X55">
            <v>595812723</v>
          </cell>
          <cell r="Z55">
            <v>595812723</v>
          </cell>
        </row>
        <row r="56">
          <cell r="A56" t="str">
            <v>21-01-01</v>
          </cell>
          <cell r="B56" t="str">
            <v xml:space="preserve">MINISTERIO DE MINAS Y ENERGIA - GESTION GENERAL </v>
          </cell>
          <cell r="C56" t="str">
            <v>C-2106-1900-26-53105B</v>
          </cell>
          <cell r="D56" t="str">
            <v>C</v>
          </cell>
          <cell r="E56" t="str">
            <v>2106</v>
          </cell>
          <cell r="F56" t="str">
            <v>1900</v>
          </cell>
          <cell r="G56" t="str">
            <v>26</v>
          </cell>
          <cell r="H56" t="str">
            <v>53105B</v>
          </cell>
          <cell r="L56" t="str">
            <v>Nación</v>
          </cell>
          <cell r="M56" t="str">
            <v>10</v>
          </cell>
          <cell r="N56" t="str">
            <v>CSF</v>
          </cell>
          <cell r="P56">
            <v>3079500000</v>
          </cell>
          <cell r="Q56">
            <v>0</v>
          </cell>
          <cell r="R56">
            <v>0</v>
          </cell>
          <cell r="S56">
            <v>3079500000</v>
          </cell>
          <cell r="T56">
            <v>0</v>
          </cell>
          <cell r="U56">
            <v>2616256003</v>
          </cell>
          <cell r="V56">
            <v>463243997</v>
          </cell>
          <cell r="W56">
            <v>2346498080</v>
          </cell>
          <cell r="X56">
            <v>926149608</v>
          </cell>
          <cell r="Z56">
            <v>907949608</v>
          </cell>
        </row>
        <row r="57">
          <cell r="A57" t="str">
            <v>21-01-01</v>
          </cell>
          <cell r="B57" t="str">
            <v xml:space="preserve">MINISTERIO DE MINAS Y ENERGIA - GESTION GENERAL </v>
          </cell>
          <cell r="C57" t="str">
            <v>C-2106-1900-27-40302A</v>
          </cell>
          <cell r="D57" t="str">
            <v>C</v>
          </cell>
          <cell r="E57" t="str">
            <v>2106</v>
          </cell>
          <cell r="F57" t="str">
            <v>1900</v>
          </cell>
          <cell r="G57" t="str">
            <v>27</v>
          </cell>
          <cell r="H57" t="str">
            <v>40302A</v>
          </cell>
          <cell r="L57" t="str">
            <v>Nación</v>
          </cell>
          <cell r="M57" t="str">
            <v>10</v>
          </cell>
          <cell r="N57" t="str">
            <v>CSF</v>
          </cell>
          <cell r="P57">
            <v>20358227582</v>
          </cell>
          <cell r="Q57">
            <v>0</v>
          </cell>
          <cell r="R57">
            <v>0</v>
          </cell>
          <cell r="S57">
            <v>20358227582</v>
          </cell>
          <cell r="T57">
            <v>0</v>
          </cell>
          <cell r="U57">
            <v>10879748268</v>
          </cell>
          <cell r="V57">
            <v>9478479314</v>
          </cell>
          <cell r="W57">
            <v>10879748268</v>
          </cell>
          <cell r="X57">
            <v>3769189421</v>
          </cell>
          <cell r="Z57">
            <v>3769189421</v>
          </cell>
        </row>
        <row r="58">
          <cell r="A58" t="str">
            <v>21-01-01</v>
          </cell>
          <cell r="B58" t="str">
            <v xml:space="preserve">MINISTERIO DE MINAS Y ENERGIA - GESTION GENERAL </v>
          </cell>
          <cell r="C58" t="str">
            <v>C-2106-1900-28-40302A</v>
          </cell>
          <cell r="D58" t="str">
            <v>C</v>
          </cell>
          <cell r="E58" t="str">
            <v>2106</v>
          </cell>
          <cell r="F58" t="str">
            <v>1900</v>
          </cell>
          <cell r="G58" t="str">
            <v>28</v>
          </cell>
          <cell r="H58" t="str">
            <v>40302A</v>
          </cell>
          <cell r="L58" t="str">
            <v>Nación</v>
          </cell>
          <cell r="M58" t="str">
            <v>10</v>
          </cell>
          <cell r="N58" t="str">
            <v>CSF</v>
          </cell>
          <cell r="P58">
            <v>12000000000</v>
          </cell>
          <cell r="Q58">
            <v>0</v>
          </cell>
          <cell r="R58">
            <v>0</v>
          </cell>
          <cell r="S58">
            <v>12000000000</v>
          </cell>
          <cell r="T58">
            <v>0</v>
          </cell>
          <cell r="U58">
            <v>11506500002</v>
          </cell>
          <cell r="V58">
            <v>493499998</v>
          </cell>
          <cell r="W58">
            <v>5150349342</v>
          </cell>
          <cell r="X58">
            <v>2026601085</v>
          </cell>
          <cell r="Z58">
            <v>1935001085</v>
          </cell>
        </row>
        <row r="59">
          <cell r="A59" t="str">
            <v>21-01-01</v>
          </cell>
          <cell r="B59" t="str">
            <v xml:space="preserve">MINISTERIO DE MINAS Y ENERGIA - GESTION GENERAL </v>
          </cell>
          <cell r="C59" t="str">
            <v>C-2199-1900-24-53105B</v>
          </cell>
          <cell r="D59" t="str">
            <v>C</v>
          </cell>
          <cell r="E59" t="str">
            <v>2199</v>
          </cell>
          <cell r="F59" t="str">
            <v>1900</v>
          </cell>
          <cell r="G59" t="str">
            <v>24</v>
          </cell>
          <cell r="H59" t="str">
            <v>53105B</v>
          </cell>
          <cell r="L59" t="str">
            <v>Nación</v>
          </cell>
          <cell r="M59" t="str">
            <v>10</v>
          </cell>
          <cell r="N59" t="str">
            <v>CSF</v>
          </cell>
          <cell r="P59">
            <v>684015500</v>
          </cell>
          <cell r="Q59">
            <v>0</v>
          </cell>
          <cell r="R59">
            <v>0</v>
          </cell>
          <cell r="S59">
            <v>684015500</v>
          </cell>
          <cell r="T59">
            <v>0</v>
          </cell>
          <cell r="U59">
            <v>682715500</v>
          </cell>
          <cell r="V59">
            <v>1300000</v>
          </cell>
          <cell r="W59">
            <v>663243334</v>
          </cell>
          <cell r="X59">
            <v>260083334</v>
          </cell>
          <cell r="Z59">
            <v>244283334</v>
          </cell>
        </row>
        <row r="60">
          <cell r="A60" t="str">
            <v>21-01-01</v>
          </cell>
          <cell r="B60" t="str">
            <v xml:space="preserve">MINISTERIO DE MINAS Y ENERGIA - GESTION GENERAL </v>
          </cell>
          <cell r="C60" t="str">
            <v>C-2199-1900-26-53105B</v>
          </cell>
          <cell r="D60" t="str">
            <v>C</v>
          </cell>
          <cell r="E60" t="str">
            <v>2199</v>
          </cell>
          <cell r="F60" t="str">
            <v>1900</v>
          </cell>
          <cell r="G60" t="str">
            <v>26</v>
          </cell>
          <cell r="H60" t="str">
            <v>53105B</v>
          </cell>
          <cell r="L60" t="str">
            <v>Nación</v>
          </cell>
          <cell r="M60" t="str">
            <v>10</v>
          </cell>
          <cell r="N60" t="str">
            <v>CSF</v>
          </cell>
          <cell r="P60">
            <v>1160252602</v>
          </cell>
          <cell r="Q60">
            <v>0</v>
          </cell>
          <cell r="R60">
            <v>0</v>
          </cell>
          <cell r="S60">
            <v>1160252602</v>
          </cell>
          <cell r="T60">
            <v>0</v>
          </cell>
          <cell r="U60">
            <v>1160252602</v>
          </cell>
          <cell r="V60">
            <v>0</v>
          </cell>
          <cell r="W60">
            <v>356733333</v>
          </cell>
          <cell r="X60">
            <v>147460000</v>
          </cell>
          <cell r="Z60">
            <v>143960000</v>
          </cell>
        </row>
        <row r="61">
          <cell r="A61" t="str">
            <v>21-01-01</v>
          </cell>
          <cell r="B61" t="str">
            <v xml:space="preserve">MINISTERIO DE MINAS Y ENERGIA - GESTION GENERAL </v>
          </cell>
          <cell r="C61" t="str">
            <v>C-2199-1900-28-40301A</v>
          </cell>
          <cell r="D61" t="str">
            <v>C</v>
          </cell>
          <cell r="E61" t="str">
            <v>2199</v>
          </cell>
          <cell r="F61" t="str">
            <v>1900</v>
          </cell>
          <cell r="G61" t="str">
            <v>28</v>
          </cell>
          <cell r="H61" t="str">
            <v>40301A</v>
          </cell>
          <cell r="L61" t="str">
            <v>Nación</v>
          </cell>
          <cell r="M61" t="str">
            <v>10</v>
          </cell>
          <cell r="N61" t="str">
            <v>CSF</v>
          </cell>
          <cell r="P61">
            <v>3929808000</v>
          </cell>
          <cell r="Q61">
            <v>0</v>
          </cell>
          <cell r="R61">
            <v>0</v>
          </cell>
          <cell r="S61">
            <v>3929808000</v>
          </cell>
          <cell r="T61">
            <v>0</v>
          </cell>
          <cell r="U61">
            <v>3928608000</v>
          </cell>
          <cell r="V61">
            <v>1200000</v>
          </cell>
          <cell r="W61">
            <v>3808195780</v>
          </cell>
          <cell r="X61">
            <v>1532845673</v>
          </cell>
          <cell r="Z61">
            <v>1528645673</v>
          </cell>
        </row>
        <row r="62">
          <cell r="A62" t="str">
            <v>21-01-01</v>
          </cell>
          <cell r="B62" t="str">
            <v xml:space="preserve">MINISTERIO DE MINAS Y ENERGIA - GESTION GENERAL </v>
          </cell>
          <cell r="C62" t="str">
            <v>C-2199-1900-29-53105B</v>
          </cell>
          <cell r="D62" t="str">
            <v>C</v>
          </cell>
          <cell r="E62" t="str">
            <v>2199</v>
          </cell>
          <cell r="F62" t="str">
            <v>1900</v>
          </cell>
          <cell r="G62" t="str">
            <v>29</v>
          </cell>
          <cell r="H62" t="str">
            <v>53105B</v>
          </cell>
          <cell r="L62" t="str">
            <v>Nación</v>
          </cell>
          <cell r="M62" t="str">
            <v>10</v>
          </cell>
          <cell r="N62" t="str">
            <v>CSF</v>
          </cell>
          <cell r="P62">
            <v>3657266590</v>
          </cell>
          <cell r="Q62">
            <v>0</v>
          </cell>
          <cell r="R62">
            <v>0</v>
          </cell>
          <cell r="S62">
            <v>3657266590</v>
          </cell>
          <cell r="T62">
            <v>0</v>
          </cell>
          <cell r="U62">
            <v>3657266590</v>
          </cell>
          <cell r="V62">
            <v>0</v>
          </cell>
          <cell r="W62">
            <v>2904351973</v>
          </cell>
          <cell r="X62">
            <v>1309401202</v>
          </cell>
          <cell r="Z62">
            <v>1252401202</v>
          </cell>
        </row>
        <row r="63">
          <cell r="A63" t="str">
            <v>21-01-01</v>
          </cell>
          <cell r="B63" t="str">
            <v xml:space="preserve">MINISTERIO DE MINAS Y ENERGIA - GESTION GENERAL </v>
          </cell>
          <cell r="C63" t="str">
            <v>C-2199-1900-30-53106A</v>
          </cell>
          <cell r="D63" t="str">
            <v>C</v>
          </cell>
          <cell r="E63" t="str">
            <v>2199</v>
          </cell>
          <cell r="F63" t="str">
            <v>1900</v>
          </cell>
          <cell r="G63" t="str">
            <v>30</v>
          </cell>
          <cell r="H63" t="str">
            <v>53106A</v>
          </cell>
          <cell r="L63" t="str">
            <v>Nación</v>
          </cell>
          <cell r="M63" t="str">
            <v>10</v>
          </cell>
          <cell r="N63" t="str">
            <v>CSF</v>
          </cell>
          <cell r="P63">
            <v>6383118000</v>
          </cell>
          <cell r="Q63">
            <v>0</v>
          </cell>
          <cell r="R63">
            <v>0</v>
          </cell>
          <cell r="S63">
            <v>6383118000</v>
          </cell>
          <cell r="T63">
            <v>0</v>
          </cell>
          <cell r="U63">
            <v>6179828297</v>
          </cell>
          <cell r="V63">
            <v>203289703</v>
          </cell>
          <cell r="W63">
            <v>5872195309</v>
          </cell>
          <cell r="X63">
            <v>2361188818</v>
          </cell>
          <cell r="Z63">
            <v>2361188818</v>
          </cell>
        </row>
        <row r="64">
          <cell r="A64" t="str">
            <v>21-01-01</v>
          </cell>
          <cell r="B64" t="str">
            <v xml:space="preserve">MINISTERIO DE MINAS Y ENERGIA - GESTION GENERAL </v>
          </cell>
          <cell r="C64" t="str">
            <v>C-2199-1900-31-40301A</v>
          </cell>
          <cell r="D64" t="str">
            <v>C</v>
          </cell>
          <cell r="E64" t="str">
            <v>2199</v>
          </cell>
          <cell r="F64" t="str">
            <v>1900</v>
          </cell>
          <cell r="G64" t="str">
            <v>31</v>
          </cell>
          <cell r="H64" t="str">
            <v>40301A</v>
          </cell>
          <cell r="L64" t="str">
            <v>Nación</v>
          </cell>
          <cell r="M64" t="str">
            <v>10</v>
          </cell>
          <cell r="N64" t="str">
            <v>CSF</v>
          </cell>
          <cell r="P64">
            <v>6407685000</v>
          </cell>
          <cell r="Q64">
            <v>0</v>
          </cell>
          <cell r="R64">
            <v>0</v>
          </cell>
          <cell r="S64">
            <v>6407685000</v>
          </cell>
          <cell r="T64">
            <v>0</v>
          </cell>
          <cell r="U64">
            <v>6049310325</v>
          </cell>
          <cell r="V64">
            <v>358374675</v>
          </cell>
          <cell r="W64">
            <v>5814703821</v>
          </cell>
          <cell r="X64">
            <v>2528752902</v>
          </cell>
          <cell r="Z64">
            <v>2509752902</v>
          </cell>
        </row>
        <row r="65">
          <cell r="A65" t="str">
            <v>21-01-01</v>
          </cell>
          <cell r="B65" t="str">
            <v xml:space="preserve">MINISTERIO DE MINAS Y ENERGIA - GESTION GENERAL </v>
          </cell>
          <cell r="C65" t="str">
            <v>C-2199-1900-32-53105B</v>
          </cell>
          <cell r="D65" t="str">
            <v>C</v>
          </cell>
          <cell r="E65" t="str">
            <v>2199</v>
          </cell>
          <cell r="F65" t="str">
            <v>1900</v>
          </cell>
          <cell r="G65" t="str">
            <v>32</v>
          </cell>
          <cell r="H65" t="str">
            <v>53105B</v>
          </cell>
          <cell r="L65" t="str">
            <v>Nación</v>
          </cell>
          <cell r="M65" t="str">
            <v>10</v>
          </cell>
          <cell r="N65" t="str">
            <v>CSF</v>
          </cell>
          <cell r="P65">
            <v>28848253349</v>
          </cell>
          <cell r="Q65">
            <v>0</v>
          </cell>
          <cell r="R65">
            <v>0</v>
          </cell>
          <cell r="S65">
            <v>28848253349</v>
          </cell>
          <cell r="T65">
            <v>0</v>
          </cell>
          <cell r="U65">
            <v>28514868707</v>
          </cell>
          <cell r="V65">
            <v>333384642</v>
          </cell>
          <cell r="W65">
            <v>23568294656</v>
          </cell>
          <cell r="X65">
            <v>9776205957.2900009</v>
          </cell>
          <cell r="Z65">
            <v>9656405957.2900009</v>
          </cell>
        </row>
        <row r="66">
          <cell r="A66" t="str">
            <v>21-01-01</v>
          </cell>
          <cell r="B66" t="str">
            <v xml:space="preserve">MINISTERIO DE MINAS Y ENERGIA - GESTION GENERAL </v>
          </cell>
          <cell r="C66" t="str">
            <v>C-2199-1900-34-53105B</v>
          </cell>
          <cell r="D66" t="str">
            <v>C</v>
          </cell>
          <cell r="E66" t="str">
            <v>2199</v>
          </cell>
          <cell r="F66" t="str">
            <v>1900</v>
          </cell>
          <cell r="G66" t="str">
            <v>34</v>
          </cell>
          <cell r="H66" t="str">
            <v>53105B</v>
          </cell>
          <cell r="L66" t="str">
            <v>Nación</v>
          </cell>
          <cell r="M66" t="str">
            <v>10</v>
          </cell>
          <cell r="N66" t="str">
            <v>CSF</v>
          </cell>
          <cell r="P66">
            <v>1529550000</v>
          </cell>
          <cell r="Q66">
            <v>0</v>
          </cell>
          <cell r="R66">
            <v>0</v>
          </cell>
          <cell r="S66">
            <v>1529550000</v>
          </cell>
          <cell r="T66">
            <v>0</v>
          </cell>
          <cell r="U66">
            <v>1529550000</v>
          </cell>
          <cell r="V66">
            <v>0</v>
          </cell>
          <cell r="W66">
            <v>1450334575</v>
          </cell>
          <cell r="X66">
            <v>633324075</v>
          </cell>
          <cell r="Z66">
            <v>579124075</v>
          </cell>
        </row>
        <row r="67">
          <cell r="A67" t="str">
            <v>21-01-01</v>
          </cell>
          <cell r="B67" t="str">
            <v xml:space="preserve">MINISTERIO DE MINAS Y ENERGIA - GESTION GENERAL </v>
          </cell>
          <cell r="C67" t="str">
            <v>C-2199-1900-35-53105B</v>
          </cell>
          <cell r="D67" t="str">
            <v>C</v>
          </cell>
          <cell r="E67" t="str">
            <v>2199</v>
          </cell>
          <cell r="F67" t="str">
            <v>1900</v>
          </cell>
          <cell r="G67" t="str">
            <v>35</v>
          </cell>
          <cell r="H67" t="str">
            <v>53105B</v>
          </cell>
          <cell r="L67" t="str">
            <v>Nación</v>
          </cell>
          <cell r="M67" t="str">
            <v>10</v>
          </cell>
          <cell r="N67" t="str">
            <v>CSF</v>
          </cell>
          <cell r="P67">
            <v>34997916541</v>
          </cell>
          <cell r="Q67">
            <v>0</v>
          </cell>
          <cell r="R67">
            <v>0</v>
          </cell>
          <cell r="S67">
            <v>34997916541</v>
          </cell>
          <cell r="T67">
            <v>0</v>
          </cell>
          <cell r="U67">
            <v>34761169799</v>
          </cell>
          <cell r="V67">
            <v>236746742</v>
          </cell>
          <cell r="W67">
            <v>27232675777</v>
          </cell>
          <cell r="X67">
            <v>18685600509.189999</v>
          </cell>
          <cell r="Z67">
            <v>18598900509.189999</v>
          </cell>
        </row>
        <row r="68">
          <cell r="A68" t="str">
            <v>21-01-13</v>
          </cell>
          <cell r="B68" t="str">
            <v>MINISTERIO DE MINAS Y ENERGIA - COMISION DE REGULACION DE ENERGIA Y GAS - CREG -</v>
          </cell>
          <cell r="C68" t="str">
            <v>A-01-01-01</v>
          </cell>
          <cell r="D68" t="str">
            <v>A</v>
          </cell>
          <cell r="E68" t="str">
            <v>01</v>
          </cell>
          <cell r="F68" t="str">
            <v>01</v>
          </cell>
          <cell r="G68" t="str">
            <v>01</v>
          </cell>
          <cell r="L68" t="str">
            <v>Nación</v>
          </cell>
          <cell r="M68" t="str">
            <v>10</v>
          </cell>
          <cell r="N68" t="str">
            <v>CSF</v>
          </cell>
          <cell r="P68">
            <v>3489900000</v>
          </cell>
          <cell r="Q68">
            <v>0</v>
          </cell>
          <cell r="R68">
            <v>45748398</v>
          </cell>
          <cell r="S68">
            <v>3444151602</v>
          </cell>
          <cell r="T68">
            <v>0</v>
          </cell>
          <cell r="U68">
            <v>3444151602</v>
          </cell>
          <cell r="V68">
            <v>0</v>
          </cell>
          <cell r="W68">
            <v>1439359812</v>
          </cell>
          <cell r="X68">
            <v>1439359812</v>
          </cell>
          <cell r="Z68">
            <v>1439359812</v>
          </cell>
        </row>
        <row r="69">
          <cell r="A69" t="str">
            <v>21-01-13</v>
          </cell>
          <cell r="B69" t="str">
            <v>MINISTERIO DE MINAS Y ENERGIA - COMISION DE REGULACION DE ENERGIA Y GAS - CREG -</v>
          </cell>
          <cell r="C69" t="str">
            <v>A-01-01-01</v>
          </cell>
          <cell r="D69" t="str">
            <v>A</v>
          </cell>
          <cell r="E69" t="str">
            <v>01</v>
          </cell>
          <cell r="F69" t="str">
            <v>01</v>
          </cell>
          <cell r="G69" t="str">
            <v>01</v>
          </cell>
          <cell r="L69" t="str">
            <v>Nación</v>
          </cell>
          <cell r="M69" t="str">
            <v>16</v>
          </cell>
          <cell r="N69" t="str">
            <v>SSF</v>
          </cell>
          <cell r="P69">
            <v>13101500000</v>
          </cell>
          <cell r="Q69">
            <v>0</v>
          </cell>
          <cell r="R69">
            <v>146159422</v>
          </cell>
          <cell r="S69">
            <v>12955340578</v>
          </cell>
          <cell r="T69">
            <v>0</v>
          </cell>
          <cell r="U69">
            <v>12955340578</v>
          </cell>
          <cell r="V69">
            <v>0</v>
          </cell>
          <cell r="W69">
            <v>5389369469</v>
          </cell>
          <cell r="X69">
            <v>5389369469</v>
          </cell>
          <cell r="Z69">
            <v>5389369469</v>
          </cell>
        </row>
        <row r="70">
          <cell r="A70" t="str">
            <v>21-01-13</v>
          </cell>
          <cell r="B70" t="str">
            <v>MINISTERIO DE MINAS Y ENERGIA - COMISION DE REGULACION DE ENERGIA Y GAS - CREG -</v>
          </cell>
          <cell r="C70" t="str">
            <v>A-01-01-02</v>
          </cell>
          <cell r="D70" t="str">
            <v>A</v>
          </cell>
          <cell r="E70" t="str">
            <v>01</v>
          </cell>
          <cell r="F70" t="str">
            <v>01</v>
          </cell>
          <cell r="G70" t="str">
            <v>02</v>
          </cell>
          <cell r="L70" t="str">
            <v>Nación</v>
          </cell>
          <cell r="M70" t="str">
            <v>10</v>
          </cell>
          <cell r="N70" t="str">
            <v>CSF</v>
          </cell>
          <cell r="P70">
            <v>1291300000</v>
          </cell>
          <cell r="Q70">
            <v>0</v>
          </cell>
          <cell r="R70">
            <v>0</v>
          </cell>
          <cell r="S70">
            <v>1291300000</v>
          </cell>
          <cell r="T70">
            <v>0</v>
          </cell>
          <cell r="U70">
            <v>1291300000</v>
          </cell>
          <cell r="V70">
            <v>0</v>
          </cell>
          <cell r="W70">
            <v>619664952</v>
          </cell>
          <cell r="X70">
            <v>619664952</v>
          </cell>
          <cell r="Z70">
            <v>525433621</v>
          </cell>
        </row>
        <row r="71">
          <cell r="A71" t="str">
            <v>21-01-13</v>
          </cell>
          <cell r="B71" t="str">
            <v>MINISTERIO DE MINAS Y ENERGIA - COMISION DE REGULACION DE ENERGIA Y GAS - CREG -</v>
          </cell>
          <cell r="C71" t="str">
            <v>A-01-01-02</v>
          </cell>
          <cell r="D71" t="str">
            <v>A</v>
          </cell>
          <cell r="E71" t="str">
            <v>01</v>
          </cell>
          <cell r="F71" t="str">
            <v>01</v>
          </cell>
          <cell r="G71" t="str">
            <v>02</v>
          </cell>
          <cell r="L71" t="str">
            <v>Nación</v>
          </cell>
          <cell r="M71" t="str">
            <v>16</v>
          </cell>
          <cell r="N71" t="str">
            <v>SSF</v>
          </cell>
          <cell r="P71">
            <v>4251400000</v>
          </cell>
          <cell r="Q71">
            <v>0</v>
          </cell>
          <cell r="R71">
            <v>0</v>
          </cell>
          <cell r="S71">
            <v>4251400000</v>
          </cell>
          <cell r="T71">
            <v>0</v>
          </cell>
          <cell r="U71">
            <v>4251400000</v>
          </cell>
          <cell r="V71">
            <v>0</v>
          </cell>
          <cell r="W71">
            <v>2311729861</v>
          </cell>
          <cell r="X71">
            <v>2311729861</v>
          </cell>
          <cell r="Z71">
            <v>1937239093</v>
          </cell>
        </row>
        <row r="72">
          <cell r="A72" t="str">
            <v>21-01-13</v>
          </cell>
          <cell r="B72" t="str">
            <v>MINISTERIO DE MINAS Y ENERGIA - COMISION DE REGULACION DE ENERGIA Y GAS - CREG -</v>
          </cell>
          <cell r="C72" t="str">
            <v>A-01-01-03</v>
          </cell>
          <cell r="D72" t="str">
            <v>A</v>
          </cell>
          <cell r="E72" t="str">
            <v>01</v>
          </cell>
          <cell r="F72" t="str">
            <v>01</v>
          </cell>
          <cell r="G72" t="str">
            <v>03</v>
          </cell>
          <cell r="L72" t="str">
            <v>Nación</v>
          </cell>
          <cell r="M72" t="str">
            <v>10</v>
          </cell>
          <cell r="N72" t="str">
            <v>CSF</v>
          </cell>
          <cell r="P72">
            <v>968400000</v>
          </cell>
          <cell r="Q72">
            <v>0</v>
          </cell>
          <cell r="R72">
            <v>0</v>
          </cell>
          <cell r="S72">
            <v>968400000</v>
          </cell>
          <cell r="T72">
            <v>0</v>
          </cell>
          <cell r="U72">
            <v>968400000</v>
          </cell>
          <cell r="V72">
            <v>0</v>
          </cell>
          <cell r="W72">
            <v>468147718</v>
          </cell>
          <cell r="X72">
            <v>468147718</v>
          </cell>
          <cell r="Z72">
            <v>468147718</v>
          </cell>
        </row>
        <row r="73">
          <cell r="A73" t="str">
            <v>21-01-13</v>
          </cell>
          <cell r="B73" t="str">
            <v>MINISTERIO DE MINAS Y ENERGIA - COMISION DE REGULACION DE ENERGIA Y GAS - CREG -</v>
          </cell>
          <cell r="C73" t="str">
            <v>A-01-01-03</v>
          </cell>
          <cell r="D73" t="str">
            <v>A</v>
          </cell>
          <cell r="E73" t="str">
            <v>01</v>
          </cell>
          <cell r="F73" t="str">
            <v>01</v>
          </cell>
          <cell r="G73" t="str">
            <v>03</v>
          </cell>
          <cell r="L73" t="str">
            <v>Nación</v>
          </cell>
          <cell r="M73" t="str">
            <v>16</v>
          </cell>
          <cell r="N73" t="str">
            <v>SSF</v>
          </cell>
          <cell r="P73">
            <v>3999800000</v>
          </cell>
          <cell r="Q73">
            <v>0</v>
          </cell>
          <cell r="R73">
            <v>0</v>
          </cell>
          <cell r="S73">
            <v>3999800000</v>
          </cell>
          <cell r="T73">
            <v>0</v>
          </cell>
          <cell r="U73">
            <v>3999800000</v>
          </cell>
          <cell r="V73">
            <v>0</v>
          </cell>
          <cell r="W73">
            <v>1745175672</v>
          </cell>
          <cell r="X73">
            <v>1745175672</v>
          </cell>
          <cell r="Z73">
            <v>1745175672</v>
          </cell>
        </row>
        <row r="74">
          <cell r="A74" t="str">
            <v>21-01-13</v>
          </cell>
          <cell r="B74" t="str">
            <v>MINISTERIO DE MINAS Y ENERGIA - COMISION DE REGULACION DE ENERGIA Y GAS - CREG -</v>
          </cell>
          <cell r="C74" t="str">
            <v>A-01-01-04</v>
          </cell>
          <cell r="D74" t="str">
            <v>A</v>
          </cell>
          <cell r="E74" t="str">
            <v>01</v>
          </cell>
          <cell r="F74" t="str">
            <v>01</v>
          </cell>
          <cell r="G74" t="str">
            <v>04</v>
          </cell>
          <cell r="L74" t="str">
            <v>Nación</v>
          </cell>
          <cell r="M74" t="str">
            <v>16</v>
          </cell>
          <cell r="N74" t="str">
            <v>SSF</v>
          </cell>
          <cell r="P74">
            <v>1910200000</v>
          </cell>
          <cell r="Q74">
            <v>0</v>
          </cell>
          <cell r="R74">
            <v>0</v>
          </cell>
          <cell r="S74">
            <v>1910200000</v>
          </cell>
          <cell r="T74">
            <v>1910200000</v>
          </cell>
          <cell r="U74">
            <v>0</v>
          </cell>
          <cell r="V74">
            <v>0</v>
          </cell>
          <cell r="W74">
            <v>0</v>
          </cell>
          <cell r="X74">
            <v>0</v>
          </cell>
          <cell r="Z74">
            <v>0</v>
          </cell>
        </row>
        <row r="75">
          <cell r="A75" t="str">
            <v>21-01-13</v>
          </cell>
          <cell r="B75" t="str">
            <v>MINISTERIO DE MINAS Y ENERGIA - COMISION DE REGULACION DE ENERGIA Y GAS - CREG -</v>
          </cell>
          <cell r="C75" t="str">
            <v>A-02</v>
          </cell>
          <cell r="D75" t="str">
            <v>A</v>
          </cell>
          <cell r="E75" t="str">
            <v>02</v>
          </cell>
          <cell r="L75" t="str">
            <v>Nación</v>
          </cell>
          <cell r="M75" t="str">
            <v>10</v>
          </cell>
          <cell r="N75" t="str">
            <v>CSF</v>
          </cell>
          <cell r="P75">
            <v>400400000</v>
          </cell>
          <cell r="Q75">
            <v>0</v>
          </cell>
          <cell r="R75">
            <v>0</v>
          </cell>
          <cell r="S75">
            <v>400400000</v>
          </cell>
          <cell r="T75">
            <v>0</v>
          </cell>
          <cell r="U75">
            <v>377167310</v>
          </cell>
          <cell r="V75">
            <v>23232690</v>
          </cell>
          <cell r="W75">
            <v>370000000</v>
          </cell>
          <cell r="X75">
            <v>166868274</v>
          </cell>
          <cell r="Z75">
            <v>166868274</v>
          </cell>
        </row>
        <row r="76">
          <cell r="A76" t="str">
            <v>21-01-13</v>
          </cell>
          <cell r="B76" t="str">
            <v>MINISTERIO DE MINAS Y ENERGIA - COMISION DE REGULACION DE ENERGIA Y GAS - CREG -</v>
          </cell>
          <cell r="C76" t="str">
            <v>A-02</v>
          </cell>
          <cell r="D76" t="str">
            <v>A</v>
          </cell>
          <cell r="E76" t="str">
            <v>02</v>
          </cell>
          <cell r="L76" t="str">
            <v>Nación</v>
          </cell>
          <cell r="M76" t="str">
            <v>16</v>
          </cell>
          <cell r="N76" t="str">
            <v>SSF</v>
          </cell>
          <cell r="P76">
            <v>3655300000</v>
          </cell>
          <cell r="Q76">
            <v>0</v>
          </cell>
          <cell r="R76">
            <v>0</v>
          </cell>
          <cell r="S76">
            <v>3655300000</v>
          </cell>
          <cell r="T76">
            <v>0</v>
          </cell>
          <cell r="U76">
            <v>2966247928.6799998</v>
          </cell>
          <cell r="V76">
            <v>689052071.32000005</v>
          </cell>
          <cell r="W76">
            <v>2629639645.6799998</v>
          </cell>
          <cell r="X76">
            <v>1112809855.4200001</v>
          </cell>
          <cell r="Z76">
            <v>1092124153.01</v>
          </cell>
        </row>
        <row r="77">
          <cell r="A77" t="str">
            <v>21-01-13</v>
          </cell>
          <cell r="B77" t="str">
            <v>MINISTERIO DE MINAS Y ENERGIA - COMISION DE REGULACION DE ENERGIA Y GAS - CREG -</v>
          </cell>
          <cell r="C77" t="str">
            <v>A-03-03-01-999</v>
          </cell>
          <cell r="D77" t="str">
            <v>A</v>
          </cell>
          <cell r="E77" t="str">
            <v>03</v>
          </cell>
          <cell r="F77" t="str">
            <v>03</v>
          </cell>
          <cell r="G77" t="str">
            <v>01</v>
          </cell>
          <cell r="H77" t="str">
            <v>999</v>
          </cell>
          <cell r="L77" t="str">
            <v>Nación</v>
          </cell>
          <cell r="M77" t="str">
            <v>16</v>
          </cell>
          <cell r="N77" t="str">
            <v>SSF</v>
          </cell>
          <cell r="P77">
            <v>200000000</v>
          </cell>
          <cell r="Q77">
            <v>0</v>
          </cell>
          <cell r="R77">
            <v>0</v>
          </cell>
          <cell r="S77">
            <v>200000000</v>
          </cell>
          <cell r="T77">
            <v>200000000</v>
          </cell>
          <cell r="U77">
            <v>0</v>
          </cell>
          <cell r="V77">
            <v>0</v>
          </cell>
          <cell r="W77">
            <v>0</v>
          </cell>
          <cell r="X77">
            <v>0</v>
          </cell>
          <cell r="Z77">
            <v>0</v>
          </cell>
        </row>
        <row r="78">
          <cell r="A78" t="str">
            <v>21-01-13</v>
          </cell>
          <cell r="B78" t="str">
            <v>MINISTERIO DE MINAS Y ENERGIA - COMISION DE REGULACION DE ENERGIA Y GAS - CREG -</v>
          </cell>
          <cell r="C78" t="str">
            <v>A-03-03-04-063</v>
          </cell>
          <cell r="D78" t="str">
            <v>A</v>
          </cell>
          <cell r="E78" t="str">
            <v>03</v>
          </cell>
          <cell r="F78" t="str">
            <v>03</v>
          </cell>
          <cell r="G78" t="str">
            <v>04</v>
          </cell>
          <cell r="H78" t="str">
            <v>063</v>
          </cell>
          <cell r="L78" t="str">
            <v>Nación</v>
          </cell>
          <cell r="M78" t="str">
            <v>16</v>
          </cell>
          <cell r="N78" t="str">
            <v>SSF</v>
          </cell>
          <cell r="P78">
            <v>5315800000</v>
          </cell>
          <cell r="Q78">
            <v>0</v>
          </cell>
          <cell r="R78">
            <v>0</v>
          </cell>
          <cell r="S78">
            <v>5315800000</v>
          </cell>
          <cell r="T78">
            <v>0</v>
          </cell>
          <cell r="U78">
            <v>0</v>
          </cell>
          <cell r="V78">
            <v>5315800000</v>
          </cell>
          <cell r="W78">
            <v>0</v>
          </cell>
          <cell r="X78">
            <v>0</v>
          </cell>
          <cell r="Z78">
            <v>0</v>
          </cell>
        </row>
        <row r="79">
          <cell r="A79" t="str">
            <v>21-01-13</v>
          </cell>
          <cell r="B79" t="str">
            <v>MINISTERIO DE MINAS Y ENERGIA - COMISION DE REGULACION DE ENERGIA Y GAS - CREG -</v>
          </cell>
          <cell r="C79" t="str">
            <v>A-03-04-02-012</v>
          </cell>
          <cell r="D79" t="str">
            <v>A</v>
          </cell>
          <cell r="E79" t="str">
            <v>03</v>
          </cell>
          <cell r="F79" t="str">
            <v>04</v>
          </cell>
          <cell r="G79" t="str">
            <v>02</v>
          </cell>
          <cell r="H79" t="str">
            <v>012</v>
          </cell>
          <cell r="L79" t="str">
            <v>Nación</v>
          </cell>
          <cell r="M79" t="str">
            <v>10</v>
          </cell>
          <cell r="N79" t="str">
            <v>CSF</v>
          </cell>
          <cell r="P79">
            <v>21000000</v>
          </cell>
          <cell r="Q79">
            <v>45748398</v>
          </cell>
          <cell r="R79">
            <v>0</v>
          </cell>
          <cell r="S79">
            <v>66748398</v>
          </cell>
          <cell r="T79">
            <v>0</v>
          </cell>
          <cell r="U79">
            <v>66748398</v>
          </cell>
          <cell r="V79">
            <v>0</v>
          </cell>
          <cell r="W79">
            <v>16034314</v>
          </cell>
          <cell r="X79">
            <v>16034314</v>
          </cell>
          <cell r="Z79">
            <v>16034314</v>
          </cell>
        </row>
        <row r="80">
          <cell r="A80" t="str">
            <v>21-01-13</v>
          </cell>
          <cell r="B80" t="str">
            <v>MINISTERIO DE MINAS Y ENERGIA - COMISION DE REGULACION DE ENERGIA Y GAS - CREG -</v>
          </cell>
          <cell r="C80" t="str">
            <v>A-03-04-02-012</v>
          </cell>
          <cell r="D80" t="str">
            <v>A</v>
          </cell>
          <cell r="E80" t="str">
            <v>03</v>
          </cell>
          <cell r="F80" t="str">
            <v>04</v>
          </cell>
          <cell r="G80" t="str">
            <v>02</v>
          </cell>
          <cell r="H80" t="str">
            <v>012</v>
          </cell>
          <cell r="L80" t="str">
            <v>Nación</v>
          </cell>
          <cell r="M80" t="str">
            <v>16</v>
          </cell>
          <cell r="N80" t="str">
            <v>SSF</v>
          </cell>
          <cell r="P80">
            <v>13100000</v>
          </cell>
          <cell r="Q80">
            <v>146159422</v>
          </cell>
          <cell r="R80">
            <v>0</v>
          </cell>
          <cell r="S80">
            <v>159259422</v>
          </cell>
          <cell r="T80">
            <v>0</v>
          </cell>
          <cell r="U80">
            <v>159259422</v>
          </cell>
          <cell r="V80">
            <v>0</v>
          </cell>
          <cell r="W80">
            <v>60331906</v>
          </cell>
          <cell r="X80">
            <v>60331906</v>
          </cell>
          <cell r="Z80">
            <v>60331906</v>
          </cell>
        </row>
        <row r="81">
          <cell r="A81" t="str">
            <v>21-01-13</v>
          </cell>
          <cell r="B81" t="str">
            <v>MINISTERIO DE MINAS Y ENERGIA - COMISION DE REGULACION DE ENERGIA Y GAS - CREG -</v>
          </cell>
          <cell r="C81" t="str">
            <v>A-08-01</v>
          </cell>
          <cell r="D81" t="str">
            <v>A</v>
          </cell>
          <cell r="E81" t="str">
            <v>08</v>
          </cell>
          <cell r="F81" t="str">
            <v>01</v>
          </cell>
          <cell r="L81" t="str">
            <v>Nación</v>
          </cell>
          <cell r="M81" t="str">
            <v>16</v>
          </cell>
          <cell r="N81" t="str">
            <v>SSF</v>
          </cell>
          <cell r="P81">
            <v>94000000</v>
          </cell>
          <cell r="Q81">
            <v>0</v>
          </cell>
          <cell r="R81">
            <v>0</v>
          </cell>
          <cell r="S81">
            <v>94000000</v>
          </cell>
          <cell r="T81">
            <v>0</v>
          </cell>
          <cell r="U81">
            <v>68827000</v>
          </cell>
          <cell r="V81">
            <v>25173000</v>
          </cell>
          <cell r="W81">
            <v>68827000</v>
          </cell>
          <cell r="X81">
            <v>68827000</v>
          </cell>
          <cell r="Z81">
            <v>68827000</v>
          </cell>
        </row>
        <row r="82">
          <cell r="A82" t="str">
            <v>21-01-13</v>
          </cell>
          <cell r="B82" t="str">
            <v>MINISTERIO DE MINAS Y ENERGIA - COMISION DE REGULACION DE ENERGIA Y GAS - CREG -</v>
          </cell>
          <cell r="C82" t="str">
            <v>A-08-04-01</v>
          </cell>
          <cell r="D82" t="str">
            <v>A</v>
          </cell>
          <cell r="E82" t="str">
            <v>08</v>
          </cell>
          <cell r="F82" t="str">
            <v>04</v>
          </cell>
          <cell r="G82" t="str">
            <v>01</v>
          </cell>
          <cell r="L82" t="str">
            <v>Nación</v>
          </cell>
          <cell r="M82" t="str">
            <v>16</v>
          </cell>
          <cell r="N82" t="str">
            <v>SSF</v>
          </cell>
          <cell r="P82">
            <v>123300000</v>
          </cell>
          <cell r="Q82">
            <v>0</v>
          </cell>
          <cell r="R82">
            <v>0</v>
          </cell>
          <cell r="S82">
            <v>123300000</v>
          </cell>
          <cell r="T82">
            <v>0</v>
          </cell>
          <cell r="U82">
            <v>0</v>
          </cell>
          <cell r="V82">
            <v>123300000</v>
          </cell>
          <cell r="W82">
            <v>0</v>
          </cell>
          <cell r="X82">
            <v>0</v>
          </cell>
          <cell r="Z82">
            <v>0</v>
          </cell>
        </row>
        <row r="83">
          <cell r="A83" t="str">
            <v>21-01-13</v>
          </cell>
          <cell r="B83" t="str">
            <v>MINISTERIO DE MINAS Y ENERGIA - COMISION DE REGULACION DE ENERGIA Y GAS - CREG -</v>
          </cell>
          <cell r="C83" t="str">
            <v>C-2106-1900-7-40302B</v>
          </cell>
          <cell r="D83" t="str">
            <v>C</v>
          </cell>
          <cell r="E83" t="str">
            <v>2106</v>
          </cell>
          <cell r="F83" t="str">
            <v>1900</v>
          </cell>
          <cell r="G83" t="str">
            <v>7</v>
          </cell>
          <cell r="H83" t="str">
            <v>40302B</v>
          </cell>
          <cell r="L83" t="str">
            <v>Nación</v>
          </cell>
          <cell r="M83" t="str">
            <v>16</v>
          </cell>
          <cell r="N83" t="str">
            <v>SSF</v>
          </cell>
          <cell r="P83">
            <v>16860009078</v>
          </cell>
          <cell r="Q83">
            <v>0</v>
          </cell>
          <cell r="R83">
            <v>0</v>
          </cell>
          <cell r="S83">
            <v>16860009078</v>
          </cell>
          <cell r="T83">
            <v>0</v>
          </cell>
          <cell r="U83">
            <v>13603697176</v>
          </cell>
          <cell r="V83">
            <v>3256311902</v>
          </cell>
          <cell r="W83">
            <v>11599946338</v>
          </cell>
          <cell r="X83">
            <v>4083719264.0799999</v>
          </cell>
          <cell r="Z83">
            <v>4082640352.0799999</v>
          </cell>
        </row>
        <row r="84">
          <cell r="A84" t="str">
            <v>21-01-13</v>
          </cell>
          <cell r="B84" t="str">
            <v>MINISTERIO DE MINAS Y ENERGIA - COMISION DE REGULACION DE ENERGIA Y GAS - CREG -</v>
          </cell>
          <cell r="C84" t="str">
            <v>C-2199-1900-5-53105B</v>
          </cell>
          <cell r="D84" t="str">
            <v>C</v>
          </cell>
          <cell r="E84" t="str">
            <v>2199</v>
          </cell>
          <cell r="F84" t="str">
            <v>1900</v>
          </cell>
          <cell r="G84" t="str">
            <v>5</v>
          </cell>
          <cell r="H84" t="str">
            <v>53105B</v>
          </cell>
          <cell r="L84" t="str">
            <v>Nación</v>
          </cell>
          <cell r="M84" t="str">
            <v>16</v>
          </cell>
          <cell r="N84" t="str">
            <v>SSF</v>
          </cell>
          <cell r="P84">
            <v>5611358512</v>
          </cell>
          <cell r="Q84">
            <v>0</v>
          </cell>
          <cell r="R84">
            <v>0</v>
          </cell>
          <cell r="S84">
            <v>5611358512</v>
          </cell>
          <cell r="T84">
            <v>0</v>
          </cell>
          <cell r="U84">
            <v>3455091813</v>
          </cell>
          <cell r="V84">
            <v>2156266699</v>
          </cell>
          <cell r="W84">
            <v>3007561955</v>
          </cell>
          <cell r="X84">
            <v>1345347997</v>
          </cell>
          <cell r="Z84">
            <v>1328523137</v>
          </cell>
        </row>
        <row r="85">
          <cell r="A85" t="str">
            <v>21-01-13</v>
          </cell>
          <cell r="B85" t="str">
            <v>MINISTERIO DE MINAS Y ENERGIA - COMISION DE REGULACION DE ENERGIA Y GAS - CREG -</v>
          </cell>
          <cell r="C85" t="str">
            <v>C-2199-1900-6-53105B</v>
          </cell>
          <cell r="D85" t="str">
            <v>C</v>
          </cell>
          <cell r="E85" t="str">
            <v>2199</v>
          </cell>
          <cell r="F85" t="str">
            <v>1900</v>
          </cell>
          <cell r="G85" t="str">
            <v>6</v>
          </cell>
          <cell r="H85" t="str">
            <v>53105B</v>
          </cell>
          <cell r="L85" t="str">
            <v>Nación</v>
          </cell>
          <cell r="M85" t="str">
            <v>16</v>
          </cell>
          <cell r="N85" t="str">
            <v>SSF</v>
          </cell>
          <cell r="P85">
            <v>1581532410</v>
          </cell>
          <cell r="Q85">
            <v>0</v>
          </cell>
          <cell r="R85">
            <v>0</v>
          </cell>
          <cell r="S85">
            <v>1581532410</v>
          </cell>
          <cell r="T85">
            <v>0</v>
          </cell>
          <cell r="U85">
            <v>1401689152</v>
          </cell>
          <cell r="V85">
            <v>179843258</v>
          </cell>
          <cell r="W85">
            <v>764331040</v>
          </cell>
          <cell r="X85">
            <v>290113840</v>
          </cell>
          <cell r="Z85">
            <v>290113840</v>
          </cell>
        </row>
        <row r="86">
          <cell r="A86" t="str">
            <v>21-03-00</v>
          </cell>
          <cell r="B86" t="str">
            <v>SERVICIO GEOLOGICO COLOMBIANO</v>
          </cell>
          <cell r="C86" t="str">
            <v>A-01-01-01</v>
          </cell>
          <cell r="D86" t="str">
            <v>A</v>
          </cell>
          <cell r="E86" t="str">
            <v>01</v>
          </cell>
          <cell r="F86" t="str">
            <v>01</v>
          </cell>
          <cell r="G86" t="str">
            <v>01</v>
          </cell>
          <cell r="L86" t="str">
            <v>Nación</v>
          </cell>
          <cell r="M86" t="str">
            <v>10</v>
          </cell>
          <cell r="N86" t="str">
            <v>CSF</v>
          </cell>
          <cell r="P86">
            <v>22398587000</v>
          </cell>
          <cell r="Q86">
            <v>0</v>
          </cell>
          <cell r="R86">
            <v>0</v>
          </cell>
          <cell r="S86">
            <v>22398587000</v>
          </cell>
          <cell r="T86">
            <v>0</v>
          </cell>
          <cell r="U86">
            <v>22398587000</v>
          </cell>
          <cell r="V86">
            <v>0</v>
          </cell>
          <cell r="W86">
            <v>13560779249</v>
          </cell>
          <cell r="X86">
            <v>13549760588</v>
          </cell>
          <cell r="Z86">
            <v>13549760588</v>
          </cell>
        </row>
        <row r="87">
          <cell r="A87" t="str">
            <v>21-03-00</v>
          </cell>
          <cell r="B87" t="str">
            <v>SERVICIO GEOLOGICO COLOMBIANO</v>
          </cell>
          <cell r="C87" t="str">
            <v>A-01-01-02</v>
          </cell>
          <cell r="D87" t="str">
            <v>A</v>
          </cell>
          <cell r="E87" t="str">
            <v>01</v>
          </cell>
          <cell r="F87" t="str">
            <v>01</v>
          </cell>
          <cell r="G87" t="str">
            <v>02</v>
          </cell>
          <cell r="L87" t="str">
            <v>Nación</v>
          </cell>
          <cell r="M87" t="str">
            <v>10</v>
          </cell>
          <cell r="N87" t="str">
            <v>CSF</v>
          </cell>
          <cell r="P87">
            <v>12086844000</v>
          </cell>
          <cell r="Q87">
            <v>0</v>
          </cell>
          <cell r="R87">
            <v>0</v>
          </cell>
          <cell r="S87">
            <v>12086844000</v>
          </cell>
          <cell r="T87">
            <v>0</v>
          </cell>
          <cell r="U87">
            <v>12086844000</v>
          </cell>
          <cell r="V87">
            <v>0</v>
          </cell>
          <cell r="W87">
            <v>4268652974</v>
          </cell>
          <cell r="X87">
            <v>4268652974</v>
          </cell>
          <cell r="Z87">
            <v>4268652974</v>
          </cell>
        </row>
        <row r="88">
          <cell r="A88" t="str">
            <v>21-03-00</v>
          </cell>
          <cell r="B88" t="str">
            <v>SERVICIO GEOLOGICO COLOMBIANO</v>
          </cell>
          <cell r="C88" t="str">
            <v>A-01-01-03</v>
          </cell>
          <cell r="D88" t="str">
            <v>A</v>
          </cell>
          <cell r="E88" t="str">
            <v>01</v>
          </cell>
          <cell r="F88" t="str">
            <v>01</v>
          </cell>
          <cell r="G88" t="str">
            <v>03</v>
          </cell>
          <cell r="L88" t="str">
            <v>Nación</v>
          </cell>
          <cell r="M88" t="str">
            <v>10</v>
          </cell>
          <cell r="N88" t="str">
            <v>CSF</v>
          </cell>
          <cell r="P88">
            <v>4283792000</v>
          </cell>
          <cell r="Q88">
            <v>0</v>
          </cell>
          <cell r="R88">
            <v>0</v>
          </cell>
          <cell r="S88">
            <v>4283792000</v>
          </cell>
          <cell r="T88">
            <v>0</v>
          </cell>
          <cell r="U88">
            <v>4283792000</v>
          </cell>
          <cell r="V88">
            <v>0</v>
          </cell>
          <cell r="W88">
            <v>1275113735</v>
          </cell>
          <cell r="X88">
            <v>1270379243</v>
          </cell>
          <cell r="Z88">
            <v>1270379243</v>
          </cell>
        </row>
        <row r="89">
          <cell r="A89" t="str">
            <v>21-03-00</v>
          </cell>
          <cell r="B89" t="str">
            <v>SERVICIO GEOLOGICO COLOMBIANO</v>
          </cell>
          <cell r="C89" t="str">
            <v>A-02</v>
          </cell>
          <cell r="D89" t="str">
            <v>A</v>
          </cell>
          <cell r="E89" t="str">
            <v>02</v>
          </cell>
          <cell r="L89" t="str">
            <v>Nación</v>
          </cell>
          <cell r="M89" t="str">
            <v>10</v>
          </cell>
          <cell r="N89" t="str">
            <v>CSF</v>
          </cell>
          <cell r="P89">
            <v>17055976000</v>
          </cell>
          <cell r="Q89">
            <v>0</v>
          </cell>
          <cell r="R89">
            <v>0</v>
          </cell>
          <cell r="S89">
            <v>17055976000</v>
          </cell>
          <cell r="T89">
            <v>0</v>
          </cell>
          <cell r="U89">
            <v>16065548391.5</v>
          </cell>
          <cell r="V89">
            <v>990427608.5</v>
          </cell>
          <cell r="W89">
            <v>13191919949.35</v>
          </cell>
          <cell r="X89">
            <v>7510542584.5100002</v>
          </cell>
          <cell r="Z89">
            <v>7189350275.5200005</v>
          </cell>
        </row>
        <row r="90">
          <cell r="A90" t="str">
            <v>21-03-00</v>
          </cell>
          <cell r="B90" t="str">
            <v>SERVICIO GEOLOGICO COLOMBIANO</v>
          </cell>
          <cell r="C90" t="str">
            <v>A-02</v>
          </cell>
          <cell r="D90" t="str">
            <v>A</v>
          </cell>
          <cell r="E90" t="str">
            <v>02</v>
          </cell>
          <cell r="L90" t="str">
            <v>Propios</v>
          </cell>
          <cell r="M90" t="str">
            <v>21</v>
          </cell>
          <cell r="N90" t="str">
            <v>CSF</v>
          </cell>
          <cell r="P90">
            <v>363155000</v>
          </cell>
          <cell r="Q90">
            <v>0</v>
          </cell>
          <cell r="R90">
            <v>0</v>
          </cell>
          <cell r="S90">
            <v>363155000</v>
          </cell>
          <cell r="T90">
            <v>0</v>
          </cell>
          <cell r="U90">
            <v>334585000</v>
          </cell>
          <cell r="V90">
            <v>28570000</v>
          </cell>
          <cell r="W90">
            <v>181244417</v>
          </cell>
          <cell r="X90">
            <v>164675137</v>
          </cell>
          <cell r="Z90">
            <v>164675137</v>
          </cell>
        </row>
        <row r="91">
          <cell r="A91" t="str">
            <v>21-03-00</v>
          </cell>
          <cell r="B91" t="str">
            <v>SERVICIO GEOLOGICO COLOMBIANO</v>
          </cell>
          <cell r="C91" t="str">
            <v>A-03-04-02-012</v>
          </cell>
          <cell r="D91" t="str">
            <v>A</v>
          </cell>
          <cell r="E91" t="str">
            <v>03</v>
          </cell>
          <cell r="F91" t="str">
            <v>04</v>
          </cell>
          <cell r="G91" t="str">
            <v>02</v>
          </cell>
          <cell r="H91" t="str">
            <v>012</v>
          </cell>
          <cell r="L91" t="str">
            <v>Nación</v>
          </cell>
          <cell r="M91" t="str">
            <v>10</v>
          </cell>
          <cell r="N91" t="str">
            <v>CSF</v>
          </cell>
          <cell r="P91">
            <v>157342000</v>
          </cell>
          <cell r="Q91">
            <v>0</v>
          </cell>
          <cell r="R91">
            <v>0</v>
          </cell>
          <cell r="S91">
            <v>157342000</v>
          </cell>
          <cell r="T91">
            <v>0</v>
          </cell>
          <cell r="U91">
            <v>157342000</v>
          </cell>
          <cell r="V91">
            <v>0</v>
          </cell>
          <cell r="W91">
            <v>62975098</v>
          </cell>
          <cell r="X91">
            <v>61418914</v>
          </cell>
          <cell r="Z91">
            <v>61418914</v>
          </cell>
        </row>
        <row r="92">
          <cell r="A92" t="str">
            <v>21-03-00</v>
          </cell>
          <cell r="B92" t="str">
            <v>SERVICIO GEOLOGICO COLOMBIANO</v>
          </cell>
          <cell r="C92" t="str">
            <v>A-03-10</v>
          </cell>
          <cell r="D92" t="str">
            <v>A</v>
          </cell>
          <cell r="E92" t="str">
            <v>03</v>
          </cell>
          <cell r="F92" t="str">
            <v>10</v>
          </cell>
          <cell r="L92" t="str">
            <v>Nación</v>
          </cell>
          <cell r="M92" t="str">
            <v>10</v>
          </cell>
          <cell r="N92" t="str">
            <v>CSF</v>
          </cell>
          <cell r="P92">
            <v>28677216</v>
          </cell>
          <cell r="Q92">
            <v>0</v>
          </cell>
          <cell r="R92">
            <v>0</v>
          </cell>
          <cell r="S92">
            <v>28677216</v>
          </cell>
          <cell r="T92">
            <v>0</v>
          </cell>
          <cell r="U92">
            <v>28677216</v>
          </cell>
          <cell r="V92">
            <v>0</v>
          </cell>
          <cell r="W92">
            <v>0</v>
          </cell>
          <cell r="X92">
            <v>0</v>
          </cell>
          <cell r="Z92">
            <v>0</v>
          </cell>
        </row>
        <row r="93">
          <cell r="A93" t="str">
            <v>21-03-00</v>
          </cell>
          <cell r="B93" t="str">
            <v>SERVICIO GEOLOGICO COLOMBIANO</v>
          </cell>
          <cell r="C93" t="str">
            <v>A-05</v>
          </cell>
          <cell r="D93" t="str">
            <v>A</v>
          </cell>
          <cell r="E93" t="str">
            <v>05</v>
          </cell>
          <cell r="L93" t="str">
            <v>Nación</v>
          </cell>
          <cell r="M93" t="str">
            <v>10</v>
          </cell>
          <cell r="N93" t="str">
            <v>CSF</v>
          </cell>
          <cell r="P93">
            <v>9690800000</v>
          </cell>
          <cell r="Q93">
            <v>0</v>
          </cell>
          <cell r="R93">
            <v>107080996</v>
          </cell>
          <cell r="S93">
            <v>9583719004</v>
          </cell>
          <cell r="T93">
            <v>0</v>
          </cell>
          <cell r="U93">
            <v>8792256092</v>
          </cell>
          <cell r="V93">
            <v>791462912</v>
          </cell>
          <cell r="W93">
            <v>5732875124.1300001</v>
          </cell>
          <cell r="X93">
            <v>2123979886.9300001</v>
          </cell>
          <cell r="Z93">
            <v>1995538080.75</v>
          </cell>
        </row>
        <row r="94">
          <cell r="A94" t="str">
            <v>21-03-00</v>
          </cell>
          <cell r="B94" t="str">
            <v>SERVICIO GEOLOGICO COLOMBIANO</v>
          </cell>
          <cell r="C94" t="str">
            <v>A-05</v>
          </cell>
          <cell r="D94" t="str">
            <v>A</v>
          </cell>
          <cell r="E94" t="str">
            <v>05</v>
          </cell>
          <cell r="L94" t="str">
            <v>Propios</v>
          </cell>
          <cell r="M94" t="str">
            <v>20</v>
          </cell>
          <cell r="N94" t="str">
            <v>CSF</v>
          </cell>
          <cell r="P94">
            <v>9237871865</v>
          </cell>
          <cell r="Q94">
            <v>0</v>
          </cell>
          <cell r="R94">
            <v>0</v>
          </cell>
          <cell r="S94">
            <v>9237871865</v>
          </cell>
          <cell r="T94">
            <v>0</v>
          </cell>
          <cell r="U94">
            <v>8926342860.0300007</v>
          </cell>
          <cell r="V94">
            <v>311529004.97000003</v>
          </cell>
          <cell r="W94">
            <v>7299351674</v>
          </cell>
          <cell r="X94">
            <v>2866676560.6700001</v>
          </cell>
          <cell r="Z94">
            <v>2614243763.5700002</v>
          </cell>
        </row>
        <row r="95">
          <cell r="A95" t="str">
            <v>21-03-00</v>
          </cell>
          <cell r="B95" t="str">
            <v>SERVICIO GEOLOGICO COLOMBIANO</v>
          </cell>
          <cell r="C95" t="str">
            <v>A-08-01</v>
          </cell>
          <cell r="D95" t="str">
            <v>A</v>
          </cell>
          <cell r="E95" t="str">
            <v>08</v>
          </cell>
          <cell r="F95" t="str">
            <v>01</v>
          </cell>
          <cell r="L95" t="str">
            <v>Nación</v>
          </cell>
          <cell r="M95" t="str">
            <v>10</v>
          </cell>
          <cell r="N95" t="str">
            <v>CSF</v>
          </cell>
          <cell r="P95">
            <v>561960000</v>
          </cell>
          <cell r="Q95">
            <v>0</v>
          </cell>
          <cell r="R95">
            <v>0</v>
          </cell>
          <cell r="S95">
            <v>561960000</v>
          </cell>
          <cell r="T95">
            <v>0</v>
          </cell>
          <cell r="U95">
            <v>561960000</v>
          </cell>
          <cell r="V95">
            <v>0</v>
          </cell>
          <cell r="W95">
            <v>542599986</v>
          </cell>
          <cell r="X95">
            <v>542599986</v>
          </cell>
          <cell r="Z95">
            <v>542599986</v>
          </cell>
        </row>
        <row r="96">
          <cell r="A96" t="str">
            <v>21-03-00</v>
          </cell>
          <cell r="B96" t="str">
            <v>SERVICIO GEOLOGICO COLOMBIANO</v>
          </cell>
          <cell r="C96" t="str">
            <v>A-08-03</v>
          </cell>
          <cell r="D96" t="str">
            <v>A</v>
          </cell>
          <cell r="E96" t="str">
            <v>08</v>
          </cell>
          <cell r="F96" t="str">
            <v>03</v>
          </cell>
          <cell r="L96" t="str">
            <v>Nación</v>
          </cell>
          <cell r="M96" t="str">
            <v>10</v>
          </cell>
          <cell r="N96" t="str">
            <v>CSF</v>
          </cell>
          <cell r="P96">
            <v>3120000</v>
          </cell>
          <cell r="Q96">
            <v>48874000</v>
          </cell>
          <cell r="R96">
            <v>0</v>
          </cell>
          <cell r="S96">
            <v>51994000</v>
          </cell>
          <cell r="T96">
            <v>0</v>
          </cell>
          <cell r="U96">
            <v>51994000</v>
          </cell>
          <cell r="V96">
            <v>0</v>
          </cell>
          <cell r="W96">
            <v>51324943</v>
          </cell>
          <cell r="X96">
            <v>51324943</v>
          </cell>
          <cell r="Z96">
            <v>51324943</v>
          </cell>
        </row>
        <row r="97">
          <cell r="A97" t="str">
            <v>21-03-00</v>
          </cell>
          <cell r="B97" t="str">
            <v>SERVICIO GEOLOGICO COLOMBIANO</v>
          </cell>
          <cell r="C97" t="str">
            <v>A-08-04-01</v>
          </cell>
          <cell r="D97" t="str">
            <v>A</v>
          </cell>
          <cell r="E97" t="str">
            <v>08</v>
          </cell>
          <cell r="F97" t="str">
            <v>04</v>
          </cell>
          <cell r="G97" t="str">
            <v>01</v>
          </cell>
          <cell r="L97" t="str">
            <v>Nación</v>
          </cell>
          <cell r="M97" t="str">
            <v>11</v>
          </cell>
          <cell r="N97" t="str">
            <v>SSF</v>
          </cell>
          <cell r="P97">
            <v>559939000</v>
          </cell>
          <cell r="Q97">
            <v>0</v>
          </cell>
          <cell r="R97">
            <v>0</v>
          </cell>
          <cell r="S97">
            <v>559939000</v>
          </cell>
          <cell r="T97">
            <v>0</v>
          </cell>
          <cell r="U97">
            <v>559939000</v>
          </cell>
          <cell r="V97">
            <v>0</v>
          </cell>
          <cell r="W97">
            <v>0</v>
          </cell>
          <cell r="X97">
            <v>0</v>
          </cell>
          <cell r="Z97">
            <v>0</v>
          </cell>
        </row>
        <row r="98">
          <cell r="A98" t="str">
            <v>21-03-00</v>
          </cell>
          <cell r="B98" t="str">
            <v>SERVICIO GEOLOGICO COLOMBIANO</v>
          </cell>
          <cell r="C98" t="str">
            <v>A-08-05</v>
          </cell>
          <cell r="D98" t="str">
            <v>A</v>
          </cell>
          <cell r="E98" t="str">
            <v>08</v>
          </cell>
          <cell r="F98" t="str">
            <v>05</v>
          </cell>
          <cell r="L98" t="str">
            <v>Nación</v>
          </cell>
          <cell r="M98" t="str">
            <v>10</v>
          </cell>
          <cell r="N98" t="str">
            <v>CSF</v>
          </cell>
          <cell r="P98">
            <v>0</v>
          </cell>
          <cell r="Q98">
            <v>58206996</v>
          </cell>
          <cell r="R98">
            <v>0</v>
          </cell>
          <cell r="S98">
            <v>58206996</v>
          </cell>
          <cell r="T98">
            <v>0</v>
          </cell>
          <cell r="U98">
            <v>58206996</v>
          </cell>
          <cell r="V98">
            <v>0</v>
          </cell>
          <cell r="W98">
            <v>58206996</v>
          </cell>
          <cell r="X98">
            <v>58206996</v>
          </cell>
          <cell r="Z98">
            <v>58206996</v>
          </cell>
        </row>
        <row r="99">
          <cell r="A99" t="str">
            <v>21-03-00</v>
          </cell>
          <cell r="B99" t="str">
            <v>SERVICIO GEOLOGICO COLOMBIANO</v>
          </cell>
          <cell r="C99" t="str">
            <v>C-2106-1900-16-53105B</v>
          </cell>
          <cell r="D99" t="str">
            <v>C</v>
          </cell>
          <cell r="E99" t="str">
            <v>2106</v>
          </cell>
          <cell r="F99" t="str">
            <v>1900</v>
          </cell>
          <cell r="G99" t="str">
            <v>16</v>
          </cell>
          <cell r="H99" t="str">
            <v>53105B</v>
          </cell>
          <cell r="L99" t="str">
            <v>Nación</v>
          </cell>
          <cell r="M99" t="str">
            <v>10</v>
          </cell>
          <cell r="N99" t="str">
            <v>CSF</v>
          </cell>
          <cell r="P99">
            <v>4480634940</v>
          </cell>
          <cell r="Q99">
            <v>0</v>
          </cell>
          <cell r="R99">
            <v>0</v>
          </cell>
          <cell r="S99">
            <v>4480634940</v>
          </cell>
          <cell r="T99">
            <v>0</v>
          </cell>
          <cell r="U99">
            <v>4480634940</v>
          </cell>
          <cell r="V99">
            <v>0</v>
          </cell>
          <cell r="W99">
            <v>3512174250</v>
          </cell>
          <cell r="X99">
            <v>602353965</v>
          </cell>
          <cell r="Z99">
            <v>602353965</v>
          </cell>
        </row>
        <row r="100">
          <cell r="A100" t="str">
            <v>21-03-00</v>
          </cell>
          <cell r="B100" t="str">
            <v>SERVICIO GEOLOGICO COLOMBIANO</v>
          </cell>
          <cell r="C100" t="str">
            <v>C-2106-1900-17-40302A</v>
          </cell>
          <cell r="D100" t="str">
            <v>C</v>
          </cell>
          <cell r="E100" t="str">
            <v>2106</v>
          </cell>
          <cell r="F100" t="str">
            <v>1900</v>
          </cell>
          <cell r="G100" t="str">
            <v>17</v>
          </cell>
          <cell r="H100" t="str">
            <v>40302A</v>
          </cell>
          <cell r="L100" t="str">
            <v>Nación</v>
          </cell>
          <cell r="M100" t="str">
            <v>10</v>
          </cell>
          <cell r="N100" t="str">
            <v>CSF</v>
          </cell>
          <cell r="P100">
            <v>10475186619</v>
          </cell>
          <cell r="Q100">
            <v>0</v>
          </cell>
          <cell r="R100">
            <v>0</v>
          </cell>
          <cell r="S100">
            <v>10475186619</v>
          </cell>
          <cell r="T100">
            <v>0</v>
          </cell>
          <cell r="U100">
            <v>10456723989</v>
          </cell>
          <cell r="V100">
            <v>18462630</v>
          </cell>
          <cell r="W100">
            <v>7489530417.75</v>
          </cell>
          <cell r="X100">
            <v>3348279619.2399998</v>
          </cell>
          <cell r="Z100">
            <v>3348279619.2399998</v>
          </cell>
        </row>
        <row r="101">
          <cell r="A101" t="str">
            <v>21-03-00</v>
          </cell>
          <cell r="B101" t="str">
            <v>SERVICIO GEOLOGICO COLOMBIANO</v>
          </cell>
          <cell r="C101" t="str">
            <v>C-2106-1900-18-40302A</v>
          </cell>
          <cell r="D101" t="str">
            <v>C</v>
          </cell>
          <cell r="E101" t="str">
            <v>2106</v>
          </cell>
          <cell r="F101" t="str">
            <v>1900</v>
          </cell>
          <cell r="G101" t="str">
            <v>18</v>
          </cell>
          <cell r="H101" t="str">
            <v>40302A</v>
          </cell>
          <cell r="L101" t="str">
            <v>Nación</v>
          </cell>
          <cell r="M101" t="str">
            <v>10</v>
          </cell>
          <cell r="N101" t="str">
            <v>CSF</v>
          </cell>
          <cell r="P101">
            <v>5751292205</v>
          </cell>
          <cell r="Q101">
            <v>0</v>
          </cell>
          <cell r="R101">
            <v>0</v>
          </cell>
          <cell r="S101">
            <v>5751292205</v>
          </cell>
          <cell r="T101">
            <v>0</v>
          </cell>
          <cell r="U101">
            <v>5733518955</v>
          </cell>
          <cell r="V101">
            <v>17773250</v>
          </cell>
          <cell r="W101">
            <v>2184596917.5</v>
          </cell>
          <cell r="X101">
            <v>980033339.5</v>
          </cell>
          <cell r="Z101">
            <v>980033339.5</v>
          </cell>
        </row>
        <row r="102">
          <cell r="A102" t="str">
            <v>21-03-00</v>
          </cell>
          <cell r="B102" t="str">
            <v>SERVICIO GEOLOGICO COLOMBIANO</v>
          </cell>
          <cell r="C102" t="str">
            <v>C-2106-1900-19-40302A</v>
          </cell>
          <cell r="D102" t="str">
            <v>C</v>
          </cell>
          <cell r="E102" t="str">
            <v>2106</v>
          </cell>
          <cell r="F102" t="str">
            <v>1900</v>
          </cell>
          <cell r="G102" t="str">
            <v>19</v>
          </cell>
          <cell r="H102" t="str">
            <v>40302A</v>
          </cell>
          <cell r="L102" t="str">
            <v>Nación</v>
          </cell>
          <cell r="M102" t="str">
            <v>10</v>
          </cell>
          <cell r="N102" t="str">
            <v>CSF</v>
          </cell>
          <cell r="P102">
            <v>7124350389</v>
          </cell>
          <cell r="Q102">
            <v>0</v>
          </cell>
          <cell r="R102">
            <v>0</v>
          </cell>
          <cell r="S102">
            <v>7124350389</v>
          </cell>
          <cell r="T102">
            <v>0</v>
          </cell>
          <cell r="U102">
            <v>7092844389</v>
          </cell>
          <cell r="V102">
            <v>31506000</v>
          </cell>
          <cell r="W102">
            <v>7009258435</v>
          </cell>
          <cell r="X102">
            <v>2816573966</v>
          </cell>
          <cell r="Z102">
            <v>2813073299</v>
          </cell>
        </row>
        <row r="103">
          <cell r="A103" t="str">
            <v>21-03-00</v>
          </cell>
          <cell r="B103" t="str">
            <v>SERVICIO GEOLOGICO COLOMBIANO</v>
          </cell>
          <cell r="C103" t="str">
            <v>C-2106-1900-20-40302B</v>
          </cell>
          <cell r="D103" t="str">
            <v>C</v>
          </cell>
          <cell r="E103" t="str">
            <v>2106</v>
          </cell>
          <cell r="F103" t="str">
            <v>1900</v>
          </cell>
          <cell r="G103" t="str">
            <v>20</v>
          </cell>
          <cell r="H103" t="str">
            <v>40302B</v>
          </cell>
          <cell r="L103" t="str">
            <v>Nación</v>
          </cell>
          <cell r="M103" t="str">
            <v>10</v>
          </cell>
          <cell r="N103" t="str">
            <v>CSF</v>
          </cell>
          <cell r="P103">
            <v>8003834213</v>
          </cell>
          <cell r="Q103">
            <v>0</v>
          </cell>
          <cell r="R103">
            <v>0</v>
          </cell>
          <cell r="S103">
            <v>8003834213</v>
          </cell>
          <cell r="T103">
            <v>0</v>
          </cell>
          <cell r="U103">
            <v>7976300880</v>
          </cell>
          <cell r="V103">
            <v>27533333</v>
          </cell>
          <cell r="W103">
            <v>2592791047.0799999</v>
          </cell>
          <cell r="X103">
            <v>767909005</v>
          </cell>
          <cell r="Z103">
            <v>747333074</v>
          </cell>
        </row>
        <row r="104">
          <cell r="A104" t="str">
            <v>21-03-00</v>
          </cell>
          <cell r="B104" t="str">
            <v>SERVICIO GEOLOGICO COLOMBIANO</v>
          </cell>
          <cell r="C104" t="str">
            <v>C-2106-1900-21-40302A</v>
          </cell>
          <cell r="D104" t="str">
            <v>C</v>
          </cell>
          <cell r="E104" t="str">
            <v>2106</v>
          </cell>
          <cell r="F104" t="str">
            <v>1900</v>
          </cell>
          <cell r="G104" t="str">
            <v>21</v>
          </cell>
          <cell r="H104" t="str">
            <v>40302A</v>
          </cell>
          <cell r="L104" t="str">
            <v>Nación</v>
          </cell>
          <cell r="M104" t="str">
            <v>10</v>
          </cell>
          <cell r="N104" t="str">
            <v>CSF</v>
          </cell>
          <cell r="P104">
            <v>6630733840</v>
          </cell>
          <cell r="Q104">
            <v>0</v>
          </cell>
          <cell r="R104">
            <v>0</v>
          </cell>
          <cell r="S104">
            <v>6630733840</v>
          </cell>
          <cell r="T104">
            <v>0</v>
          </cell>
          <cell r="U104">
            <v>6413162395</v>
          </cell>
          <cell r="V104">
            <v>217571445</v>
          </cell>
          <cell r="W104">
            <v>3539425852.48</v>
          </cell>
          <cell r="X104">
            <v>1223506951</v>
          </cell>
          <cell r="Z104">
            <v>1223506951</v>
          </cell>
        </row>
        <row r="105">
          <cell r="A105" t="str">
            <v>21-03-00</v>
          </cell>
          <cell r="B105" t="str">
            <v>SERVICIO GEOLOGICO COLOMBIANO</v>
          </cell>
          <cell r="C105" t="str">
            <v>C-2106-1900-22-10101B</v>
          </cell>
          <cell r="D105" t="str">
            <v>C</v>
          </cell>
          <cell r="E105" t="str">
            <v>2106</v>
          </cell>
          <cell r="F105" t="str">
            <v>1900</v>
          </cell>
          <cell r="G105" t="str">
            <v>22</v>
          </cell>
          <cell r="H105" t="str">
            <v>10101B</v>
          </cell>
          <cell r="L105" t="str">
            <v>Nación</v>
          </cell>
          <cell r="M105" t="str">
            <v>10</v>
          </cell>
          <cell r="N105" t="str">
            <v>CSF</v>
          </cell>
          <cell r="P105">
            <v>22720377884</v>
          </cell>
          <cell r="Q105">
            <v>0</v>
          </cell>
          <cell r="R105">
            <v>0</v>
          </cell>
          <cell r="S105">
            <v>22720377884</v>
          </cell>
          <cell r="T105">
            <v>0</v>
          </cell>
          <cell r="U105">
            <v>22466377884</v>
          </cell>
          <cell r="V105">
            <v>254000000</v>
          </cell>
          <cell r="W105">
            <v>12405533963.6</v>
          </cell>
          <cell r="X105">
            <v>5273924042.0200005</v>
          </cell>
          <cell r="Z105">
            <v>5026432225.0200005</v>
          </cell>
        </row>
        <row r="106">
          <cell r="A106" t="str">
            <v>21-03-00</v>
          </cell>
          <cell r="B106" t="str">
            <v>SERVICIO GEOLOGICO COLOMBIANO</v>
          </cell>
          <cell r="C106" t="str">
            <v>C-2106-1900-23-53105B</v>
          </cell>
          <cell r="D106" t="str">
            <v>C</v>
          </cell>
          <cell r="E106" t="str">
            <v>2106</v>
          </cell>
          <cell r="F106" t="str">
            <v>1900</v>
          </cell>
          <cell r="G106" t="str">
            <v>23</v>
          </cell>
          <cell r="H106" t="str">
            <v>53105B</v>
          </cell>
          <cell r="L106" t="str">
            <v>Nación</v>
          </cell>
          <cell r="M106" t="str">
            <v>10</v>
          </cell>
          <cell r="N106" t="str">
            <v>CSF</v>
          </cell>
          <cell r="P106">
            <v>677138060</v>
          </cell>
          <cell r="Q106">
            <v>0</v>
          </cell>
          <cell r="R106">
            <v>0</v>
          </cell>
          <cell r="S106">
            <v>677138060</v>
          </cell>
          <cell r="T106">
            <v>0</v>
          </cell>
          <cell r="U106">
            <v>672786991</v>
          </cell>
          <cell r="V106">
            <v>4351069</v>
          </cell>
          <cell r="W106">
            <v>624925232</v>
          </cell>
          <cell r="X106">
            <v>220258926</v>
          </cell>
          <cell r="Z106">
            <v>220258926</v>
          </cell>
        </row>
        <row r="107">
          <cell r="A107" t="str">
            <v>21-03-00</v>
          </cell>
          <cell r="B107" t="str">
            <v>SERVICIO GEOLOGICO COLOMBIANO</v>
          </cell>
          <cell r="C107" t="str">
            <v>C-2199-1900-7-53105B</v>
          </cell>
          <cell r="D107" t="str">
            <v>C</v>
          </cell>
          <cell r="E107" t="str">
            <v>2199</v>
          </cell>
          <cell r="F107" t="str">
            <v>1900</v>
          </cell>
          <cell r="G107" t="str">
            <v>7</v>
          </cell>
          <cell r="H107" t="str">
            <v>53105B</v>
          </cell>
          <cell r="L107" t="str">
            <v>Nación</v>
          </cell>
          <cell r="M107" t="str">
            <v>10</v>
          </cell>
          <cell r="N107" t="str">
            <v>CSF</v>
          </cell>
          <cell r="P107">
            <v>198401471</v>
          </cell>
          <cell r="Q107">
            <v>0</v>
          </cell>
          <cell r="R107">
            <v>0</v>
          </cell>
          <cell r="S107">
            <v>198401471</v>
          </cell>
          <cell r="T107">
            <v>0</v>
          </cell>
          <cell r="U107">
            <v>198401471</v>
          </cell>
          <cell r="V107">
            <v>0</v>
          </cell>
          <cell r="W107">
            <v>145869815</v>
          </cell>
          <cell r="X107">
            <v>31285984</v>
          </cell>
          <cell r="Z107">
            <v>31285984</v>
          </cell>
        </row>
        <row r="108">
          <cell r="A108" t="str">
            <v>21-03-00</v>
          </cell>
          <cell r="B108" t="str">
            <v>SERVICIO GEOLOGICO COLOMBIANO</v>
          </cell>
          <cell r="C108" t="str">
            <v>C-2199-1900-11-53105B</v>
          </cell>
          <cell r="D108" t="str">
            <v>C</v>
          </cell>
          <cell r="E108" t="str">
            <v>2199</v>
          </cell>
          <cell r="F108" t="str">
            <v>1900</v>
          </cell>
          <cell r="G108" t="str">
            <v>11</v>
          </cell>
          <cell r="H108" t="str">
            <v>53105B</v>
          </cell>
          <cell r="L108" t="str">
            <v>Nación</v>
          </cell>
          <cell r="M108" t="str">
            <v>10</v>
          </cell>
          <cell r="N108" t="str">
            <v>CSF</v>
          </cell>
          <cell r="P108">
            <v>8143376814</v>
          </cell>
          <cell r="Q108">
            <v>0</v>
          </cell>
          <cell r="R108">
            <v>0</v>
          </cell>
          <cell r="S108">
            <v>8143376814</v>
          </cell>
          <cell r="T108">
            <v>0</v>
          </cell>
          <cell r="U108">
            <v>7871479176.79</v>
          </cell>
          <cell r="V108">
            <v>271897637.20999998</v>
          </cell>
          <cell r="W108">
            <v>4477903664.1800003</v>
          </cell>
          <cell r="X108">
            <v>608394276</v>
          </cell>
          <cell r="Z108">
            <v>608394276</v>
          </cell>
        </row>
        <row r="109">
          <cell r="A109" t="str">
            <v>21-03-00</v>
          </cell>
          <cell r="B109" t="str">
            <v>SERVICIO GEOLOGICO COLOMBIANO</v>
          </cell>
          <cell r="C109" t="str">
            <v>C-2199-1900-12-53105B</v>
          </cell>
          <cell r="D109" t="str">
            <v>C</v>
          </cell>
          <cell r="E109" t="str">
            <v>2199</v>
          </cell>
          <cell r="F109" t="str">
            <v>1900</v>
          </cell>
          <cell r="G109" t="str">
            <v>12</v>
          </cell>
          <cell r="H109" t="str">
            <v>53105B</v>
          </cell>
          <cell r="L109" t="str">
            <v>Nación</v>
          </cell>
          <cell r="M109" t="str">
            <v>10</v>
          </cell>
          <cell r="N109" t="str">
            <v>CSF</v>
          </cell>
          <cell r="P109">
            <v>5794673565</v>
          </cell>
          <cell r="Q109">
            <v>0</v>
          </cell>
          <cell r="R109">
            <v>0</v>
          </cell>
          <cell r="S109">
            <v>5794673565</v>
          </cell>
          <cell r="T109">
            <v>0</v>
          </cell>
          <cell r="U109">
            <v>5794673565</v>
          </cell>
          <cell r="V109">
            <v>0</v>
          </cell>
          <cell r="W109">
            <v>5794673565</v>
          </cell>
          <cell r="X109">
            <v>339354600</v>
          </cell>
          <cell r="Z109">
            <v>339354600</v>
          </cell>
        </row>
        <row r="110">
          <cell r="A110" t="str">
            <v>21-09-00</v>
          </cell>
          <cell r="B110" t="str">
            <v>UNIDAD DE PLANEACION MINERO ENERGETICA - UPME</v>
          </cell>
          <cell r="C110" t="str">
            <v>A-01-01-01</v>
          </cell>
          <cell r="D110" t="str">
            <v>A</v>
          </cell>
          <cell r="E110" t="str">
            <v>01</v>
          </cell>
          <cell r="F110" t="str">
            <v>01</v>
          </cell>
          <cell r="G110" t="str">
            <v>01</v>
          </cell>
          <cell r="L110" t="str">
            <v>Propios</v>
          </cell>
          <cell r="M110" t="str">
            <v>20</v>
          </cell>
          <cell r="N110" t="str">
            <v>CSF</v>
          </cell>
          <cell r="P110">
            <v>19143800000</v>
          </cell>
          <cell r="Q110">
            <v>0</v>
          </cell>
          <cell r="R110">
            <v>0</v>
          </cell>
          <cell r="S110">
            <v>19143800000</v>
          </cell>
          <cell r="T110">
            <v>0</v>
          </cell>
          <cell r="U110">
            <v>19143800000</v>
          </cell>
          <cell r="V110">
            <v>0</v>
          </cell>
          <cell r="W110">
            <v>8626060539.0400009</v>
          </cell>
          <cell r="X110">
            <v>8625363649.0400009</v>
          </cell>
          <cell r="Z110">
            <v>8625363649.0400009</v>
          </cell>
        </row>
        <row r="111">
          <cell r="A111" t="str">
            <v>21-09-00</v>
          </cell>
          <cell r="B111" t="str">
            <v>UNIDAD DE PLANEACION MINERO ENERGETICA - UPME</v>
          </cell>
          <cell r="C111" t="str">
            <v>A-01-01-02</v>
          </cell>
          <cell r="D111" t="str">
            <v>A</v>
          </cell>
          <cell r="E111" t="str">
            <v>01</v>
          </cell>
          <cell r="F111" t="str">
            <v>01</v>
          </cell>
          <cell r="G111" t="str">
            <v>02</v>
          </cell>
          <cell r="L111" t="str">
            <v>Propios</v>
          </cell>
          <cell r="M111" t="str">
            <v>20</v>
          </cell>
          <cell r="N111" t="str">
            <v>CSF</v>
          </cell>
          <cell r="P111">
            <v>6972000000</v>
          </cell>
          <cell r="Q111">
            <v>0</v>
          </cell>
          <cell r="R111">
            <v>0</v>
          </cell>
          <cell r="S111">
            <v>6972000000</v>
          </cell>
          <cell r="T111">
            <v>0</v>
          </cell>
          <cell r="U111">
            <v>6972000000</v>
          </cell>
          <cell r="V111">
            <v>0</v>
          </cell>
          <cell r="W111">
            <v>2757170651.8000002</v>
          </cell>
          <cell r="X111">
            <v>2757170651.8000002</v>
          </cell>
          <cell r="Z111">
            <v>2757170651.8000002</v>
          </cell>
        </row>
        <row r="112">
          <cell r="A112" t="str">
            <v>21-09-00</v>
          </cell>
          <cell r="B112" t="str">
            <v>UNIDAD DE PLANEACION MINERO ENERGETICA - UPME</v>
          </cell>
          <cell r="C112" t="str">
            <v>A-01-01-03</v>
          </cell>
          <cell r="D112" t="str">
            <v>A</v>
          </cell>
          <cell r="E112" t="str">
            <v>01</v>
          </cell>
          <cell r="F112" t="str">
            <v>01</v>
          </cell>
          <cell r="G112" t="str">
            <v>03</v>
          </cell>
          <cell r="L112" t="str">
            <v>Propios</v>
          </cell>
          <cell r="M112" t="str">
            <v>20</v>
          </cell>
          <cell r="N112" t="str">
            <v>CSF</v>
          </cell>
          <cell r="P112">
            <v>2899900000</v>
          </cell>
          <cell r="Q112">
            <v>0</v>
          </cell>
          <cell r="R112">
            <v>0</v>
          </cell>
          <cell r="S112">
            <v>2899900000</v>
          </cell>
          <cell r="T112">
            <v>0</v>
          </cell>
          <cell r="U112">
            <v>2899900000</v>
          </cell>
          <cell r="V112">
            <v>0</v>
          </cell>
          <cell r="W112">
            <v>762376743</v>
          </cell>
          <cell r="X112">
            <v>759944015</v>
          </cell>
          <cell r="Z112">
            <v>759944015</v>
          </cell>
        </row>
        <row r="113">
          <cell r="A113" t="str">
            <v>21-09-00</v>
          </cell>
          <cell r="B113" t="str">
            <v>UNIDAD DE PLANEACION MINERO ENERGETICA - UPME</v>
          </cell>
          <cell r="C113" t="str">
            <v>A-01-01-04</v>
          </cell>
          <cell r="D113" t="str">
            <v>A</v>
          </cell>
          <cell r="E113" t="str">
            <v>01</v>
          </cell>
          <cell r="F113" t="str">
            <v>01</v>
          </cell>
          <cell r="G113" t="str">
            <v>04</v>
          </cell>
          <cell r="L113" t="str">
            <v>Propios</v>
          </cell>
          <cell r="M113" t="str">
            <v>20</v>
          </cell>
          <cell r="N113" t="str">
            <v>CSF</v>
          </cell>
          <cell r="P113">
            <v>1862800000</v>
          </cell>
          <cell r="Q113">
            <v>0</v>
          </cell>
          <cell r="R113">
            <v>0</v>
          </cell>
          <cell r="S113">
            <v>1862800000</v>
          </cell>
          <cell r="T113">
            <v>1862800000</v>
          </cell>
          <cell r="U113">
            <v>0</v>
          </cell>
          <cell r="V113">
            <v>0</v>
          </cell>
          <cell r="W113">
            <v>0</v>
          </cell>
          <cell r="X113">
            <v>0</v>
          </cell>
          <cell r="Z113">
            <v>0</v>
          </cell>
        </row>
        <row r="114">
          <cell r="A114" t="str">
            <v>21-09-00</v>
          </cell>
          <cell r="B114" t="str">
            <v>UNIDAD DE PLANEACION MINERO ENERGETICA - UPME</v>
          </cell>
          <cell r="C114" t="str">
            <v>A-02</v>
          </cell>
          <cell r="D114" t="str">
            <v>A</v>
          </cell>
          <cell r="E114" t="str">
            <v>02</v>
          </cell>
          <cell r="L114" t="str">
            <v>Propios</v>
          </cell>
          <cell r="M114" t="str">
            <v>20</v>
          </cell>
          <cell r="N114" t="str">
            <v>CSF</v>
          </cell>
          <cell r="P114">
            <v>3000000000</v>
          </cell>
          <cell r="Q114">
            <v>0</v>
          </cell>
          <cell r="R114">
            <v>0</v>
          </cell>
          <cell r="S114">
            <v>3000000000</v>
          </cell>
          <cell r="T114">
            <v>0</v>
          </cell>
          <cell r="U114">
            <v>2775745256.1199999</v>
          </cell>
          <cell r="V114">
            <v>224254743.88</v>
          </cell>
          <cell r="W114">
            <v>1924621884.0999999</v>
          </cell>
          <cell r="X114">
            <v>721090007.14999998</v>
          </cell>
          <cell r="Z114">
            <v>721090007.14999998</v>
          </cell>
        </row>
        <row r="115">
          <cell r="A115" t="str">
            <v>21-09-00</v>
          </cell>
          <cell r="B115" t="str">
            <v>UNIDAD DE PLANEACION MINERO ENERGETICA - UPME</v>
          </cell>
          <cell r="C115" t="str">
            <v>A-03-04-02-012</v>
          </cell>
          <cell r="D115" t="str">
            <v>A</v>
          </cell>
          <cell r="E115" t="str">
            <v>03</v>
          </cell>
          <cell r="F115" t="str">
            <v>04</v>
          </cell>
          <cell r="G115" t="str">
            <v>02</v>
          </cell>
          <cell r="H115" t="str">
            <v>012</v>
          </cell>
          <cell r="L115" t="str">
            <v>Propios</v>
          </cell>
          <cell r="M115" t="str">
            <v>20</v>
          </cell>
          <cell r="N115" t="str">
            <v>CSF</v>
          </cell>
          <cell r="P115">
            <v>200600000</v>
          </cell>
          <cell r="Q115">
            <v>0</v>
          </cell>
          <cell r="R115">
            <v>0</v>
          </cell>
          <cell r="S115">
            <v>200600000</v>
          </cell>
          <cell r="T115">
            <v>0</v>
          </cell>
          <cell r="U115">
            <v>200600000</v>
          </cell>
          <cell r="V115">
            <v>0</v>
          </cell>
          <cell r="W115">
            <v>67849662</v>
          </cell>
          <cell r="X115">
            <v>67530114</v>
          </cell>
          <cell r="Z115">
            <v>67530114</v>
          </cell>
        </row>
        <row r="116">
          <cell r="A116" t="str">
            <v>21-09-00</v>
          </cell>
          <cell r="B116" t="str">
            <v>UNIDAD DE PLANEACION MINERO ENERGETICA - UPME</v>
          </cell>
          <cell r="C116" t="str">
            <v>A-03-10</v>
          </cell>
          <cell r="D116" t="str">
            <v>A</v>
          </cell>
          <cell r="E116" t="str">
            <v>03</v>
          </cell>
          <cell r="F116" t="str">
            <v>10</v>
          </cell>
          <cell r="L116" t="str">
            <v>Propios</v>
          </cell>
          <cell r="M116" t="str">
            <v>20</v>
          </cell>
          <cell r="N116" t="str">
            <v>CSF</v>
          </cell>
          <cell r="P116">
            <v>186000000</v>
          </cell>
          <cell r="Q116">
            <v>0</v>
          </cell>
          <cell r="R116">
            <v>0</v>
          </cell>
          <cell r="S116">
            <v>186000000</v>
          </cell>
          <cell r="T116">
            <v>0</v>
          </cell>
          <cell r="U116">
            <v>1423500</v>
          </cell>
          <cell r="V116">
            <v>184576500</v>
          </cell>
          <cell r="W116">
            <v>0</v>
          </cell>
          <cell r="X116">
            <v>0</v>
          </cell>
          <cell r="Z116">
            <v>0</v>
          </cell>
        </row>
        <row r="117">
          <cell r="A117" t="str">
            <v>21-09-00</v>
          </cell>
          <cell r="B117" t="str">
            <v>UNIDAD DE PLANEACION MINERO ENERGETICA - UPME</v>
          </cell>
          <cell r="C117" t="str">
            <v>A-05</v>
          </cell>
          <cell r="D117" t="str">
            <v>A</v>
          </cell>
          <cell r="E117" t="str">
            <v>05</v>
          </cell>
          <cell r="L117" t="str">
            <v>Propios</v>
          </cell>
          <cell r="M117" t="str">
            <v>20</v>
          </cell>
          <cell r="N117" t="str">
            <v>CSF</v>
          </cell>
          <cell r="P117">
            <v>7714000000</v>
          </cell>
          <cell r="Q117">
            <v>0</v>
          </cell>
          <cell r="R117">
            <v>0</v>
          </cell>
          <cell r="S117">
            <v>7714000000</v>
          </cell>
          <cell r="T117">
            <v>0</v>
          </cell>
          <cell r="U117">
            <v>7146401271.3299999</v>
          </cell>
          <cell r="V117">
            <v>567598728.66999996</v>
          </cell>
          <cell r="W117">
            <v>6153236214.3299999</v>
          </cell>
          <cell r="X117">
            <v>2671404717.5300002</v>
          </cell>
          <cell r="Z117">
            <v>2671404717.5300002</v>
          </cell>
        </row>
        <row r="118">
          <cell r="A118" t="str">
            <v>21-09-00</v>
          </cell>
          <cell r="B118" t="str">
            <v>UNIDAD DE PLANEACION MINERO ENERGETICA - UPME</v>
          </cell>
          <cell r="C118" t="str">
            <v>A-08-01</v>
          </cell>
          <cell r="D118" t="str">
            <v>A</v>
          </cell>
          <cell r="E118" t="str">
            <v>08</v>
          </cell>
          <cell r="F118" t="str">
            <v>01</v>
          </cell>
          <cell r="L118" t="str">
            <v>Propios</v>
          </cell>
          <cell r="M118" t="str">
            <v>20</v>
          </cell>
          <cell r="N118" t="str">
            <v>CSF</v>
          </cell>
          <cell r="P118">
            <v>161500000</v>
          </cell>
          <cell r="Q118">
            <v>0</v>
          </cell>
          <cell r="R118">
            <v>0</v>
          </cell>
          <cell r="S118">
            <v>161500000</v>
          </cell>
          <cell r="T118">
            <v>0</v>
          </cell>
          <cell r="U118">
            <v>93289700</v>
          </cell>
          <cell r="V118">
            <v>68210300</v>
          </cell>
          <cell r="W118">
            <v>93289700</v>
          </cell>
          <cell r="X118">
            <v>90064552.799999997</v>
          </cell>
          <cell r="Z118">
            <v>90064552.799999997</v>
          </cell>
        </row>
        <row r="119">
          <cell r="A119" t="str">
            <v>21-09-00</v>
          </cell>
          <cell r="B119" t="str">
            <v>UNIDAD DE PLANEACION MINERO ENERGETICA - UPME</v>
          </cell>
          <cell r="C119" t="str">
            <v>A-08-04-01</v>
          </cell>
          <cell r="D119" t="str">
            <v>A</v>
          </cell>
          <cell r="E119" t="str">
            <v>08</v>
          </cell>
          <cell r="F119" t="str">
            <v>04</v>
          </cell>
          <cell r="G119" t="str">
            <v>01</v>
          </cell>
          <cell r="L119" t="str">
            <v>Propios</v>
          </cell>
          <cell r="M119" t="str">
            <v>20</v>
          </cell>
          <cell r="N119" t="str">
            <v>CSF</v>
          </cell>
          <cell r="P119">
            <v>15000000</v>
          </cell>
          <cell r="Q119">
            <v>0</v>
          </cell>
          <cell r="R119">
            <v>0</v>
          </cell>
          <cell r="S119">
            <v>15000000</v>
          </cell>
          <cell r="T119">
            <v>0</v>
          </cell>
          <cell r="U119">
            <v>0</v>
          </cell>
          <cell r="V119">
            <v>15000000</v>
          </cell>
          <cell r="W119">
            <v>0</v>
          </cell>
          <cell r="X119">
            <v>0</v>
          </cell>
          <cell r="Z119">
            <v>0</v>
          </cell>
        </row>
        <row r="120">
          <cell r="A120" t="str">
            <v>21-09-00</v>
          </cell>
          <cell r="B120" t="str">
            <v>UNIDAD DE PLANEACION MINERO ENERGETICA - UPME</v>
          </cell>
          <cell r="C120" t="str">
            <v>C-2102-1900-5-53106A</v>
          </cell>
          <cell r="D120" t="str">
            <v>C</v>
          </cell>
          <cell r="E120" t="str">
            <v>2102</v>
          </cell>
          <cell r="F120" t="str">
            <v>1900</v>
          </cell>
          <cell r="G120" t="str">
            <v>5</v>
          </cell>
          <cell r="H120" t="str">
            <v>53106A</v>
          </cell>
          <cell r="L120" t="str">
            <v>Propios</v>
          </cell>
          <cell r="M120" t="str">
            <v>20</v>
          </cell>
          <cell r="N120" t="str">
            <v>CSF</v>
          </cell>
          <cell r="P120">
            <v>1600225729</v>
          </cell>
          <cell r="Q120">
            <v>0</v>
          </cell>
          <cell r="R120">
            <v>0</v>
          </cell>
          <cell r="S120">
            <v>1600225729</v>
          </cell>
          <cell r="T120">
            <v>0</v>
          </cell>
          <cell r="U120">
            <v>1444888038</v>
          </cell>
          <cell r="V120">
            <v>155337691</v>
          </cell>
          <cell r="W120">
            <v>1252323289</v>
          </cell>
          <cell r="X120">
            <v>607679357.54999995</v>
          </cell>
          <cell r="Z120">
            <v>607679357.54999995</v>
          </cell>
        </row>
        <row r="121">
          <cell r="A121" t="str">
            <v>21-09-00</v>
          </cell>
          <cell r="B121" t="str">
            <v>UNIDAD DE PLANEACION MINERO ENERGETICA - UPME</v>
          </cell>
          <cell r="C121" t="str">
            <v>C-2102-1900-5-53106A</v>
          </cell>
          <cell r="D121" t="str">
            <v>C</v>
          </cell>
          <cell r="E121" t="str">
            <v>2102</v>
          </cell>
          <cell r="F121" t="str">
            <v>1900</v>
          </cell>
          <cell r="G121" t="str">
            <v>5</v>
          </cell>
          <cell r="H121" t="str">
            <v>53106A</v>
          </cell>
          <cell r="L121" t="str">
            <v>Propios</v>
          </cell>
          <cell r="M121" t="str">
            <v>21</v>
          </cell>
          <cell r="N121" t="str">
            <v>CSF</v>
          </cell>
          <cell r="P121">
            <v>2366364384</v>
          </cell>
          <cell r="Q121">
            <v>0</v>
          </cell>
          <cell r="R121">
            <v>0</v>
          </cell>
          <cell r="S121">
            <v>2366364384</v>
          </cell>
          <cell r="T121">
            <v>0</v>
          </cell>
          <cell r="U121">
            <v>909660270</v>
          </cell>
          <cell r="V121">
            <v>1456704114</v>
          </cell>
          <cell r="W121">
            <v>845799500</v>
          </cell>
          <cell r="X121">
            <v>400337352</v>
          </cell>
          <cell r="Z121">
            <v>400337352</v>
          </cell>
        </row>
        <row r="122">
          <cell r="A122" t="str">
            <v>21-09-00</v>
          </cell>
          <cell r="B122" t="str">
            <v>UNIDAD DE PLANEACION MINERO ENERGETICA - UPME</v>
          </cell>
          <cell r="C122" t="str">
            <v>C-2102-1900-6-40301C</v>
          </cell>
          <cell r="D122" t="str">
            <v>C</v>
          </cell>
          <cell r="E122" t="str">
            <v>2102</v>
          </cell>
          <cell r="F122" t="str">
            <v>1900</v>
          </cell>
          <cell r="G122" t="str">
            <v>6</v>
          </cell>
          <cell r="H122" t="str">
            <v>40301C</v>
          </cell>
          <cell r="L122" t="str">
            <v>Propios</v>
          </cell>
          <cell r="M122" t="str">
            <v>20</v>
          </cell>
          <cell r="N122" t="str">
            <v>CSF</v>
          </cell>
          <cell r="P122">
            <v>5940440248</v>
          </cell>
          <cell r="Q122">
            <v>0</v>
          </cell>
          <cell r="R122">
            <v>0</v>
          </cell>
          <cell r="S122">
            <v>5940440248</v>
          </cell>
          <cell r="T122">
            <v>0</v>
          </cell>
          <cell r="U122">
            <v>4859334978</v>
          </cell>
          <cell r="V122">
            <v>1081105270</v>
          </cell>
          <cell r="W122">
            <v>4364305879</v>
          </cell>
          <cell r="X122">
            <v>2082776963</v>
          </cell>
          <cell r="Z122">
            <v>2082776963</v>
          </cell>
        </row>
        <row r="123">
          <cell r="A123" t="str">
            <v>21-09-00</v>
          </cell>
          <cell r="B123" t="str">
            <v>UNIDAD DE PLANEACION MINERO ENERGETICA - UPME</v>
          </cell>
          <cell r="C123" t="str">
            <v>C-2102-1900-6-40301C</v>
          </cell>
          <cell r="D123" t="str">
            <v>C</v>
          </cell>
          <cell r="E123" t="str">
            <v>2102</v>
          </cell>
          <cell r="F123" t="str">
            <v>1900</v>
          </cell>
          <cell r="G123" t="str">
            <v>6</v>
          </cell>
          <cell r="H123" t="str">
            <v>40301C</v>
          </cell>
          <cell r="L123" t="str">
            <v>Propios</v>
          </cell>
          <cell r="M123" t="str">
            <v>21</v>
          </cell>
          <cell r="N123" t="str">
            <v>CSF</v>
          </cell>
          <cell r="P123">
            <v>1866364384</v>
          </cell>
          <cell r="Q123">
            <v>0</v>
          </cell>
          <cell r="R123">
            <v>0</v>
          </cell>
          <cell r="S123">
            <v>1866364384</v>
          </cell>
          <cell r="T123">
            <v>0</v>
          </cell>
          <cell r="U123">
            <v>399909658</v>
          </cell>
          <cell r="V123">
            <v>1466454726</v>
          </cell>
          <cell r="W123">
            <v>285009993</v>
          </cell>
          <cell r="X123">
            <v>84913464.670000002</v>
          </cell>
          <cell r="Z123">
            <v>84913464.670000002</v>
          </cell>
        </row>
        <row r="124">
          <cell r="A124" t="str">
            <v>21-09-00</v>
          </cell>
          <cell r="B124" t="str">
            <v>UNIDAD DE PLANEACION MINERO ENERGETICA - UPME</v>
          </cell>
          <cell r="C124" t="str">
            <v>C-2103-1900-2-40301B</v>
          </cell>
          <cell r="D124" t="str">
            <v>C</v>
          </cell>
          <cell r="E124" t="str">
            <v>2103</v>
          </cell>
          <cell r="F124" t="str">
            <v>1900</v>
          </cell>
          <cell r="G124" t="str">
            <v>2</v>
          </cell>
          <cell r="H124" t="str">
            <v>40301B</v>
          </cell>
          <cell r="L124" t="str">
            <v>Propios</v>
          </cell>
          <cell r="M124" t="str">
            <v>20</v>
          </cell>
          <cell r="N124" t="str">
            <v>CSF</v>
          </cell>
          <cell r="P124">
            <v>2900225729</v>
          </cell>
          <cell r="Q124">
            <v>0</v>
          </cell>
          <cell r="R124">
            <v>0</v>
          </cell>
          <cell r="S124">
            <v>2900225729</v>
          </cell>
          <cell r="T124">
            <v>0</v>
          </cell>
          <cell r="U124">
            <v>2599405260</v>
          </cell>
          <cell r="V124">
            <v>300820469</v>
          </cell>
          <cell r="W124">
            <v>2411254235</v>
          </cell>
          <cell r="X124">
            <v>822117824.46000004</v>
          </cell>
          <cell r="Z124">
            <v>822117824.46000004</v>
          </cell>
        </row>
        <row r="125">
          <cell r="A125" t="str">
            <v>21-09-00</v>
          </cell>
          <cell r="B125" t="str">
            <v>UNIDAD DE PLANEACION MINERO ENERGETICA - UPME</v>
          </cell>
          <cell r="C125" t="str">
            <v>C-2103-1900-2-40301B</v>
          </cell>
          <cell r="D125" t="str">
            <v>C</v>
          </cell>
          <cell r="E125" t="str">
            <v>2103</v>
          </cell>
          <cell r="F125" t="str">
            <v>1900</v>
          </cell>
          <cell r="G125" t="str">
            <v>2</v>
          </cell>
          <cell r="H125" t="str">
            <v>40301B</v>
          </cell>
          <cell r="L125" t="str">
            <v>Propios</v>
          </cell>
          <cell r="M125" t="str">
            <v>21</v>
          </cell>
          <cell r="N125" t="str">
            <v>CSF</v>
          </cell>
          <cell r="P125">
            <v>1866364384</v>
          </cell>
          <cell r="Q125">
            <v>0</v>
          </cell>
          <cell r="R125">
            <v>0</v>
          </cell>
          <cell r="S125">
            <v>1866364384</v>
          </cell>
          <cell r="T125">
            <v>0</v>
          </cell>
          <cell r="U125">
            <v>828225924</v>
          </cell>
          <cell r="V125">
            <v>1038138460</v>
          </cell>
          <cell r="W125">
            <v>499001340</v>
          </cell>
          <cell r="X125">
            <v>189939951</v>
          </cell>
          <cell r="Z125">
            <v>189939951</v>
          </cell>
        </row>
        <row r="126">
          <cell r="A126" t="str">
            <v>21-09-00</v>
          </cell>
          <cell r="B126" t="str">
            <v>UNIDAD DE PLANEACION MINERO ENERGETICA - UPME</v>
          </cell>
          <cell r="C126" t="str">
            <v>C-2106-1900-10-53105E</v>
          </cell>
          <cell r="D126" t="str">
            <v>C</v>
          </cell>
          <cell r="E126" t="str">
            <v>2106</v>
          </cell>
          <cell r="F126" t="str">
            <v>1900</v>
          </cell>
          <cell r="G126" t="str">
            <v>10</v>
          </cell>
          <cell r="H126" t="str">
            <v>53105E</v>
          </cell>
          <cell r="L126" t="str">
            <v>Propios</v>
          </cell>
          <cell r="M126" t="str">
            <v>20</v>
          </cell>
          <cell r="N126" t="str">
            <v>CSF</v>
          </cell>
          <cell r="P126">
            <v>3600225729</v>
          </cell>
          <cell r="Q126">
            <v>0</v>
          </cell>
          <cell r="R126">
            <v>0</v>
          </cell>
          <cell r="S126">
            <v>3600225729</v>
          </cell>
          <cell r="T126">
            <v>0</v>
          </cell>
          <cell r="U126">
            <v>3352951847</v>
          </cell>
          <cell r="V126">
            <v>247273882</v>
          </cell>
          <cell r="W126">
            <v>2917969773</v>
          </cell>
          <cell r="X126">
            <v>1207455693</v>
          </cell>
          <cell r="Z126">
            <v>1207455693</v>
          </cell>
        </row>
        <row r="127">
          <cell r="A127" t="str">
            <v>21-09-00</v>
          </cell>
          <cell r="B127" t="str">
            <v>UNIDAD DE PLANEACION MINERO ENERGETICA - UPME</v>
          </cell>
          <cell r="C127" t="str">
            <v>C-2106-1900-10-53105E</v>
          </cell>
          <cell r="D127" t="str">
            <v>C</v>
          </cell>
          <cell r="E127" t="str">
            <v>2106</v>
          </cell>
          <cell r="F127" t="str">
            <v>1900</v>
          </cell>
          <cell r="G127" t="str">
            <v>10</v>
          </cell>
          <cell r="H127" t="str">
            <v>53105E</v>
          </cell>
          <cell r="L127" t="str">
            <v>Propios</v>
          </cell>
          <cell r="M127" t="str">
            <v>21</v>
          </cell>
          <cell r="N127" t="str">
            <v>CSF</v>
          </cell>
          <cell r="P127">
            <v>66974271</v>
          </cell>
          <cell r="Q127">
            <v>0</v>
          </cell>
          <cell r="R127">
            <v>0</v>
          </cell>
          <cell r="S127">
            <v>66974271</v>
          </cell>
          <cell r="T127">
            <v>0</v>
          </cell>
          <cell r="U127">
            <v>66974271</v>
          </cell>
          <cell r="V127">
            <v>0</v>
          </cell>
          <cell r="W127">
            <v>66974271</v>
          </cell>
          <cell r="X127">
            <v>66974271</v>
          </cell>
          <cell r="Z127">
            <v>66974271</v>
          </cell>
        </row>
        <row r="128">
          <cell r="A128" t="str">
            <v>21-09-00</v>
          </cell>
          <cell r="B128" t="str">
            <v>UNIDAD DE PLANEACION MINERO ENERGETICA - UPME</v>
          </cell>
          <cell r="C128" t="str">
            <v>C-2106-1900-12-40302A</v>
          </cell>
          <cell r="D128" t="str">
            <v>C</v>
          </cell>
          <cell r="E128" t="str">
            <v>2106</v>
          </cell>
          <cell r="F128" t="str">
            <v>1900</v>
          </cell>
          <cell r="G128" t="str">
            <v>12</v>
          </cell>
          <cell r="H128" t="str">
            <v>40302A</v>
          </cell>
          <cell r="L128" t="str">
            <v>Propios</v>
          </cell>
          <cell r="M128" t="str">
            <v>20</v>
          </cell>
          <cell r="N128" t="str">
            <v>CSF</v>
          </cell>
          <cell r="P128">
            <v>2100225729</v>
          </cell>
          <cell r="Q128">
            <v>0</v>
          </cell>
          <cell r="R128">
            <v>0</v>
          </cell>
          <cell r="S128">
            <v>2100225729</v>
          </cell>
          <cell r="T128">
            <v>0</v>
          </cell>
          <cell r="U128">
            <v>1786900521</v>
          </cell>
          <cell r="V128">
            <v>313325208</v>
          </cell>
          <cell r="W128">
            <v>1440356453</v>
          </cell>
          <cell r="X128">
            <v>543262775</v>
          </cell>
          <cell r="Z128">
            <v>543262775</v>
          </cell>
        </row>
        <row r="129">
          <cell r="A129" t="str">
            <v>21-09-00</v>
          </cell>
          <cell r="B129" t="str">
            <v>UNIDAD DE PLANEACION MINERO ENERGETICA - UPME</v>
          </cell>
          <cell r="C129" t="str">
            <v>C-2106-1900-12-40302A</v>
          </cell>
          <cell r="D129" t="str">
            <v>C</v>
          </cell>
          <cell r="E129" t="str">
            <v>2106</v>
          </cell>
          <cell r="F129" t="str">
            <v>1900</v>
          </cell>
          <cell r="G129" t="str">
            <v>12</v>
          </cell>
          <cell r="H129" t="str">
            <v>40302A</v>
          </cell>
          <cell r="L129" t="str">
            <v>Propios</v>
          </cell>
          <cell r="M129" t="str">
            <v>21</v>
          </cell>
          <cell r="N129" t="str">
            <v>CSF</v>
          </cell>
          <cell r="P129">
            <v>1866364384</v>
          </cell>
          <cell r="Q129">
            <v>0</v>
          </cell>
          <cell r="R129">
            <v>0</v>
          </cell>
          <cell r="S129">
            <v>1866364384</v>
          </cell>
          <cell r="T129">
            <v>0</v>
          </cell>
          <cell r="U129">
            <v>1404805292</v>
          </cell>
          <cell r="V129">
            <v>461559092</v>
          </cell>
          <cell r="W129">
            <v>1139440147</v>
          </cell>
          <cell r="X129">
            <v>819215203.80999994</v>
          </cell>
          <cell r="Z129">
            <v>819215203.80999994</v>
          </cell>
        </row>
        <row r="130">
          <cell r="A130" t="str">
            <v>21-09-00</v>
          </cell>
          <cell r="B130" t="str">
            <v>UNIDAD DE PLANEACION MINERO ENERGETICA - UPME</v>
          </cell>
          <cell r="C130" t="str">
            <v>C-2106-1900-13-40302B</v>
          </cell>
          <cell r="D130" t="str">
            <v>C</v>
          </cell>
          <cell r="E130" t="str">
            <v>2106</v>
          </cell>
          <cell r="F130" t="str">
            <v>1900</v>
          </cell>
          <cell r="G130" t="str">
            <v>13</v>
          </cell>
          <cell r="H130" t="str">
            <v>40302B</v>
          </cell>
          <cell r="L130" t="str">
            <v>Propios</v>
          </cell>
          <cell r="M130" t="str">
            <v>20</v>
          </cell>
          <cell r="N130" t="str">
            <v>CSF</v>
          </cell>
          <cell r="P130">
            <v>4137601313</v>
          </cell>
          <cell r="Q130">
            <v>0</v>
          </cell>
          <cell r="R130">
            <v>0</v>
          </cell>
          <cell r="S130">
            <v>4137601313</v>
          </cell>
          <cell r="T130">
            <v>0</v>
          </cell>
          <cell r="U130">
            <v>3556265001</v>
          </cell>
          <cell r="V130">
            <v>581336312</v>
          </cell>
          <cell r="W130">
            <v>2368267313</v>
          </cell>
          <cell r="X130">
            <v>911562054</v>
          </cell>
          <cell r="Z130">
            <v>911562054</v>
          </cell>
        </row>
        <row r="131">
          <cell r="A131" t="str">
            <v>21-09-00</v>
          </cell>
          <cell r="B131" t="str">
            <v>UNIDAD DE PLANEACION MINERO ENERGETICA - UPME</v>
          </cell>
          <cell r="C131" t="str">
            <v>C-2106-1900-13-40302B</v>
          </cell>
          <cell r="D131" t="str">
            <v>C</v>
          </cell>
          <cell r="E131" t="str">
            <v>2106</v>
          </cell>
          <cell r="F131" t="str">
            <v>1900</v>
          </cell>
          <cell r="G131" t="str">
            <v>13</v>
          </cell>
          <cell r="H131" t="str">
            <v>40302B</v>
          </cell>
          <cell r="L131" t="str">
            <v>Propios</v>
          </cell>
          <cell r="M131" t="str">
            <v>21</v>
          </cell>
          <cell r="N131" t="str">
            <v>CSF</v>
          </cell>
          <cell r="P131">
            <v>866364383</v>
          </cell>
          <cell r="Q131">
            <v>0</v>
          </cell>
          <cell r="R131">
            <v>0</v>
          </cell>
          <cell r="S131">
            <v>866364383</v>
          </cell>
          <cell r="T131">
            <v>0</v>
          </cell>
          <cell r="U131">
            <v>817723333</v>
          </cell>
          <cell r="V131">
            <v>48641050</v>
          </cell>
          <cell r="W131">
            <v>817723333</v>
          </cell>
          <cell r="X131">
            <v>294228333</v>
          </cell>
          <cell r="Z131">
            <v>294228333</v>
          </cell>
        </row>
        <row r="132">
          <cell r="A132" t="str">
            <v>21-09-00</v>
          </cell>
          <cell r="B132" t="str">
            <v>UNIDAD DE PLANEACION MINERO ENERGETICA - UPME</v>
          </cell>
          <cell r="C132" t="str">
            <v>C-2106-1900-14-53105B</v>
          </cell>
          <cell r="D132" t="str">
            <v>C</v>
          </cell>
          <cell r="E132" t="str">
            <v>2106</v>
          </cell>
          <cell r="F132" t="str">
            <v>1900</v>
          </cell>
          <cell r="G132" t="str">
            <v>14</v>
          </cell>
          <cell r="H132" t="str">
            <v>53105B</v>
          </cell>
          <cell r="L132" t="str">
            <v>Propios</v>
          </cell>
          <cell r="M132" t="str">
            <v>20</v>
          </cell>
          <cell r="N132" t="str">
            <v>CSF</v>
          </cell>
          <cell r="P132">
            <v>2300225729</v>
          </cell>
          <cell r="Q132">
            <v>0</v>
          </cell>
          <cell r="R132">
            <v>0</v>
          </cell>
          <cell r="S132">
            <v>2300225729</v>
          </cell>
          <cell r="T132">
            <v>0</v>
          </cell>
          <cell r="U132">
            <v>2161296255</v>
          </cell>
          <cell r="V132">
            <v>138929474</v>
          </cell>
          <cell r="W132">
            <v>1933422482</v>
          </cell>
          <cell r="X132">
            <v>739911219</v>
          </cell>
          <cell r="Z132">
            <v>739911219</v>
          </cell>
        </row>
        <row r="133">
          <cell r="A133" t="str">
            <v>21-09-00</v>
          </cell>
          <cell r="B133" t="str">
            <v>UNIDAD DE PLANEACION MINERO ENERGETICA - UPME</v>
          </cell>
          <cell r="C133" t="str">
            <v>C-2106-1900-14-53105B</v>
          </cell>
          <cell r="D133" t="str">
            <v>C</v>
          </cell>
          <cell r="E133" t="str">
            <v>2106</v>
          </cell>
          <cell r="F133" t="str">
            <v>1900</v>
          </cell>
          <cell r="G133" t="str">
            <v>14</v>
          </cell>
          <cell r="H133" t="str">
            <v>53105B</v>
          </cell>
          <cell r="L133" t="str">
            <v>Propios</v>
          </cell>
          <cell r="M133" t="str">
            <v>21</v>
          </cell>
          <cell r="N133" t="str">
            <v>CSF</v>
          </cell>
          <cell r="P133">
            <v>1866364384</v>
          </cell>
          <cell r="Q133">
            <v>0</v>
          </cell>
          <cell r="R133">
            <v>0</v>
          </cell>
          <cell r="S133">
            <v>1866364384</v>
          </cell>
          <cell r="T133">
            <v>0</v>
          </cell>
          <cell r="U133">
            <v>1680201626</v>
          </cell>
          <cell r="V133">
            <v>186162758</v>
          </cell>
          <cell r="W133">
            <v>1522738138</v>
          </cell>
          <cell r="X133">
            <v>595698018</v>
          </cell>
          <cell r="Z133">
            <v>595698018</v>
          </cell>
        </row>
        <row r="134">
          <cell r="A134" t="str">
            <v>21-09-00</v>
          </cell>
          <cell r="B134" t="str">
            <v>UNIDAD DE PLANEACION MINERO ENERGETICA - UPME</v>
          </cell>
          <cell r="C134" t="str">
            <v>C-2199-1900-4-53105B</v>
          </cell>
          <cell r="D134" t="str">
            <v>C</v>
          </cell>
          <cell r="E134" t="str">
            <v>2199</v>
          </cell>
          <cell r="F134" t="str">
            <v>1900</v>
          </cell>
          <cell r="G134" t="str">
            <v>4</v>
          </cell>
          <cell r="H134" t="str">
            <v>53105B</v>
          </cell>
          <cell r="L134" t="str">
            <v>Propios</v>
          </cell>
          <cell r="M134" t="str">
            <v>20</v>
          </cell>
          <cell r="N134" t="str">
            <v>CSF</v>
          </cell>
          <cell r="P134">
            <v>2372139018</v>
          </cell>
          <cell r="Q134">
            <v>0</v>
          </cell>
          <cell r="R134">
            <v>0</v>
          </cell>
          <cell r="S134">
            <v>2372139018</v>
          </cell>
          <cell r="T134">
            <v>0</v>
          </cell>
          <cell r="U134">
            <v>2056420338</v>
          </cell>
          <cell r="V134">
            <v>315718680</v>
          </cell>
          <cell r="W134">
            <v>2004618936</v>
          </cell>
          <cell r="X134">
            <v>779071215.65999997</v>
          </cell>
          <cell r="Z134">
            <v>779071215.65999997</v>
          </cell>
        </row>
        <row r="135">
          <cell r="A135" t="str">
            <v>21-09-00</v>
          </cell>
          <cell r="B135" t="str">
            <v>UNIDAD DE PLANEACION MINERO ENERGETICA - UPME</v>
          </cell>
          <cell r="C135" t="str">
            <v>C-2199-1900-4-53105B</v>
          </cell>
          <cell r="D135" t="str">
            <v>C</v>
          </cell>
          <cell r="E135" t="str">
            <v>2199</v>
          </cell>
          <cell r="F135" t="str">
            <v>1900</v>
          </cell>
          <cell r="G135" t="str">
            <v>4</v>
          </cell>
          <cell r="H135" t="str">
            <v>53105B</v>
          </cell>
          <cell r="L135" t="str">
            <v>Propios</v>
          </cell>
          <cell r="M135" t="str">
            <v>21</v>
          </cell>
          <cell r="N135" t="str">
            <v>CSF</v>
          </cell>
          <cell r="P135">
            <v>814865042</v>
          </cell>
          <cell r="Q135">
            <v>0</v>
          </cell>
          <cell r="R135">
            <v>0</v>
          </cell>
          <cell r="S135">
            <v>814865042</v>
          </cell>
          <cell r="T135">
            <v>0</v>
          </cell>
          <cell r="U135">
            <v>804964496</v>
          </cell>
          <cell r="V135">
            <v>9900546</v>
          </cell>
          <cell r="W135">
            <v>730784648</v>
          </cell>
          <cell r="X135">
            <v>281945406</v>
          </cell>
          <cell r="Z135">
            <v>281945406</v>
          </cell>
        </row>
        <row r="136">
          <cell r="A136" t="str">
            <v>21-09-00</v>
          </cell>
          <cell r="B136" t="str">
            <v>UNIDAD DE PLANEACION MINERO ENERGETICA - UPME</v>
          </cell>
          <cell r="C136" t="str">
            <v>C-2199-1900-5-53105B</v>
          </cell>
          <cell r="D136" t="str">
            <v>C</v>
          </cell>
          <cell r="E136" t="str">
            <v>2199</v>
          </cell>
          <cell r="F136" t="str">
            <v>1900</v>
          </cell>
          <cell r="G136" t="str">
            <v>5</v>
          </cell>
          <cell r="H136" t="str">
            <v>53105B</v>
          </cell>
          <cell r="L136" t="str">
            <v>Propios</v>
          </cell>
          <cell r="M136" t="str">
            <v>20</v>
          </cell>
          <cell r="N136" t="str">
            <v>CSF</v>
          </cell>
          <cell r="P136">
            <v>3996553608</v>
          </cell>
          <cell r="Q136">
            <v>0</v>
          </cell>
          <cell r="R136">
            <v>0</v>
          </cell>
          <cell r="S136">
            <v>3996553608</v>
          </cell>
          <cell r="T136">
            <v>0</v>
          </cell>
          <cell r="U136">
            <v>3568250758</v>
          </cell>
          <cell r="V136">
            <v>428302850</v>
          </cell>
          <cell r="W136">
            <v>2803524442</v>
          </cell>
          <cell r="X136">
            <v>1070005912.33</v>
          </cell>
          <cell r="Z136">
            <v>1070005912.33</v>
          </cell>
        </row>
        <row r="137">
          <cell r="A137" t="str">
            <v>21-09-00</v>
          </cell>
          <cell r="B137" t="str">
            <v>UNIDAD DE PLANEACION MINERO ENERGETICA - UPME</v>
          </cell>
          <cell r="C137" t="str">
            <v>C-2199-1900-5-53105B</v>
          </cell>
          <cell r="D137" t="str">
            <v>C</v>
          </cell>
          <cell r="E137" t="str">
            <v>2199</v>
          </cell>
          <cell r="F137" t="str">
            <v>1900</v>
          </cell>
          <cell r="G137" t="str">
            <v>5</v>
          </cell>
          <cell r="H137" t="str">
            <v>53105B</v>
          </cell>
          <cell r="L137" t="str">
            <v>Propios</v>
          </cell>
          <cell r="M137" t="str">
            <v>21</v>
          </cell>
          <cell r="N137" t="str">
            <v>CSF</v>
          </cell>
          <cell r="P137">
            <v>2366364384</v>
          </cell>
          <cell r="Q137">
            <v>0</v>
          </cell>
          <cell r="R137">
            <v>0</v>
          </cell>
          <cell r="S137">
            <v>2366364384</v>
          </cell>
          <cell r="T137">
            <v>0</v>
          </cell>
          <cell r="U137">
            <v>1207948423</v>
          </cell>
          <cell r="V137">
            <v>1158415961</v>
          </cell>
          <cell r="W137">
            <v>688397838</v>
          </cell>
          <cell r="X137">
            <v>333927397</v>
          </cell>
          <cell r="Z137">
            <v>333927397</v>
          </cell>
        </row>
        <row r="138">
          <cell r="A138" t="str">
            <v>21-10-00</v>
          </cell>
          <cell r="B138" t="str">
            <v>INSTITUTO DE PLANIFICACION Y PROMOCION DE SOLUCIONES  ENERGETICAS PARA LAS ZONAS NO INTERCONECTADAS - IPSE</v>
          </cell>
          <cell r="C138" t="str">
            <v>A-01-01-01</v>
          </cell>
          <cell r="D138" t="str">
            <v>A</v>
          </cell>
          <cell r="E138" t="str">
            <v>01</v>
          </cell>
          <cell r="F138" t="str">
            <v>01</v>
          </cell>
          <cell r="G138" t="str">
            <v>01</v>
          </cell>
          <cell r="L138" t="str">
            <v>Nación</v>
          </cell>
          <cell r="M138" t="str">
            <v>10</v>
          </cell>
          <cell r="N138" t="str">
            <v>CSF</v>
          </cell>
          <cell r="P138">
            <v>6419739000</v>
          </cell>
          <cell r="Q138">
            <v>0</v>
          </cell>
          <cell r="R138">
            <v>0</v>
          </cell>
          <cell r="S138">
            <v>6419739000</v>
          </cell>
          <cell r="T138">
            <v>0</v>
          </cell>
          <cell r="U138">
            <v>6419739000</v>
          </cell>
          <cell r="V138">
            <v>0</v>
          </cell>
          <cell r="W138">
            <v>6419739000</v>
          </cell>
          <cell r="X138">
            <v>3269567443</v>
          </cell>
          <cell r="Z138">
            <v>3269567443</v>
          </cell>
        </row>
        <row r="139">
          <cell r="A139" t="str">
            <v>21-10-00</v>
          </cell>
          <cell r="B139" t="str">
            <v>INSTITUTO DE PLANIFICACION Y PROMOCION DE SOLUCIONES  ENERGETICAS PARA LAS ZONAS NO INTERCONECTADAS - IPSE</v>
          </cell>
          <cell r="C139" t="str">
            <v>A-01-01-02</v>
          </cell>
          <cell r="D139" t="str">
            <v>A</v>
          </cell>
          <cell r="E139" t="str">
            <v>01</v>
          </cell>
          <cell r="F139" t="str">
            <v>01</v>
          </cell>
          <cell r="G139" t="str">
            <v>02</v>
          </cell>
          <cell r="L139" t="str">
            <v>Nación</v>
          </cell>
          <cell r="M139" t="str">
            <v>10</v>
          </cell>
          <cell r="N139" t="str">
            <v>CSF</v>
          </cell>
          <cell r="P139">
            <v>3038698000</v>
          </cell>
          <cell r="Q139">
            <v>0</v>
          </cell>
          <cell r="R139">
            <v>0</v>
          </cell>
          <cell r="S139">
            <v>3038698000</v>
          </cell>
          <cell r="T139">
            <v>0</v>
          </cell>
          <cell r="U139">
            <v>3038698000</v>
          </cell>
          <cell r="V139">
            <v>0</v>
          </cell>
          <cell r="W139">
            <v>2235356900</v>
          </cell>
          <cell r="X139">
            <v>1342616519</v>
          </cell>
          <cell r="Z139">
            <v>1342616519</v>
          </cell>
        </row>
        <row r="140">
          <cell r="A140" t="str">
            <v>21-10-00</v>
          </cell>
          <cell r="B140" t="str">
            <v>INSTITUTO DE PLANIFICACION Y PROMOCION DE SOLUCIONES  ENERGETICAS PARA LAS ZONAS NO INTERCONECTADAS - IPSE</v>
          </cell>
          <cell r="C140" t="str">
            <v>A-01-01-03</v>
          </cell>
          <cell r="D140" t="str">
            <v>A</v>
          </cell>
          <cell r="E140" t="str">
            <v>01</v>
          </cell>
          <cell r="F140" t="str">
            <v>01</v>
          </cell>
          <cell r="G140" t="str">
            <v>03</v>
          </cell>
          <cell r="L140" t="str">
            <v>Nación</v>
          </cell>
          <cell r="M140" t="str">
            <v>10</v>
          </cell>
          <cell r="N140" t="str">
            <v>CSF</v>
          </cell>
          <cell r="P140">
            <v>1355049000</v>
          </cell>
          <cell r="Q140">
            <v>0</v>
          </cell>
          <cell r="R140">
            <v>0</v>
          </cell>
          <cell r="S140">
            <v>1355049000</v>
          </cell>
          <cell r="T140">
            <v>0</v>
          </cell>
          <cell r="U140">
            <v>1355049000</v>
          </cell>
          <cell r="V140">
            <v>0</v>
          </cell>
          <cell r="W140">
            <v>1355049000</v>
          </cell>
          <cell r="X140">
            <v>461615644</v>
          </cell>
          <cell r="Z140">
            <v>461615644</v>
          </cell>
        </row>
        <row r="141">
          <cell r="A141" t="str">
            <v>21-10-00</v>
          </cell>
          <cell r="B141" t="str">
            <v>INSTITUTO DE PLANIFICACION Y PROMOCION DE SOLUCIONES  ENERGETICAS PARA LAS ZONAS NO INTERCONECTADAS - IPSE</v>
          </cell>
          <cell r="C141" t="str">
            <v>A-01-02-01</v>
          </cell>
          <cell r="D141" t="str">
            <v>A</v>
          </cell>
          <cell r="E141" t="str">
            <v>01</v>
          </cell>
          <cell r="F141" t="str">
            <v>02</v>
          </cell>
          <cell r="G141" t="str">
            <v>01</v>
          </cell>
          <cell r="L141" t="str">
            <v>Nación</v>
          </cell>
          <cell r="M141" t="str">
            <v>10</v>
          </cell>
          <cell r="N141" t="str">
            <v>CSF</v>
          </cell>
          <cell r="P141">
            <v>0</v>
          </cell>
          <cell r="Q141">
            <v>178757000</v>
          </cell>
          <cell r="R141">
            <v>0</v>
          </cell>
          <cell r="S141">
            <v>178757000</v>
          </cell>
          <cell r="T141">
            <v>0</v>
          </cell>
          <cell r="U141">
            <v>64969000</v>
          </cell>
          <cell r="V141">
            <v>113788000</v>
          </cell>
          <cell r="W141">
            <v>22236495</v>
          </cell>
          <cell r="X141">
            <v>22236495</v>
          </cell>
          <cell r="Z141">
            <v>22236495</v>
          </cell>
        </row>
        <row r="142">
          <cell r="A142" t="str">
            <v>21-10-00</v>
          </cell>
          <cell r="B142" t="str">
            <v>INSTITUTO DE PLANIFICACION Y PROMOCION DE SOLUCIONES  ENERGETICAS PARA LAS ZONAS NO INTERCONECTADAS - IPSE</v>
          </cell>
          <cell r="C142" t="str">
            <v>A-01-02-02</v>
          </cell>
          <cell r="D142" t="str">
            <v>A</v>
          </cell>
          <cell r="E142" t="str">
            <v>01</v>
          </cell>
          <cell r="F142" t="str">
            <v>02</v>
          </cell>
          <cell r="G142" t="str">
            <v>02</v>
          </cell>
          <cell r="L142" t="str">
            <v>Nación</v>
          </cell>
          <cell r="M142" t="str">
            <v>10</v>
          </cell>
          <cell r="N142" t="str">
            <v>CSF</v>
          </cell>
          <cell r="P142">
            <v>24050000</v>
          </cell>
          <cell r="Q142">
            <v>0</v>
          </cell>
          <cell r="R142">
            <v>0</v>
          </cell>
          <cell r="S142">
            <v>24050000</v>
          </cell>
          <cell r="T142">
            <v>0</v>
          </cell>
          <cell r="U142">
            <v>671600</v>
          </cell>
          <cell r="V142">
            <v>23378400</v>
          </cell>
          <cell r="W142">
            <v>128800</v>
          </cell>
          <cell r="X142">
            <v>128800</v>
          </cell>
          <cell r="Z142">
            <v>128800</v>
          </cell>
        </row>
        <row r="143">
          <cell r="A143" t="str">
            <v>21-10-00</v>
          </cell>
          <cell r="B143" t="str">
            <v>INSTITUTO DE PLANIFICACION Y PROMOCION DE SOLUCIONES  ENERGETICAS PARA LAS ZONAS NO INTERCONECTADAS - IPSE</v>
          </cell>
          <cell r="C143" t="str">
            <v>A-01-02-03</v>
          </cell>
          <cell r="D143" t="str">
            <v>A</v>
          </cell>
          <cell r="E143" t="str">
            <v>01</v>
          </cell>
          <cell r="F143" t="str">
            <v>02</v>
          </cell>
          <cell r="G143" t="str">
            <v>03</v>
          </cell>
          <cell r="L143" t="str">
            <v>Nación</v>
          </cell>
          <cell r="M143" t="str">
            <v>10</v>
          </cell>
          <cell r="N143" t="str">
            <v>CSF</v>
          </cell>
          <cell r="P143">
            <v>178757000</v>
          </cell>
          <cell r="Q143">
            <v>0</v>
          </cell>
          <cell r="R143">
            <v>178757000</v>
          </cell>
          <cell r="S143">
            <v>0</v>
          </cell>
          <cell r="T143">
            <v>0</v>
          </cell>
          <cell r="U143">
            <v>0</v>
          </cell>
          <cell r="V143">
            <v>0</v>
          </cell>
          <cell r="W143">
            <v>0</v>
          </cell>
          <cell r="X143">
            <v>0</v>
          </cell>
          <cell r="Z143">
            <v>0</v>
          </cell>
        </row>
        <row r="144">
          <cell r="A144" t="str">
            <v>21-10-00</v>
          </cell>
          <cell r="B144" t="str">
            <v>INSTITUTO DE PLANIFICACION Y PROMOCION DE SOLUCIONES  ENERGETICAS PARA LAS ZONAS NO INTERCONECTADAS - IPSE</v>
          </cell>
          <cell r="C144" t="str">
            <v>A-02</v>
          </cell>
          <cell r="D144" t="str">
            <v>A</v>
          </cell>
          <cell r="E144" t="str">
            <v>02</v>
          </cell>
          <cell r="L144" t="str">
            <v>Nación</v>
          </cell>
          <cell r="M144" t="str">
            <v>10</v>
          </cell>
          <cell r="N144" t="str">
            <v>CSF</v>
          </cell>
          <cell r="P144">
            <v>6284700000</v>
          </cell>
          <cell r="Q144">
            <v>0</v>
          </cell>
          <cell r="R144">
            <v>0</v>
          </cell>
          <cell r="S144">
            <v>6284700000</v>
          </cell>
          <cell r="T144">
            <v>0</v>
          </cell>
          <cell r="U144">
            <v>4869514895.3000002</v>
          </cell>
          <cell r="V144">
            <v>1415185104.7</v>
          </cell>
          <cell r="W144">
            <v>3864665458.29</v>
          </cell>
          <cell r="X144">
            <v>1791809836</v>
          </cell>
          <cell r="Z144">
            <v>1788809836</v>
          </cell>
        </row>
        <row r="145">
          <cell r="A145" t="str">
            <v>21-10-00</v>
          </cell>
          <cell r="B145" t="str">
            <v>INSTITUTO DE PLANIFICACION Y PROMOCION DE SOLUCIONES  ENERGETICAS PARA LAS ZONAS NO INTERCONECTADAS - IPSE</v>
          </cell>
          <cell r="C145" t="str">
            <v>A-02</v>
          </cell>
          <cell r="D145" t="str">
            <v>A</v>
          </cell>
          <cell r="E145" t="str">
            <v>02</v>
          </cell>
          <cell r="L145" t="str">
            <v>Propios</v>
          </cell>
          <cell r="M145" t="str">
            <v>21</v>
          </cell>
          <cell r="N145" t="str">
            <v>CSF</v>
          </cell>
          <cell r="P145">
            <v>1049594000</v>
          </cell>
          <cell r="Q145">
            <v>0</v>
          </cell>
          <cell r="R145">
            <v>0</v>
          </cell>
          <cell r="S145">
            <v>1049594000</v>
          </cell>
          <cell r="T145">
            <v>0</v>
          </cell>
          <cell r="U145">
            <v>908926839</v>
          </cell>
          <cell r="V145">
            <v>140667161</v>
          </cell>
          <cell r="W145">
            <v>158585234.63999999</v>
          </cell>
          <cell r="X145">
            <v>0</v>
          </cell>
          <cell r="Z145">
            <v>0</v>
          </cell>
        </row>
        <row r="146">
          <cell r="A146" t="str">
            <v>21-10-00</v>
          </cell>
          <cell r="B146" t="str">
            <v>INSTITUTO DE PLANIFICACION Y PROMOCION DE SOLUCIONES  ENERGETICAS PARA LAS ZONAS NO INTERCONECTADAS - IPSE</v>
          </cell>
          <cell r="C146" t="str">
            <v>A-03-03-01-999</v>
          </cell>
          <cell r="D146" t="str">
            <v>A</v>
          </cell>
          <cell r="E146" t="str">
            <v>03</v>
          </cell>
          <cell r="F146" t="str">
            <v>03</v>
          </cell>
          <cell r="G146" t="str">
            <v>01</v>
          </cell>
          <cell r="H146" t="str">
            <v>999</v>
          </cell>
          <cell r="L146" t="str">
            <v>Propios</v>
          </cell>
          <cell r="M146" t="str">
            <v>21</v>
          </cell>
          <cell r="N146" t="str">
            <v>CSF</v>
          </cell>
          <cell r="P146">
            <v>2353229000</v>
          </cell>
          <cell r="Q146">
            <v>0</v>
          </cell>
          <cell r="R146">
            <v>0</v>
          </cell>
          <cell r="S146">
            <v>2353229000</v>
          </cell>
          <cell r="T146">
            <v>2192579000</v>
          </cell>
          <cell r="U146">
            <v>0</v>
          </cell>
          <cell r="V146">
            <v>160650000</v>
          </cell>
          <cell r="W146">
            <v>0</v>
          </cell>
          <cell r="X146">
            <v>0</v>
          </cell>
          <cell r="Z146">
            <v>0</v>
          </cell>
        </row>
        <row r="147">
          <cell r="A147" t="str">
            <v>21-10-00</v>
          </cell>
          <cell r="B147" t="str">
            <v>INSTITUTO DE PLANIFICACION Y PROMOCION DE SOLUCIONES  ENERGETICAS PARA LAS ZONAS NO INTERCONECTADAS - IPSE</v>
          </cell>
          <cell r="C147" t="str">
            <v>A-03-04-02-001</v>
          </cell>
          <cell r="D147" t="str">
            <v>A</v>
          </cell>
          <cell r="E147" t="str">
            <v>03</v>
          </cell>
          <cell r="F147" t="str">
            <v>04</v>
          </cell>
          <cell r="G147" t="str">
            <v>02</v>
          </cell>
          <cell r="H147" t="str">
            <v>001</v>
          </cell>
          <cell r="L147" t="str">
            <v>Nación</v>
          </cell>
          <cell r="M147" t="str">
            <v>10</v>
          </cell>
          <cell r="N147" t="str">
            <v>CSF</v>
          </cell>
          <cell r="P147">
            <v>560000000</v>
          </cell>
          <cell r="Q147">
            <v>0</v>
          </cell>
          <cell r="R147">
            <v>0</v>
          </cell>
          <cell r="S147">
            <v>560000000</v>
          </cell>
          <cell r="T147">
            <v>0</v>
          </cell>
          <cell r="U147">
            <v>560000000</v>
          </cell>
          <cell r="V147">
            <v>0</v>
          </cell>
          <cell r="W147">
            <v>347070942</v>
          </cell>
          <cell r="X147">
            <v>347070942</v>
          </cell>
          <cell r="Z147">
            <v>347070942</v>
          </cell>
        </row>
        <row r="148">
          <cell r="A148" t="str">
            <v>21-10-00</v>
          </cell>
          <cell r="B148" t="str">
            <v>INSTITUTO DE PLANIFICACION Y PROMOCION DE SOLUCIONES  ENERGETICAS PARA LAS ZONAS NO INTERCONECTADAS - IPSE</v>
          </cell>
          <cell r="C148" t="str">
            <v>A-03-04-02-002</v>
          </cell>
          <cell r="D148" t="str">
            <v>A</v>
          </cell>
          <cell r="E148" t="str">
            <v>03</v>
          </cell>
          <cell r="F148" t="str">
            <v>04</v>
          </cell>
          <cell r="G148" t="str">
            <v>02</v>
          </cell>
          <cell r="H148" t="str">
            <v>002</v>
          </cell>
          <cell r="L148" t="str">
            <v>Nación</v>
          </cell>
          <cell r="M148" t="str">
            <v>10</v>
          </cell>
          <cell r="N148" t="str">
            <v>CSF</v>
          </cell>
          <cell r="P148">
            <v>190749000</v>
          </cell>
          <cell r="Q148">
            <v>0</v>
          </cell>
          <cell r="R148">
            <v>0</v>
          </cell>
          <cell r="S148">
            <v>190749000</v>
          </cell>
          <cell r="T148">
            <v>0</v>
          </cell>
          <cell r="U148">
            <v>190749000</v>
          </cell>
          <cell r="V148">
            <v>0</v>
          </cell>
          <cell r="W148">
            <v>89462295</v>
          </cell>
          <cell r="X148">
            <v>89462295</v>
          </cell>
          <cell r="Z148">
            <v>89462295</v>
          </cell>
        </row>
        <row r="149">
          <cell r="A149" t="str">
            <v>21-10-00</v>
          </cell>
          <cell r="B149" t="str">
            <v>INSTITUTO DE PLANIFICACION Y PROMOCION DE SOLUCIONES  ENERGETICAS PARA LAS ZONAS NO INTERCONECTADAS - IPSE</v>
          </cell>
          <cell r="C149" t="str">
            <v>A-03-04-02-012</v>
          </cell>
          <cell r="D149" t="str">
            <v>A</v>
          </cell>
          <cell r="E149" t="str">
            <v>03</v>
          </cell>
          <cell r="F149" t="str">
            <v>04</v>
          </cell>
          <cell r="G149" t="str">
            <v>02</v>
          </cell>
          <cell r="H149" t="str">
            <v>012</v>
          </cell>
          <cell r="L149" t="str">
            <v>Propios</v>
          </cell>
          <cell r="M149" t="str">
            <v>21</v>
          </cell>
          <cell r="N149" t="str">
            <v>CSF</v>
          </cell>
          <cell r="P149">
            <v>37209000</v>
          </cell>
          <cell r="Q149">
            <v>0</v>
          </cell>
          <cell r="R149">
            <v>0</v>
          </cell>
          <cell r="S149">
            <v>37209000</v>
          </cell>
          <cell r="T149">
            <v>0</v>
          </cell>
          <cell r="U149">
            <v>37209000</v>
          </cell>
          <cell r="V149">
            <v>0</v>
          </cell>
          <cell r="W149">
            <v>37209000</v>
          </cell>
          <cell r="X149">
            <v>9706660</v>
          </cell>
          <cell r="Z149">
            <v>9706660</v>
          </cell>
        </row>
        <row r="150">
          <cell r="A150" t="str">
            <v>21-10-00</v>
          </cell>
          <cell r="B150" t="str">
            <v>INSTITUTO DE PLANIFICACION Y PROMOCION DE SOLUCIONES  ENERGETICAS PARA LAS ZONAS NO INTERCONECTADAS - IPSE</v>
          </cell>
          <cell r="C150" t="str">
            <v>A-03-10</v>
          </cell>
          <cell r="D150" t="str">
            <v>A</v>
          </cell>
          <cell r="E150" t="str">
            <v>03</v>
          </cell>
          <cell r="F150" t="str">
            <v>10</v>
          </cell>
          <cell r="L150" t="str">
            <v>Propios</v>
          </cell>
          <cell r="M150" t="str">
            <v>21</v>
          </cell>
          <cell r="N150" t="str">
            <v>CSF</v>
          </cell>
          <cell r="P150">
            <v>300000000</v>
          </cell>
          <cell r="Q150">
            <v>0</v>
          </cell>
          <cell r="R150">
            <v>0</v>
          </cell>
          <cell r="S150">
            <v>300000000</v>
          </cell>
          <cell r="T150">
            <v>0</v>
          </cell>
          <cell r="U150">
            <v>0</v>
          </cell>
          <cell r="V150">
            <v>300000000</v>
          </cell>
          <cell r="W150">
            <v>0</v>
          </cell>
          <cell r="X150">
            <v>0</v>
          </cell>
          <cell r="Z150">
            <v>0</v>
          </cell>
        </row>
        <row r="151">
          <cell r="A151" t="str">
            <v>21-10-00</v>
          </cell>
          <cell r="B151" t="str">
            <v>INSTITUTO DE PLANIFICACION Y PROMOCION DE SOLUCIONES  ENERGETICAS PARA LAS ZONAS NO INTERCONECTADAS - IPSE</v>
          </cell>
          <cell r="C151" t="str">
            <v>A-08-01</v>
          </cell>
          <cell r="D151" t="str">
            <v>A</v>
          </cell>
          <cell r="E151" t="str">
            <v>08</v>
          </cell>
          <cell r="F151" t="str">
            <v>01</v>
          </cell>
          <cell r="L151" t="str">
            <v>Nación</v>
          </cell>
          <cell r="M151" t="str">
            <v>10</v>
          </cell>
          <cell r="N151" t="str">
            <v>CSF</v>
          </cell>
          <cell r="P151">
            <v>323957000</v>
          </cell>
          <cell r="Q151">
            <v>0</v>
          </cell>
          <cell r="R151">
            <v>0</v>
          </cell>
          <cell r="S151">
            <v>323957000</v>
          </cell>
          <cell r="T151">
            <v>0</v>
          </cell>
          <cell r="U151">
            <v>300957000</v>
          </cell>
          <cell r="V151">
            <v>23000000</v>
          </cell>
          <cell r="W151">
            <v>239665799</v>
          </cell>
          <cell r="X151">
            <v>239665799</v>
          </cell>
          <cell r="Z151">
            <v>239665799</v>
          </cell>
        </row>
        <row r="152">
          <cell r="A152" t="str">
            <v>21-10-00</v>
          </cell>
          <cell r="B152" t="str">
            <v>INSTITUTO DE PLANIFICACION Y PROMOCION DE SOLUCIONES  ENERGETICAS PARA LAS ZONAS NO INTERCONECTADAS - IPSE</v>
          </cell>
          <cell r="C152" t="str">
            <v>A-08-03</v>
          </cell>
          <cell r="D152" t="str">
            <v>A</v>
          </cell>
          <cell r="E152" t="str">
            <v>08</v>
          </cell>
          <cell r="F152" t="str">
            <v>03</v>
          </cell>
          <cell r="L152" t="str">
            <v>Nación</v>
          </cell>
          <cell r="M152" t="str">
            <v>10</v>
          </cell>
          <cell r="N152" t="str">
            <v>CSF</v>
          </cell>
          <cell r="P152">
            <v>26625000</v>
          </cell>
          <cell r="Q152">
            <v>0</v>
          </cell>
          <cell r="R152">
            <v>0</v>
          </cell>
          <cell r="S152">
            <v>26625000</v>
          </cell>
          <cell r="T152">
            <v>0</v>
          </cell>
          <cell r="U152">
            <v>0</v>
          </cell>
          <cell r="V152">
            <v>26625000</v>
          </cell>
          <cell r="W152">
            <v>0</v>
          </cell>
          <cell r="X152">
            <v>0</v>
          </cell>
          <cell r="Z152">
            <v>0</v>
          </cell>
        </row>
        <row r="153">
          <cell r="A153" t="str">
            <v>21-10-00</v>
          </cell>
          <cell r="B153" t="str">
            <v>INSTITUTO DE PLANIFICACION Y PROMOCION DE SOLUCIONES  ENERGETICAS PARA LAS ZONAS NO INTERCONECTADAS - IPSE</v>
          </cell>
          <cell r="C153" t="str">
            <v>A-08-04-01</v>
          </cell>
          <cell r="D153" t="str">
            <v>A</v>
          </cell>
          <cell r="E153" t="str">
            <v>08</v>
          </cell>
          <cell r="F153" t="str">
            <v>04</v>
          </cell>
          <cell r="G153" t="str">
            <v>01</v>
          </cell>
          <cell r="L153" t="str">
            <v>Nación</v>
          </cell>
          <cell r="M153" t="str">
            <v>11</v>
          </cell>
          <cell r="N153" t="str">
            <v>SSF</v>
          </cell>
          <cell r="P153">
            <v>570918000</v>
          </cell>
          <cell r="Q153">
            <v>0</v>
          </cell>
          <cell r="R153">
            <v>0</v>
          </cell>
          <cell r="S153">
            <v>570918000</v>
          </cell>
          <cell r="T153">
            <v>0</v>
          </cell>
          <cell r="U153">
            <v>0</v>
          </cell>
          <cell r="V153">
            <v>570918000</v>
          </cell>
          <cell r="W153">
            <v>0</v>
          </cell>
          <cell r="X153">
            <v>0</v>
          </cell>
          <cell r="Z153">
            <v>0</v>
          </cell>
        </row>
        <row r="154">
          <cell r="A154" t="str">
            <v>21-10-00</v>
          </cell>
          <cell r="B154" t="str">
            <v>INSTITUTO DE PLANIFICACION Y PROMOCION DE SOLUCIONES  ENERGETICAS PARA LAS ZONAS NO INTERCONECTADAS - IPSE</v>
          </cell>
          <cell r="C154" t="str">
            <v>C-2102-1900-9-40301A</v>
          </cell>
          <cell r="D154" t="str">
            <v>C</v>
          </cell>
          <cell r="E154" t="str">
            <v>2102</v>
          </cell>
          <cell r="F154" t="str">
            <v>1900</v>
          </cell>
          <cell r="G154" t="str">
            <v>9</v>
          </cell>
          <cell r="H154" t="str">
            <v>40301A</v>
          </cell>
          <cell r="L154" t="str">
            <v>Nación</v>
          </cell>
          <cell r="M154" t="str">
            <v>10</v>
          </cell>
          <cell r="N154" t="str">
            <v>CSF</v>
          </cell>
          <cell r="P154">
            <v>45525728225</v>
          </cell>
          <cell r="Q154">
            <v>0</v>
          </cell>
          <cell r="R154">
            <v>0</v>
          </cell>
          <cell r="S154">
            <v>45525728225</v>
          </cell>
          <cell r="T154">
            <v>0</v>
          </cell>
          <cell r="U154">
            <v>45525728225</v>
          </cell>
          <cell r="V154">
            <v>0</v>
          </cell>
          <cell r="W154">
            <v>44537209626</v>
          </cell>
          <cell r="X154">
            <v>2994573991</v>
          </cell>
          <cell r="Z154">
            <v>2994573991</v>
          </cell>
        </row>
        <row r="155">
          <cell r="A155" t="str">
            <v>21-10-00</v>
          </cell>
          <cell r="B155" t="str">
            <v>INSTITUTO DE PLANIFICACION Y PROMOCION DE SOLUCIONES  ENERGETICAS PARA LAS ZONAS NO INTERCONECTADAS - IPSE</v>
          </cell>
          <cell r="C155" t="str">
            <v>C-2106-1900-2-53106A</v>
          </cell>
          <cell r="D155" t="str">
            <v>C</v>
          </cell>
          <cell r="E155" t="str">
            <v>2106</v>
          </cell>
          <cell r="F155" t="str">
            <v>1900</v>
          </cell>
          <cell r="G155" t="str">
            <v>2</v>
          </cell>
          <cell r="H155" t="str">
            <v>53106A</v>
          </cell>
          <cell r="L155" t="str">
            <v>Nación</v>
          </cell>
          <cell r="M155" t="str">
            <v>10</v>
          </cell>
          <cell r="N155" t="str">
            <v>CSF</v>
          </cell>
          <cell r="P155">
            <v>1353162500</v>
          </cell>
          <cell r="Q155">
            <v>0</v>
          </cell>
          <cell r="R155">
            <v>0</v>
          </cell>
          <cell r="S155">
            <v>1353162500</v>
          </cell>
          <cell r="T155">
            <v>0</v>
          </cell>
          <cell r="U155">
            <v>1353162500</v>
          </cell>
          <cell r="V155">
            <v>0</v>
          </cell>
          <cell r="W155">
            <v>1325795081</v>
          </cell>
          <cell r="X155">
            <v>360439455</v>
          </cell>
          <cell r="Z155">
            <v>360439455</v>
          </cell>
        </row>
        <row r="156">
          <cell r="A156" t="str">
            <v>21-10-00</v>
          </cell>
          <cell r="B156" t="str">
            <v>INSTITUTO DE PLANIFICACION Y PROMOCION DE SOLUCIONES  ENERGETICAS PARA LAS ZONAS NO INTERCONECTADAS - IPSE</v>
          </cell>
          <cell r="C156" t="str">
            <v>C-2199-1900-7-53105B</v>
          </cell>
          <cell r="D156" t="str">
            <v>C</v>
          </cell>
          <cell r="E156" t="str">
            <v>2199</v>
          </cell>
          <cell r="F156" t="str">
            <v>1900</v>
          </cell>
          <cell r="G156" t="str">
            <v>7</v>
          </cell>
          <cell r="H156" t="str">
            <v>53105B</v>
          </cell>
          <cell r="L156" t="str">
            <v>Nación</v>
          </cell>
          <cell r="M156" t="str">
            <v>10</v>
          </cell>
          <cell r="N156" t="str">
            <v>CSF</v>
          </cell>
          <cell r="P156">
            <v>2371609275</v>
          </cell>
          <cell r="Q156">
            <v>0</v>
          </cell>
          <cell r="R156">
            <v>0</v>
          </cell>
          <cell r="S156">
            <v>2371609275</v>
          </cell>
          <cell r="T156">
            <v>0</v>
          </cell>
          <cell r="U156">
            <v>2371609275</v>
          </cell>
          <cell r="V156">
            <v>0</v>
          </cell>
          <cell r="W156">
            <v>0</v>
          </cell>
          <cell r="X156">
            <v>0</v>
          </cell>
          <cell r="Z156">
            <v>0</v>
          </cell>
        </row>
        <row r="157">
          <cell r="A157" t="str">
            <v>21-10-00</v>
          </cell>
          <cell r="B157" t="str">
            <v>INSTITUTO DE PLANIFICACION Y PROMOCION DE SOLUCIONES  ENERGETICAS PARA LAS ZONAS NO INTERCONECTADAS - IPSE</v>
          </cell>
          <cell r="C157" t="str">
            <v>C-2199-1900-8-53105B</v>
          </cell>
          <cell r="D157" t="str">
            <v>C</v>
          </cell>
          <cell r="E157" t="str">
            <v>2199</v>
          </cell>
          <cell r="F157" t="str">
            <v>1900</v>
          </cell>
          <cell r="G157" t="str">
            <v>8</v>
          </cell>
          <cell r="H157" t="str">
            <v>53105B</v>
          </cell>
          <cell r="L157" t="str">
            <v>Nación</v>
          </cell>
          <cell r="M157" t="str">
            <v>10</v>
          </cell>
          <cell r="N157" t="str">
            <v>CSF</v>
          </cell>
          <cell r="P157">
            <v>749500000</v>
          </cell>
          <cell r="Q157">
            <v>0</v>
          </cell>
          <cell r="R157">
            <v>0</v>
          </cell>
          <cell r="S157">
            <v>749500000</v>
          </cell>
          <cell r="T157">
            <v>749500000</v>
          </cell>
          <cell r="U157">
            <v>0</v>
          </cell>
          <cell r="V157">
            <v>0</v>
          </cell>
          <cell r="W157">
            <v>0</v>
          </cell>
          <cell r="X157">
            <v>0</v>
          </cell>
          <cell r="Z157">
            <v>0</v>
          </cell>
        </row>
        <row r="158">
          <cell r="A158" t="str">
            <v>21-11-00</v>
          </cell>
          <cell r="B158" t="str">
            <v>AGENCIA NACIONAL DE HIDROCARBUROS - ANH</v>
          </cell>
          <cell r="C158" t="str">
            <v>A-01-01-01</v>
          </cell>
          <cell r="D158" t="str">
            <v>A</v>
          </cell>
          <cell r="E158" t="str">
            <v>01</v>
          </cell>
          <cell r="F158" t="str">
            <v>01</v>
          </cell>
          <cell r="G158" t="str">
            <v>01</v>
          </cell>
          <cell r="L158" t="str">
            <v>Propios</v>
          </cell>
          <cell r="M158" t="str">
            <v>21</v>
          </cell>
          <cell r="N158" t="str">
            <v>CSF</v>
          </cell>
          <cell r="P158">
            <v>29588400000</v>
          </cell>
          <cell r="Q158">
            <v>0</v>
          </cell>
          <cell r="R158">
            <v>0</v>
          </cell>
          <cell r="S158">
            <v>29588400000</v>
          </cell>
          <cell r="T158">
            <v>0</v>
          </cell>
          <cell r="U158">
            <v>21720000000</v>
          </cell>
          <cell r="V158">
            <v>7868400000</v>
          </cell>
          <cell r="W158">
            <v>13038485468</v>
          </cell>
          <cell r="X158">
            <v>13029797323</v>
          </cell>
          <cell r="Z158">
            <v>13025438932</v>
          </cell>
        </row>
        <row r="159">
          <cell r="A159" t="str">
            <v>21-11-00</v>
          </cell>
          <cell r="B159" t="str">
            <v>AGENCIA NACIONAL DE HIDROCARBUROS - ANH</v>
          </cell>
          <cell r="C159" t="str">
            <v>A-01-01-02</v>
          </cell>
          <cell r="D159" t="str">
            <v>A</v>
          </cell>
          <cell r="E159" t="str">
            <v>01</v>
          </cell>
          <cell r="F159" t="str">
            <v>01</v>
          </cell>
          <cell r="G159" t="str">
            <v>02</v>
          </cell>
          <cell r="L159" t="str">
            <v>Propios</v>
          </cell>
          <cell r="M159" t="str">
            <v>21</v>
          </cell>
          <cell r="N159" t="str">
            <v>CSF</v>
          </cell>
          <cell r="P159">
            <v>10838400000</v>
          </cell>
          <cell r="Q159">
            <v>0</v>
          </cell>
          <cell r="R159">
            <v>0</v>
          </cell>
          <cell r="S159">
            <v>10838400000</v>
          </cell>
          <cell r="T159">
            <v>0</v>
          </cell>
          <cell r="U159">
            <v>6970000000</v>
          </cell>
          <cell r="V159">
            <v>3868400000</v>
          </cell>
          <cell r="W159">
            <v>4785474677</v>
          </cell>
          <cell r="X159">
            <v>4785465077</v>
          </cell>
          <cell r="Z159">
            <v>4115699577</v>
          </cell>
        </row>
        <row r="160">
          <cell r="A160" t="str">
            <v>21-11-00</v>
          </cell>
          <cell r="B160" t="str">
            <v>AGENCIA NACIONAL DE HIDROCARBUROS - ANH</v>
          </cell>
          <cell r="C160" t="str">
            <v>A-01-01-03</v>
          </cell>
          <cell r="D160" t="str">
            <v>A</v>
          </cell>
          <cell r="E160" t="str">
            <v>01</v>
          </cell>
          <cell r="F160" t="str">
            <v>01</v>
          </cell>
          <cell r="G160" t="str">
            <v>03</v>
          </cell>
          <cell r="L160" t="str">
            <v>Propios</v>
          </cell>
          <cell r="M160" t="str">
            <v>21</v>
          </cell>
          <cell r="N160" t="str">
            <v>CSF</v>
          </cell>
          <cell r="P160">
            <v>3808200000</v>
          </cell>
          <cell r="Q160">
            <v>0</v>
          </cell>
          <cell r="R160">
            <v>0</v>
          </cell>
          <cell r="S160">
            <v>3808200000</v>
          </cell>
          <cell r="T160">
            <v>0</v>
          </cell>
          <cell r="U160">
            <v>1982403085</v>
          </cell>
          <cell r="V160">
            <v>1825796915</v>
          </cell>
          <cell r="W160">
            <v>1505100960</v>
          </cell>
          <cell r="X160">
            <v>1502978075</v>
          </cell>
          <cell r="Z160">
            <v>1502978075</v>
          </cell>
        </row>
        <row r="161">
          <cell r="A161" t="str">
            <v>21-11-00</v>
          </cell>
          <cell r="B161" t="str">
            <v>AGENCIA NACIONAL DE HIDROCARBUROS - ANH</v>
          </cell>
          <cell r="C161" t="str">
            <v>A-01-01-04</v>
          </cell>
          <cell r="D161" t="str">
            <v>A</v>
          </cell>
          <cell r="E161" t="str">
            <v>01</v>
          </cell>
          <cell r="F161" t="str">
            <v>01</v>
          </cell>
          <cell r="G161" t="str">
            <v>04</v>
          </cell>
          <cell r="L161" t="str">
            <v>Propios</v>
          </cell>
          <cell r="M161" t="str">
            <v>21</v>
          </cell>
          <cell r="N161" t="str">
            <v>CSF</v>
          </cell>
          <cell r="P161">
            <v>2092000000</v>
          </cell>
          <cell r="Q161">
            <v>0</v>
          </cell>
          <cell r="R161">
            <v>0</v>
          </cell>
          <cell r="S161">
            <v>2092000000</v>
          </cell>
          <cell r="T161">
            <v>2092000000</v>
          </cell>
          <cell r="U161">
            <v>0</v>
          </cell>
          <cell r="V161">
            <v>0</v>
          </cell>
          <cell r="W161">
            <v>0</v>
          </cell>
          <cell r="X161">
            <v>0</v>
          </cell>
          <cell r="Z161">
            <v>0</v>
          </cell>
        </row>
        <row r="162">
          <cell r="A162" t="str">
            <v>21-11-00</v>
          </cell>
          <cell r="B162" t="str">
            <v>AGENCIA NACIONAL DE HIDROCARBUROS - ANH</v>
          </cell>
          <cell r="C162" t="str">
            <v>A-02</v>
          </cell>
          <cell r="D162" t="str">
            <v>A</v>
          </cell>
          <cell r="E162" t="str">
            <v>02</v>
          </cell>
          <cell r="L162" t="str">
            <v>Propios</v>
          </cell>
          <cell r="M162" t="str">
            <v>21</v>
          </cell>
          <cell r="N162" t="str">
            <v>CSF</v>
          </cell>
          <cell r="P162">
            <v>11758900000</v>
          </cell>
          <cell r="Q162">
            <v>0</v>
          </cell>
          <cell r="R162">
            <v>0</v>
          </cell>
          <cell r="S162">
            <v>11758900000</v>
          </cell>
          <cell r="T162">
            <v>0</v>
          </cell>
          <cell r="U162">
            <v>11216332570.889999</v>
          </cell>
          <cell r="V162">
            <v>542567429.11000001</v>
          </cell>
          <cell r="W162">
            <v>7992062237.2399998</v>
          </cell>
          <cell r="X162">
            <v>3911630652.3299999</v>
          </cell>
          <cell r="Z162">
            <v>3849867612.3299999</v>
          </cell>
        </row>
        <row r="163">
          <cell r="A163" t="str">
            <v>21-11-00</v>
          </cell>
          <cell r="B163" t="str">
            <v>AGENCIA NACIONAL DE HIDROCARBUROS - ANH</v>
          </cell>
          <cell r="C163" t="str">
            <v>A-03-03-01-002</v>
          </cell>
          <cell r="D163" t="str">
            <v>A</v>
          </cell>
          <cell r="E163" t="str">
            <v>03</v>
          </cell>
          <cell r="F163" t="str">
            <v>03</v>
          </cell>
          <cell r="G163" t="str">
            <v>01</v>
          </cell>
          <cell r="H163" t="str">
            <v>002</v>
          </cell>
          <cell r="L163" t="str">
            <v>Propios</v>
          </cell>
          <cell r="M163" t="str">
            <v>21</v>
          </cell>
          <cell r="N163" t="str">
            <v>CSF</v>
          </cell>
          <cell r="P163">
            <v>12677900000</v>
          </cell>
          <cell r="Q163">
            <v>0</v>
          </cell>
          <cell r="R163">
            <v>0</v>
          </cell>
          <cell r="S163">
            <v>12677900000</v>
          </cell>
          <cell r="T163">
            <v>0</v>
          </cell>
          <cell r="U163">
            <v>12677900000</v>
          </cell>
          <cell r="V163">
            <v>0</v>
          </cell>
          <cell r="W163">
            <v>12677900000</v>
          </cell>
          <cell r="X163">
            <v>12677900000</v>
          </cell>
          <cell r="Z163">
            <v>12677900000</v>
          </cell>
        </row>
        <row r="164">
          <cell r="A164" t="str">
            <v>21-11-00</v>
          </cell>
          <cell r="B164" t="str">
            <v>AGENCIA NACIONAL DE HIDROCARBUROS - ANH</v>
          </cell>
          <cell r="C164" t="str">
            <v>A-03-03-01-999</v>
          </cell>
          <cell r="D164" t="str">
            <v>A</v>
          </cell>
          <cell r="E164" t="str">
            <v>03</v>
          </cell>
          <cell r="F164" t="str">
            <v>03</v>
          </cell>
          <cell r="G164" t="str">
            <v>01</v>
          </cell>
          <cell r="H164" t="str">
            <v>999</v>
          </cell>
          <cell r="L164" t="str">
            <v>Propios</v>
          </cell>
          <cell r="M164" t="str">
            <v>21</v>
          </cell>
          <cell r="N164" t="str">
            <v>CSF</v>
          </cell>
          <cell r="P164">
            <v>3062800000</v>
          </cell>
          <cell r="Q164">
            <v>0</v>
          </cell>
          <cell r="R164">
            <v>0</v>
          </cell>
          <cell r="S164">
            <v>3062800000</v>
          </cell>
          <cell r="T164">
            <v>3062800000</v>
          </cell>
          <cell r="U164">
            <v>0</v>
          </cell>
          <cell r="V164">
            <v>0</v>
          </cell>
          <cell r="W164">
            <v>0</v>
          </cell>
          <cell r="X164">
            <v>0</v>
          </cell>
          <cell r="Z164">
            <v>0</v>
          </cell>
        </row>
        <row r="165">
          <cell r="A165" t="str">
            <v>21-11-00</v>
          </cell>
          <cell r="B165" t="str">
            <v>AGENCIA NACIONAL DE HIDROCARBUROS - ANH</v>
          </cell>
          <cell r="C165" t="str">
            <v>A-03-03-04-006</v>
          </cell>
          <cell r="D165" t="str">
            <v>A</v>
          </cell>
          <cell r="E165" t="str">
            <v>03</v>
          </cell>
          <cell r="F165" t="str">
            <v>03</v>
          </cell>
          <cell r="G165" t="str">
            <v>04</v>
          </cell>
          <cell r="H165" t="str">
            <v>006</v>
          </cell>
          <cell r="L165" t="str">
            <v>Propios</v>
          </cell>
          <cell r="M165" t="str">
            <v>21</v>
          </cell>
          <cell r="N165" t="str">
            <v>CSF</v>
          </cell>
          <cell r="P165">
            <v>2617140900000</v>
          </cell>
          <cell r="Q165">
            <v>0</v>
          </cell>
          <cell r="R165">
            <v>0</v>
          </cell>
          <cell r="S165">
            <v>2617140900000</v>
          </cell>
          <cell r="T165">
            <v>0</v>
          </cell>
          <cell r="U165">
            <v>1617140928918</v>
          </cell>
          <cell r="V165">
            <v>999999971082</v>
          </cell>
          <cell r="W165">
            <v>1617140928918</v>
          </cell>
          <cell r="X165">
            <v>1617140928918</v>
          </cell>
          <cell r="Z165">
            <v>1617140928918</v>
          </cell>
        </row>
        <row r="166">
          <cell r="A166" t="str">
            <v>21-11-00</v>
          </cell>
          <cell r="B166" t="str">
            <v>AGENCIA NACIONAL DE HIDROCARBUROS - ANH</v>
          </cell>
          <cell r="C166" t="str">
            <v>A-03-04-02-012</v>
          </cell>
          <cell r="D166" t="str">
            <v>A</v>
          </cell>
          <cell r="E166" t="str">
            <v>03</v>
          </cell>
          <cell r="F166" t="str">
            <v>04</v>
          </cell>
          <cell r="G166" t="str">
            <v>02</v>
          </cell>
          <cell r="H166" t="str">
            <v>012</v>
          </cell>
          <cell r="L166" t="str">
            <v>Propios</v>
          </cell>
          <cell r="M166" t="str">
            <v>21</v>
          </cell>
          <cell r="N166" t="str">
            <v>CSF</v>
          </cell>
          <cell r="P166">
            <v>115500000</v>
          </cell>
          <cell r="Q166">
            <v>0</v>
          </cell>
          <cell r="R166">
            <v>0</v>
          </cell>
          <cell r="S166">
            <v>115500000</v>
          </cell>
          <cell r="T166">
            <v>0</v>
          </cell>
          <cell r="U166">
            <v>80000000</v>
          </cell>
          <cell r="V166">
            <v>35500000</v>
          </cell>
          <cell r="W166">
            <v>53053410</v>
          </cell>
          <cell r="X166">
            <v>53053410</v>
          </cell>
          <cell r="Z166">
            <v>53053410</v>
          </cell>
        </row>
        <row r="167">
          <cell r="A167" t="str">
            <v>21-11-00</v>
          </cell>
          <cell r="B167" t="str">
            <v>AGENCIA NACIONAL DE HIDROCARBUROS - ANH</v>
          </cell>
          <cell r="C167" t="str">
            <v>A-03-10</v>
          </cell>
          <cell r="D167" t="str">
            <v>A</v>
          </cell>
          <cell r="E167" t="str">
            <v>03</v>
          </cell>
          <cell r="F167" t="str">
            <v>10</v>
          </cell>
          <cell r="L167" t="str">
            <v>Propios</v>
          </cell>
          <cell r="M167" t="str">
            <v>21</v>
          </cell>
          <cell r="N167" t="str">
            <v>CSF</v>
          </cell>
          <cell r="P167">
            <v>4669000000</v>
          </cell>
          <cell r="Q167">
            <v>0</v>
          </cell>
          <cell r="R167">
            <v>0</v>
          </cell>
          <cell r="S167">
            <v>4669000000</v>
          </cell>
          <cell r="T167">
            <v>0</v>
          </cell>
          <cell r="U167">
            <v>0</v>
          </cell>
          <cell r="V167">
            <v>4669000000</v>
          </cell>
          <cell r="W167">
            <v>0</v>
          </cell>
          <cell r="X167">
            <v>0</v>
          </cell>
          <cell r="Z167">
            <v>0</v>
          </cell>
        </row>
        <row r="168">
          <cell r="A168" t="str">
            <v>21-11-00</v>
          </cell>
          <cell r="B168" t="str">
            <v>AGENCIA NACIONAL DE HIDROCARBUROS - ANH</v>
          </cell>
          <cell r="C168" t="str">
            <v>A-05</v>
          </cell>
          <cell r="D168" t="str">
            <v>A</v>
          </cell>
          <cell r="E168" t="str">
            <v>05</v>
          </cell>
          <cell r="L168" t="str">
            <v>Propios</v>
          </cell>
          <cell r="M168" t="str">
            <v>21</v>
          </cell>
          <cell r="N168" t="str">
            <v>CSF</v>
          </cell>
          <cell r="P168">
            <v>51189900000</v>
          </cell>
          <cell r="Q168">
            <v>0</v>
          </cell>
          <cell r="R168">
            <v>0</v>
          </cell>
          <cell r="S168">
            <v>51189900000</v>
          </cell>
          <cell r="T168">
            <v>0</v>
          </cell>
          <cell r="U168">
            <v>39435309055</v>
          </cell>
          <cell r="V168">
            <v>11754590945</v>
          </cell>
          <cell r="W168">
            <v>38287232131.080002</v>
          </cell>
          <cell r="X168">
            <v>15893297610.52</v>
          </cell>
          <cell r="Z168">
            <v>14312687168.52</v>
          </cell>
        </row>
        <row r="169">
          <cell r="A169" t="str">
            <v>21-11-00</v>
          </cell>
          <cell r="B169" t="str">
            <v>AGENCIA NACIONAL DE HIDROCARBUROS - ANH</v>
          </cell>
          <cell r="C169" t="str">
            <v>A-08-01</v>
          </cell>
          <cell r="D169" t="str">
            <v>A</v>
          </cell>
          <cell r="E169" t="str">
            <v>08</v>
          </cell>
          <cell r="F169" t="str">
            <v>01</v>
          </cell>
          <cell r="L169" t="str">
            <v>Propios</v>
          </cell>
          <cell r="M169" t="str">
            <v>21</v>
          </cell>
          <cell r="N169" t="str">
            <v>CSF</v>
          </cell>
          <cell r="P169">
            <v>780000000</v>
          </cell>
          <cell r="Q169">
            <v>0</v>
          </cell>
          <cell r="R169">
            <v>0</v>
          </cell>
          <cell r="S169">
            <v>780000000</v>
          </cell>
          <cell r="T169">
            <v>0</v>
          </cell>
          <cell r="U169">
            <v>326291000</v>
          </cell>
          <cell r="V169">
            <v>453709000</v>
          </cell>
          <cell r="W169">
            <v>309707000</v>
          </cell>
          <cell r="X169">
            <v>309707000</v>
          </cell>
          <cell r="Z169">
            <v>309707000</v>
          </cell>
        </row>
        <row r="170">
          <cell r="A170" t="str">
            <v>21-11-00</v>
          </cell>
          <cell r="B170" t="str">
            <v>AGENCIA NACIONAL DE HIDROCARBUROS - ANH</v>
          </cell>
          <cell r="C170" t="str">
            <v>A-08-04-01</v>
          </cell>
          <cell r="D170" t="str">
            <v>A</v>
          </cell>
          <cell r="E170" t="str">
            <v>08</v>
          </cell>
          <cell r="F170" t="str">
            <v>04</v>
          </cell>
          <cell r="G170" t="str">
            <v>01</v>
          </cell>
          <cell r="L170" t="str">
            <v>Propios</v>
          </cell>
          <cell r="M170" t="str">
            <v>21</v>
          </cell>
          <cell r="N170" t="str">
            <v>CSF</v>
          </cell>
          <cell r="P170">
            <v>7224000000</v>
          </cell>
          <cell r="Q170">
            <v>0</v>
          </cell>
          <cell r="R170">
            <v>0</v>
          </cell>
          <cell r="S170">
            <v>7224000000</v>
          </cell>
          <cell r="T170">
            <v>0</v>
          </cell>
          <cell r="U170">
            <v>0</v>
          </cell>
          <cell r="V170">
            <v>7224000000</v>
          </cell>
          <cell r="W170">
            <v>0</v>
          </cell>
          <cell r="X170">
            <v>0</v>
          </cell>
          <cell r="Z170">
            <v>0</v>
          </cell>
        </row>
        <row r="171">
          <cell r="A171" t="str">
            <v>21-11-00</v>
          </cell>
          <cell r="B171" t="str">
            <v>AGENCIA NACIONAL DE HIDROCARBUROS - ANH</v>
          </cell>
          <cell r="C171" t="str">
            <v>C-2102-1900-1-40301B</v>
          </cell>
          <cell r="D171" t="str">
            <v>C</v>
          </cell>
          <cell r="E171" t="str">
            <v>2102</v>
          </cell>
          <cell r="F171" t="str">
            <v>1900</v>
          </cell>
          <cell r="G171" t="str">
            <v>1</v>
          </cell>
          <cell r="H171" t="str">
            <v>40301B</v>
          </cell>
          <cell r="L171" t="str">
            <v>Propios</v>
          </cell>
          <cell r="M171" t="str">
            <v>21</v>
          </cell>
          <cell r="N171" t="str">
            <v>CSF</v>
          </cell>
          <cell r="P171">
            <v>122000000000</v>
          </cell>
          <cell r="Q171">
            <v>0</v>
          </cell>
          <cell r="R171">
            <v>0</v>
          </cell>
          <cell r="S171">
            <v>122000000000</v>
          </cell>
          <cell r="T171">
            <v>0</v>
          </cell>
          <cell r="U171">
            <v>8359215565</v>
          </cell>
          <cell r="V171">
            <v>113640784435</v>
          </cell>
          <cell r="W171">
            <v>804225625</v>
          </cell>
          <cell r="X171">
            <v>292925082</v>
          </cell>
          <cell r="Z171">
            <v>292925082</v>
          </cell>
        </row>
        <row r="172">
          <cell r="A172" t="str">
            <v>21-11-00</v>
          </cell>
          <cell r="B172" t="str">
            <v>AGENCIA NACIONAL DE HIDROCARBUROS - ANH</v>
          </cell>
          <cell r="C172" t="str">
            <v>C-2103-1900-7-53105E</v>
          </cell>
          <cell r="D172" t="str">
            <v>C</v>
          </cell>
          <cell r="E172" t="str">
            <v>2103</v>
          </cell>
          <cell r="F172" t="str">
            <v>1900</v>
          </cell>
          <cell r="G172" t="str">
            <v>7</v>
          </cell>
          <cell r="H172" t="str">
            <v>53105E</v>
          </cell>
          <cell r="L172" t="str">
            <v>Propios</v>
          </cell>
          <cell r="M172" t="str">
            <v>21</v>
          </cell>
          <cell r="N172" t="str">
            <v>CSF</v>
          </cell>
          <cell r="P172">
            <v>44554708315</v>
          </cell>
          <cell r="Q172">
            <v>0</v>
          </cell>
          <cell r="R172">
            <v>0</v>
          </cell>
          <cell r="S172">
            <v>44554708315</v>
          </cell>
          <cell r="T172">
            <v>0</v>
          </cell>
          <cell r="U172">
            <v>44554708315</v>
          </cell>
          <cell r="V172">
            <v>0</v>
          </cell>
          <cell r="W172">
            <v>41770039045</v>
          </cell>
          <cell r="X172">
            <v>8354007809</v>
          </cell>
          <cell r="Z172">
            <v>8354007809</v>
          </cell>
        </row>
        <row r="173">
          <cell r="A173" t="str">
            <v>21-11-00</v>
          </cell>
          <cell r="B173" t="str">
            <v>AGENCIA NACIONAL DE HIDROCARBUROS - ANH</v>
          </cell>
          <cell r="C173" t="str">
            <v>C-2103-1900-8-40301B</v>
          </cell>
          <cell r="D173" t="str">
            <v>C</v>
          </cell>
          <cell r="E173" t="str">
            <v>2103</v>
          </cell>
          <cell r="F173" t="str">
            <v>1900</v>
          </cell>
          <cell r="G173" t="str">
            <v>8</v>
          </cell>
          <cell r="H173" t="str">
            <v>40301B</v>
          </cell>
          <cell r="L173" t="str">
            <v>Propios</v>
          </cell>
          <cell r="M173" t="str">
            <v>21</v>
          </cell>
          <cell r="N173" t="str">
            <v>CSF</v>
          </cell>
          <cell r="P173">
            <v>12807858000</v>
          </cell>
          <cell r="Q173">
            <v>0</v>
          </cell>
          <cell r="R173">
            <v>0</v>
          </cell>
          <cell r="S173">
            <v>12807858000</v>
          </cell>
          <cell r="T173">
            <v>0</v>
          </cell>
          <cell r="U173">
            <v>3931999951</v>
          </cell>
          <cell r="V173">
            <v>8875858049</v>
          </cell>
          <cell r="W173">
            <v>2874113936</v>
          </cell>
          <cell r="X173">
            <v>1306433579.54</v>
          </cell>
          <cell r="Z173">
            <v>1294979034.54</v>
          </cell>
        </row>
        <row r="174">
          <cell r="A174" t="str">
            <v>21-11-00</v>
          </cell>
          <cell r="B174" t="str">
            <v>AGENCIA NACIONAL DE HIDROCARBUROS - ANH</v>
          </cell>
          <cell r="C174" t="str">
            <v>C-2106-1900-3-40301B</v>
          </cell>
          <cell r="D174" t="str">
            <v>C</v>
          </cell>
          <cell r="E174" t="str">
            <v>2106</v>
          </cell>
          <cell r="F174" t="str">
            <v>1900</v>
          </cell>
          <cell r="G174" t="str">
            <v>3</v>
          </cell>
          <cell r="H174" t="str">
            <v>40301B</v>
          </cell>
          <cell r="L174" t="str">
            <v>Propios</v>
          </cell>
          <cell r="M174" t="str">
            <v>21</v>
          </cell>
          <cell r="N174" t="str">
            <v>CSF</v>
          </cell>
          <cell r="P174">
            <v>28000000000</v>
          </cell>
          <cell r="Q174">
            <v>0</v>
          </cell>
          <cell r="R174">
            <v>0</v>
          </cell>
          <cell r="S174">
            <v>28000000000</v>
          </cell>
          <cell r="T174">
            <v>0</v>
          </cell>
          <cell r="U174">
            <v>27974065321</v>
          </cell>
          <cell r="V174">
            <v>25934679</v>
          </cell>
          <cell r="W174">
            <v>27385329999</v>
          </cell>
          <cell r="X174">
            <v>485971374</v>
          </cell>
          <cell r="Z174">
            <v>485971374</v>
          </cell>
        </row>
        <row r="175">
          <cell r="A175" t="str">
            <v>21-11-00</v>
          </cell>
          <cell r="B175" t="str">
            <v>AGENCIA NACIONAL DE HIDROCARBUROS - ANH</v>
          </cell>
          <cell r="C175" t="str">
            <v>C-2106-1900-4-40302A</v>
          </cell>
          <cell r="D175" t="str">
            <v>C</v>
          </cell>
          <cell r="E175" t="str">
            <v>2106</v>
          </cell>
          <cell r="F175" t="str">
            <v>1900</v>
          </cell>
          <cell r="G175" t="str">
            <v>4</v>
          </cell>
          <cell r="H175" t="str">
            <v>40302A</v>
          </cell>
          <cell r="L175" t="str">
            <v>Propios</v>
          </cell>
          <cell r="M175" t="str">
            <v>21</v>
          </cell>
          <cell r="N175" t="str">
            <v>CSF</v>
          </cell>
          <cell r="P175">
            <v>208697821240</v>
          </cell>
          <cell r="Q175">
            <v>0</v>
          </cell>
          <cell r="R175">
            <v>0</v>
          </cell>
          <cell r="S175">
            <v>208697821240</v>
          </cell>
          <cell r="T175">
            <v>0</v>
          </cell>
          <cell r="U175">
            <v>196866168161</v>
          </cell>
          <cell r="V175">
            <v>11831653079</v>
          </cell>
          <cell r="W175">
            <v>15957495367</v>
          </cell>
          <cell r="X175">
            <v>2142245819.2</v>
          </cell>
          <cell r="Z175">
            <v>2142245819.2</v>
          </cell>
        </row>
        <row r="176">
          <cell r="A176" t="str">
            <v>21-11-00</v>
          </cell>
          <cell r="B176" t="str">
            <v>AGENCIA NACIONAL DE HIDROCARBUROS - ANH</v>
          </cell>
          <cell r="C176" t="str">
            <v>C-2199-1900-4-53105D</v>
          </cell>
          <cell r="D176" t="str">
            <v>C</v>
          </cell>
          <cell r="E176" t="str">
            <v>2199</v>
          </cell>
          <cell r="F176" t="str">
            <v>1900</v>
          </cell>
          <cell r="G176" t="str">
            <v>4</v>
          </cell>
          <cell r="H176" t="str">
            <v>53105D</v>
          </cell>
          <cell r="L176" t="str">
            <v>Propios</v>
          </cell>
          <cell r="M176" t="str">
            <v>21</v>
          </cell>
          <cell r="N176" t="str">
            <v>CSF</v>
          </cell>
          <cell r="P176">
            <v>7700312445</v>
          </cell>
          <cell r="Q176">
            <v>0</v>
          </cell>
          <cell r="R176">
            <v>0</v>
          </cell>
          <cell r="S176">
            <v>7700312445</v>
          </cell>
          <cell r="T176">
            <v>0</v>
          </cell>
          <cell r="U176">
            <v>0</v>
          </cell>
          <cell r="V176">
            <v>7700312445</v>
          </cell>
          <cell r="W176">
            <v>0</v>
          </cell>
          <cell r="X176">
            <v>0</v>
          </cell>
          <cell r="Z176">
            <v>0</v>
          </cell>
        </row>
        <row r="177">
          <cell r="A177" t="str">
            <v>21-12-00</v>
          </cell>
          <cell r="B177" t="str">
            <v>AGENCIA NACIONAL DE MINERIA - ANM</v>
          </cell>
          <cell r="C177" t="str">
            <v>A-01-01-01</v>
          </cell>
          <cell r="D177" t="str">
            <v>A</v>
          </cell>
          <cell r="E177" t="str">
            <v>01</v>
          </cell>
          <cell r="F177" t="str">
            <v>01</v>
          </cell>
          <cell r="G177" t="str">
            <v>01</v>
          </cell>
          <cell r="L177" t="str">
            <v>Propios</v>
          </cell>
          <cell r="M177" t="str">
            <v>20</v>
          </cell>
          <cell r="N177" t="str">
            <v>CSF</v>
          </cell>
          <cell r="P177">
            <v>40450717000</v>
          </cell>
          <cell r="Q177">
            <v>0</v>
          </cell>
          <cell r="R177">
            <v>0</v>
          </cell>
          <cell r="S177">
            <v>40450717000</v>
          </cell>
          <cell r="T177">
            <v>0</v>
          </cell>
          <cell r="U177">
            <v>40450717000</v>
          </cell>
          <cell r="V177">
            <v>0</v>
          </cell>
          <cell r="W177">
            <v>18178161026</v>
          </cell>
          <cell r="X177">
            <v>18162836790</v>
          </cell>
          <cell r="Z177">
            <v>18162836790</v>
          </cell>
        </row>
        <row r="178">
          <cell r="A178" t="str">
            <v>21-12-00</v>
          </cell>
          <cell r="B178" t="str">
            <v>AGENCIA NACIONAL DE MINERIA - ANM</v>
          </cell>
          <cell r="C178" t="str">
            <v>A-01-01-02</v>
          </cell>
          <cell r="D178" t="str">
            <v>A</v>
          </cell>
          <cell r="E178" t="str">
            <v>01</v>
          </cell>
          <cell r="F178" t="str">
            <v>01</v>
          </cell>
          <cell r="G178" t="str">
            <v>02</v>
          </cell>
          <cell r="L178" t="str">
            <v>Propios</v>
          </cell>
          <cell r="M178" t="str">
            <v>20</v>
          </cell>
          <cell r="N178" t="str">
            <v>CSF</v>
          </cell>
          <cell r="P178">
            <v>15971816000</v>
          </cell>
          <cell r="Q178">
            <v>0</v>
          </cell>
          <cell r="R178">
            <v>0</v>
          </cell>
          <cell r="S178">
            <v>15971816000</v>
          </cell>
          <cell r="T178">
            <v>0</v>
          </cell>
          <cell r="U178">
            <v>15971816000</v>
          </cell>
          <cell r="V178">
            <v>0</v>
          </cell>
          <cell r="W178">
            <v>6404339370</v>
          </cell>
          <cell r="X178">
            <v>6404339370</v>
          </cell>
          <cell r="Z178">
            <v>6131788823</v>
          </cell>
        </row>
        <row r="179">
          <cell r="A179" t="str">
            <v>21-12-00</v>
          </cell>
          <cell r="B179" t="str">
            <v>AGENCIA NACIONAL DE MINERIA - ANM</v>
          </cell>
          <cell r="C179" t="str">
            <v>A-01-01-03</v>
          </cell>
          <cell r="D179" t="str">
            <v>A</v>
          </cell>
          <cell r="E179" t="str">
            <v>01</v>
          </cell>
          <cell r="F179" t="str">
            <v>01</v>
          </cell>
          <cell r="G179" t="str">
            <v>03</v>
          </cell>
          <cell r="L179" t="str">
            <v>Propios</v>
          </cell>
          <cell r="M179" t="str">
            <v>20</v>
          </cell>
          <cell r="N179" t="str">
            <v>CSF</v>
          </cell>
          <cell r="P179">
            <v>5622916000</v>
          </cell>
          <cell r="Q179">
            <v>0</v>
          </cell>
          <cell r="R179">
            <v>0</v>
          </cell>
          <cell r="S179">
            <v>5622916000</v>
          </cell>
          <cell r="T179">
            <v>0</v>
          </cell>
          <cell r="U179">
            <v>5622916000</v>
          </cell>
          <cell r="V179">
            <v>0</v>
          </cell>
          <cell r="W179">
            <v>2035479690</v>
          </cell>
          <cell r="X179">
            <v>2022027894</v>
          </cell>
          <cell r="Z179">
            <v>2022027894</v>
          </cell>
        </row>
        <row r="180">
          <cell r="A180" t="str">
            <v>21-12-00</v>
          </cell>
          <cell r="B180" t="str">
            <v>AGENCIA NACIONAL DE MINERIA - ANM</v>
          </cell>
          <cell r="C180" t="str">
            <v>A-01-01-04</v>
          </cell>
          <cell r="D180" t="str">
            <v>A</v>
          </cell>
          <cell r="E180" t="str">
            <v>01</v>
          </cell>
          <cell r="F180" t="str">
            <v>01</v>
          </cell>
          <cell r="G180" t="str">
            <v>04</v>
          </cell>
          <cell r="L180" t="str">
            <v>Propios</v>
          </cell>
          <cell r="M180" t="str">
            <v>20</v>
          </cell>
          <cell r="N180" t="str">
            <v>CSF</v>
          </cell>
          <cell r="P180">
            <v>3983318000</v>
          </cell>
          <cell r="Q180">
            <v>0</v>
          </cell>
          <cell r="R180">
            <v>0</v>
          </cell>
          <cell r="S180">
            <v>3983318000</v>
          </cell>
          <cell r="T180">
            <v>3983318000</v>
          </cell>
          <cell r="U180">
            <v>0</v>
          </cell>
          <cell r="V180">
            <v>0</v>
          </cell>
          <cell r="W180">
            <v>0</v>
          </cell>
          <cell r="X180">
            <v>0</v>
          </cell>
          <cell r="Z180">
            <v>0</v>
          </cell>
        </row>
        <row r="181">
          <cell r="A181" t="str">
            <v>21-12-00</v>
          </cell>
          <cell r="B181" t="str">
            <v>AGENCIA NACIONAL DE MINERIA - ANM</v>
          </cell>
          <cell r="C181" t="str">
            <v>A-02</v>
          </cell>
          <cell r="D181" t="str">
            <v>A</v>
          </cell>
          <cell r="E181" t="str">
            <v>02</v>
          </cell>
          <cell r="L181" t="str">
            <v>Nación</v>
          </cell>
          <cell r="M181" t="str">
            <v>10</v>
          </cell>
          <cell r="N181" t="str">
            <v>CSF</v>
          </cell>
          <cell r="P181">
            <v>15607500000</v>
          </cell>
          <cell r="Q181">
            <v>0</v>
          </cell>
          <cell r="R181">
            <v>0</v>
          </cell>
          <cell r="S181">
            <v>15607500000</v>
          </cell>
          <cell r="T181">
            <v>0</v>
          </cell>
          <cell r="U181">
            <v>15555750560</v>
          </cell>
          <cell r="V181">
            <v>51749440</v>
          </cell>
          <cell r="W181">
            <v>11293164076.120001</v>
          </cell>
          <cell r="X181">
            <v>4618913921.7399998</v>
          </cell>
          <cell r="Z181">
            <v>4618913921.7399998</v>
          </cell>
        </row>
        <row r="182">
          <cell r="A182" t="str">
            <v>21-12-00</v>
          </cell>
          <cell r="B182" t="str">
            <v>AGENCIA NACIONAL DE MINERIA - ANM</v>
          </cell>
          <cell r="C182" t="str">
            <v>A-02</v>
          </cell>
          <cell r="D182" t="str">
            <v>A</v>
          </cell>
          <cell r="E182" t="str">
            <v>02</v>
          </cell>
          <cell r="L182" t="str">
            <v>Propios</v>
          </cell>
          <cell r="M182" t="str">
            <v>20</v>
          </cell>
          <cell r="N182" t="str">
            <v>CSF</v>
          </cell>
          <cell r="P182">
            <v>17646923391</v>
          </cell>
          <cell r="Q182">
            <v>0</v>
          </cell>
          <cell r="R182">
            <v>0</v>
          </cell>
          <cell r="S182">
            <v>17646923391</v>
          </cell>
          <cell r="T182">
            <v>0</v>
          </cell>
          <cell r="U182">
            <v>14929323271.549999</v>
          </cell>
          <cell r="V182">
            <v>2717600119.4499998</v>
          </cell>
          <cell r="W182">
            <v>11256698673.4</v>
          </cell>
          <cell r="X182">
            <v>6878956763.8199997</v>
          </cell>
          <cell r="Z182">
            <v>6722155001.4099998</v>
          </cell>
        </row>
        <row r="183">
          <cell r="A183" t="str">
            <v>21-12-00</v>
          </cell>
          <cell r="B183" t="str">
            <v>AGENCIA NACIONAL DE MINERIA - ANM</v>
          </cell>
          <cell r="C183" t="str">
            <v>A-02</v>
          </cell>
          <cell r="D183" t="str">
            <v>A</v>
          </cell>
          <cell r="E183" t="str">
            <v>02</v>
          </cell>
          <cell r="L183" t="str">
            <v>Propios</v>
          </cell>
          <cell r="M183" t="str">
            <v>21</v>
          </cell>
          <cell r="N183" t="str">
            <v>CSF</v>
          </cell>
          <cell r="P183">
            <v>160567000</v>
          </cell>
          <cell r="Q183">
            <v>0</v>
          </cell>
          <cell r="R183">
            <v>0</v>
          </cell>
          <cell r="S183">
            <v>160567000</v>
          </cell>
          <cell r="T183">
            <v>0</v>
          </cell>
          <cell r="U183">
            <v>160567000</v>
          </cell>
          <cell r="V183">
            <v>0</v>
          </cell>
          <cell r="W183">
            <v>160531948.50999999</v>
          </cell>
          <cell r="X183">
            <v>160531948.50999999</v>
          </cell>
          <cell r="Z183">
            <v>160531948.50999999</v>
          </cell>
        </row>
        <row r="184">
          <cell r="A184" t="str">
            <v>21-12-00</v>
          </cell>
          <cell r="B184" t="str">
            <v>AGENCIA NACIONAL DE MINERIA - ANM</v>
          </cell>
          <cell r="C184" t="str">
            <v>A-03-03-01-002</v>
          </cell>
          <cell r="D184" t="str">
            <v>A</v>
          </cell>
          <cell r="E184" t="str">
            <v>03</v>
          </cell>
          <cell r="F184" t="str">
            <v>03</v>
          </cell>
          <cell r="G184" t="str">
            <v>01</v>
          </cell>
          <cell r="H184" t="str">
            <v>002</v>
          </cell>
          <cell r="L184" t="str">
            <v>Nación</v>
          </cell>
          <cell r="M184" t="str">
            <v>10</v>
          </cell>
          <cell r="N184" t="str">
            <v>CSF</v>
          </cell>
          <cell r="P184">
            <v>12677893000</v>
          </cell>
          <cell r="Q184">
            <v>0</v>
          </cell>
          <cell r="R184">
            <v>0</v>
          </cell>
          <cell r="S184">
            <v>12677893000</v>
          </cell>
          <cell r="T184">
            <v>0</v>
          </cell>
          <cell r="U184">
            <v>12677893000</v>
          </cell>
          <cell r="V184">
            <v>0</v>
          </cell>
          <cell r="W184">
            <v>12677893000</v>
          </cell>
          <cell r="X184">
            <v>5762680000</v>
          </cell>
          <cell r="Z184">
            <v>5762680000</v>
          </cell>
        </row>
        <row r="185">
          <cell r="A185" t="str">
            <v>21-12-00</v>
          </cell>
          <cell r="B185" t="str">
            <v>AGENCIA NACIONAL DE MINERIA - ANM</v>
          </cell>
          <cell r="C185" t="str">
            <v>A-03-03-01-999</v>
          </cell>
          <cell r="D185" t="str">
            <v>A</v>
          </cell>
          <cell r="E185" t="str">
            <v>03</v>
          </cell>
          <cell r="F185" t="str">
            <v>03</v>
          </cell>
          <cell r="G185" t="str">
            <v>01</v>
          </cell>
          <cell r="H185" t="str">
            <v>999</v>
          </cell>
          <cell r="L185" t="str">
            <v>Propios</v>
          </cell>
          <cell r="M185" t="str">
            <v>21</v>
          </cell>
          <cell r="N185" t="str">
            <v>CSF</v>
          </cell>
          <cell r="P185">
            <v>12627541000</v>
          </cell>
          <cell r="Q185">
            <v>0</v>
          </cell>
          <cell r="R185">
            <v>5514653900</v>
          </cell>
          <cell r="S185">
            <v>7112887100</v>
          </cell>
          <cell r="T185">
            <v>960446867</v>
          </cell>
          <cell r="U185">
            <v>3354270848</v>
          </cell>
          <cell r="V185">
            <v>2798169385</v>
          </cell>
          <cell r="W185">
            <v>0</v>
          </cell>
          <cell r="X185">
            <v>0</v>
          </cell>
          <cell r="Z185">
            <v>0</v>
          </cell>
        </row>
        <row r="186">
          <cell r="A186" t="str">
            <v>21-12-00</v>
          </cell>
          <cell r="B186" t="str">
            <v>AGENCIA NACIONAL DE MINERIA - ANM</v>
          </cell>
          <cell r="C186" t="str">
            <v>A-03-04-02-012</v>
          </cell>
          <cell r="D186" t="str">
            <v>A</v>
          </cell>
          <cell r="E186" t="str">
            <v>03</v>
          </cell>
          <cell r="F186" t="str">
            <v>04</v>
          </cell>
          <cell r="G186" t="str">
            <v>02</v>
          </cell>
          <cell r="H186" t="str">
            <v>012</v>
          </cell>
          <cell r="L186" t="str">
            <v>Nación</v>
          </cell>
          <cell r="M186" t="str">
            <v>10</v>
          </cell>
          <cell r="N186" t="str">
            <v>CSF</v>
          </cell>
          <cell r="P186">
            <v>85711000</v>
          </cell>
          <cell r="Q186">
            <v>0</v>
          </cell>
          <cell r="R186">
            <v>0</v>
          </cell>
          <cell r="S186">
            <v>85711000</v>
          </cell>
          <cell r="T186">
            <v>0</v>
          </cell>
          <cell r="U186">
            <v>85711000</v>
          </cell>
          <cell r="V186">
            <v>0</v>
          </cell>
          <cell r="W186">
            <v>45791545</v>
          </cell>
          <cell r="X186">
            <v>45791545</v>
          </cell>
          <cell r="Z186">
            <v>45791545</v>
          </cell>
        </row>
        <row r="187">
          <cell r="A187" t="str">
            <v>21-12-00</v>
          </cell>
          <cell r="B187" t="str">
            <v>AGENCIA NACIONAL DE MINERIA - ANM</v>
          </cell>
          <cell r="C187" t="str">
            <v>A-03-10</v>
          </cell>
          <cell r="D187" t="str">
            <v>A</v>
          </cell>
          <cell r="E187" t="str">
            <v>03</v>
          </cell>
          <cell r="F187" t="str">
            <v>10</v>
          </cell>
          <cell r="L187" t="str">
            <v>Propios</v>
          </cell>
          <cell r="M187" t="str">
            <v>21</v>
          </cell>
          <cell r="N187" t="str">
            <v>CSF</v>
          </cell>
          <cell r="P187">
            <v>2000000000</v>
          </cell>
          <cell r="Q187">
            <v>5514653900</v>
          </cell>
          <cell r="R187">
            <v>0</v>
          </cell>
          <cell r="S187">
            <v>7514653900</v>
          </cell>
          <cell r="T187">
            <v>0</v>
          </cell>
          <cell r="U187">
            <v>7514653900</v>
          </cell>
          <cell r="V187">
            <v>0</v>
          </cell>
          <cell r="W187">
            <v>7514653900</v>
          </cell>
          <cell r="X187">
            <v>7514653900</v>
          </cell>
          <cell r="Z187">
            <v>7514653900</v>
          </cell>
        </row>
        <row r="188">
          <cell r="A188" t="str">
            <v>21-12-00</v>
          </cell>
          <cell r="B188" t="str">
            <v>AGENCIA NACIONAL DE MINERIA - ANM</v>
          </cell>
          <cell r="C188" t="str">
            <v>A-08-01</v>
          </cell>
          <cell r="D188" t="str">
            <v>A</v>
          </cell>
          <cell r="E188" t="str">
            <v>08</v>
          </cell>
          <cell r="F188" t="str">
            <v>01</v>
          </cell>
          <cell r="L188" t="str">
            <v>Nación</v>
          </cell>
          <cell r="M188" t="str">
            <v>10</v>
          </cell>
          <cell r="N188" t="str">
            <v>CSF</v>
          </cell>
          <cell r="P188">
            <v>135634000</v>
          </cell>
          <cell r="Q188">
            <v>0</v>
          </cell>
          <cell r="R188">
            <v>0</v>
          </cell>
          <cell r="S188">
            <v>135634000</v>
          </cell>
          <cell r="T188">
            <v>0</v>
          </cell>
          <cell r="U188">
            <v>135634000</v>
          </cell>
          <cell r="V188">
            <v>0</v>
          </cell>
          <cell r="W188">
            <v>57619233</v>
          </cell>
          <cell r="X188">
            <v>57619233</v>
          </cell>
          <cell r="Z188">
            <v>57619233</v>
          </cell>
        </row>
        <row r="189">
          <cell r="A189" t="str">
            <v>21-12-00</v>
          </cell>
          <cell r="B189" t="str">
            <v>AGENCIA NACIONAL DE MINERIA - ANM</v>
          </cell>
          <cell r="C189" t="str">
            <v>A-08-03</v>
          </cell>
          <cell r="D189" t="str">
            <v>A</v>
          </cell>
          <cell r="E189" t="str">
            <v>08</v>
          </cell>
          <cell r="F189" t="str">
            <v>03</v>
          </cell>
          <cell r="L189" t="str">
            <v>Nación</v>
          </cell>
          <cell r="M189" t="str">
            <v>10</v>
          </cell>
          <cell r="N189" t="str">
            <v>CSF</v>
          </cell>
          <cell r="P189">
            <v>2233000</v>
          </cell>
          <cell r="Q189">
            <v>0</v>
          </cell>
          <cell r="R189">
            <v>0</v>
          </cell>
          <cell r="S189">
            <v>2233000</v>
          </cell>
          <cell r="T189">
            <v>0</v>
          </cell>
          <cell r="U189">
            <v>2233000</v>
          </cell>
          <cell r="V189">
            <v>0</v>
          </cell>
          <cell r="W189">
            <v>0</v>
          </cell>
          <cell r="X189">
            <v>0</v>
          </cell>
          <cell r="Z189">
            <v>0</v>
          </cell>
        </row>
        <row r="190">
          <cell r="A190" t="str">
            <v>21-12-00</v>
          </cell>
          <cell r="B190" t="str">
            <v>AGENCIA NACIONAL DE MINERIA - ANM</v>
          </cell>
          <cell r="C190" t="str">
            <v>A-08-04-01</v>
          </cell>
          <cell r="D190" t="str">
            <v>A</v>
          </cell>
          <cell r="E190" t="str">
            <v>08</v>
          </cell>
          <cell r="F190" t="str">
            <v>04</v>
          </cell>
          <cell r="G190" t="str">
            <v>01</v>
          </cell>
          <cell r="L190" t="str">
            <v>Nación</v>
          </cell>
          <cell r="M190" t="str">
            <v>11</v>
          </cell>
          <cell r="N190" t="str">
            <v>SSF</v>
          </cell>
          <cell r="P190">
            <v>540500000</v>
          </cell>
          <cell r="Q190">
            <v>0</v>
          </cell>
          <cell r="R190">
            <v>0</v>
          </cell>
          <cell r="S190">
            <v>540500000</v>
          </cell>
          <cell r="T190">
            <v>0</v>
          </cell>
          <cell r="U190">
            <v>540500000</v>
          </cell>
          <cell r="V190">
            <v>0</v>
          </cell>
          <cell r="W190">
            <v>0</v>
          </cell>
          <cell r="X190">
            <v>0</v>
          </cell>
          <cell r="Z190">
            <v>0</v>
          </cell>
        </row>
        <row r="191">
          <cell r="A191" t="str">
            <v>21-12-00</v>
          </cell>
          <cell r="B191" t="str">
            <v>AGENCIA NACIONAL DE MINERIA - ANM</v>
          </cell>
          <cell r="C191" t="str">
            <v>C-2104-1900-10-40302A</v>
          </cell>
          <cell r="D191" t="str">
            <v>C</v>
          </cell>
          <cell r="E191" t="str">
            <v>2104</v>
          </cell>
          <cell r="F191" t="str">
            <v>1900</v>
          </cell>
          <cell r="G191" t="str">
            <v>10</v>
          </cell>
          <cell r="H191" t="str">
            <v>40302A</v>
          </cell>
          <cell r="L191" t="str">
            <v>Nación</v>
          </cell>
          <cell r="M191" t="str">
            <v>10</v>
          </cell>
          <cell r="N191" t="str">
            <v>CSF</v>
          </cell>
          <cell r="P191">
            <v>8106492183</v>
          </cell>
          <cell r="Q191">
            <v>0</v>
          </cell>
          <cell r="R191">
            <v>0</v>
          </cell>
          <cell r="S191">
            <v>8106492183</v>
          </cell>
          <cell r="T191">
            <v>0</v>
          </cell>
          <cell r="U191">
            <v>8027264735</v>
          </cell>
          <cell r="V191">
            <v>79227448</v>
          </cell>
          <cell r="W191">
            <v>6512117007</v>
          </cell>
          <cell r="X191">
            <v>3090914283.1199999</v>
          </cell>
          <cell r="Z191">
            <v>3090914283.1199999</v>
          </cell>
        </row>
        <row r="192">
          <cell r="A192" t="str">
            <v>21-12-00</v>
          </cell>
          <cell r="B192" t="str">
            <v>AGENCIA NACIONAL DE MINERIA - ANM</v>
          </cell>
          <cell r="C192" t="str">
            <v>C-2104-1900-10-40302A</v>
          </cell>
          <cell r="D192" t="str">
            <v>C</v>
          </cell>
          <cell r="E192" t="str">
            <v>2104</v>
          </cell>
          <cell r="F192" t="str">
            <v>1900</v>
          </cell>
          <cell r="G192" t="str">
            <v>10</v>
          </cell>
          <cell r="H192" t="str">
            <v>40302A</v>
          </cell>
          <cell r="L192" t="str">
            <v>Propios</v>
          </cell>
          <cell r="M192" t="str">
            <v>21</v>
          </cell>
          <cell r="N192" t="str">
            <v>CSF</v>
          </cell>
          <cell r="P192">
            <v>8182745992</v>
          </cell>
          <cell r="Q192">
            <v>0</v>
          </cell>
          <cell r="R192">
            <v>0</v>
          </cell>
          <cell r="S192">
            <v>8182745992</v>
          </cell>
          <cell r="T192">
            <v>0</v>
          </cell>
          <cell r="U192">
            <v>6838843749</v>
          </cell>
          <cell r="V192">
            <v>1343902243</v>
          </cell>
          <cell r="W192">
            <v>6524011170</v>
          </cell>
          <cell r="X192">
            <v>2673534174</v>
          </cell>
          <cell r="Z192">
            <v>2169701083</v>
          </cell>
        </row>
        <row r="193">
          <cell r="A193" t="str">
            <v>21-12-00</v>
          </cell>
          <cell r="B193" t="str">
            <v>AGENCIA NACIONAL DE MINERIA - ANM</v>
          </cell>
          <cell r="C193" t="str">
            <v>C-2104-1900-11-40302A</v>
          </cell>
          <cell r="D193" t="str">
            <v>C</v>
          </cell>
          <cell r="E193" t="str">
            <v>2104</v>
          </cell>
          <cell r="F193" t="str">
            <v>1900</v>
          </cell>
          <cell r="G193" t="str">
            <v>11</v>
          </cell>
          <cell r="H193" t="str">
            <v>40302A</v>
          </cell>
          <cell r="L193" t="str">
            <v>Nación</v>
          </cell>
          <cell r="M193" t="str">
            <v>10</v>
          </cell>
          <cell r="N193" t="str">
            <v>CSF</v>
          </cell>
          <cell r="P193">
            <v>3938973999</v>
          </cell>
          <cell r="Q193">
            <v>0</v>
          </cell>
          <cell r="R193">
            <v>0</v>
          </cell>
          <cell r="S193">
            <v>3938973999</v>
          </cell>
          <cell r="T193">
            <v>0</v>
          </cell>
          <cell r="U193">
            <v>3815633999</v>
          </cell>
          <cell r="V193">
            <v>123340000</v>
          </cell>
          <cell r="W193">
            <v>1880703338</v>
          </cell>
          <cell r="X193">
            <v>532753630.85000002</v>
          </cell>
          <cell r="Z193">
            <v>532753630.85000002</v>
          </cell>
        </row>
        <row r="194">
          <cell r="A194" t="str">
            <v>21-12-00</v>
          </cell>
          <cell r="B194" t="str">
            <v>AGENCIA NACIONAL DE MINERIA - ANM</v>
          </cell>
          <cell r="C194" t="str">
            <v>C-2104-1900-11-40302A</v>
          </cell>
          <cell r="D194" t="str">
            <v>C</v>
          </cell>
          <cell r="E194" t="str">
            <v>2104</v>
          </cell>
          <cell r="F194" t="str">
            <v>1900</v>
          </cell>
          <cell r="G194" t="str">
            <v>11</v>
          </cell>
          <cell r="H194" t="str">
            <v>40302A</v>
          </cell>
          <cell r="L194" t="str">
            <v>Propios</v>
          </cell>
          <cell r="M194" t="str">
            <v>21</v>
          </cell>
          <cell r="N194" t="str">
            <v>CSF</v>
          </cell>
          <cell r="P194">
            <v>3976026001</v>
          </cell>
          <cell r="Q194">
            <v>0</v>
          </cell>
          <cell r="R194">
            <v>0</v>
          </cell>
          <cell r="S194">
            <v>3976026001</v>
          </cell>
          <cell r="T194">
            <v>0</v>
          </cell>
          <cell r="U194">
            <v>3899822669</v>
          </cell>
          <cell r="V194">
            <v>76203332</v>
          </cell>
          <cell r="W194">
            <v>770909368</v>
          </cell>
          <cell r="X194">
            <v>430118578.81</v>
          </cell>
          <cell r="Z194">
            <v>355098072.81</v>
          </cell>
        </row>
        <row r="195">
          <cell r="A195" t="str">
            <v>21-12-00</v>
          </cell>
          <cell r="B195" t="str">
            <v>AGENCIA NACIONAL DE MINERIA - ANM</v>
          </cell>
          <cell r="C195" t="str">
            <v>C-2104-1900-12-40302A</v>
          </cell>
          <cell r="D195" t="str">
            <v>C</v>
          </cell>
          <cell r="E195" t="str">
            <v>2104</v>
          </cell>
          <cell r="F195" t="str">
            <v>1900</v>
          </cell>
          <cell r="G195" t="str">
            <v>12</v>
          </cell>
          <cell r="H195" t="str">
            <v>40302A</v>
          </cell>
          <cell r="L195" t="str">
            <v>Nación</v>
          </cell>
          <cell r="M195" t="str">
            <v>10</v>
          </cell>
          <cell r="N195" t="str">
            <v>CSF</v>
          </cell>
          <cell r="P195">
            <v>2488296903</v>
          </cell>
          <cell r="Q195">
            <v>0</v>
          </cell>
          <cell r="R195">
            <v>0</v>
          </cell>
          <cell r="S195">
            <v>2488296903</v>
          </cell>
          <cell r="T195">
            <v>0</v>
          </cell>
          <cell r="U195">
            <v>2401453416</v>
          </cell>
          <cell r="V195">
            <v>86843487</v>
          </cell>
          <cell r="W195">
            <v>2305945934</v>
          </cell>
          <cell r="X195">
            <v>920413856</v>
          </cell>
          <cell r="Z195">
            <v>920413856</v>
          </cell>
        </row>
        <row r="196">
          <cell r="A196" t="str">
            <v>21-12-00</v>
          </cell>
          <cell r="B196" t="str">
            <v>AGENCIA NACIONAL DE MINERIA - ANM</v>
          </cell>
          <cell r="C196" t="str">
            <v>C-2104-1900-12-40302A</v>
          </cell>
          <cell r="D196" t="str">
            <v>C</v>
          </cell>
          <cell r="E196" t="str">
            <v>2104</v>
          </cell>
          <cell r="F196" t="str">
            <v>1900</v>
          </cell>
          <cell r="G196" t="str">
            <v>12</v>
          </cell>
          <cell r="H196" t="str">
            <v>40302A</v>
          </cell>
          <cell r="L196" t="str">
            <v>Propios</v>
          </cell>
          <cell r="M196" t="str">
            <v>21</v>
          </cell>
          <cell r="N196" t="str">
            <v>CSF</v>
          </cell>
          <cell r="P196">
            <v>2511703097</v>
          </cell>
          <cell r="Q196">
            <v>0</v>
          </cell>
          <cell r="R196">
            <v>0</v>
          </cell>
          <cell r="S196">
            <v>2511703097</v>
          </cell>
          <cell r="T196">
            <v>0</v>
          </cell>
          <cell r="U196">
            <v>2510085898</v>
          </cell>
          <cell r="V196">
            <v>1617199</v>
          </cell>
          <cell r="W196">
            <v>1803333756.51</v>
          </cell>
          <cell r="X196">
            <v>754181507.66999996</v>
          </cell>
          <cell r="Z196">
            <v>621213623.66999996</v>
          </cell>
        </row>
        <row r="197">
          <cell r="A197" t="str">
            <v>21-12-00</v>
          </cell>
          <cell r="B197" t="str">
            <v>AGENCIA NACIONAL DE MINERIA - ANM</v>
          </cell>
          <cell r="C197" t="str">
            <v>C-2104-1900-13-40302A</v>
          </cell>
          <cell r="D197" t="str">
            <v>C</v>
          </cell>
          <cell r="E197" t="str">
            <v>2104</v>
          </cell>
          <cell r="F197" t="str">
            <v>1900</v>
          </cell>
          <cell r="G197" t="str">
            <v>13</v>
          </cell>
          <cell r="H197" t="str">
            <v>40302A</v>
          </cell>
          <cell r="L197" t="str">
            <v>Nación</v>
          </cell>
          <cell r="M197" t="str">
            <v>10</v>
          </cell>
          <cell r="N197" t="str">
            <v>CSF</v>
          </cell>
          <cell r="P197">
            <v>4096732022</v>
          </cell>
          <cell r="Q197">
            <v>0</v>
          </cell>
          <cell r="R197">
            <v>0</v>
          </cell>
          <cell r="S197">
            <v>4096732022</v>
          </cell>
          <cell r="T197">
            <v>0</v>
          </cell>
          <cell r="U197">
            <v>4083732022</v>
          </cell>
          <cell r="V197">
            <v>13000000</v>
          </cell>
          <cell r="W197">
            <v>3695208705</v>
          </cell>
          <cell r="X197">
            <v>1496919782.3800001</v>
          </cell>
          <cell r="Z197">
            <v>1496919782.3800001</v>
          </cell>
        </row>
        <row r="198">
          <cell r="A198" t="str">
            <v>21-12-00</v>
          </cell>
          <cell r="B198" t="str">
            <v>AGENCIA NACIONAL DE MINERIA - ANM</v>
          </cell>
          <cell r="C198" t="str">
            <v>C-2104-1900-13-40302A</v>
          </cell>
          <cell r="D198" t="str">
            <v>C</v>
          </cell>
          <cell r="E198" t="str">
            <v>2104</v>
          </cell>
          <cell r="F198" t="str">
            <v>1900</v>
          </cell>
          <cell r="G198" t="str">
            <v>13</v>
          </cell>
          <cell r="H198" t="str">
            <v>40302A</v>
          </cell>
          <cell r="L198" t="str">
            <v>Propios</v>
          </cell>
          <cell r="M198" t="str">
            <v>21</v>
          </cell>
          <cell r="N198" t="str">
            <v>CSF</v>
          </cell>
          <cell r="P198">
            <v>4135267978</v>
          </cell>
          <cell r="Q198">
            <v>0</v>
          </cell>
          <cell r="R198">
            <v>0</v>
          </cell>
          <cell r="S198">
            <v>4135267978</v>
          </cell>
          <cell r="T198">
            <v>0</v>
          </cell>
          <cell r="U198">
            <v>4077267978</v>
          </cell>
          <cell r="V198">
            <v>58000000</v>
          </cell>
          <cell r="W198">
            <v>2671133728</v>
          </cell>
          <cell r="X198">
            <v>1298029988.6600001</v>
          </cell>
          <cell r="Z198">
            <v>1113500954.6600001</v>
          </cell>
        </row>
        <row r="199">
          <cell r="A199" t="str">
            <v>21-12-00</v>
          </cell>
          <cell r="B199" t="str">
            <v>AGENCIA NACIONAL DE MINERIA - ANM</v>
          </cell>
          <cell r="C199" t="str">
            <v>C-2104-1900-14-40302A</v>
          </cell>
          <cell r="D199" t="str">
            <v>C</v>
          </cell>
          <cell r="E199" t="str">
            <v>2104</v>
          </cell>
          <cell r="F199" t="str">
            <v>1900</v>
          </cell>
          <cell r="G199" t="str">
            <v>14</v>
          </cell>
          <cell r="H199" t="str">
            <v>40302A</v>
          </cell>
          <cell r="L199" t="str">
            <v>Nación</v>
          </cell>
          <cell r="M199" t="str">
            <v>10</v>
          </cell>
          <cell r="N199" t="str">
            <v>CSF</v>
          </cell>
          <cell r="P199">
            <v>1442879109</v>
          </cell>
          <cell r="Q199">
            <v>0</v>
          </cell>
          <cell r="R199">
            <v>0</v>
          </cell>
          <cell r="S199">
            <v>1442879109</v>
          </cell>
          <cell r="T199">
            <v>0</v>
          </cell>
          <cell r="U199">
            <v>1442879109</v>
          </cell>
          <cell r="V199">
            <v>0</v>
          </cell>
          <cell r="W199">
            <v>1405813668.99</v>
          </cell>
          <cell r="X199">
            <v>496768584.80000001</v>
          </cell>
          <cell r="Z199">
            <v>496768584.80000001</v>
          </cell>
        </row>
        <row r="200">
          <cell r="A200" t="str">
            <v>21-12-00</v>
          </cell>
          <cell r="B200" t="str">
            <v>AGENCIA NACIONAL DE MINERIA - ANM</v>
          </cell>
          <cell r="C200" t="str">
            <v>C-2104-1900-14-40302A</v>
          </cell>
          <cell r="D200" t="str">
            <v>C</v>
          </cell>
          <cell r="E200" t="str">
            <v>2104</v>
          </cell>
          <cell r="F200" t="str">
            <v>1900</v>
          </cell>
          <cell r="G200" t="str">
            <v>14</v>
          </cell>
          <cell r="H200" t="str">
            <v>40302A</v>
          </cell>
          <cell r="L200" t="str">
            <v>Propios</v>
          </cell>
          <cell r="M200" t="str">
            <v>21</v>
          </cell>
          <cell r="N200" t="str">
            <v>CSF</v>
          </cell>
          <cell r="P200">
            <v>1456451569</v>
          </cell>
          <cell r="Q200">
            <v>0</v>
          </cell>
          <cell r="R200">
            <v>0</v>
          </cell>
          <cell r="S200">
            <v>1456451569</v>
          </cell>
          <cell r="T200">
            <v>0</v>
          </cell>
          <cell r="U200">
            <v>1444040545</v>
          </cell>
          <cell r="V200">
            <v>12411024</v>
          </cell>
          <cell r="W200">
            <v>1381471917</v>
          </cell>
          <cell r="X200">
            <v>670066829.91999996</v>
          </cell>
          <cell r="Z200">
            <v>536684039.92000002</v>
          </cell>
        </row>
        <row r="201">
          <cell r="A201" t="str">
            <v>21-12-00</v>
          </cell>
          <cell r="B201" t="str">
            <v>AGENCIA NACIONAL DE MINERIA - ANM</v>
          </cell>
          <cell r="C201" t="str">
            <v>C-2105-1900-3-53105E</v>
          </cell>
          <cell r="D201" t="str">
            <v>C</v>
          </cell>
          <cell r="E201" t="str">
            <v>2105</v>
          </cell>
          <cell r="F201" t="str">
            <v>1900</v>
          </cell>
          <cell r="G201" t="str">
            <v>3</v>
          </cell>
          <cell r="H201" t="str">
            <v>53105E</v>
          </cell>
          <cell r="L201" t="str">
            <v>Nación</v>
          </cell>
          <cell r="M201" t="str">
            <v>10</v>
          </cell>
          <cell r="N201" t="str">
            <v>CSF</v>
          </cell>
          <cell r="P201">
            <v>3018319198</v>
          </cell>
          <cell r="Q201">
            <v>0</v>
          </cell>
          <cell r="R201">
            <v>0</v>
          </cell>
          <cell r="S201">
            <v>3018319198</v>
          </cell>
          <cell r="T201">
            <v>0</v>
          </cell>
          <cell r="U201">
            <v>3018319198</v>
          </cell>
          <cell r="V201">
            <v>0</v>
          </cell>
          <cell r="W201">
            <v>2936275852</v>
          </cell>
          <cell r="X201">
            <v>1131384785.74</v>
          </cell>
          <cell r="Z201">
            <v>1131384785.74</v>
          </cell>
        </row>
        <row r="202">
          <cell r="A202" t="str">
            <v>21-12-00</v>
          </cell>
          <cell r="B202" t="str">
            <v>AGENCIA NACIONAL DE MINERIA - ANM</v>
          </cell>
          <cell r="C202" t="str">
            <v>C-2105-1900-3-53105E</v>
          </cell>
          <cell r="D202" t="str">
            <v>C</v>
          </cell>
          <cell r="E202" t="str">
            <v>2105</v>
          </cell>
          <cell r="F202" t="str">
            <v>1900</v>
          </cell>
          <cell r="G202" t="str">
            <v>3</v>
          </cell>
          <cell r="H202" t="str">
            <v>53105E</v>
          </cell>
          <cell r="L202" t="str">
            <v>Propios</v>
          </cell>
          <cell r="M202" t="str">
            <v>21</v>
          </cell>
          <cell r="N202" t="str">
            <v>CSF</v>
          </cell>
          <cell r="P202">
            <v>3046711050</v>
          </cell>
          <cell r="Q202">
            <v>0</v>
          </cell>
          <cell r="R202">
            <v>0</v>
          </cell>
          <cell r="S202">
            <v>3046711050</v>
          </cell>
          <cell r="T202">
            <v>0</v>
          </cell>
          <cell r="U202">
            <v>2888831500</v>
          </cell>
          <cell r="V202">
            <v>157879550</v>
          </cell>
          <cell r="W202">
            <v>2157202037</v>
          </cell>
          <cell r="X202">
            <v>847639781.84000003</v>
          </cell>
          <cell r="Z202">
            <v>741009149.84000003</v>
          </cell>
        </row>
        <row r="203">
          <cell r="A203" t="str">
            <v>21-12-00</v>
          </cell>
          <cell r="B203" t="str">
            <v>AGENCIA NACIONAL DE MINERIA - ANM</v>
          </cell>
          <cell r="C203" t="str">
            <v>C-2106-1900-1-53105D</v>
          </cell>
          <cell r="D203" t="str">
            <v>C</v>
          </cell>
          <cell r="E203" t="str">
            <v>2106</v>
          </cell>
          <cell r="F203" t="str">
            <v>1900</v>
          </cell>
          <cell r="G203" t="str">
            <v>1</v>
          </cell>
          <cell r="H203" t="str">
            <v>53105D</v>
          </cell>
          <cell r="L203" t="str">
            <v>Nación</v>
          </cell>
          <cell r="M203" t="str">
            <v>10</v>
          </cell>
          <cell r="N203" t="str">
            <v>CSF</v>
          </cell>
          <cell r="P203">
            <v>5427473207</v>
          </cell>
          <cell r="Q203">
            <v>0</v>
          </cell>
          <cell r="R203">
            <v>0</v>
          </cell>
          <cell r="S203">
            <v>5427473207</v>
          </cell>
          <cell r="T203">
            <v>0</v>
          </cell>
          <cell r="U203">
            <v>5318563905</v>
          </cell>
          <cell r="V203">
            <v>108909302</v>
          </cell>
          <cell r="W203">
            <v>4462818010</v>
          </cell>
          <cell r="X203">
            <v>1842217548</v>
          </cell>
          <cell r="Z203">
            <v>1842217548</v>
          </cell>
        </row>
        <row r="204">
          <cell r="A204" t="str">
            <v>21-12-00</v>
          </cell>
          <cell r="B204" t="str">
            <v>AGENCIA NACIONAL DE MINERIA - ANM</v>
          </cell>
          <cell r="C204" t="str">
            <v>C-2106-1900-1-53105D</v>
          </cell>
          <cell r="D204" t="str">
            <v>C</v>
          </cell>
          <cell r="E204" t="str">
            <v>2106</v>
          </cell>
          <cell r="F204" t="str">
            <v>1900</v>
          </cell>
          <cell r="G204" t="str">
            <v>1</v>
          </cell>
          <cell r="H204" t="str">
            <v>53105D</v>
          </cell>
          <cell r="L204" t="str">
            <v>Propios</v>
          </cell>
          <cell r="M204" t="str">
            <v>21</v>
          </cell>
          <cell r="N204" t="str">
            <v>CSF</v>
          </cell>
          <cell r="P204">
            <v>5478526793</v>
          </cell>
          <cell r="Q204">
            <v>0</v>
          </cell>
          <cell r="R204">
            <v>0</v>
          </cell>
          <cell r="S204">
            <v>5478526793</v>
          </cell>
          <cell r="T204">
            <v>0</v>
          </cell>
          <cell r="U204">
            <v>5478526793</v>
          </cell>
          <cell r="V204">
            <v>0</v>
          </cell>
          <cell r="W204">
            <v>143179512</v>
          </cell>
          <cell r="X204">
            <v>76950490</v>
          </cell>
          <cell r="Z204">
            <v>61646224</v>
          </cell>
        </row>
        <row r="205">
          <cell r="A205" t="str">
            <v>21-12-00</v>
          </cell>
          <cell r="B205" t="str">
            <v>AGENCIA NACIONAL DE MINERIA - ANM</v>
          </cell>
          <cell r="C205" t="str">
            <v>C-2199-1900-7-53105B</v>
          </cell>
          <cell r="D205" t="str">
            <v>C</v>
          </cell>
          <cell r="E205" t="str">
            <v>2199</v>
          </cell>
          <cell r="F205" t="str">
            <v>1900</v>
          </cell>
          <cell r="G205" t="str">
            <v>7</v>
          </cell>
          <cell r="H205" t="str">
            <v>53105B</v>
          </cell>
          <cell r="L205" t="str">
            <v>Nación</v>
          </cell>
          <cell r="M205" t="str">
            <v>10</v>
          </cell>
          <cell r="N205" t="str">
            <v>CSF</v>
          </cell>
          <cell r="P205">
            <v>7901698443</v>
          </cell>
          <cell r="Q205">
            <v>0</v>
          </cell>
          <cell r="R205">
            <v>0</v>
          </cell>
          <cell r="S205">
            <v>7901698443</v>
          </cell>
          <cell r="T205">
            <v>0</v>
          </cell>
          <cell r="U205">
            <v>7901400110</v>
          </cell>
          <cell r="V205">
            <v>298333</v>
          </cell>
          <cell r="W205">
            <v>4606106067</v>
          </cell>
          <cell r="X205">
            <v>1627690022</v>
          </cell>
          <cell r="Z205">
            <v>1627690022</v>
          </cell>
        </row>
        <row r="206">
          <cell r="A206" t="str">
            <v>21-12-00</v>
          </cell>
          <cell r="B206" t="str">
            <v>AGENCIA NACIONAL DE MINERIA - ANM</v>
          </cell>
          <cell r="C206" t="str">
            <v>C-2199-1900-7-53105B</v>
          </cell>
          <cell r="D206" t="str">
            <v>C</v>
          </cell>
          <cell r="E206" t="str">
            <v>2199</v>
          </cell>
          <cell r="F206" t="str">
            <v>1900</v>
          </cell>
          <cell r="G206" t="str">
            <v>7</v>
          </cell>
          <cell r="H206" t="str">
            <v>53105B</v>
          </cell>
          <cell r="L206" t="str">
            <v>Propios</v>
          </cell>
          <cell r="M206" t="str">
            <v>21</v>
          </cell>
          <cell r="N206" t="str">
            <v>CSF</v>
          </cell>
          <cell r="P206">
            <v>7976025856</v>
          </cell>
          <cell r="Q206">
            <v>0</v>
          </cell>
          <cell r="R206">
            <v>0</v>
          </cell>
          <cell r="S206">
            <v>7976025856</v>
          </cell>
          <cell r="T206">
            <v>0</v>
          </cell>
          <cell r="U206">
            <v>7762421831.2299995</v>
          </cell>
          <cell r="V206">
            <v>213604024.77000001</v>
          </cell>
          <cell r="W206">
            <v>942474794.30999994</v>
          </cell>
          <cell r="X206">
            <v>140235846.33000001</v>
          </cell>
          <cell r="Z206">
            <v>140235846.33000001</v>
          </cell>
        </row>
        <row r="207">
          <cell r="A207" t="str">
            <v>21-12-00</v>
          </cell>
          <cell r="B207" t="str">
            <v>AGENCIA NACIONAL DE MINERIA - ANM</v>
          </cell>
          <cell r="C207" t="str">
            <v>C-2199-1900-8-53105B</v>
          </cell>
          <cell r="D207" t="str">
            <v>C</v>
          </cell>
          <cell r="E207" t="str">
            <v>2199</v>
          </cell>
          <cell r="F207" t="str">
            <v>1900</v>
          </cell>
          <cell r="G207" t="str">
            <v>8</v>
          </cell>
          <cell r="H207" t="str">
            <v>53105B</v>
          </cell>
          <cell r="L207" t="str">
            <v>Nación</v>
          </cell>
          <cell r="M207" t="str">
            <v>10</v>
          </cell>
          <cell r="N207" t="str">
            <v>CSF</v>
          </cell>
          <cell r="P207">
            <v>3314356534</v>
          </cell>
          <cell r="Q207">
            <v>0</v>
          </cell>
          <cell r="R207">
            <v>0</v>
          </cell>
          <cell r="S207">
            <v>3314356534</v>
          </cell>
          <cell r="T207">
            <v>0</v>
          </cell>
          <cell r="U207">
            <v>3314356534</v>
          </cell>
          <cell r="V207">
            <v>0</v>
          </cell>
          <cell r="W207">
            <v>393500000</v>
          </cell>
          <cell r="X207">
            <v>186050000</v>
          </cell>
          <cell r="Z207">
            <v>186050000</v>
          </cell>
        </row>
        <row r="208">
          <cell r="A208" t="str">
            <v>21-12-00</v>
          </cell>
          <cell r="B208" t="str">
            <v>AGENCIA NACIONAL DE MINERIA - ANM</v>
          </cell>
          <cell r="C208" t="str">
            <v>C-2199-1900-8-53105B</v>
          </cell>
          <cell r="D208" t="str">
            <v>C</v>
          </cell>
          <cell r="E208" t="str">
            <v>2199</v>
          </cell>
          <cell r="F208" t="str">
            <v>1900</v>
          </cell>
          <cell r="G208" t="str">
            <v>8</v>
          </cell>
          <cell r="H208" t="str">
            <v>53105B</v>
          </cell>
          <cell r="L208" t="str">
            <v>Propios</v>
          </cell>
          <cell r="M208" t="str">
            <v>21</v>
          </cell>
          <cell r="N208" t="str">
            <v>CSF</v>
          </cell>
          <cell r="P208">
            <v>3345533066</v>
          </cell>
          <cell r="Q208">
            <v>0</v>
          </cell>
          <cell r="R208">
            <v>0</v>
          </cell>
          <cell r="S208">
            <v>3345533066</v>
          </cell>
          <cell r="T208">
            <v>0</v>
          </cell>
          <cell r="U208">
            <v>3229739678</v>
          </cell>
          <cell r="V208">
            <v>115793388</v>
          </cell>
          <cell r="W208">
            <v>0</v>
          </cell>
          <cell r="X208">
            <v>0</v>
          </cell>
          <cell r="Z208">
            <v>0</v>
          </cell>
        </row>
        <row r="209">
          <cell r="A209" t="str">
            <v>21-12-00</v>
          </cell>
          <cell r="B209" t="str">
            <v>AGENCIA NACIONAL DE MINERIA - ANM</v>
          </cell>
          <cell r="C209" t="str">
            <v>C-2199-1900-9-53105B</v>
          </cell>
          <cell r="D209" t="str">
            <v>C</v>
          </cell>
          <cell r="E209" t="str">
            <v>2199</v>
          </cell>
          <cell r="F209" t="str">
            <v>1900</v>
          </cell>
          <cell r="G209" t="str">
            <v>9</v>
          </cell>
          <cell r="H209" t="str">
            <v>53105B</v>
          </cell>
          <cell r="L209" t="str">
            <v>Nación</v>
          </cell>
          <cell r="M209" t="str">
            <v>10</v>
          </cell>
          <cell r="N209" t="str">
            <v>CSF</v>
          </cell>
          <cell r="P209">
            <v>5264778402</v>
          </cell>
          <cell r="Q209">
            <v>0</v>
          </cell>
          <cell r="R209">
            <v>0</v>
          </cell>
          <cell r="S209">
            <v>5264778402</v>
          </cell>
          <cell r="T209">
            <v>0</v>
          </cell>
          <cell r="U209">
            <v>5161532867</v>
          </cell>
          <cell r="V209">
            <v>103245535</v>
          </cell>
          <cell r="W209">
            <v>4814660226</v>
          </cell>
          <cell r="X209">
            <v>1845436187.6199999</v>
          </cell>
          <cell r="Z209">
            <v>1845436187.6199999</v>
          </cell>
        </row>
        <row r="210">
          <cell r="A210" t="str">
            <v>21-12-00</v>
          </cell>
          <cell r="B210" t="str">
            <v>AGENCIA NACIONAL DE MINERIA - ANM</v>
          </cell>
          <cell r="C210" t="str">
            <v>C-2199-1900-9-53105B</v>
          </cell>
          <cell r="D210" t="str">
            <v>C</v>
          </cell>
          <cell r="E210" t="str">
            <v>2199</v>
          </cell>
          <cell r="F210" t="str">
            <v>1900</v>
          </cell>
          <cell r="G210" t="str">
            <v>9</v>
          </cell>
          <cell r="H210" t="str">
            <v>53105B</v>
          </cell>
          <cell r="L210" t="str">
            <v>Propios</v>
          </cell>
          <cell r="M210" t="str">
            <v>21</v>
          </cell>
          <cell r="N210" t="str">
            <v>CSF</v>
          </cell>
          <cell r="P210">
            <v>5314301598</v>
          </cell>
          <cell r="Q210">
            <v>0</v>
          </cell>
          <cell r="R210">
            <v>0</v>
          </cell>
          <cell r="S210">
            <v>5314301598</v>
          </cell>
          <cell r="T210">
            <v>0</v>
          </cell>
          <cell r="U210">
            <v>3526712124</v>
          </cell>
          <cell r="V210">
            <v>1787589474</v>
          </cell>
          <cell r="W210">
            <v>3348747133.6100001</v>
          </cell>
          <cell r="X210">
            <v>810223205.35000002</v>
          </cell>
          <cell r="Z210">
            <v>777307014.80999994</v>
          </cell>
        </row>
        <row r="211">
          <cell r="A211" t="str">
            <v/>
          </cell>
          <cell r="B211" t="str">
            <v/>
          </cell>
          <cell r="C211" t="str">
            <v/>
          </cell>
          <cell r="D211" t="str">
            <v/>
          </cell>
          <cell r="E211" t="str">
            <v/>
          </cell>
          <cell r="F211" t="str">
            <v/>
          </cell>
          <cell r="G211" t="str">
            <v/>
          </cell>
          <cell r="H211" t="str">
            <v/>
          </cell>
          <cell r="I211" t="str">
            <v/>
          </cell>
          <cell r="J211" t="str">
            <v/>
          </cell>
          <cell r="K211" t="str">
            <v/>
          </cell>
          <cell r="L211" t="str">
            <v/>
          </cell>
          <cell r="M211" t="str">
            <v/>
          </cell>
          <cell r="N211" t="str">
            <v/>
          </cell>
          <cell r="P211">
            <v>13388540865113</v>
          </cell>
          <cell r="Q211">
            <v>5992399716</v>
          </cell>
          <cell r="R211">
            <v>5992399716</v>
          </cell>
          <cell r="S211">
            <v>13388540865113</v>
          </cell>
          <cell r="T211">
            <v>20091523867</v>
          </cell>
          <cell r="U211">
            <v>12036797666924.9</v>
          </cell>
          <cell r="V211">
            <v>1331651674321.1299</v>
          </cell>
          <cell r="W211">
            <v>7836169137530.9004</v>
          </cell>
          <cell r="X211">
            <v>6614851976963.9404</v>
          </cell>
          <cell r="Z211">
            <v>6608340255444.9297</v>
          </cell>
        </row>
        <row r="212">
          <cell r="A212" t="str">
            <v/>
          </cell>
          <cell r="B212" t="str">
            <v/>
          </cell>
          <cell r="C212" t="str">
            <v/>
          </cell>
          <cell r="D212" t="str">
            <v/>
          </cell>
          <cell r="E212" t="str">
            <v/>
          </cell>
          <cell r="F212" t="str">
            <v/>
          </cell>
          <cell r="G212" t="str">
            <v/>
          </cell>
          <cell r="H212" t="str">
            <v/>
          </cell>
          <cell r="I212" t="str">
            <v/>
          </cell>
          <cell r="J212" t="str">
            <v/>
          </cell>
          <cell r="K212" t="str">
            <v/>
          </cell>
          <cell r="L212" t="str">
            <v/>
          </cell>
          <cell r="M212" t="str">
            <v/>
          </cell>
          <cell r="N212" t="str">
            <v/>
          </cell>
          <cell r="P212" t="str">
            <v/>
          </cell>
          <cell r="Q212" t="str">
            <v/>
          </cell>
          <cell r="R212" t="str">
            <v/>
          </cell>
          <cell r="S212" t="str">
            <v/>
          </cell>
          <cell r="T212" t="str">
            <v/>
          </cell>
          <cell r="U212" t="str">
            <v/>
          </cell>
          <cell r="V212" t="str">
            <v/>
          </cell>
          <cell r="W212" t="str">
            <v/>
          </cell>
          <cell r="X212" t="str">
            <v/>
          </cell>
          <cell r="Z212" t="str">
            <v/>
          </cell>
        </row>
      </sheetData>
      <sheetData sheetId="4" refreshError="1"/>
      <sheetData sheetId="5" refreshError="1"/>
      <sheetData sheetId="6">
        <row r="4">
          <cell r="A4" t="str">
            <v>UEJ</v>
          </cell>
          <cell r="B4" t="str">
            <v>NOMBRE UEJ</v>
          </cell>
          <cell r="C4" t="str">
            <v>RUBRO</v>
          </cell>
          <cell r="D4" t="str">
            <v>TIPO</v>
          </cell>
          <cell r="E4" t="str">
            <v>CTA</v>
          </cell>
          <cell r="F4" t="str">
            <v>SUB
CTA</v>
          </cell>
          <cell r="G4" t="str">
            <v>OBJ</v>
          </cell>
          <cell r="H4" t="str">
            <v>ORD</v>
          </cell>
          <cell r="I4" t="str">
            <v>SOR
ORD</v>
          </cell>
          <cell r="J4" t="str">
            <v>ITEM</v>
          </cell>
          <cell r="K4" t="str">
            <v>SUB
ITEM</v>
          </cell>
          <cell r="L4" t="str">
            <v>FUENTE</v>
          </cell>
          <cell r="M4" t="str">
            <v>REC</v>
          </cell>
          <cell r="N4" t="str">
            <v>SIT</v>
          </cell>
          <cell r="W4" t="str">
            <v>COMPROMISO</v>
          </cell>
          <cell r="X4" t="str">
            <v>OBLIGACION</v>
          </cell>
        </row>
        <row r="5">
          <cell r="A5" t="str">
            <v>21-01-01</v>
          </cell>
          <cell r="B5" t="str">
            <v xml:space="preserve">MINISTERIO DE MINAS Y ENERGÍA - GESTIÓN GENERAL </v>
          </cell>
          <cell r="C5" t="str">
            <v>A-01-01-01</v>
          </cell>
          <cell r="D5" t="str">
            <v>A</v>
          </cell>
          <cell r="E5" t="str">
            <v>01</v>
          </cell>
          <cell r="F5" t="str">
            <v>01</v>
          </cell>
          <cell r="G5" t="str">
            <v>01</v>
          </cell>
          <cell r="L5" t="str">
            <v>Nación</v>
          </cell>
          <cell r="M5" t="str">
            <v>10</v>
          </cell>
          <cell r="N5" t="str">
            <v>CSF</v>
          </cell>
          <cell r="W5">
            <v>19902042468.919998</v>
          </cell>
          <cell r="X5">
            <v>19860878476.919998</v>
          </cell>
        </row>
        <row r="6">
          <cell r="A6" t="str">
            <v>21-01-01</v>
          </cell>
          <cell r="B6" t="str">
            <v xml:space="preserve">MINISTERIO DE MINAS Y ENERGÍA - GESTIÓN GENERAL </v>
          </cell>
          <cell r="C6" t="str">
            <v>A-01-01-02</v>
          </cell>
          <cell r="D6" t="str">
            <v>A</v>
          </cell>
          <cell r="E6" t="str">
            <v>01</v>
          </cell>
          <cell r="F6" t="str">
            <v>01</v>
          </cell>
          <cell r="G6" t="str">
            <v>02</v>
          </cell>
          <cell r="L6" t="str">
            <v>Nación</v>
          </cell>
          <cell r="M6" t="str">
            <v>10</v>
          </cell>
          <cell r="N6" t="str">
            <v>CSF</v>
          </cell>
          <cell r="W6">
            <v>7659974936</v>
          </cell>
          <cell r="X6">
            <v>7659974936</v>
          </cell>
        </row>
        <row r="7">
          <cell r="A7" t="str">
            <v>21-01-01</v>
          </cell>
          <cell r="B7" t="str">
            <v xml:space="preserve">MINISTERIO DE MINAS Y ENERGÍA - GESTIÓN GENERAL </v>
          </cell>
          <cell r="C7" t="str">
            <v>A-01-01-03</v>
          </cell>
          <cell r="D7" t="str">
            <v>A</v>
          </cell>
          <cell r="E7" t="str">
            <v>01</v>
          </cell>
          <cell r="F7" t="str">
            <v>01</v>
          </cell>
          <cell r="G7" t="str">
            <v>03</v>
          </cell>
          <cell r="L7" t="str">
            <v>Nación</v>
          </cell>
          <cell r="M7" t="str">
            <v>10</v>
          </cell>
          <cell r="N7" t="str">
            <v>CSF</v>
          </cell>
          <cell r="W7">
            <v>3803380580.8099999</v>
          </cell>
          <cell r="X7">
            <v>3790380580.8099999</v>
          </cell>
        </row>
        <row r="8">
          <cell r="A8" t="str">
            <v>21-01-01</v>
          </cell>
          <cell r="B8" t="str">
            <v xml:space="preserve">MINISTERIO DE MINAS Y ENERGÍA - GESTIÓN GENERAL </v>
          </cell>
          <cell r="C8" t="str">
            <v>A-02</v>
          </cell>
          <cell r="D8" t="str">
            <v>A</v>
          </cell>
          <cell r="E8" t="str">
            <v>02</v>
          </cell>
          <cell r="L8" t="str">
            <v>Nación</v>
          </cell>
          <cell r="M8" t="str">
            <v>10</v>
          </cell>
          <cell r="N8" t="str">
            <v>CSF</v>
          </cell>
          <cell r="W8">
            <v>3996949877.71</v>
          </cell>
          <cell r="X8">
            <v>3359473150.3400002</v>
          </cell>
        </row>
        <row r="9">
          <cell r="A9" t="str">
            <v>21-01-01</v>
          </cell>
          <cell r="B9" t="str">
            <v xml:space="preserve">MINISTERIO DE MINAS Y ENERGÍA - GESTIÓN GENERAL </v>
          </cell>
          <cell r="C9" t="str">
            <v>A-02</v>
          </cell>
          <cell r="D9" t="str">
            <v>A</v>
          </cell>
          <cell r="E9" t="str">
            <v>02</v>
          </cell>
          <cell r="L9" t="str">
            <v>Nación</v>
          </cell>
          <cell r="M9" t="str">
            <v>16</v>
          </cell>
          <cell r="N9" t="str">
            <v>CSF</v>
          </cell>
          <cell r="W9">
            <v>691902571.66999996</v>
          </cell>
          <cell r="X9">
            <v>632971590.66999996</v>
          </cell>
        </row>
        <row r="10">
          <cell r="A10" t="str">
            <v>21-01-01</v>
          </cell>
          <cell r="B10" t="str">
            <v xml:space="preserve">MINISTERIO DE MINAS Y ENERGÍA - GESTIÓN GENERAL </v>
          </cell>
          <cell r="C10" t="str">
            <v>A-03-02-02</v>
          </cell>
          <cell r="D10" t="str">
            <v>A</v>
          </cell>
          <cell r="E10" t="str">
            <v>03</v>
          </cell>
          <cell r="F10" t="str">
            <v>02</v>
          </cell>
          <cell r="G10" t="str">
            <v>02</v>
          </cell>
          <cell r="L10" t="str">
            <v>Nación</v>
          </cell>
          <cell r="M10" t="str">
            <v>10</v>
          </cell>
          <cell r="N10" t="str">
            <v>CSF</v>
          </cell>
          <cell r="W10">
            <v>81715754.989999995</v>
          </cell>
          <cell r="X10">
            <v>81715754.989999995</v>
          </cell>
        </row>
        <row r="11">
          <cell r="A11" t="str">
            <v>21-01-01</v>
          </cell>
          <cell r="B11" t="str">
            <v xml:space="preserve">MINISTERIO DE MINAS Y ENERGÍA - GESTIÓN GENERAL </v>
          </cell>
          <cell r="C11" t="str">
            <v>A-03-03-01-002</v>
          </cell>
          <cell r="D11" t="str">
            <v>A</v>
          </cell>
          <cell r="E11" t="str">
            <v>03</v>
          </cell>
          <cell r="F11" t="str">
            <v>03</v>
          </cell>
          <cell r="G11" t="str">
            <v>01</v>
          </cell>
          <cell r="H11" t="str">
            <v>002</v>
          </cell>
          <cell r="L11" t="str">
            <v>Nación</v>
          </cell>
          <cell r="M11" t="str">
            <v>10</v>
          </cell>
          <cell r="N11" t="str">
            <v>CSF</v>
          </cell>
          <cell r="W11">
            <v>8340883559</v>
          </cell>
          <cell r="X11">
            <v>8340883559</v>
          </cell>
        </row>
        <row r="12">
          <cell r="A12" t="str">
            <v>21-01-01</v>
          </cell>
          <cell r="B12" t="str">
            <v xml:space="preserve">MINISTERIO DE MINAS Y ENERGÍA - GESTIÓN GENERAL </v>
          </cell>
          <cell r="C12" t="str">
            <v>A-03-03-02-011</v>
          </cell>
          <cell r="D12" t="str">
            <v>A</v>
          </cell>
          <cell r="E12" t="str">
            <v>03</v>
          </cell>
          <cell r="F12" t="str">
            <v>03</v>
          </cell>
          <cell r="G12" t="str">
            <v>02</v>
          </cell>
          <cell r="H12" t="str">
            <v>011</v>
          </cell>
          <cell r="L12" t="str">
            <v>Nación</v>
          </cell>
          <cell r="M12" t="str">
            <v>10</v>
          </cell>
          <cell r="N12" t="str">
            <v>CSF</v>
          </cell>
          <cell r="W12">
            <v>79000000000</v>
          </cell>
          <cell r="X12">
            <v>79000000000</v>
          </cell>
        </row>
        <row r="13">
          <cell r="A13" t="str">
            <v>21-01-01</v>
          </cell>
          <cell r="B13" t="str">
            <v xml:space="preserve">MINISTERIO DE MINAS Y ENERGÍA - GESTIÓN GENERAL </v>
          </cell>
          <cell r="C13" t="str">
            <v>A-03-04-02-001</v>
          </cell>
          <cell r="D13" t="str">
            <v>A</v>
          </cell>
          <cell r="E13" t="str">
            <v>03</v>
          </cell>
          <cell r="F13" t="str">
            <v>04</v>
          </cell>
          <cell r="G13" t="str">
            <v>02</v>
          </cell>
          <cell r="H13" t="str">
            <v>001</v>
          </cell>
          <cell r="L13" t="str">
            <v>Nación</v>
          </cell>
          <cell r="M13" t="str">
            <v>10</v>
          </cell>
          <cell r="N13" t="str">
            <v>CSF</v>
          </cell>
          <cell r="W13">
            <v>74468162</v>
          </cell>
          <cell r="X13">
            <v>74468162</v>
          </cell>
        </row>
        <row r="14">
          <cell r="A14" t="str">
            <v>21-01-01</v>
          </cell>
          <cell r="B14" t="str">
            <v xml:space="preserve">MINISTERIO DE MINAS Y ENERGÍA - GESTIÓN GENERAL </v>
          </cell>
          <cell r="C14" t="str">
            <v>A-03-04-02-010</v>
          </cell>
          <cell r="D14" t="str">
            <v>A</v>
          </cell>
          <cell r="E14" t="str">
            <v>03</v>
          </cell>
          <cell r="F14" t="str">
            <v>04</v>
          </cell>
          <cell r="G14" t="str">
            <v>02</v>
          </cell>
          <cell r="H14" t="str">
            <v>010</v>
          </cell>
          <cell r="L14" t="str">
            <v>Nación</v>
          </cell>
          <cell r="M14" t="str">
            <v>10</v>
          </cell>
          <cell r="N14" t="str">
            <v>CSF</v>
          </cell>
          <cell r="W14">
            <v>16510800</v>
          </cell>
          <cell r="X14">
            <v>16510800</v>
          </cell>
        </row>
        <row r="15">
          <cell r="A15" t="str">
            <v>21-01-01</v>
          </cell>
          <cell r="B15" t="str">
            <v xml:space="preserve">MINISTERIO DE MINAS Y ENERGÍA - GESTIÓN GENERAL </v>
          </cell>
          <cell r="C15" t="str">
            <v>A-03-04-02-012</v>
          </cell>
          <cell r="D15" t="str">
            <v>A</v>
          </cell>
          <cell r="E15" t="str">
            <v>03</v>
          </cell>
          <cell r="F15" t="str">
            <v>04</v>
          </cell>
          <cell r="G15" t="str">
            <v>02</v>
          </cell>
          <cell r="H15" t="str">
            <v>012</v>
          </cell>
          <cell r="L15" t="str">
            <v>Nación</v>
          </cell>
          <cell r="M15" t="str">
            <v>10</v>
          </cell>
          <cell r="N15" t="str">
            <v>CSF</v>
          </cell>
          <cell r="W15">
            <v>36593627.399999999</v>
          </cell>
          <cell r="X15">
            <v>36593627.399999999</v>
          </cell>
        </row>
        <row r="16">
          <cell r="A16" t="str">
            <v>21-01-01</v>
          </cell>
          <cell r="B16" t="str">
            <v xml:space="preserve">MINISTERIO DE MINAS Y ENERGÍA - GESTIÓN GENERAL </v>
          </cell>
          <cell r="C16" t="str">
            <v>A-03-10</v>
          </cell>
          <cell r="D16" t="str">
            <v>A</v>
          </cell>
          <cell r="E16" t="str">
            <v>03</v>
          </cell>
          <cell r="F16" t="str">
            <v>10</v>
          </cell>
          <cell r="L16" t="str">
            <v>Nación</v>
          </cell>
          <cell r="M16" t="str">
            <v>10</v>
          </cell>
          <cell r="N16" t="str">
            <v>CSF</v>
          </cell>
          <cell r="W16">
            <v>13475064440.700001</v>
          </cell>
          <cell r="X16">
            <v>13475064440.700001</v>
          </cell>
        </row>
        <row r="17">
          <cell r="A17" t="str">
            <v>21-01-01</v>
          </cell>
          <cell r="B17" t="str">
            <v xml:space="preserve">MINISTERIO DE MINAS Y ENERGÍA - GESTIÓN GENERAL </v>
          </cell>
          <cell r="C17" t="str">
            <v>A-08-01</v>
          </cell>
          <cell r="D17" t="str">
            <v>A</v>
          </cell>
          <cell r="E17" t="str">
            <v>08</v>
          </cell>
          <cell r="F17" t="str">
            <v>01</v>
          </cell>
          <cell r="L17" t="str">
            <v>Nación</v>
          </cell>
          <cell r="M17" t="str">
            <v>10</v>
          </cell>
          <cell r="N17" t="str">
            <v>CSF</v>
          </cell>
          <cell r="W17">
            <v>80450664</v>
          </cell>
          <cell r="X17">
            <v>80450664</v>
          </cell>
        </row>
        <row r="18">
          <cell r="A18" t="str">
            <v>21-01-01</v>
          </cell>
          <cell r="B18" t="str">
            <v xml:space="preserve">MINISTERIO DE MINAS Y ENERGÍA - GESTIÓN GENERAL </v>
          </cell>
          <cell r="C18" t="str">
            <v>A-08-03</v>
          </cell>
          <cell r="D18" t="str">
            <v>A</v>
          </cell>
          <cell r="E18" t="str">
            <v>08</v>
          </cell>
          <cell r="F18" t="str">
            <v>03</v>
          </cell>
          <cell r="L18" t="str">
            <v>Nación</v>
          </cell>
          <cell r="M18" t="str">
            <v>10</v>
          </cell>
          <cell r="N18" t="str">
            <v>CSF</v>
          </cell>
          <cell r="W18">
            <v>5561100</v>
          </cell>
          <cell r="X18">
            <v>450900</v>
          </cell>
        </row>
        <row r="19">
          <cell r="A19" t="str">
            <v>21-01-01</v>
          </cell>
          <cell r="B19" t="str">
            <v xml:space="preserve">MINISTERIO DE MINAS Y ENERGÍA - GESTIÓN GENERAL </v>
          </cell>
          <cell r="C19" t="str">
            <v>A-08-04-01</v>
          </cell>
          <cell r="D19" t="str">
            <v>A</v>
          </cell>
          <cell r="E19" t="str">
            <v>08</v>
          </cell>
          <cell r="F19" t="str">
            <v>04</v>
          </cell>
          <cell r="G19" t="str">
            <v>01</v>
          </cell>
          <cell r="L19" t="str">
            <v>Nación</v>
          </cell>
          <cell r="M19" t="str">
            <v>11</v>
          </cell>
          <cell r="N19" t="str">
            <v>SSF</v>
          </cell>
          <cell r="W19">
            <v>11428606000</v>
          </cell>
          <cell r="X19">
            <v>11428606000</v>
          </cell>
        </row>
        <row r="20">
          <cell r="A20" t="str">
            <v>21-01-01</v>
          </cell>
          <cell r="B20" t="str">
            <v xml:space="preserve">MINISTERIO DE MINAS Y ENERGÍA - GESTIÓN GENERAL </v>
          </cell>
          <cell r="C20" t="str">
            <v>B-10-01-03</v>
          </cell>
          <cell r="D20" t="str">
            <v>B</v>
          </cell>
          <cell r="E20" t="str">
            <v>10</v>
          </cell>
          <cell r="F20" t="str">
            <v>01</v>
          </cell>
          <cell r="G20" t="str">
            <v>03</v>
          </cell>
          <cell r="L20" t="str">
            <v>Nación</v>
          </cell>
          <cell r="M20" t="str">
            <v>11</v>
          </cell>
          <cell r="N20" t="str">
            <v>SSF</v>
          </cell>
          <cell r="W20">
            <v>6843891532</v>
          </cell>
          <cell r="X20">
            <v>6843891532</v>
          </cell>
        </row>
        <row r="21">
          <cell r="A21" t="str">
            <v>21-01-01</v>
          </cell>
          <cell r="B21" t="str">
            <v xml:space="preserve">MINISTERIO DE MINAS Y ENERGÍA - GESTIÓN GENERAL </v>
          </cell>
          <cell r="C21" t="str">
            <v>B-10-04-01</v>
          </cell>
          <cell r="D21" t="str">
            <v>B</v>
          </cell>
          <cell r="E21" t="str">
            <v>10</v>
          </cell>
          <cell r="F21" t="str">
            <v>04</v>
          </cell>
          <cell r="G21" t="str">
            <v>01</v>
          </cell>
          <cell r="L21" t="str">
            <v>Nación</v>
          </cell>
          <cell r="M21" t="str">
            <v>11</v>
          </cell>
          <cell r="N21" t="str">
            <v>CSF</v>
          </cell>
          <cell r="W21">
            <v>3559789142.8600001</v>
          </cell>
          <cell r="X21">
            <v>3559789142.8600001</v>
          </cell>
        </row>
        <row r="22">
          <cell r="A22" t="str">
            <v>21-01-01</v>
          </cell>
          <cell r="B22" t="str">
            <v xml:space="preserve">MINISTERIO DE MINAS Y ENERGÍA - GESTIÓN GENERAL </v>
          </cell>
          <cell r="C22" t="str">
            <v>C-2101-1900-8</v>
          </cell>
          <cell r="D22" t="str">
            <v>C</v>
          </cell>
          <cell r="E22" t="str">
            <v>2101</v>
          </cell>
          <cell r="F22" t="str">
            <v>1900</v>
          </cell>
          <cell r="G22" t="str">
            <v>8</v>
          </cell>
          <cell r="L22" t="str">
            <v>Nación</v>
          </cell>
          <cell r="M22" t="str">
            <v>10</v>
          </cell>
          <cell r="N22" t="str">
            <v>CSF</v>
          </cell>
          <cell r="W22">
            <v>1047750000000</v>
          </cell>
          <cell r="X22">
            <v>1047750000000</v>
          </cell>
        </row>
        <row r="23">
          <cell r="A23" t="str">
            <v>21-01-01</v>
          </cell>
          <cell r="B23" t="str">
            <v xml:space="preserve">MINISTERIO DE MINAS Y ENERGÍA - GESTIÓN GENERAL </v>
          </cell>
          <cell r="C23" t="str">
            <v>C-2101-1900-9</v>
          </cell>
          <cell r="D23" t="str">
            <v>C</v>
          </cell>
          <cell r="E23" t="str">
            <v>2101</v>
          </cell>
          <cell r="F23" t="str">
            <v>1900</v>
          </cell>
          <cell r="G23" t="str">
            <v>9</v>
          </cell>
          <cell r="L23" t="str">
            <v>Nación</v>
          </cell>
          <cell r="M23" t="str">
            <v>16</v>
          </cell>
          <cell r="N23" t="str">
            <v>CSF</v>
          </cell>
          <cell r="W23">
            <v>1754136136</v>
          </cell>
          <cell r="X23">
            <v>759698866</v>
          </cell>
        </row>
        <row r="24">
          <cell r="A24" t="str">
            <v>21-01-01</v>
          </cell>
          <cell r="B24" t="str">
            <v xml:space="preserve">MINISTERIO DE MINAS Y ENERGÍA - GESTIÓN GENERAL </v>
          </cell>
          <cell r="C24" t="str">
            <v>C-2101-1900-10</v>
          </cell>
          <cell r="D24" t="str">
            <v>C</v>
          </cell>
          <cell r="E24" t="str">
            <v>2101</v>
          </cell>
          <cell r="F24" t="str">
            <v>1900</v>
          </cell>
          <cell r="G24" t="str">
            <v>10</v>
          </cell>
          <cell r="L24" t="str">
            <v>Nación</v>
          </cell>
          <cell r="M24" t="str">
            <v>10</v>
          </cell>
          <cell r="N24" t="str">
            <v>CSF</v>
          </cell>
          <cell r="W24">
            <v>62299913109</v>
          </cell>
          <cell r="X24">
            <v>57469434484.75</v>
          </cell>
        </row>
        <row r="25">
          <cell r="A25" t="str">
            <v>21-01-01</v>
          </cell>
          <cell r="B25" t="str">
            <v xml:space="preserve">MINISTERIO DE MINAS Y ENERGÍA - GESTIÓN GENERAL </v>
          </cell>
          <cell r="C25" t="str">
            <v>C-2101-1900-11</v>
          </cell>
          <cell r="D25" t="str">
            <v>C</v>
          </cell>
          <cell r="E25" t="str">
            <v>2101</v>
          </cell>
          <cell r="F25" t="str">
            <v>1900</v>
          </cell>
          <cell r="G25" t="str">
            <v>11</v>
          </cell>
          <cell r="L25" t="str">
            <v>Nación</v>
          </cell>
          <cell r="M25" t="str">
            <v>11</v>
          </cell>
          <cell r="N25" t="str">
            <v>CSF</v>
          </cell>
          <cell r="W25">
            <v>333706817.32999998</v>
          </cell>
          <cell r="X25">
            <v>243698133.33000001</v>
          </cell>
        </row>
        <row r="26">
          <cell r="A26" t="str">
            <v>21-01-01</v>
          </cell>
          <cell r="B26" t="str">
            <v xml:space="preserve">MINISTERIO DE MINAS Y ENERGÍA - GESTIÓN GENERAL </v>
          </cell>
          <cell r="C26" t="str">
            <v>C-2101-1900-11</v>
          </cell>
          <cell r="D26" t="str">
            <v>C</v>
          </cell>
          <cell r="E26" t="str">
            <v>2101</v>
          </cell>
          <cell r="F26" t="str">
            <v>1900</v>
          </cell>
          <cell r="G26" t="str">
            <v>11</v>
          </cell>
          <cell r="L26" t="str">
            <v>Nación</v>
          </cell>
          <cell r="M26" t="str">
            <v>13</v>
          </cell>
          <cell r="N26" t="str">
            <v>CSF</v>
          </cell>
          <cell r="W26">
            <v>0</v>
          </cell>
          <cell r="X26">
            <v>0</v>
          </cell>
        </row>
        <row r="27">
          <cell r="A27" t="str">
            <v>21-01-01</v>
          </cell>
          <cell r="B27" t="str">
            <v xml:space="preserve">MINISTERIO DE MINAS Y ENERGÍA - GESTIÓN GENERAL </v>
          </cell>
          <cell r="C27" t="str">
            <v>C-2102-1900-6</v>
          </cell>
          <cell r="D27" t="str">
            <v>C</v>
          </cell>
          <cell r="E27" t="str">
            <v>2102</v>
          </cell>
          <cell r="F27" t="str">
            <v>1900</v>
          </cell>
          <cell r="G27" t="str">
            <v>6</v>
          </cell>
          <cell r="L27" t="str">
            <v>Nación</v>
          </cell>
          <cell r="M27" t="str">
            <v>10</v>
          </cell>
          <cell r="N27" t="str">
            <v>CSF</v>
          </cell>
          <cell r="W27">
            <v>1898140302322.6599</v>
          </cell>
          <cell r="X27">
            <v>1896057330665.6599</v>
          </cell>
        </row>
        <row r="28">
          <cell r="A28" t="str">
            <v>21-01-01</v>
          </cell>
          <cell r="B28" t="str">
            <v xml:space="preserve">MINISTERIO DE MINAS Y ENERGÍA - GESTIÓN GENERAL </v>
          </cell>
          <cell r="C28" t="str">
            <v>C-2102-1900-6</v>
          </cell>
          <cell r="D28" t="str">
            <v>C</v>
          </cell>
          <cell r="E28" t="str">
            <v>2102</v>
          </cell>
          <cell r="F28" t="str">
            <v>1900</v>
          </cell>
          <cell r="G28" t="str">
            <v>6</v>
          </cell>
          <cell r="L28" t="str">
            <v>Nación</v>
          </cell>
          <cell r="M28" t="str">
            <v>51</v>
          </cell>
          <cell r="N28" t="str">
            <v>CSF</v>
          </cell>
          <cell r="W28">
            <v>48201920057</v>
          </cell>
          <cell r="X28">
            <v>43626769718</v>
          </cell>
        </row>
        <row r="29">
          <cell r="A29" t="str">
            <v>21-01-01</v>
          </cell>
          <cell r="B29" t="str">
            <v xml:space="preserve">MINISTERIO DE MINAS Y ENERGÍA - GESTIÓN GENERAL </v>
          </cell>
          <cell r="C29" t="str">
            <v>C-2102-1900-7</v>
          </cell>
          <cell r="D29" t="str">
            <v>C</v>
          </cell>
          <cell r="E29" t="str">
            <v>2102</v>
          </cell>
          <cell r="F29" t="str">
            <v>1900</v>
          </cell>
          <cell r="G29" t="str">
            <v>7</v>
          </cell>
          <cell r="L29" t="str">
            <v>Nación</v>
          </cell>
          <cell r="M29" t="str">
            <v>13</v>
          </cell>
          <cell r="N29" t="str">
            <v>CSF</v>
          </cell>
          <cell r="W29">
            <v>0</v>
          </cell>
          <cell r="X29">
            <v>0</v>
          </cell>
        </row>
        <row r="30">
          <cell r="A30" t="str">
            <v>21-01-01</v>
          </cell>
          <cell r="B30" t="str">
            <v xml:space="preserve">MINISTERIO DE MINAS Y ENERGÍA - GESTIÓN GENERAL </v>
          </cell>
          <cell r="C30" t="str">
            <v>C-2102-1900-7</v>
          </cell>
          <cell r="D30" t="str">
            <v>C</v>
          </cell>
          <cell r="E30" t="str">
            <v>2102</v>
          </cell>
          <cell r="F30" t="str">
            <v>1900</v>
          </cell>
          <cell r="G30" t="str">
            <v>7</v>
          </cell>
          <cell r="L30" t="str">
            <v>Nación</v>
          </cell>
          <cell r="M30" t="str">
            <v>14</v>
          </cell>
          <cell r="N30" t="str">
            <v>CSF</v>
          </cell>
          <cell r="W30">
            <v>11547036722</v>
          </cell>
          <cell r="X30">
            <v>11547036722</v>
          </cell>
        </row>
        <row r="31">
          <cell r="A31" t="str">
            <v>21-01-01</v>
          </cell>
          <cell r="B31" t="str">
            <v xml:space="preserve">MINISTERIO DE MINAS Y ENERGÍA - GESTIÓN GENERAL </v>
          </cell>
          <cell r="C31" t="str">
            <v>C-2102-1900-7</v>
          </cell>
          <cell r="D31" t="str">
            <v>C</v>
          </cell>
          <cell r="E31" t="str">
            <v>2102</v>
          </cell>
          <cell r="F31" t="str">
            <v>1900</v>
          </cell>
          <cell r="G31" t="str">
            <v>7</v>
          </cell>
          <cell r="L31" t="str">
            <v>Nación</v>
          </cell>
          <cell r="M31" t="str">
            <v>16</v>
          </cell>
          <cell r="N31" t="str">
            <v>SSF</v>
          </cell>
          <cell r="W31">
            <v>28004776794</v>
          </cell>
          <cell r="X31">
            <v>27885506794</v>
          </cell>
        </row>
        <row r="32">
          <cell r="A32" t="str">
            <v>21-01-01</v>
          </cell>
          <cell r="B32" t="str">
            <v xml:space="preserve">MINISTERIO DE MINAS Y ENERGÍA - GESTIÓN GENERAL </v>
          </cell>
          <cell r="C32" t="str">
            <v>C-2102-1900-8</v>
          </cell>
          <cell r="D32" t="str">
            <v>C</v>
          </cell>
          <cell r="E32" t="str">
            <v>2102</v>
          </cell>
          <cell r="F32" t="str">
            <v>1900</v>
          </cell>
          <cell r="G32" t="str">
            <v>8</v>
          </cell>
          <cell r="L32" t="str">
            <v>Nación</v>
          </cell>
          <cell r="M32" t="str">
            <v>16</v>
          </cell>
          <cell r="N32" t="str">
            <v>CSF</v>
          </cell>
          <cell r="W32">
            <v>152111810234</v>
          </cell>
          <cell r="X32">
            <v>152106670781</v>
          </cell>
        </row>
        <row r="33">
          <cell r="A33" t="str">
            <v>21-01-01</v>
          </cell>
          <cell r="B33" t="str">
            <v xml:space="preserve">MINISTERIO DE MINAS Y ENERGÍA - GESTIÓN GENERAL </v>
          </cell>
          <cell r="C33" t="str">
            <v>C-2102-1900-9</v>
          </cell>
          <cell r="D33" t="str">
            <v>C</v>
          </cell>
          <cell r="E33" t="str">
            <v>2102</v>
          </cell>
          <cell r="F33" t="str">
            <v>1900</v>
          </cell>
          <cell r="G33" t="str">
            <v>9</v>
          </cell>
          <cell r="L33" t="str">
            <v>Nación</v>
          </cell>
          <cell r="M33" t="str">
            <v>16</v>
          </cell>
          <cell r="N33" t="str">
            <v>CSF</v>
          </cell>
          <cell r="W33">
            <v>128703875865</v>
          </cell>
          <cell r="X33">
            <v>14466471296</v>
          </cell>
        </row>
        <row r="34">
          <cell r="A34" t="str">
            <v>21-01-01</v>
          </cell>
          <cell r="B34" t="str">
            <v xml:space="preserve">MINISTERIO DE MINAS Y ENERGÍA - GESTIÓN GENERAL </v>
          </cell>
          <cell r="C34" t="str">
            <v>C-2102-1900-10</v>
          </cell>
          <cell r="D34" t="str">
            <v>C</v>
          </cell>
          <cell r="E34" t="str">
            <v>2102</v>
          </cell>
          <cell r="F34" t="str">
            <v>1900</v>
          </cell>
          <cell r="G34" t="str">
            <v>10</v>
          </cell>
          <cell r="L34" t="str">
            <v>Nación</v>
          </cell>
          <cell r="M34" t="str">
            <v>52</v>
          </cell>
          <cell r="N34" t="str">
            <v>CSF</v>
          </cell>
          <cell r="W34">
            <v>119636413577.74001</v>
          </cell>
          <cell r="X34">
            <v>54532152675.970001</v>
          </cell>
        </row>
        <row r="35">
          <cell r="A35" t="str">
            <v>21-01-01</v>
          </cell>
          <cell r="B35" t="str">
            <v xml:space="preserve">MINISTERIO DE MINAS Y ENERGÍA - GESTIÓN GENERAL </v>
          </cell>
          <cell r="C35" t="str">
            <v>C-2102-1900-11</v>
          </cell>
          <cell r="D35" t="str">
            <v>C</v>
          </cell>
          <cell r="E35" t="str">
            <v>2102</v>
          </cell>
          <cell r="F35" t="str">
            <v>1900</v>
          </cell>
          <cell r="G35" t="str">
            <v>11</v>
          </cell>
          <cell r="L35" t="str">
            <v>Nación</v>
          </cell>
          <cell r="M35" t="str">
            <v>16</v>
          </cell>
          <cell r="N35" t="str">
            <v>CSF</v>
          </cell>
          <cell r="W35">
            <v>109176883442.33</v>
          </cell>
          <cell r="X35">
            <v>31074815946.830002</v>
          </cell>
        </row>
        <row r="36">
          <cell r="A36" t="str">
            <v>21-01-01</v>
          </cell>
          <cell r="B36" t="str">
            <v xml:space="preserve">MINISTERIO DE MINAS Y ENERGÍA - GESTIÓN GENERAL </v>
          </cell>
          <cell r="C36" t="str">
            <v>C-2102-1900-12</v>
          </cell>
          <cell r="D36" t="str">
            <v>C</v>
          </cell>
          <cell r="E36" t="str">
            <v>2102</v>
          </cell>
          <cell r="F36" t="str">
            <v>1900</v>
          </cell>
          <cell r="G36" t="str">
            <v>12</v>
          </cell>
          <cell r="H36" t="str">
            <v/>
          </cell>
          <cell r="I36" t="str">
            <v/>
          </cell>
          <cell r="J36" t="str">
            <v/>
          </cell>
          <cell r="K36" t="str">
            <v/>
          </cell>
          <cell r="L36" t="str">
            <v>Nación</v>
          </cell>
          <cell r="M36" t="str">
            <v>11</v>
          </cell>
          <cell r="N36" t="str">
            <v>CSF</v>
          </cell>
          <cell r="W36">
            <v>542501223.98000002</v>
          </cell>
          <cell r="X36">
            <v>523764326.98000002</v>
          </cell>
        </row>
        <row r="37">
          <cell r="A37" t="str">
            <v>21-01-01</v>
          </cell>
          <cell r="B37" t="str">
            <v xml:space="preserve">MINISTERIO DE MINAS Y ENERGÍA - GESTIÓN GENERAL </v>
          </cell>
          <cell r="C37" t="str">
            <v>C-2102-1900-13</v>
          </cell>
          <cell r="D37" t="str">
            <v>C</v>
          </cell>
          <cell r="E37" t="str">
            <v>2102</v>
          </cell>
          <cell r="F37" t="str">
            <v>1900</v>
          </cell>
          <cell r="G37" t="str">
            <v>13</v>
          </cell>
          <cell r="H37" t="str">
            <v/>
          </cell>
          <cell r="I37" t="str">
            <v/>
          </cell>
          <cell r="J37" t="str">
            <v/>
          </cell>
          <cell r="K37" t="str">
            <v/>
          </cell>
          <cell r="L37" t="str">
            <v>Nación</v>
          </cell>
          <cell r="M37" t="str">
            <v>11</v>
          </cell>
          <cell r="N37" t="str">
            <v>CSF</v>
          </cell>
          <cell r="W37">
            <v>120461743</v>
          </cell>
          <cell r="X37">
            <v>104323565</v>
          </cell>
        </row>
        <row r="38">
          <cell r="A38" t="str">
            <v>21-01-01</v>
          </cell>
          <cell r="B38" t="str">
            <v xml:space="preserve">MINISTERIO DE MINAS Y ENERGÍA - GESTIÓN GENERAL </v>
          </cell>
          <cell r="C38" t="str">
            <v>C-2102-1900-14</v>
          </cell>
          <cell r="D38" t="str">
            <v>C</v>
          </cell>
          <cell r="E38" t="str">
            <v>2102</v>
          </cell>
          <cell r="F38" t="str">
            <v>1900</v>
          </cell>
          <cell r="G38" t="str">
            <v>14</v>
          </cell>
          <cell r="H38" t="str">
            <v/>
          </cell>
          <cell r="I38" t="str">
            <v/>
          </cell>
          <cell r="J38" t="str">
            <v/>
          </cell>
          <cell r="K38" t="str">
            <v/>
          </cell>
          <cell r="L38" t="str">
            <v>Nación</v>
          </cell>
          <cell r="M38" t="str">
            <v>13</v>
          </cell>
          <cell r="N38" t="str">
            <v>CSF</v>
          </cell>
          <cell r="W38">
            <v>0</v>
          </cell>
          <cell r="X38">
            <v>0</v>
          </cell>
        </row>
        <row r="39">
          <cell r="A39" t="str">
            <v>21-01-01</v>
          </cell>
          <cell r="B39" t="str">
            <v xml:space="preserve">MINISTERIO DE MINAS Y ENERGÍA - GESTIÓN GENERAL </v>
          </cell>
          <cell r="C39" t="str">
            <v>C-2102-1900-14</v>
          </cell>
          <cell r="D39" t="str">
            <v>C</v>
          </cell>
          <cell r="E39" t="str">
            <v>2102</v>
          </cell>
          <cell r="F39" t="str">
            <v>1900</v>
          </cell>
          <cell r="G39" t="str">
            <v>14</v>
          </cell>
          <cell r="H39" t="str">
            <v/>
          </cell>
          <cell r="I39" t="str">
            <v/>
          </cell>
          <cell r="J39" t="str">
            <v/>
          </cell>
          <cell r="K39" t="str">
            <v/>
          </cell>
          <cell r="L39" t="str">
            <v>Nación</v>
          </cell>
          <cell r="M39" t="str">
            <v>14</v>
          </cell>
          <cell r="N39" t="str">
            <v>CSF</v>
          </cell>
          <cell r="W39">
            <v>0</v>
          </cell>
          <cell r="X39">
            <v>0</v>
          </cell>
        </row>
        <row r="40">
          <cell r="A40" t="str">
            <v>21-01-01</v>
          </cell>
          <cell r="B40" t="str">
            <v xml:space="preserve">MINISTERIO DE MINAS Y ENERGÍA - GESTIÓN GENERAL </v>
          </cell>
          <cell r="C40" t="str">
            <v>C-2102-1900-14</v>
          </cell>
          <cell r="D40" t="str">
            <v>C</v>
          </cell>
          <cell r="E40" t="str">
            <v>2102</v>
          </cell>
          <cell r="F40" t="str">
            <v>1900</v>
          </cell>
          <cell r="G40" t="str">
            <v>14</v>
          </cell>
          <cell r="H40" t="str">
            <v/>
          </cell>
          <cell r="I40" t="str">
            <v/>
          </cell>
          <cell r="J40" t="str">
            <v/>
          </cell>
          <cell r="K40" t="str">
            <v/>
          </cell>
          <cell r="L40" t="str">
            <v>Nación</v>
          </cell>
          <cell r="M40" t="str">
            <v>16</v>
          </cell>
          <cell r="N40" t="str">
            <v>SSF</v>
          </cell>
          <cell r="W40">
            <v>6986034104</v>
          </cell>
          <cell r="X40">
            <v>6968384104</v>
          </cell>
        </row>
        <row r="41">
          <cell r="A41" t="str">
            <v>21-01-01</v>
          </cell>
          <cell r="B41" t="str">
            <v xml:space="preserve">MINISTERIO DE MINAS Y ENERGÍA - GESTIÓN GENERAL </v>
          </cell>
          <cell r="C41" t="str">
            <v>C-2103-1900-5</v>
          </cell>
          <cell r="D41" t="str">
            <v>C</v>
          </cell>
          <cell r="E41" t="str">
            <v>2103</v>
          </cell>
          <cell r="F41" t="str">
            <v>1900</v>
          </cell>
          <cell r="G41" t="str">
            <v>5</v>
          </cell>
          <cell r="L41" t="str">
            <v>Nación</v>
          </cell>
          <cell r="M41" t="str">
            <v>11</v>
          </cell>
          <cell r="N41" t="str">
            <v>CSF</v>
          </cell>
          <cell r="W41">
            <v>3047833012</v>
          </cell>
          <cell r="X41">
            <v>2991409376.5799999</v>
          </cell>
        </row>
        <row r="42">
          <cell r="A42" t="str">
            <v>21-01-01</v>
          </cell>
          <cell r="B42" t="str">
            <v xml:space="preserve">MINISTERIO DE MINAS Y ENERGÍA - GESTIÓN GENERAL </v>
          </cell>
          <cell r="C42" t="str">
            <v>C-2103-1900-5</v>
          </cell>
          <cell r="D42" t="str">
            <v>C</v>
          </cell>
          <cell r="E42" t="str">
            <v>2103</v>
          </cell>
          <cell r="F42" t="str">
            <v>1900</v>
          </cell>
          <cell r="G42" t="str">
            <v>5</v>
          </cell>
          <cell r="L42" t="str">
            <v>Nación</v>
          </cell>
          <cell r="M42" t="str">
            <v>13</v>
          </cell>
          <cell r="N42" t="str">
            <v>CSF</v>
          </cell>
          <cell r="W42">
            <v>1864932000</v>
          </cell>
          <cell r="X42">
            <v>1755628150.29</v>
          </cell>
        </row>
        <row r="43">
          <cell r="A43" t="str">
            <v>21-01-01</v>
          </cell>
          <cell r="B43" t="str">
            <v xml:space="preserve">MINISTERIO DE MINAS Y ENERGÍA - GESTIÓN GENERAL </v>
          </cell>
          <cell r="C43" t="str">
            <v>C-2103-1900-7</v>
          </cell>
          <cell r="D43" t="str">
            <v>C</v>
          </cell>
          <cell r="E43" t="str">
            <v>2103</v>
          </cell>
          <cell r="F43" t="str">
            <v>1900</v>
          </cell>
          <cell r="G43" t="str">
            <v>7</v>
          </cell>
          <cell r="H43" t="str">
            <v/>
          </cell>
          <cell r="I43" t="str">
            <v/>
          </cell>
          <cell r="J43" t="str">
            <v/>
          </cell>
          <cell r="K43" t="str">
            <v/>
          </cell>
          <cell r="L43" t="str">
            <v>Nación</v>
          </cell>
          <cell r="M43" t="str">
            <v>10</v>
          </cell>
          <cell r="N43" t="str">
            <v>CSF</v>
          </cell>
          <cell r="W43">
            <v>65722290898.769997</v>
          </cell>
          <cell r="X43">
            <v>59740178064.239998</v>
          </cell>
        </row>
        <row r="44">
          <cell r="A44" t="str">
            <v>21-01-01</v>
          </cell>
          <cell r="B44" t="str">
            <v xml:space="preserve">MINISTERIO DE MINAS Y ENERGÍA - GESTIÓN GENERAL </v>
          </cell>
          <cell r="C44" t="str">
            <v>C-2103-1900-8</v>
          </cell>
          <cell r="D44" t="str">
            <v>C</v>
          </cell>
          <cell r="E44" t="str">
            <v>2103</v>
          </cell>
          <cell r="F44" t="str">
            <v>1900</v>
          </cell>
          <cell r="G44" t="str">
            <v>8</v>
          </cell>
          <cell r="L44" t="str">
            <v>Nación</v>
          </cell>
          <cell r="M44" t="str">
            <v>11</v>
          </cell>
          <cell r="N44" t="str">
            <v>CSF</v>
          </cell>
          <cell r="W44">
            <v>611753391.5</v>
          </cell>
          <cell r="X44">
            <v>564299466.5</v>
          </cell>
        </row>
        <row r="45">
          <cell r="A45" t="str">
            <v>21-01-01</v>
          </cell>
          <cell r="B45" t="str">
            <v xml:space="preserve">MINISTERIO DE MINAS Y ENERGÍA - GESTIÓN GENERAL </v>
          </cell>
          <cell r="C45" t="str">
            <v>C-2103-1900-8</v>
          </cell>
          <cell r="D45" t="str">
            <v>C</v>
          </cell>
          <cell r="E45" t="str">
            <v>2103</v>
          </cell>
          <cell r="F45" t="str">
            <v>1900</v>
          </cell>
          <cell r="G45" t="str">
            <v>8</v>
          </cell>
          <cell r="L45" t="str">
            <v>Nación</v>
          </cell>
          <cell r="M45" t="str">
            <v>13</v>
          </cell>
          <cell r="N45" t="str">
            <v>CSF</v>
          </cell>
          <cell r="W45">
            <v>488954340</v>
          </cell>
          <cell r="X45">
            <v>440058906</v>
          </cell>
        </row>
        <row r="46">
          <cell r="A46" t="str">
            <v>21-01-01</v>
          </cell>
          <cell r="B46" t="str">
            <v xml:space="preserve">MINISTERIO DE MINAS Y ENERGÍA - GESTIÓN GENERAL </v>
          </cell>
          <cell r="C46" t="str">
            <v>C-2104-1900-8</v>
          </cell>
          <cell r="D46" t="str">
            <v>C</v>
          </cell>
          <cell r="E46" t="str">
            <v>2104</v>
          </cell>
          <cell r="F46" t="str">
            <v>1900</v>
          </cell>
          <cell r="G46" t="str">
            <v>8</v>
          </cell>
          <cell r="L46" t="str">
            <v>Nación</v>
          </cell>
          <cell r="M46" t="str">
            <v>11</v>
          </cell>
          <cell r="N46" t="str">
            <v>CSF</v>
          </cell>
          <cell r="W46">
            <v>2661550231</v>
          </cell>
          <cell r="X46">
            <v>1938581297</v>
          </cell>
        </row>
        <row r="47">
          <cell r="A47" t="str">
            <v>21-01-01</v>
          </cell>
          <cell r="B47" t="str">
            <v xml:space="preserve">MINISTERIO DE MINAS Y ENERGÍA - GESTIÓN GENERAL </v>
          </cell>
          <cell r="C47" t="str">
            <v>C-2104-1900-8</v>
          </cell>
          <cell r="D47" t="str">
            <v>C</v>
          </cell>
          <cell r="E47" t="str">
            <v>2104</v>
          </cell>
          <cell r="F47" t="str">
            <v>1900</v>
          </cell>
          <cell r="G47" t="str">
            <v>8</v>
          </cell>
          <cell r="L47" t="str">
            <v>Nación</v>
          </cell>
          <cell r="M47" t="str">
            <v>13</v>
          </cell>
          <cell r="N47" t="str">
            <v>CSF</v>
          </cell>
          <cell r="W47">
            <v>1948336600</v>
          </cell>
          <cell r="X47">
            <v>79916830</v>
          </cell>
        </row>
        <row r="48">
          <cell r="A48" t="str">
            <v>21-01-01</v>
          </cell>
          <cell r="B48" t="str">
            <v xml:space="preserve">MINISTERIO DE MINAS Y ENERGÍA - GESTIÓN GENERAL </v>
          </cell>
          <cell r="C48" t="str">
            <v>C-2104-1900-16</v>
          </cell>
          <cell r="D48" t="str">
            <v>C</v>
          </cell>
          <cell r="E48" t="str">
            <v>2104</v>
          </cell>
          <cell r="F48" t="str">
            <v>1900</v>
          </cell>
          <cell r="G48" t="str">
            <v>16</v>
          </cell>
          <cell r="H48" t="str">
            <v/>
          </cell>
          <cell r="I48" t="str">
            <v/>
          </cell>
          <cell r="J48" t="str">
            <v/>
          </cell>
          <cell r="K48" t="str">
            <v/>
          </cell>
          <cell r="L48" t="str">
            <v>Nación</v>
          </cell>
          <cell r="M48" t="str">
            <v>11</v>
          </cell>
          <cell r="N48" t="str">
            <v>CSF</v>
          </cell>
          <cell r="W48">
            <v>2160439557.2399998</v>
          </cell>
          <cell r="X48">
            <v>1930364682.6600001</v>
          </cell>
        </row>
        <row r="49">
          <cell r="A49" t="str">
            <v>21-01-01</v>
          </cell>
          <cell r="B49" t="str">
            <v xml:space="preserve">MINISTERIO DE MINAS Y ENERGÍA - GESTIÓN GENERAL </v>
          </cell>
          <cell r="C49" t="str">
            <v>C-2104-1900-16</v>
          </cell>
          <cell r="D49" t="str">
            <v>C</v>
          </cell>
          <cell r="E49" t="str">
            <v>2104</v>
          </cell>
          <cell r="F49" t="str">
            <v>1900</v>
          </cell>
          <cell r="G49" t="str">
            <v>16</v>
          </cell>
          <cell r="H49" t="str">
            <v/>
          </cell>
          <cell r="I49" t="str">
            <v/>
          </cell>
          <cell r="J49" t="str">
            <v/>
          </cell>
          <cell r="K49" t="str">
            <v/>
          </cell>
          <cell r="L49" t="str">
            <v>Nación</v>
          </cell>
          <cell r="M49" t="str">
            <v>13</v>
          </cell>
          <cell r="N49" t="str">
            <v>CSF</v>
          </cell>
          <cell r="W49">
            <v>1088548528</v>
          </cell>
          <cell r="X49">
            <v>571525719.20000005</v>
          </cell>
        </row>
        <row r="50">
          <cell r="A50" t="str">
            <v>21-01-01</v>
          </cell>
          <cell r="B50" t="str">
            <v xml:space="preserve">MINISTERIO DE MINAS Y ENERGÍA - GESTIÓN GENERAL </v>
          </cell>
          <cell r="C50" t="str">
            <v>C-2104-1900-17</v>
          </cell>
          <cell r="D50" t="str">
            <v>C</v>
          </cell>
          <cell r="E50" t="str">
            <v>2104</v>
          </cell>
          <cell r="F50" t="str">
            <v>1900</v>
          </cell>
          <cell r="G50" t="str">
            <v>17</v>
          </cell>
          <cell r="H50" t="str">
            <v/>
          </cell>
          <cell r="I50" t="str">
            <v/>
          </cell>
          <cell r="J50" t="str">
            <v/>
          </cell>
          <cell r="K50" t="str">
            <v/>
          </cell>
          <cell r="L50" t="str">
            <v>Nación</v>
          </cell>
          <cell r="M50" t="str">
            <v>11</v>
          </cell>
          <cell r="N50" t="str">
            <v>CSF</v>
          </cell>
          <cell r="W50">
            <v>3488815501.5</v>
          </cell>
          <cell r="X50">
            <v>1925617215</v>
          </cell>
        </row>
        <row r="51">
          <cell r="A51" t="str">
            <v>21-01-01</v>
          </cell>
          <cell r="B51" t="str">
            <v xml:space="preserve">MINISTERIO DE MINAS Y ENERGÍA - GESTIÓN GENERAL </v>
          </cell>
          <cell r="C51" t="str">
            <v>C-2104-1900-18</v>
          </cell>
          <cell r="D51" t="str">
            <v>C</v>
          </cell>
          <cell r="E51" t="str">
            <v>2104</v>
          </cell>
          <cell r="F51" t="str">
            <v>1900</v>
          </cell>
          <cell r="G51" t="str">
            <v>18</v>
          </cell>
          <cell r="L51" t="str">
            <v>Nación</v>
          </cell>
          <cell r="M51" t="str">
            <v>11</v>
          </cell>
          <cell r="N51" t="str">
            <v>CSF</v>
          </cell>
          <cell r="W51">
            <v>1637471345.6700001</v>
          </cell>
          <cell r="X51">
            <v>650532372.66999996</v>
          </cell>
        </row>
        <row r="52">
          <cell r="A52" t="str">
            <v>21-01-01</v>
          </cell>
          <cell r="B52" t="str">
            <v xml:space="preserve">MINISTERIO DE MINAS Y ENERGÍA - GESTIÓN GENERAL </v>
          </cell>
          <cell r="C52" t="str">
            <v>C-2104-1900-18</v>
          </cell>
          <cell r="D52" t="str">
            <v>C</v>
          </cell>
          <cell r="E52" t="str">
            <v>2104</v>
          </cell>
          <cell r="F52" t="str">
            <v>1900</v>
          </cell>
          <cell r="G52" t="str">
            <v>18</v>
          </cell>
          <cell r="L52" t="str">
            <v>Nación</v>
          </cell>
          <cell r="M52" t="str">
            <v>13</v>
          </cell>
          <cell r="N52" t="str">
            <v>CSF</v>
          </cell>
          <cell r="W52">
            <v>888312747</v>
          </cell>
          <cell r="X52">
            <v>257554413</v>
          </cell>
        </row>
        <row r="53">
          <cell r="A53" t="str">
            <v>21-01-01</v>
          </cell>
          <cell r="B53" t="str">
            <v xml:space="preserve">MINISTERIO DE MINAS Y ENERGÍA - GESTIÓN GENERAL </v>
          </cell>
          <cell r="C53" t="str">
            <v>C-2105-1900-7</v>
          </cell>
          <cell r="D53" t="str">
            <v>C</v>
          </cell>
          <cell r="E53" t="str">
            <v>2105</v>
          </cell>
          <cell r="F53" t="str">
            <v>1900</v>
          </cell>
          <cell r="G53" t="str">
            <v>7</v>
          </cell>
          <cell r="L53" t="str">
            <v>Nación</v>
          </cell>
          <cell r="M53" t="str">
            <v>11</v>
          </cell>
          <cell r="N53" t="str">
            <v>CSF</v>
          </cell>
          <cell r="W53">
            <v>979152226</v>
          </cell>
          <cell r="X53">
            <v>972365645</v>
          </cell>
        </row>
        <row r="54">
          <cell r="A54" t="str">
            <v>21-01-01</v>
          </cell>
          <cell r="B54" t="str">
            <v xml:space="preserve">MINISTERIO DE MINAS Y ENERGÍA - GESTIÓN GENERAL </v>
          </cell>
          <cell r="C54" t="str">
            <v>C-2105-1900-8</v>
          </cell>
          <cell r="D54" t="str">
            <v>C</v>
          </cell>
          <cell r="E54" t="str">
            <v>2105</v>
          </cell>
          <cell r="F54" t="str">
            <v>1900</v>
          </cell>
          <cell r="G54" t="str">
            <v>8</v>
          </cell>
          <cell r="L54" t="str">
            <v>Nación</v>
          </cell>
          <cell r="M54" t="str">
            <v>11</v>
          </cell>
          <cell r="N54" t="str">
            <v>CSF</v>
          </cell>
          <cell r="W54">
            <v>3543063492</v>
          </cell>
          <cell r="X54">
            <v>3529303761</v>
          </cell>
        </row>
        <row r="55">
          <cell r="A55" t="str">
            <v>21-01-01</v>
          </cell>
          <cell r="B55" t="str">
            <v xml:space="preserve">MINISTERIO DE MINAS Y ENERGÍA - GESTIÓN GENERAL </v>
          </cell>
          <cell r="C55" t="str">
            <v>C-2105-1900-8</v>
          </cell>
          <cell r="D55" t="str">
            <v>C</v>
          </cell>
          <cell r="E55" t="str">
            <v>2105</v>
          </cell>
          <cell r="F55" t="str">
            <v>1900</v>
          </cell>
          <cell r="G55" t="str">
            <v>8</v>
          </cell>
          <cell r="L55" t="str">
            <v>Nación</v>
          </cell>
          <cell r="M55" t="str">
            <v>13</v>
          </cell>
          <cell r="N55" t="str">
            <v>CSF</v>
          </cell>
          <cell r="W55">
            <v>5000000</v>
          </cell>
          <cell r="X55">
            <v>5000000</v>
          </cell>
        </row>
        <row r="56">
          <cell r="A56" t="str">
            <v>21-01-01</v>
          </cell>
          <cell r="B56" t="str">
            <v xml:space="preserve">MINISTERIO DE MINAS Y ENERGÍA - GESTIÓN GENERAL </v>
          </cell>
          <cell r="C56" t="str">
            <v>C-2105-1900-9</v>
          </cell>
          <cell r="D56" t="str">
            <v>C</v>
          </cell>
          <cell r="E56" t="str">
            <v>2105</v>
          </cell>
          <cell r="F56" t="str">
            <v>1900</v>
          </cell>
          <cell r="G56" t="str">
            <v>9</v>
          </cell>
          <cell r="L56" t="str">
            <v>Nación</v>
          </cell>
          <cell r="M56" t="str">
            <v>11</v>
          </cell>
          <cell r="N56" t="str">
            <v>CSF</v>
          </cell>
          <cell r="W56">
            <v>2251326347</v>
          </cell>
          <cell r="X56">
            <v>2238178006</v>
          </cell>
        </row>
        <row r="57">
          <cell r="A57" t="str">
            <v>21-01-01</v>
          </cell>
          <cell r="B57" t="str">
            <v xml:space="preserve">MINISTERIO DE MINAS Y ENERGÍA - GESTIÓN GENERAL </v>
          </cell>
          <cell r="C57" t="str">
            <v>C-2105-1900-9</v>
          </cell>
          <cell r="D57" t="str">
            <v>C</v>
          </cell>
          <cell r="E57" t="str">
            <v>2105</v>
          </cell>
          <cell r="F57" t="str">
            <v>1900</v>
          </cell>
          <cell r="G57" t="str">
            <v>9</v>
          </cell>
          <cell r="L57" t="str">
            <v>Nación</v>
          </cell>
          <cell r="M57" t="str">
            <v>13</v>
          </cell>
          <cell r="N57" t="str">
            <v>CSF</v>
          </cell>
          <cell r="W57">
            <v>1879888980</v>
          </cell>
          <cell r="X57">
            <v>1875563845</v>
          </cell>
        </row>
        <row r="58">
          <cell r="A58" t="str">
            <v>21-01-01</v>
          </cell>
          <cell r="B58" t="str">
            <v xml:space="preserve">MINISTERIO DE MINAS Y ENERGÍA - GESTIÓN GENERAL </v>
          </cell>
          <cell r="C58" t="str">
            <v>C-2105-1900-11</v>
          </cell>
          <cell r="D58" t="str">
            <v>C</v>
          </cell>
          <cell r="E58" t="str">
            <v>2105</v>
          </cell>
          <cell r="F58" t="str">
            <v>1900</v>
          </cell>
          <cell r="G58" t="str">
            <v>11</v>
          </cell>
          <cell r="L58" t="str">
            <v>Nación</v>
          </cell>
          <cell r="M58" t="str">
            <v>11</v>
          </cell>
          <cell r="N58" t="str">
            <v>CSF</v>
          </cell>
          <cell r="W58">
            <v>2494507722</v>
          </cell>
          <cell r="X58">
            <v>2254929846</v>
          </cell>
        </row>
        <row r="59">
          <cell r="A59" t="str">
            <v>21-01-01</v>
          </cell>
          <cell r="B59" t="str">
            <v xml:space="preserve">MINISTERIO DE MINAS Y ENERGÍA - GESTIÓN GENERAL </v>
          </cell>
          <cell r="C59" t="str">
            <v>C-2105-1900-11</v>
          </cell>
          <cell r="D59" t="str">
            <v>C</v>
          </cell>
          <cell r="E59" t="str">
            <v>2105</v>
          </cell>
          <cell r="F59" t="str">
            <v>1900</v>
          </cell>
          <cell r="G59" t="str">
            <v>11</v>
          </cell>
          <cell r="L59" t="str">
            <v>Nación</v>
          </cell>
          <cell r="M59" t="str">
            <v>13</v>
          </cell>
          <cell r="N59" t="str">
            <v>CSF</v>
          </cell>
          <cell r="W59">
            <v>3296600000</v>
          </cell>
          <cell r="X59">
            <v>2318045581</v>
          </cell>
        </row>
        <row r="60">
          <cell r="A60" t="str">
            <v>21-01-01</v>
          </cell>
          <cell r="B60" t="str">
            <v xml:space="preserve">MINISTERIO DE MINAS Y ENERGÍA - GESTIÓN GENERAL </v>
          </cell>
          <cell r="C60" t="str">
            <v>C-2106-1900-6</v>
          </cell>
          <cell r="D60" t="str">
            <v>C</v>
          </cell>
          <cell r="E60" t="str">
            <v>2106</v>
          </cell>
          <cell r="F60" t="str">
            <v>1900</v>
          </cell>
          <cell r="G60" t="str">
            <v>6</v>
          </cell>
          <cell r="L60" t="str">
            <v>Nación</v>
          </cell>
          <cell r="M60" t="str">
            <v>11</v>
          </cell>
          <cell r="N60" t="str">
            <v>CSF</v>
          </cell>
          <cell r="W60">
            <v>423174666.72000003</v>
          </cell>
          <cell r="X60">
            <v>249984666.72</v>
          </cell>
        </row>
        <row r="61">
          <cell r="A61" t="str">
            <v>21-01-01</v>
          </cell>
          <cell r="B61" t="str">
            <v xml:space="preserve">MINISTERIO DE MINAS Y ENERGÍA - GESTIÓN GENERAL </v>
          </cell>
          <cell r="C61" t="str">
            <v>C-2106-1900-7</v>
          </cell>
          <cell r="D61" t="str">
            <v>C</v>
          </cell>
          <cell r="E61" t="str">
            <v>2106</v>
          </cell>
          <cell r="F61" t="str">
            <v>1900</v>
          </cell>
          <cell r="G61" t="str">
            <v>7</v>
          </cell>
          <cell r="L61" t="str">
            <v>Nación</v>
          </cell>
          <cell r="M61" t="str">
            <v>11</v>
          </cell>
          <cell r="N61" t="str">
            <v>CSF</v>
          </cell>
          <cell r="W61">
            <v>1541258615</v>
          </cell>
          <cell r="X61">
            <v>1519243373</v>
          </cell>
        </row>
        <row r="62">
          <cell r="A62" t="str">
            <v>21-01-01</v>
          </cell>
          <cell r="B62" t="str">
            <v xml:space="preserve">MINISTERIO DE MINAS Y ENERGÍA - GESTIÓN GENERAL </v>
          </cell>
          <cell r="C62" t="str">
            <v>C-2106-1900-8</v>
          </cell>
          <cell r="D62" t="str">
            <v>C</v>
          </cell>
          <cell r="E62" t="str">
            <v>2106</v>
          </cell>
          <cell r="F62" t="str">
            <v>1900</v>
          </cell>
          <cell r="G62" t="str">
            <v>8</v>
          </cell>
          <cell r="L62" t="str">
            <v>Nación</v>
          </cell>
          <cell r="M62" t="str">
            <v>11</v>
          </cell>
          <cell r="N62" t="str">
            <v>CSF</v>
          </cell>
          <cell r="W62">
            <v>5293240593</v>
          </cell>
          <cell r="X62">
            <v>1588048746</v>
          </cell>
        </row>
        <row r="63">
          <cell r="A63" t="str">
            <v>21-01-01</v>
          </cell>
          <cell r="B63" t="str">
            <v xml:space="preserve">MINISTERIO DE MINAS Y ENERGÍA - GESTIÓN GENERAL </v>
          </cell>
          <cell r="C63" t="str">
            <v>C-2106-1900-8</v>
          </cell>
          <cell r="D63" t="str">
            <v>C</v>
          </cell>
          <cell r="E63" t="str">
            <v>2106</v>
          </cell>
          <cell r="F63" t="str">
            <v>1900</v>
          </cell>
          <cell r="G63" t="str">
            <v>8</v>
          </cell>
          <cell r="L63" t="str">
            <v>Nación</v>
          </cell>
          <cell r="M63" t="str">
            <v>13</v>
          </cell>
          <cell r="N63" t="str">
            <v>CSF</v>
          </cell>
          <cell r="W63">
            <v>12423455623</v>
          </cell>
          <cell r="X63">
            <v>12404921595.01</v>
          </cell>
        </row>
        <row r="64">
          <cell r="A64" t="str">
            <v>21-01-01</v>
          </cell>
          <cell r="B64" t="str">
            <v xml:space="preserve">MINISTERIO DE MINAS Y ENERGÍA - GESTIÓN GENERAL </v>
          </cell>
          <cell r="C64" t="str">
            <v>C-2106-1900-9</v>
          </cell>
          <cell r="D64" t="str">
            <v>C</v>
          </cell>
          <cell r="E64" t="str">
            <v>2106</v>
          </cell>
          <cell r="F64" t="str">
            <v>1900</v>
          </cell>
          <cell r="G64" t="str">
            <v>9</v>
          </cell>
          <cell r="L64" t="str">
            <v>Nación</v>
          </cell>
          <cell r="M64" t="str">
            <v>11</v>
          </cell>
          <cell r="N64" t="str">
            <v>CSF</v>
          </cell>
          <cell r="W64">
            <v>526807940.88</v>
          </cell>
          <cell r="X64">
            <v>484075909.88</v>
          </cell>
        </row>
        <row r="65">
          <cell r="A65" t="str">
            <v>21-01-01</v>
          </cell>
          <cell r="B65" t="str">
            <v xml:space="preserve">MINISTERIO DE MINAS Y ENERGÍA - GESTIÓN GENERAL </v>
          </cell>
          <cell r="C65" t="str">
            <v>C-2106-1900-10</v>
          </cell>
          <cell r="D65" t="str">
            <v>C</v>
          </cell>
          <cell r="E65" t="str">
            <v>2106</v>
          </cell>
          <cell r="F65" t="str">
            <v>1900</v>
          </cell>
          <cell r="G65" t="str">
            <v>10</v>
          </cell>
          <cell r="L65" t="str">
            <v>Nación</v>
          </cell>
          <cell r="M65" t="str">
            <v>11</v>
          </cell>
          <cell r="N65" t="str">
            <v>CSF</v>
          </cell>
          <cell r="W65">
            <v>2917843448</v>
          </cell>
          <cell r="X65">
            <v>2603511898.96</v>
          </cell>
        </row>
        <row r="66">
          <cell r="A66" t="str">
            <v>21-01-01</v>
          </cell>
          <cell r="B66" t="str">
            <v xml:space="preserve">MINISTERIO DE MINAS Y ENERGÍA - GESTIÓN GENERAL </v>
          </cell>
          <cell r="C66" t="str">
            <v>C-2106-1900-11</v>
          </cell>
          <cell r="D66" t="str">
            <v>C</v>
          </cell>
          <cell r="E66" t="str">
            <v>2106</v>
          </cell>
          <cell r="F66" t="str">
            <v>1900</v>
          </cell>
          <cell r="G66" t="str">
            <v>11</v>
          </cell>
          <cell r="L66" t="str">
            <v>Nación</v>
          </cell>
          <cell r="M66" t="str">
            <v>11</v>
          </cell>
          <cell r="N66" t="str">
            <v>CSF</v>
          </cell>
          <cell r="W66">
            <v>2201765622.6700001</v>
          </cell>
          <cell r="X66">
            <v>1400808021.8699999</v>
          </cell>
        </row>
        <row r="67">
          <cell r="A67" t="str">
            <v>21-01-01</v>
          </cell>
          <cell r="B67" t="str">
            <v xml:space="preserve">MINISTERIO DE MINAS Y ENERGÍA - GESTIÓN GENERAL </v>
          </cell>
          <cell r="C67" t="str">
            <v>C-2106-1900-11</v>
          </cell>
          <cell r="D67" t="str">
            <v>C</v>
          </cell>
          <cell r="E67" t="str">
            <v>2106</v>
          </cell>
          <cell r="F67" t="str">
            <v>1900</v>
          </cell>
          <cell r="G67" t="str">
            <v>11</v>
          </cell>
          <cell r="L67" t="str">
            <v>Nación</v>
          </cell>
          <cell r="M67" t="str">
            <v>13</v>
          </cell>
          <cell r="N67" t="str">
            <v>CSF</v>
          </cell>
          <cell r="W67">
            <v>0</v>
          </cell>
          <cell r="X67">
            <v>0</v>
          </cell>
        </row>
        <row r="68">
          <cell r="A68" t="str">
            <v>21-01-01</v>
          </cell>
          <cell r="B68" t="str">
            <v xml:space="preserve">MINISTERIO DE MINAS Y ENERGÍA - GESTIÓN GENERAL </v>
          </cell>
          <cell r="C68" t="str">
            <v>C-2106-1900-12</v>
          </cell>
          <cell r="D68" t="str">
            <v>C</v>
          </cell>
          <cell r="E68" t="str">
            <v>2106</v>
          </cell>
          <cell r="F68" t="str">
            <v>1900</v>
          </cell>
          <cell r="G68" t="str">
            <v>12</v>
          </cell>
          <cell r="L68" t="str">
            <v>Nación</v>
          </cell>
          <cell r="M68" t="str">
            <v>11</v>
          </cell>
          <cell r="N68" t="str">
            <v>CSF</v>
          </cell>
          <cell r="W68">
            <v>1106134225.6700001</v>
          </cell>
          <cell r="X68">
            <v>1033833567.67</v>
          </cell>
        </row>
        <row r="69">
          <cell r="A69" t="str">
            <v>21-01-01</v>
          </cell>
          <cell r="B69" t="str">
            <v xml:space="preserve">MINISTERIO DE MINAS Y ENERGÍA - GESTIÓN GENERAL </v>
          </cell>
          <cell r="C69" t="str">
            <v>C-2106-1900-13</v>
          </cell>
          <cell r="D69" t="str">
            <v>C</v>
          </cell>
          <cell r="E69" t="str">
            <v>2106</v>
          </cell>
          <cell r="F69" t="str">
            <v>1900</v>
          </cell>
          <cell r="G69" t="str">
            <v>13</v>
          </cell>
          <cell r="L69" t="str">
            <v>Nación</v>
          </cell>
          <cell r="M69" t="str">
            <v>11</v>
          </cell>
          <cell r="N69" t="str">
            <v>CSF</v>
          </cell>
          <cell r="W69">
            <v>2464439347</v>
          </cell>
          <cell r="X69">
            <v>1735653103</v>
          </cell>
        </row>
        <row r="70">
          <cell r="A70" t="str">
            <v>21-01-01</v>
          </cell>
          <cell r="B70" t="str">
            <v xml:space="preserve">MINISTERIO DE MINAS Y ENERGÍA - GESTIÓN GENERAL </v>
          </cell>
          <cell r="C70" t="str">
            <v>C-2106-1900-17</v>
          </cell>
          <cell r="D70" t="str">
            <v>C</v>
          </cell>
          <cell r="E70" t="str">
            <v>2106</v>
          </cell>
          <cell r="F70" t="str">
            <v>1900</v>
          </cell>
          <cell r="G70" t="str">
            <v>17</v>
          </cell>
          <cell r="H70" t="str">
            <v/>
          </cell>
          <cell r="I70" t="str">
            <v/>
          </cell>
          <cell r="J70" t="str">
            <v/>
          </cell>
          <cell r="K70" t="str">
            <v/>
          </cell>
          <cell r="L70" t="str">
            <v>Nación</v>
          </cell>
          <cell r="M70" t="str">
            <v>11</v>
          </cell>
          <cell r="N70" t="str">
            <v>CSF</v>
          </cell>
          <cell r="W70">
            <v>1765010505.53</v>
          </cell>
          <cell r="X70">
            <v>1679360753.53</v>
          </cell>
        </row>
        <row r="71">
          <cell r="A71" t="str">
            <v>21-01-01</v>
          </cell>
          <cell r="B71" t="str">
            <v xml:space="preserve">MINISTERIO DE MINAS Y ENERGÍA - GESTIÓN GENERAL </v>
          </cell>
          <cell r="C71" t="str">
            <v>C-2106-1900-18</v>
          </cell>
          <cell r="D71" t="str">
            <v>C</v>
          </cell>
          <cell r="E71" t="str">
            <v>2106</v>
          </cell>
          <cell r="F71" t="str">
            <v>1900</v>
          </cell>
          <cell r="G71" t="str">
            <v>18</v>
          </cell>
          <cell r="H71" t="str">
            <v/>
          </cell>
          <cell r="I71" t="str">
            <v/>
          </cell>
          <cell r="J71" t="str">
            <v/>
          </cell>
          <cell r="K71" t="str">
            <v/>
          </cell>
          <cell r="L71" t="str">
            <v>Nación</v>
          </cell>
          <cell r="M71" t="str">
            <v>11</v>
          </cell>
          <cell r="N71" t="str">
            <v>CSF</v>
          </cell>
          <cell r="W71">
            <v>1096546068.3299999</v>
          </cell>
          <cell r="X71">
            <v>1089946627.3299999</v>
          </cell>
        </row>
        <row r="72">
          <cell r="A72" t="str">
            <v>21-01-01</v>
          </cell>
          <cell r="B72" t="str">
            <v xml:space="preserve">MINISTERIO DE MINAS Y ENERGÍA - GESTIÓN GENERAL </v>
          </cell>
          <cell r="C72" t="str">
            <v>C-2199-1900-15</v>
          </cell>
          <cell r="D72" t="str">
            <v>C</v>
          </cell>
          <cell r="E72" t="str">
            <v>2199</v>
          </cell>
          <cell r="F72" t="str">
            <v>1900</v>
          </cell>
          <cell r="G72" t="str">
            <v>15</v>
          </cell>
          <cell r="L72" t="str">
            <v>Nación</v>
          </cell>
          <cell r="M72" t="str">
            <v>11</v>
          </cell>
          <cell r="N72" t="str">
            <v>CSF</v>
          </cell>
          <cell r="W72">
            <v>1190334909</v>
          </cell>
          <cell r="X72">
            <v>1146449451</v>
          </cell>
        </row>
        <row r="73">
          <cell r="A73" t="str">
            <v>21-01-01</v>
          </cell>
          <cell r="B73" t="str">
            <v xml:space="preserve">MINISTERIO DE MINAS Y ENERGÍA - GESTIÓN GENERAL </v>
          </cell>
          <cell r="C73" t="str">
            <v>C-2199-1900-18</v>
          </cell>
          <cell r="D73" t="str">
            <v>C</v>
          </cell>
          <cell r="E73" t="str">
            <v>2199</v>
          </cell>
          <cell r="F73" t="str">
            <v>1900</v>
          </cell>
          <cell r="G73" t="str">
            <v>18</v>
          </cell>
          <cell r="L73" t="str">
            <v>Nación</v>
          </cell>
          <cell r="M73" t="str">
            <v>11</v>
          </cell>
          <cell r="N73" t="str">
            <v>CSF</v>
          </cell>
          <cell r="W73">
            <v>1124329598</v>
          </cell>
          <cell r="X73">
            <v>382502035</v>
          </cell>
        </row>
        <row r="74">
          <cell r="A74" t="str">
            <v>21-01-01</v>
          </cell>
          <cell r="B74" t="str">
            <v xml:space="preserve">MINISTERIO DE MINAS Y ENERGÍA - GESTIÓN GENERAL </v>
          </cell>
          <cell r="C74" t="str">
            <v>C-2199-1900-19</v>
          </cell>
          <cell r="D74" t="str">
            <v>C</v>
          </cell>
          <cell r="E74" t="str">
            <v>2199</v>
          </cell>
          <cell r="F74" t="str">
            <v>1900</v>
          </cell>
          <cell r="G74" t="str">
            <v>19</v>
          </cell>
          <cell r="L74" t="str">
            <v>Nación</v>
          </cell>
          <cell r="M74" t="str">
            <v>14</v>
          </cell>
          <cell r="N74" t="str">
            <v>CSF</v>
          </cell>
          <cell r="W74">
            <v>21381618915.049999</v>
          </cell>
          <cell r="X74">
            <v>17641255209.009998</v>
          </cell>
        </row>
        <row r="75">
          <cell r="A75" t="str">
            <v>21-01-01</v>
          </cell>
          <cell r="B75" t="str">
            <v xml:space="preserve">MINISTERIO DE MINAS Y ENERGÍA - GESTIÓN GENERAL </v>
          </cell>
          <cell r="C75" t="str">
            <v>C-2199-1900-22</v>
          </cell>
          <cell r="D75" t="str">
            <v>C</v>
          </cell>
          <cell r="E75" t="str">
            <v>2199</v>
          </cell>
          <cell r="F75" t="str">
            <v>1900</v>
          </cell>
          <cell r="G75" t="str">
            <v>22</v>
          </cell>
          <cell r="L75" t="str">
            <v>Nación</v>
          </cell>
          <cell r="M75" t="str">
            <v>11</v>
          </cell>
          <cell r="N75" t="str">
            <v>CSF</v>
          </cell>
          <cell r="W75">
            <v>1509738174.3299999</v>
          </cell>
          <cell r="X75">
            <v>1430283693.55</v>
          </cell>
        </row>
        <row r="76">
          <cell r="A76" t="str">
            <v>21-01-01</v>
          </cell>
          <cell r="B76" t="str">
            <v xml:space="preserve">MINISTERIO DE MINAS Y ENERGÍA - GESTIÓN GENERAL </v>
          </cell>
          <cell r="C76" t="str">
            <v>C-2199-1900-24</v>
          </cell>
          <cell r="D76" t="str">
            <v>C</v>
          </cell>
          <cell r="E76" t="str">
            <v>2199</v>
          </cell>
          <cell r="F76" t="str">
            <v>1900</v>
          </cell>
          <cell r="G76" t="str">
            <v>24</v>
          </cell>
          <cell r="L76" t="str">
            <v>Nación</v>
          </cell>
          <cell r="M76" t="str">
            <v>11</v>
          </cell>
          <cell r="N76" t="str">
            <v>CSF</v>
          </cell>
          <cell r="W76">
            <v>837992331.33000004</v>
          </cell>
          <cell r="X76">
            <v>418886166.32999998</v>
          </cell>
        </row>
        <row r="77">
          <cell r="A77" t="str">
            <v>21-01-01</v>
          </cell>
          <cell r="B77" t="str">
            <v xml:space="preserve">MINISTERIO DE MINAS Y ENERGÍA - GESTIÓN GENERAL </v>
          </cell>
          <cell r="C77" t="str">
            <v>C-2199-1900-25</v>
          </cell>
          <cell r="D77" t="str">
            <v>C</v>
          </cell>
          <cell r="E77" t="str">
            <v>2199</v>
          </cell>
          <cell r="F77" t="str">
            <v>1900</v>
          </cell>
          <cell r="G77" t="str">
            <v>25</v>
          </cell>
          <cell r="H77" t="str">
            <v/>
          </cell>
          <cell r="I77" t="str">
            <v/>
          </cell>
          <cell r="J77" t="str">
            <v/>
          </cell>
          <cell r="K77" t="str">
            <v/>
          </cell>
          <cell r="L77" t="str">
            <v>Nación</v>
          </cell>
          <cell r="M77" t="str">
            <v>11</v>
          </cell>
          <cell r="N77" t="str">
            <v>CSF</v>
          </cell>
          <cell r="W77">
            <v>2191105497.6599998</v>
          </cell>
          <cell r="X77">
            <v>1995425753.79</v>
          </cell>
        </row>
        <row r="78">
          <cell r="A78" t="str">
            <v>21-01-01</v>
          </cell>
          <cell r="B78" t="str">
            <v xml:space="preserve">MINISTERIO DE MINAS Y ENERGÍA - GESTIÓN GENERAL </v>
          </cell>
          <cell r="C78" t="str">
            <v>C-2199-1900-25</v>
          </cell>
          <cell r="D78" t="str">
            <v>C</v>
          </cell>
          <cell r="E78" t="str">
            <v>2199</v>
          </cell>
          <cell r="F78" t="str">
            <v>1900</v>
          </cell>
          <cell r="G78" t="str">
            <v>25</v>
          </cell>
          <cell r="H78" t="str">
            <v/>
          </cell>
          <cell r="I78" t="str">
            <v/>
          </cell>
          <cell r="J78" t="str">
            <v/>
          </cell>
          <cell r="K78" t="str">
            <v/>
          </cell>
          <cell r="L78" t="str">
            <v>Nación</v>
          </cell>
          <cell r="M78" t="str">
            <v>13</v>
          </cell>
          <cell r="N78" t="str">
            <v>CSF</v>
          </cell>
          <cell r="W78">
            <v>2615693211.4699998</v>
          </cell>
          <cell r="X78">
            <v>2412012961.04</v>
          </cell>
        </row>
        <row r="79">
          <cell r="A79" t="str">
            <v>21-01-13</v>
          </cell>
          <cell r="B79" t="str">
            <v>MINISTERIO DE MINAS Y ENERGÍA - COMISIÓN DE REGULACIÓN DE ENERGÍA Y GAS (CREG)</v>
          </cell>
          <cell r="C79" t="str">
            <v>A-01-01-01</v>
          </cell>
          <cell r="D79" t="str">
            <v>A</v>
          </cell>
          <cell r="E79" t="str">
            <v>01</v>
          </cell>
          <cell r="F79" t="str">
            <v>01</v>
          </cell>
          <cell r="G79" t="str">
            <v>01</v>
          </cell>
          <cell r="L79" t="str">
            <v>Nación</v>
          </cell>
          <cell r="M79" t="str">
            <v>10</v>
          </cell>
          <cell r="N79" t="str">
            <v>CSF</v>
          </cell>
          <cell r="W79">
            <v>2404229308</v>
          </cell>
          <cell r="X79">
            <v>2404229308</v>
          </cell>
        </row>
        <row r="80">
          <cell r="A80" t="str">
            <v>21-01-13</v>
          </cell>
          <cell r="B80" t="str">
            <v>MINISTERIO DE MINAS Y ENERGÍA - COMISIÓN DE REGULACIÓN DE ENERGÍA Y GAS (CREG)</v>
          </cell>
          <cell r="C80" t="str">
            <v>A-01-01-01</v>
          </cell>
          <cell r="D80" t="str">
            <v>A</v>
          </cell>
          <cell r="E80" t="str">
            <v>01</v>
          </cell>
          <cell r="F80" t="str">
            <v>01</v>
          </cell>
          <cell r="G80" t="str">
            <v>01</v>
          </cell>
          <cell r="L80" t="str">
            <v>Nación</v>
          </cell>
          <cell r="M80" t="str">
            <v>16</v>
          </cell>
          <cell r="N80" t="str">
            <v>SSF</v>
          </cell>
          <cell r="W80">
            <v>8755899728</v>
          </cell>
          <cell r="X80">
            <v>8755899728</v>
          </cell>
        </row>
        <row r="81">
          <cell r="A81" t="str">
            <v>21-01-13</v>
          </cell>
          <cell r="B81" t="str">
            <v>MINISTERIO DE MINAS Y ENERGÍA - COMISIÓN DE REGULACIÓN DE ENERGÍA Y GAS (CREG)</v>
          </cell>
          <cell r="C81" t="str">
            <v>A-01-01-02</v>
          </cell>
          <cell r="D81" t="str">
            <v>A</v>
          </cell>
          <cell r="E81" t="str">
            <v>01</v>
          </cell>
          <cell r="F81" t="str">
            <v>01</v>
          </cell>
          <cell r="G81" t="str">
            <v>02</v>
          </cell>
          <cell r="L81" t="str">
            <v>Nación</v>
          </cell>
          <cell r="M81" t="str">
            <v>10</v>
          </cell>
          <cell r="N81" t="str">
            <v>CSF</v>
          </cell>
          <cell r="W81">
            <v>812516515</v>
          </cell>
          <cell r="X81">
            <v>812516515</v>
          </cell>
        </row>
        <row r="82">
          <cell r="A82" t="str">
            <v>21-01-13</v>
          </cell>
          <cell r="B82" t="str">
            <v>MINISTERIO DE MINAS Y ENERGÍA - COMISIÓN DE REGULACIÓN DE ENERGÍA Y GAS (CREG)</v>
          </cell>
          <cell r="C82" t="str">
            <v>A-01-01-02</v>
          </cell>
          <cell r="D82" t="str">
            <v>A</v>
          </cell>
          <cell r="E82" t="str">
            <v>01</v>
          </cell>
          <cell r="F82" t="str">
            <v>01</v>
          </cell>
          <cell r="G82" t="str">
            <v>02</v>
          </cell>
          <cell r="L82" t="str">
            <v>Nación</v>
          </cell>
          <cell r="M82" t="str">
            <v>16</v>
          </cell>
          <cell r="N82" t="str">
            <v>SSF</v>
          </cell>
          <cell r="W82">
            <v>3399624364</v>
          </cell>
          <cell r="X82">
            <v>3399624364</v>
          </cell>
        </row>
        <row r="83">
          <cell r="A83" t="str">
            <v>21-01-13</v>
          </cell>
          <cell r="B83" t="str">
            <v>MINISTERIO DE MINAS Y ENERGÍA - COMISIÓN DE REGULACIÓN DE ENERGÍA Y GAS (CREG)</v>
          </cell>
          <cell r="C83" t="str">
            <v>A-01-01-03</v>
          </cell>
          <cell r="D83" t="str">
            <v>A</v>
          </cell>
          <cell r="E83" t="str">
            <v>01</v>
          </cell>
          <cell r="F83" t="str">
            <v>01</v>
          </cell>
          <cell r="G83" t="str">
            <v>03</v>
          </cell>
          <cell r="L83" t="str">
            <v>Nación</v>
          </cell>
          <cell r="M83" t="str">
            <v>10</v>
          </cell>
          <cell r="N83" t="str">
            <v>CSF</v>
          </cell>
          <cell r="W83">
            <v>820379788</v>
          </cell>
          <cell r="X83">
            <v>820379788</v>
          </cell>
        </row>
        <row r="84">
          <cell r="A84" t="str">
            <v>21-01-13</v>
          </cell>
          <cell r="B84" t="str">
            <v>MINISTERIO DE MINAS Y ENERGÍA - COMISIÓN DE REGULACIÓN DE ENERGÍA Y GAS (CREG)</v>
          </cell>
          <cell r="C84" t="str">
            <v>A-01-01-03</v>
          </cell>
          <cell r="D84" t="str">
            <v>A</v>
          </cell>
          <cell r="E84" t="str">
            <v>01</v>
          </cell>
          <cell r="F84" t="str">
            <v>01</v>
          </cell>
          <cell r="G84" t="str">
            <v>03</v>
          </cell>
          <cell r="L84" t="str">
            <v>Nación</v>
          </cell>
          <cell r="M84" t="str">
            <v>16</v>
          </cell>
          <cell r="N84" t="str">
            <v>SSF</v>
          </cell>
          <cell r="W84">
            <v>3173480416</v>
          </cell>
          <cell r="X84">
            <v>3173480416</v>
          </cell>
        </row>
        <row r="85">
          <cell r="A85" t="str">
            <v>21-01-13</v>
          </cell>
          <cell r="B85" t="str">
            <v>MINISTERIO DE MINAS Y ENERGÍA - COMISIÓN DE REGULACIÓN DE ENERGÍA Y GAS (CREG)</v>
          </cell>
          <cell r="C85" t="str">
            <v>A-02</v>
          </cell>
          <cell r="D85" t="str">
            <v>A</v>
          </cell>
          <cell r="E85" t="str">
            <v>02</v>
          </cell>
          <cell r="L85" t="str">
            <v>Nación</v>
          </cell>
          <cell r="M85" t="str">
            <v>10</v>
          </cell>
          <cell r="N85" t="str">
            <v>CSF</v>
          </cell>
          <cell r="W85">
            <v>1033132060.11</v>
          </cell>
          <cell r="X85">
            <v>1033132060.11</v>
          </cell>
        </row>
        <row r="86">
          <cell r="A86" t="str">
            <v>21-01-13</v>
          </cell>
          <cell r="B86" t="str">
            <v>MINISTERIO DE MINAS Y ENERGÍA - COMISIÓN DE REGULACIÓN DE ENERGÍA Y GAS (CREG)</v>
          </cell>
          <cell r="C86" t="str">
            <v>A-02</v>
          </cell>
          <cell r="D86" t="str">
            <v>A</v>
          </cell>
          <cell r="E86" t="str">
            <v>02</v>
          </cell>
          <cell r="L86" t="str">
            <v>Nación</v>
          </cell>
          <cell r="M86" t="str">
            <v>16</v>
          </cell>
          <cell r="N86" t="str">
            <v>SSF</v>
          </cell>
          <cell r="W86">
            <v>1997175393.98</v>
          </cell>
          <cell r="X86">
            <v>1994934058.9400001</v>
          </cell>
        </row>
        <row r="87">
          <cell r="A87" t="str">
            <v>21-01-13</v>
          </cell>
          <cell r="B87" t="str">
            <v>MINISTERIO DE MINAS Y ENERGÍA - COMISIÓN DE REGULACIÓN DE ENERGÍA Y GAS (CREG)</v>
          </cell>
          <cell r="C87" t="str">
            <v>A-03-03-04-063</v>
          </cell>
          <cell r="D87" t="str">
            <v>A</v>
          </cell>
          <cell r="E87" t="str">
            <v>03</v>
          </cell>
          <cell r="F87" t="str">
            <v>03</v>
          </cell>
          <cell r="G87" t="str">
            <v>04</v>
          </cell>
          <cell r="H87" t="str">
            <v>063</v>
          </cell>
          <cell r="L87" t="str">
            <v>Nación</v>
          </cell>
          <cell r="M87" t="str">
            <v>16</v>
          </cell>
          <cell r="N87" t="str">
            <v>SSF</v>
          </cell>
          <cell r="W87">
            <v>1706221728</v>
          </cell>
          <cell r="X87">
            <v>1706221728</v>
          </cell>
        </row>
        <row r="88">
          <cell r="A88" t="str">
            <v>21-01-13</v>
          </cell>
          <cell r="B88" t="str">
            <v>MINISTERIO DE MINAS Y ENERGÍA - COMISIÓN DE REGULACIÓN DE ENERGÍA Y GAS (CREG)</v>
          </cell>
          <cell r="C88" t="str">
            <v>A-03-04-02-012</v>
          </cell>
          <cell r="D88" t="str">
            <v>A</v>
          </cell>
          <cell r="E88" t="str">
            <v>03</v>
          </cell>
          <cell r="F88" t="str">
            <v>04</v>
          </cell>
          <cell r="G88" t="str">
            <v>02</v>
          </cell>
          <cell r="H88" t="str">
            <v>012</v>
          </cell>
          <cell r="L88" t="str">
            <v>Nación</v>
          </cell>
          <cell r="M88" t="str">
            <v>10</v>
          </cell>
          <cell r="N88" t="str">
            <v>CSF</v>
          </cell>
          <cell r="W88">
            <v>12132038</v>
          </cell>
          <cell r="X88">
            <v>12132038</v>
          </cell>
        </row>
        <row r="89">
          <cell r="A89" t="str">
            <v>21-01-13</v>
          </cell>
          <cell r="B89" t="str">
            <v>MINISTERIO DE MINAS Y ENERGÍA - COMISIÓN DE REGULACIÓN DE ENERGÍA Y GAS (CREG)</v>
          </cell>
          <cell r="C89" t="str">
            <v>A-03-04-02-012</v>
          </cell>
          <cell r="D89" t="str">
            <v>A</v>
          </cell>
          <cell r="E89" t="str">
            <v>03</v>
          </cell>
          <cell r="F89" t="str">
            <v>04</v>
          </cell>
          <cell r="G89" t="str">
            <v>02</v>
          </cell>
          <cell r="H89" t="str">
            <v>012</v>
          </cell>
          <cell r="L89" t="str">
            <v>Nación</v>
          </cell>
          <cell r="M89" t="str">
            <v>16</v>
          </cell>
          <cell r="N89" t="str">
            <v>SSF</v>
          </cell>
          <cell r="W89">
            <v>29397194</v>
          </cell>
          <cell r="X89">
            <v>29397194</v>
          </cell>
        </row>
        <row r="90">
          <cell r="A90" t="str">
            <v>21-01-13</v>
          </cell>
          <cell r="B90" t="str">
            <v>MINISTERIO DE MINAS Y ENERGÍA - COMISIÓN DE REGULACIÓN DE ENERGÍA Y GAS (CREG)</v>
          </cell>
          <cell r="C90" t="str">
            <v>A-03-10</v>
          </cell>
          <cell r="D90" t="str">
            <v>A</v>
          </cell>
          <cell r="E90" t="str">
            <v>03</v>
          </cell>
          <cell r="F90" t="str">
            <v>10</v>
          </cell>
          <cell r="L90" t="str">
            <v>Nación</v>
          </cell>
          <cell r="M90" t="str">
            <v>16</v>
          </cell>
          <cell r="N90" t="str">
            <v>SSF</v>
          </cell>
          <cell r="W90">
            <v>98228055.700000003</v>
          </cell>
          <cell r="X90">
            <v>98228055.700000003</v>
          </cell>
        </row>
        <row r="91">
          <cell r="A91" t="str">
            <v>21-01-13</v>
          </cell>
          <cell r="B91" t="str">
            <v>MINISTERIO DE MINAS Y ENERGÍA - COMISIÓN DE REGULACIÓN DE ENERGÍA Y GAS (CREG)</v>
          </cell>
          <cell r="C91" t="str">
            <v>A-08-01</v>
          </cell>
          <cell r="D91" t="str">
            <v>A</v>
          </cell>
          <cell r="E91" t="str">
            <v>08</v>
          </cell>
          <cell r="F91" t="str">
            <v>01</v>
          </cell>
          <cell r="L91" t="str">
            <v>Nación</v>
          </cell>
          <cell r="M91" t="str">
            <v>10</v>
          </cell>
          <cell r="N91" t="str">
            <v>CSF</v>
          </cell>
          <cell r="W91">
            <v>300000</v>
          </cell>
          <cell r="X91">
            <v>300000</v>
          </cell>
        </row>
        <row r="92">
          <cell r="A92" t="str">
            <v>21-01-13</v>
          </cell>
          <cell r="B92" t="str">
            <v>MINISTERIO DE MINAS Y ENERGÍA - COMISIÓN DE REGULACIÓN DE ENERGÍA Y GAS (CREG)</v>
          </cell>
          <cell r="C92" t="str">
            <v>A-08-01</v>
          </cell>
          <cell r="D92" t="str">
            <v>A</v>
          </cell>
          <cell r="E92" t="str">
            <v>08</v>
          </cell>
          <cell r="F92" t="str">
            <v>01</v>
          </cell>
          <cell r="L92" t="str">
            <v>Nación</v>
          </cell>
          <cell r="M92" t="str">
            <v>16</v>
          </cell>
          <cell r="N92" t="str">
            <v>SSF</v>
          </cell>
          <cell r="W92">
            <v>67367000</v>
          </cell>
          <cell r="X92">
            <v>67367000</v>
          </cell>
        </row>
        <row r="93">
          <cell r="A93" t="str">
            <v>21-01-13</v>
          </cell>
          <cell r="B93" t="str">
            <v>MINISTERIO DE MINAS Y ENERGÍA - COMISIÓN DE REGULACIÓN DE ENERGÍA Y GAS (CREG)</v>
          </cell>
          <cell r="C93" t="str">
            <v>A-08-04-01</v>
          </cell>
          <cell r="D93" t="str">
            <v>A</v>
          </cell>
          <cell r="E93" t="str">
            <v>08</v>
          </cell>
          <cell r="F93" t="str">
            <v>04</v>
          </cell>
          <cell r="G93" t="str">
            <v>01</v>
          </cell>
          <cell r="L93" t="str">
            <v>Nación</v>
          </cell>
          <cell r="M93" t="str">
            <v>16</v>
          </cell>
          <cell r="N93" t="str">
            <v>SSF</v>
          </cell>
          <cell r="W93">
            <v>84141898</v>
          </cell>
          <cell r="X93">
            <v>84141898</v>
          </cell>
        </row>
        <row r="94">
          <cell r="A94" t="str">
            <v>21-01-13</v>
          </cell>
          <cell r="B94" t="str">
            <v>MINISTERIO DE MINAS Y ENERGÍA - COMISIÓN DE REGULACIÓN DE ENERGÍA Y GAS (CREG)</v>
          </cell>
          <cell r="C94" t="str">
            <v>B-10-04-01</v>
          </cell>
          <cell r="D94" t="str">
            <v>B</v>
          </cell>
          <cell r="E94" t="str">
            <v>10</v>
          </cell>
          <cell r="F94" t="str">
            <v>04</v>
          </cell>
          <cell r="G94" t="str">
            <v>01</v>
          </cell>
          <cell r="L94" t="str">
            <v>Nación</v>
          </cell>
          <cell r="M94" t="str">
            <v>16</v>
          </cell>
          <cell r="N94" t="str">
            <v>SSF</v>
          </cell>
          <cell r="W94">
            <v>3142354010</v>
          </cell>
          <cell r="X94">
            <v>3142354010</v>
          </cell>
        </row>
        <row r="95">
          <cell r="A95" t="str">
            <v>21-01-13</v>
          </cell>
          <cell r="B95" t="str">
            <v>MINISTERIO DE MINAS Y ENERGÍA - COMISIÓN DE REGULACIÓN DE ENERGÍA Y GAS (CREG)</v>
          </cell>
          <cell r="C95" t="str">
            <v>C-2106-1900-4</v>
          </cell>
          <cell r="D95" t="str">
            <v>C</v>
          </cell>
          <cell r="E95" t="str">
            <v>2106</v>
          </cell>
          <cell r="F95" t="str">
            <v>1900</v>
          </cell>
          <cell r="G95" t="str">
            <v>4</v>
          </cell>
          <cell r="L95" t="str">
            <v>Nación</v>
          </cell>
          <cell r="M95" t="str">
            <v>16</v>
          </cell>
          <cell r="N95" t="str">
            <v>SSF</v>
          </cell>
          <cell r="W95">
            <v>211500740.56</v>
          </cell>
          <cell r="X95">
            <v>211500740.56</v>
          </cell>
        </row>
        <row r="96">
          <cell r="A96" t="str">
            <v>21-01-13</v>
          </cell>
          <cell r="B96" t="str">
            <v>MINISTERIO DE MINAS Y ENERGÍA - COMISIÓN DE REGULACIÓN DE ENERGÍA Y GAS (CREG)</v>
          </cell>
          <cell r="C96" t="str">
            <v>C-2106-1900-6</v>
          </cell>
          <cell r="D96" t="str">
            <v>C</v>
          </cell>
          <cell r="E96" t="str">
            <v>2106</v>
          </cell>
          <cell r="F96" t="str">
            <v>1900</v>
          </cell>
          <cell r="G96" t="str">
            <v>6</v>
          </cell>
          <cell r="H96" t="str">
            <v/>
          </cell>
          <cell r="I96" t="str">
            <v/>
          </cell>
          <cell r="J96" t="str">
            <v/>
          </cell>
          <cell r="K96" t="str">
            <v/>
          </cell>
          <cell r="L96" t="str">
            <v>Nación</v>
          </cell>
          <cell r="M96" t="str">
            <v>16</v>
          </cell>
          <cell r="N96" t="str">
            <v>SSF</v>
          </cell>
          <cell r="W96">
            <v>5860094179.6099997</v>
          </cell>
          <cell r="X96">
            <v>5826457817.6099997</v>
          </cell>
        </row>
        <row r="97">
          <cell r="A97" t="str">
            <v>21-01-13</v>
          </cell>
          <cell r="B97" t="str">
            <v>MINISTERIO DE MINAS Y ENERGÍA - COMISIÓN DE REGULACIÓN DE ENERGÍA Y GAS (CREG)</v>
          </cell>
          <cell r="C97" t="str">
            <v>C-2199-1900-3</v>
          </cell>
          <cell r="D97" t="str">
            <v>C</v>
          </cell>
          <cell r="E97" t="str">
            <v>2199</v>
          </cell>
          <cell r="F97" t="str">
            <v>1900</v>
          </cell>
          <cell r="G97" t="str">
            <v>3</v>
          </cell>
          <cell r="L97" t="str">
            <v>Nación</v>
          </cell>
          <cell r="M97" t="str">
            <v>16</v>
          </cell>
          <cell r="N97" t="str">
            <v>SSF</v>
          </cell>
          <cell r="W97">
            <v>363790000</v>
          </cell>
          <cell r="X97">
            <v>363790000</v>
          </cell>
        </row>
        <row r="98">
          <cell r="A98" t="str">
            <v>21-01-13</v>
          </cell>
          <cell r="B98" t="str">
            <v>MINISTERIO DE MINAS Y ENERGÍA - COMISIÓN DE REGULACIÓN DE ENERGÍA Y GAS (CREG)</v>
          </cell>
          <cell r="C98" t="str">
            <v>C-2199-1900-4</v>
          </cell>
          <cell r="D98" t="str">
            <v>C</v>
          </cell>
          <cell r="E98" t="str">
            <v>2199</v>
          </cell>
          <cell r="F98" t="str">
            <v>1900</v>
          </cell>
          <cell r="G98" t="str">
            <v>4</v>
          </cell>
          <cell r="L98" t="str">
            <v>Nación</v>
          </cell>
          <cell r="M98" t="str">
            <v>16</v>
          </cell>
          <cell r="N98" t="str">
            <v>SSF</v>
          </cell>
          <cell r="W98">
            <v>1685140021.52</v>
          </cell>
          <cell r="X98">
            <v>1685140021.52</v>
          </cell>
        </row>
        <row r="99">
          <cell r="A99" t="str">
            <v>21-03-00</v>
          </cell>
          <cell r="B99" t="str">
            <v>SERVICIO GEOLÓGICO COLOMBIANO</v>
          </cell>
          <cell r="C99" t="str">
            <v>A-01-01-01</v>
          </cell>
          <cell r="D99" t="str">
            <v>A</v>
          </cell>
          <cell r="E99" t="str">
            <v>01</v>
          </cell>
          <cell r="F99" t="str">
            <v>01</v>
          </cell>
          <cell r="G99" t="str">
            <v>01</v>
          </cell>
          <cell r="L99" t="str">
            <v>Nación</v>
          </cell>
          <cell r="M99" t="str">
            <v>10</v>
          </cell>
          <cell r="N99" t="str">
            <v>CSF</v>
          </cell>
          <cell r="W99">
            <v>21691308824</v>
          </cell>
          <cell r="X99">
            <v>21670234683</v>
          </cell>
        </row>
        <row r="100">
          <cell r="A100" t="str">
            <v>21-03-00</v>
          </cell>
          <cell r="B100" t="str">
            <v>SERVICIO GEOLÓGICO COLOMBIANO</v>
          </cell>
          <cell r="C100" t="str">
            <v>A-01-01-02</v>
          </cell>
          <cell r="D100" t="str">
            <v>A</v>
          </cell>
          <cell r="E100" t="str">
            <v>01</v>
          </cell>
          <cell r="F100" t="str">
            <v>01</v>
          </cell>
          <cell r="G100" t="str">
            <v>02</v>
          </cell>
          <cell r="L100" t="str">
            <v>Nación</v>
          </cell>
          <cell r="M100" t="str">
            <v>10</v>
          </cell>
          <cell r="N100" t="str">
            <v>CSF</v>
          </cell>
          <cell r="W100">
            <v>8351819868</v>
          </cell>
          <cell r="X100">
            <v>8305874015</v>
          </cell>
        </row>
        <row r="101">
          <cell r="A101" t="str">
            <v>21-03-00</v>
          </cell>
          <cell r="B101" t="str">
            <v>SERVICIO GEOLÓGICO COLOMBIANO</v>
          </cell>
          <cell r="C101" t="str">
            <v>A-01-01-03</v>
          </cell>
          <cell r="D101" t="str">
            <v>A</v>
          </cell>
          <cell r="E101" t="str">
            <v>01</v>
          </cell>
          <cell r="F101" t="str">
            <v>01</v>
          </cell>
          <cell r="G101" t="str">
            <v>03</v>
          </cell>
          <cell r="L101" t="str">
            <v>Nación</v>
          </cell>
          <cell r="M101" t="str">
            <v>10</v>
          </cell>
          <cell r="N101" t="str">
            <v>CSF</v>
          </cell>
          <cell r="W101">
            <v>2632359783</v>
          </cell>
          <cell r="X101">
            <v>2630163119</v>
          </cell>
        </row>
        <row r="102">
          <cell r="A102" t="str">
            <v>21-03-00</v>
          </cell>
          <cell r="B102" t="str">
            <v>SERVICIO GEOLÓGICO COLOMBIANO</v>
          </cell>
          <cell r="C102" t="str">
            <v>A-02</v>
          </cell>
          <cell r="D102" t="str">
            <v>A</v>
          </cell>
          <cell r="E102" t="str">
            <v>02</v>
          </cell>
          <cell r="L102" t="str">
            <v>Nación</v>
          </cell>
          <cell r="M102" t="str">
            <v>10</v>
          </cell>
          <cell r="N102" t="str">
            <v>CSF</v>
          </cell>
          <cell r="W102">
            <v>12350777289.639999</v>
          </cell>
          <cell r="X102">
            <v>11254329012.370001</v>
          </cell>
        </row>
        <row r="103">
          <cell r="A103" t="str">
            <v>21-03-00</v>
          </cell>
          <cell r="B103" t="str">
            <v>SERVICIO GEOLÓGICO COLOMBIANO</v>
          </cell>
          <cell r="C103" t="str">
            <v>A-02</v>
          </cell>
          <cell r="D103" t="str">
            <v>A</v>
          </cell>
          <cell r="E103" t="str">
            <v>02</v>
          </cell>
          <cell r="L103" t="str">
            <v>Propios</v>
          </cell>
          <cell r="M103" t="str">
            <v>20</v>
          </cell>
          <cell r="N103" t="str">
            <v>CSF</v>
          </cell>
          <cell r="W103">
            <v>2462832639.4000001</v>
          </cell>
          <cell r="X103">
            <v>2399184843.3099999</v>
          </cell>
        </row>
        <row r="104">
          <cell r="A104" t="str">
            <v>21-03-00</v>
          </cell>
          <cell r="B104" t="str">
            <v>SERVICIO GEOLÓGICO COLOMBIANO</v>
          </cell>
          <cell r="C104" t="str">
            <v>A-03-03-01-999</v>
          </cell>
          <cell r="D104" t="str">
            <v>A</v>
          </cell>
          <cell r="E104" t="str">
            <v>03</v>
          </cell>
          <cell r="F104" t="str">
            <v>03</v>
          </cell>
          <cell r="G104" t="str">
            <v>01</v>
          </cell>
          <cell r="H104" t="str">
            <v>999</v>
          </cell>
          <cell r="L104" t="str">
            <v>Propios</v>
          </cell>
          <cell r="M104" t="str">
            <v>20</v>
          </cell>
          <cell r="N104" t="str">
            <v>CSF</v>
          </cell>
          <cell r="W104">
            <v>0</v>
          </cell>
          <cell r="X104">
            <v>0</v>
          </cell>
        </row>
        <row r="105">
          <cell r="A105" t="str">
            <v>21-03-00</v>
          </cell>
          <cell r="B105" t="str">
            <v>SERVICIO GEOLÓGICO COLOMBIANO</v>
          </cell>
          <cell r="C105" t="str">
            <v>A-03-04-02-012</v>
          </cell>
          <cell r="D105" t="str">
            <v>A</v>
          </cell>
          <cell r="E105" t="str">
            <v>03</v>
          </cell>
          <cell r="F105" t="str">
            <v>04</v>
          </cell>
          <cell r="G105" t="str">
            <v>02</v>
          </cell>
          <cell r="H105" t="str">
            <v>012</v>
          </cell>
          <cell r="L105" t="str">
            <v>Nación</v>
          </cell>
          <cell r="M105" t="str">
            <v>10</v>
          </cell>
          <cell r="N105" t="str">
            <v>CSF</v>
          </cell>
          <cell r="W105">
            <v>34488133</v>
          </cell>
          <cell r="X105">
            <v>34488133</v>
          </cell>
        </row>
        <row r="106">
          <cell r="A106" t="str">
            <v>21-03-00</v>
          </cell>
          <cell r="B106" t="str">
            <v>SERVICIO GEOLÓGICO COLOMBIANO</v>
          </cell>
          <cell r="C106" t="str">
            <v>A-03-10</v>
          </cell>
          <cell r="D106" t="str">
            <v>A</v>
          </cell>
          <cell r="E106" t="str">
            <v>03</v>
          </cell>
          <cell r="F106" t="str">
            <v>10</v>
          </cell>
          <cell r="L106" t="str">
            <v>Propios</v>
          </cell>
          <cell r="M106" t="str">
            <v>20</v>
          </cell>
          <cell r="N106" t="str">
            <v>CSF</v>
          </cell>
          <cell r="W106">
            <v>0</v>
          </cell>
          <cell r="X106">
            <v>0</v>
          </cell>
        </row>
        <row r="107">
          <cell r="A107" t="str">
            <v>21-03-00</v>
          </cell>
          <cell r="B107" t="str">
            <v>SERVICIO GEOLÓGICO COLOMBIANO</v>
          </cell>
          <cell r="C107" t="str">
            <v>A-05</v>
          </cell>
          <cell r="D107" t="str">
            <v>A</v>
          </cell>
          <cell r="E107" t="str">
            <v>05</v>
          </cell>
          <cell r="L107" t="str">
            <v>Nación</v>
          </cell>
          <cell r="M107" t="str">
            <v>10</v>
          </cell>
          <cell r="N107" t="str">
            <v>CSF</v>
          </cell>
          <cell r="W107">
            <v>4950140892.8800001</v>
          </cell>
          <cell r="X107">
            <v>4816348292.6899996</v>
          </cell>
        </row>
        <row r="108">
          <cell r="A108" t="str">
            <v>21-03-00</v>
          </cell>
          <cell r="B108" t="str">
            <v>SERVICIO GEOLÓGICO COLOMBIANO</v>
          </cell>
          <cell r="C108" t="str">
            <v>A-05</v>
          </cell>
          <cell r="D108" t="str">
            <v>A</v>
          </cell>
          <cell r="E108" t="str">
            <v>05</v>
          </cell>
          <cell r="L108" t="str">
            <v>Propios</v>
          </cell>
          <cell r="M108" t="str">
            <v>20</v>
          </cell>
          <cell r="N108" t="str">
            <v>CSF</v>
          </cell>
          <cell r="W108">
            <v>4631606641.6499996</v>
          </cell>
          <cell r="X108">
            <v>4578614999.6499996</v>
          </cell>
        </row>
        <row r="109">
          <cell r="A109" t="str">
            <v>21-03-00</v>
          </cell>
          <cell r="B109" t="str">
            <v>SERVICIO GEOLÓGICO COLOMBIANO</v>
          </cell>
          <cell r="C109" t="str">
            <v>A-08-01</v>
          </cell>
          <cell r="D109" t="str">
            <v>A</v>
          </cell>
          <cell r="E109" t="str">
            <v>08</v>
          </cell>
          <cell r="F109" t="str">
            <v>01</v>
          </cell>
          <cell r="L109" t="str">
            <v>Nación</v>
          </cell>
          <cell r="M109" t="str">
            <v>10</v>
          </cell>
          <cell r="N109" t="str">
            <v>CSF</v>
          </cell>
          <cell r="W109">
            <v>358754000</v>
          </cell>
          <cell r="X109">
            <v>310754000</v>
          </cell>
        </row>
        <row r="110">
          <cell r="A110" t="str">
            <v>21-03-00</v>
          </cell>
          <cell r="B110" t="str">
            <v>SERVICIO GEOLÓGICO COLOMBIANO</v>
          </cell>
          <cell r="C110" t="str">
            <v>A-08-01</v>
          </cell>
          <cell r="D110" t="str">
            <v>A</v>
          </cell>
          <cell r="E110" t="str">
            <v>08</v>
          </cell>
          <cell r="F110" t="str">
            <v>01</v>
          </cell>
          <cell r="L110" t="str">
            <v>Propios</v>
          </cell>
          <cell r="M110" t="str">
            <v>20</v>
          </cell>
          <cell r="N110" t="str">
            <v>CSF</v>
          </cell>
          <cell r="W110">
            <v>208336291</v>
          </cell>
          <cell r="X110">
            <v>208336291</v>
          </cell>
        </row>
        <row r="111">
          <cell r="A111" t="str">
            <v>21-03-00</v>
          </cell>
          <cell r="B111" t="str">
            <v>SERVICIO GEOLÓGICO COLOMBIANO</v>
          </cell>
          <cell r="C111" t="str">
            <v>A-08-03</v>
          </cell>
          <cell r="D111" t="str">
            <v>A</v>
          </cell>
          <cell r="E111" t="str">
            <v>08</v>
          </cell>
          <cell r="F111" t="str">
            <v>03</v>
          </cell>
          <cell r="L111" t="str">
            <v>Nación</v>
          </cell>
          <cell r="M111" t="str">
            <v>10</v>
          </cell>
          <cell r="N111" t="str">
            <v>CSF</v>
          </cell>
          <cell r="W111">
            <v>30756000</v>
          </cell>
          <cell r="X111">
            <v>30756000</v>
          </cell>
        </row>
        <row r="112">
          <cell r="A112" t="str">
            <v>21-03-00</v>
          </cell>
          <cell r="B112" t="str">
            <v>SERVICIO GEOLÓGICO COLOMBIANO</v>
          </cell>
          <cell r="C112" t="str">
            <v>A-08-04-01</v>
          </cell>
          <cell r="D112" t="str">
            <v>A</v>
          </cell>
          <cell r="E112" t="str">
            <v>08</v>
          </cell>
          <cell r="F112" t="str">
            <v>04</v>
          </cell>
          <cell r="G112" t="str">
            <v>01</v>
          </cell>
          <cell r="L112" t="str">
            <v>Nación</v>
          </cell>
          <cell r="M112" t="str">
            <v>11</v>
          </cell>
          <cell r="N112" t="str">
            <v>SSF</v>
          </cell>
          <cell r="W112">
            <v>491391889</v>
          </cell>
          <cell r="X112">
            <v>491391889</v>
          </cell>
        </row>
        <row r="113">
          <cell r="A113" t="str">
            <v>21-03-00</v>
          </cell>
          <cell r="B113" t="str">
            <v>SERVICIO GEOLÓGICO COLOMBIANO</v>
          </cell>
          <cell r="C113" t="str">
            <v>A-08-04-01</v>
          </cell>
          <cell r="D113" t="str">
            <v>A</v>
          </cell>
          <cell r="E113" t="str">
            <v>08</v>
          </cell>
          <cell r="F113" t="str">
            <v>04</v>
          </cell>
          <cell r="G113" t="str">
            <v>01</v>
          </cell>
          <cell r="L113" t="str">
            <v>Propios</v>
          </cell>
          <cell r="M113" t="str">
            <v>20</v>
          </cell>
          <cell r="N113" t="str">
            <v>CSF</v>
          </cell>
          <cell r="W113">
            <v>0</v>
          </cell>
          <cell r="X113">
            <v>0</v>
          </cell>
        </row>
        <row r="114">
          <cell r="A114" t="str">
            <v>21-03-00</v>
          </cell>
          <cell r="B114" t="str">
            <v>SERVICIO GEOLÓGICO COLOMBIANO</v>
          </cell>
          <cell r="C114" t="str">
            <v>B-10-04-01</v>
          </cell>
          <cell r="D114" t="str">
            <v>B</v>
          </cell>
          <cell r="E114" t="str">
            <v>10</v>
          </cell>
          <cell r="F114" t="str">
            <v>04</v>
          </cell>
          <cell r="G114" t="str">
            <v>01</v>
          </cell>
          <cell r="L114" t="str">
            <v>Propios</v>
          </cell>
          <cell r="M114" t="str">
            <v>20</v>
          </cell>
          <cell r="N114" t="str">
            <v>CSF</v>
          </cell>
          <cell r="W114">
            <v>69248368</v>
          </cell>
          <cell r="X114">
            <v>69248368</v>
          </cell>
        </row>
        <row r="115">
          <cell r="A115" t="str">
            <v>21-03-00</v>
          </cell>
          <cell r="B115" t="str">
            <v>SERVICIO GEOLÓGICO COLOMBIANO</v>
          </cell>
          <cell r="C115" t="str">
            <v>C-2106-1900-6</v>
          </cell>
          <cell r="D115" t="str">
            <v>C</v>
          </cell>
          <cell r="E115" t="str">
            <v>2106</v>
          </cell>
          <cell r="F115" t="str">
            <v>1900</v>
          </cell>
          <cell r="G115" t="str">
            <v>6</v>
          </cell>
          <cell r="L115" t="str">
            <v>Propios</v>
          </cell>
          <cell r="M115" t="str">
            <v>20</v>
          </cell>
          <cell r="N115" t="str">
            <v>CSF</v>
          </cell>
          <cell r="W115">
            <v>5536444715.8900003</v>
          </cell>
          <cell r="X115">
            <v>4810984746.9799995</v>
          </cell>
        </row>
        <row r="116">
          <cell r="A116" t="str">
            <v>21-03-00</v>
          </cell>
          <cell r="B116" t="str">
            <v>SERVICIO GEOLÓGICO COLOMBIANO</v>
          </cell>
          <cell r="C116" t="str">
            <v>C-2106-1900-7</v>
          </cell>
          <cell r="D116" t="str">
            <v>C</v>
          </cell>
          <cell r="E116" t="str">
            <v>2106</v>
          </cell>
          <cell r="F116" t="str">
            <v>1900</v>
          </cell>
          <cell r="G116" t="str">
            <v>7</v>
          </cell>
          <cell r="L116" t="str">
            <v>Nación</v>
          </cell>
          <cell r="M116" t="str">
            <v>11</v>
          </cell>
          <cell r="N116" t="str">
            <v>CSF</v>
          </cell>
          <cell r="W116">
            <v>7566386084.71</v>
          </cell>
          <cell r="X116">
            <v>7397063840.3100004</v>
          </cell>
        </row>
        <row r="117">
          <cell r="A117" t="str">
            <v>21-03-00</v>
          </cell>
          <cell r="B117" t="str">
            <v>SERVICIO GEOLÓGICO COLOMBIANO</v>
          </cell>
          <cell r="C117" t="str">
            <v>C-2106-1900-7</v>
          </cell>
          <cell r="D117" t="str">
            <v>C</v>
          </cell>
          <cell r="E117" t="str">
            <v>2106</v>
          </cell>
          <cell r="F117" t="str">
            <v>1900</v>
          </cell>
          <cell r="G117" t="str">
            <v>7</v>
          </cell>
          <cell r="L117" t="str">
            <v>Nación</v>
          </cell>
          <cell r="M117" t="str">
            <v>13</v>
          </cell>
          <cell r="N117" t="str">
            <v>CSF</v>
          </cell>
          <cell r="W117">
            <v>3664405213.25</v>
          </cell>
          <cell r="X117">
            <v>3516926894.25</v>
          </cell>
        </row>
        <row r="118">
          <cell r="A118" t="str">
            <v>21-03-00</v>
          </cell>
          <cell r="B118" t="str">
            <v>SERVICIO GEOLÓGICO COLOMBIANO</v>
          </cell>
          <cell r="C118" t="str">
            <v>C-2106-1900-8</v>
          </cell>
          <cell r="D118" t="str">
            <v>C</v>
          </cell>
          <cell r="E118" t="str">
            <v>2106</v>
          </cell>
          <cell r="F118" t="str">
            <v>1900</v>
          </cell>
          <cell r="G118" t="str">
            <v>8</v>
          </cell>
          <cell r="L118" t="str">
            <v>Propios</v>
          </cell>
          <cell r="M118" t="str">
            <v>20</v>
          </cell>
          <cell r="N118" t="str">
            <v>CSF</v>
          </cell>
          <cell r="W118">
            <v>56497922656.839996</v>
          </cell>
          <cell r="X118">
            <v>48702667834.129997</v>
          </cell>
        </row>
        <row r="119">
          <cell r="A119" t="str">
            <v>21-03-00</v>
          </cell>
          <cell r="B119" t="str">
            <v>SERVICIO GEOLÓGICO COLOMBIANO</v>
          </cell>
          <cell r="C119" t="str">
            <v>C-2106-1900-8</v>
          </cell>
          <cell r="D119" t="str">
            <v>C</v>
          </cell>
          <cell r="E119" t="str">
            <v>2106</v>
          </cell>
          <cell r="F119" t="str">
            <v>1900</v>
          </cell>
          <cell r="G119" t="str">
            <v>8</v>
          </cell>
          <cell r="L119" t="str">
            <v>Propios</v>
          </cell>
          <cell r="M119" t="str">
            <v>21</v>
          </cell>
          <cell r="N119" t="str">
            <v>CSF</v>
          </cell>
          <cell r="W119">
            <v>6868341053.8900003</v>
          </cell>
          <cell r="X119">
            <v>5918515467.8599997</v>
          </cell>
        </row>
        <row r="120">
          <cell r="A120" t="str">
            <v>21-03-00</v>
          </cell>
          <cell r="B120" t="str">
            <v>SERVICIO GEOLÓGICO COLOMBIANO</v>
          </cell>
          <cell r="C120" t="str">
            <v>C-2106-1900-9</v>
          </cell>
          <cell r="D120" t="str">
            <v>C</v>
          </cell>
          <cell r="E120" t="str">
            <v>2106</v>
          </cell>
          <cell r="F120" t="str">
            <v>1900</v>
          </cell>
          <cell r="G120" t="str">
            <v>9</v>
          </cell>
          <cell r="L120" t="str">
            <v>Propios</v>
          </cell>
          <cell r="M120" t="str">
            <v>20</v>
          </cell>
          <cell r="N120" t="str">
            <v>CSF</v>
          </cell>
          <cell r="W120">
            <v>256252997</v>
          </cell>
          <cell r="X120">
            <v>219842163</v>
          </cell>
        </row>
        <row r="121">
          <cell r="A121" t="str">
            <v>21-03-00</v>
          </cell>
          <cell r="B121" t="str">
            <v>SERVICIO GEOLÓGICO COLOMBIANO</v>
          </cell>
          <cell r="C121" t="str">
            <v>C-2106-1900-9</v>
          </cell>
          <cell r="D121" t="str">
            <v>C</v>
          </cell>
          <cell r="E121" t="str">
            <v>2106</v>
          </cell>
          <cell r="F121" t="str">
            <v>1900</v>
          </cell>
          <cell r="G121" t="str">
            <v>9</v>
          </cell>
          <cell r="L121" t="str">
            <v>Propios</v>
          </cell>
          <cell r="M121" t="str">
            <v>21</v>
          </cell>
          <cell r="N121" t="str">
            <v>CSF</v>
          </cell>
          <cell r="W121">
            <v>7698731092.4300003</v>
          </cell>
          <cell r="X121">
            <v>5992443043.9200001</v>
          </cell>
        </row>
        <row r="122">
          <cell r="A122" t="str">
            <v>21-03-00</v>
          </cell>
          <cell r="B122" t="str">
            <v>SERVICIO GEOLÓGICO COLOMBIANO</v>
          </cell>
          <cell r="C122" t="str">
            <v>C-2106-1900-10</v>
          </cell>
          <cell r="D122" t="str">
            <v>C</v>
          </cell>
          <cell r="E122" t="str">
            <v>2106</v>
          </cell>
          <cell r="F122" t="str">
            <v>1900</v>
          </cell>
          <cell r="G122" t="str">
            <v>10</v>
          </cell>
          <cell r="L122" t="str">
            <v>Nación</v>
          </cell>
          <cell r="M122" t="str">
            <v>11</v>
          </cell>
          <cell r="N122" t="str">
            <v>CSF</v>
          </cell>
          <cell r="W122">
            <v>675143762.20000005</v>
          </cell>
          <cell r="X122">
            <v>365280067.19999999</v>
          </cell>
        </row>
        <row r="123">
          <cell r="A123" t="str">
            <v>21-03-00</v>
          </cell>
          <cell r="B123" t="str">
            <v>SERVICIO GEOLÓGICO COLOMBIANO</v>
          </cell>
          <cell r="C123" t="str">
            <v>C-2106-1900-10</v>
          </cell>
          <cell r="D123" t="str">
            <v>C</v>
          </cell>
          <cell r="E123" t="str">
            <v>2106</v>
          </cell>
          <cell r="F123" t="str">
            <v>1900</v>
          </cell>
          <cell r="G123" t="str">
            <v>10</v>
          </cell>
          <cell r="L123" t="str">
            <v>Propios</v>
          </cell>
          <cell r="M123" t="str">
            <v>20</v>
          </cell>
          <cell r="N123" t="str">
            <v>CSF</v>
          </cell>
          <cell r="W123">
            <v>22474327927.990002</v>
          </cell>
          <cell r="X123">
            <v>19995299897.68</v>
          </cell>
        </row>
        <row r="124">
          <cell r="A124" t="str">
            <v>21-03-00</v>
          </cell>
          <cell r="B124" t="str">
            <v>SERVICIO GEOLÓGICO COLOMBIANO</v>
          </cell>
          <cell r="C124" t="str">
            <v>C-2106-1900-10</v>
          </cell>
          <cell r="D124" t="str">
            <v>C</v>
          </cell>
          <cell r="E124" t="str">
            <v>2106</v>
          </cell>
          <cell r="F124" t="str">
            <v>1900</v>
          </cell>
          <cell r="G124" t="str">
            <v>10</v>
          </cell>
          <cell r="L124" t="str">
            <v>Propios</v>
          </cell>
          <cell r="M124" t="str">
            <v>21</v>
          </cell>
          <cell r="N124" t="str">
            <v>CSF</v>
          </cell>
          <cell r="W124">
            <v>914795088.37</v>
          </cell>
          <cell r="X124">
            <v>687648124.47000003</v>
          </cell>
        </row>
        <row r="125">
          <cell r="A125" t="str">
            <v>21-03-00</v>
          </cell>
          <cell r="B125" t="str">
            <v>SERVICIO GEOLÓGICO COLOMBIANO</v>
          </cell>
          <cell r="C125" t="str">
            <v>C-2106-1900-11</v>
          </cell>
          <cell r="D125" t="str">
            <v>C</v>
          </cell>
          <cell r="E125" t="str">
            <v>2106</v>
          </cell>
          <cell r="F125" t="str">
            <v>1900</v>
          </cell>
          <cell r="G125" t="str">
            <v>11</v>
          </cell>
          <cell r="L125" t="str">
            <v>Propios</v>
          </cell>
          <cell r="M125" t="str">
            <v>20</v>
          </cell>
          <cell r="N125" t="str">
            <v>CSF</v>
          </cell>
          <cell r="W125">
            <v>22565703627.419998</v>
          </cell>
          <cell r="X125">
            <v>19979933316.279999</v>
          </cell>
        </row>
        <row r="126">
          <cell r="A126" t="str">
            <v>21-03-00</v>
          </cell>
          <cell r="B126" t="str">
            <v>SERVICIO GEOLÓGICO COLOMBIANO</v>
          </cell>
          <cell r="C126" t="str">
            <v>C-2106-1900-11</v>
          </cell>
          <cell r="D126" t="str">
            <v>C</v>
          </cell>
          <cell r="E126" t="str">
            <v>2106</v>
          </cell>
          <cell r="F126" t="str">
            <v>1900</v>
          </cell>
          <cell r="G126" t="str">
            <v>11</v>
          </cell>
          <cell r="L126" t="str">
            <v>Propios</v>
          </cell>
          <cell r="M126" t="str">
            <v>21</v>
          </cell>
          <cell r="N126" t="str">
            <v>CSF</v>
          </cell>
          <cell r="W126">
            <v>140539986.69</v>
          </cell>
          <cell r="X126">
            <v>57676152.689999998</v>
          </cell>
        </row>
        <row r="127">
          <cell r="A127" t="str">
            <v>21-03-00</v>
          </cell>
          <cell r="B127" t="str">
            <v>SERVICIO GEOLÓGICO COLOMBIANO</v>
          </cell>
          <cell r="C127" t="str">
            <v>C-2106-1900-14</v>
          </cell>
          <cell r="D127" t="str">
            <v>C</v>
          </cell>
          <cell r="E127" t="str">
            <v>2106</v>
          </cell>
          <cell r="F127" t="str">
            <v>1900</v>
          </cell>
          <cell r="G127" t="str">
            <v>14</v>
          </cell>
          <cell r="L127" t="str">
            <v>Propios</v>
          </cell>
          <cell r="M127" t="str">
            <v>20</v>
          </cell>
          <cell r="N127" t="str">
            <v>CSF</v>
          </cell>
          <cell r="W127">
            <v>12913569853.76</v>
          </cell>
          <cell r="X127">
            <v>11207908947.93</v>
          </cell>
        </row>
        <row r="128">
          <cell r="A128" t="str">
            <v>21-03-00</v>
          </cell>
          <cell r="B128" t="str">
            <v>SERVICIO GEOLÓGICO COLOMBIANO</v>
          </cell>
          <cell r="C128" t="str">
            <v>C-2106-1900-14</v>
          </cell>
          <cell r="D128" t="str">
            <v>C</v>
          </cell>
          <cell r="E128" t="str">
            <v>2106</v>
          </cell>
          <cell r="F128" t="str">
            <v>1900</v>
          </cell>
          <cell r="G128" t="str">
            <v>14</v>
          </cell>
          <cell r="L128" t="str">
            <v>Propios</v>
          </cell>
          <cell r="M128" t="str">
            <v>21</v>
          </cell>
          <cell r="N128" t="str">
            <v>CSF</v>
          </cell>
          <cell r="W128">
            <v>2485997055.8600001</v>
          </cell>
          <cell r="X128">
            <v>2481074655.8600001</v>
          </cell>
        </row>
        <row r="129">
          <cell r="A129" t="str">
            <v>21-03-00</v>
          </cell>
          <cell r="B129" t="str">
            <v>SERVICIO GEOLÓGICO COLOMBIANO</v>
          </cell>
          <cell r="C129" t="str">
            <v>C-2106-1900-15</v>
          </cell>
          <cell r="D129" t="str">
            <v>C</v>
          </cell>
          <cell r="E129" t="str">
            <v>2106</v>
          </cell>
          <cell r="F129" t="str">
            <v>1900</v>
          </cell>
          <cell r="G129" t="str">
            <v>15</v>
          </cell>
          <cell r="H129" t="str">
            <v/>
          </cell>
          <cell r="I129" t="str">
            <v/>
          </cell>
          <cell r="J129" t="str">
            <v/>
          </cell>
          <cell r="K129" t="str">
            <v/>
          </cell>
          <cell r="L129" t="str">
            <v>Nación</v>
          </cell>
          <cell r="M129" t="str">
            <v>11</v>
          </cell>
          <cell r="N129" t="str">
            <v>CSF</v>
          </cell>
          <cell r="W129">
            <v>224171787</v>
          </cell>
          <cell r="X129">
            <v>224171787</v>
          </cell>
        </row>
        <row r="130">
          <cell r="A130" t="str">
            <v>21-03-00</v>
          </cell>
          <cell r="B130" t="str">
            <v>SERVICIO GEOLÓGICO COLOMBIANO</v>
          </cell>
          <cell r="C130" t="str">
            <v>C-2106-1900-15</v>
          </cell>
          <cell r="D130" t="str">
            <v>C</v>
          </cell>
          <cell r="E130" t="str">
            <v>2106</v>
          </cell>
          <cell r="F130" t="str">
            <v>1900</v>
          </cell>
          <cell r="G130" t="str">
            <v>15</v>
          </cell>
          <cell r="H130" t="str">
            <v/>
          </cell>
          <cell r="I130" t="str">
            <v/>
          </cell>
          <cell r="J130" t="str">
            <v/>
          </cell>
          <cell r="K130" t="str">
            <v/>
          </cell>
          <cell r="L130" t="str">
            <v>Propios</v>
          </cell>
          <cell r="M130" t="str">
            <v>20</v>
          </cell>
          <cell r="N130" t="str">
            <v>CSF</v>
          </cell>
          <cell r="W130">
            <v>155875376</v>
          </cell>
          <cell r="X130">
            <v>103806832</v>
          </cell>
        </row>
        <row r="131">
          <cell r="A131" t="str">
            <v>21-03-00</v>
          </cell>
          <cell r="B131" t="str">
            <v>SERVICIO GEOLÓGICO COLOMBIANO</v>
          </cell>
          <cell r="C131" t="str">
            <v>C-2106-1900-15</v>
          </cell>
          <cell r="D131" t="str">
            <v>C</v>
          </cell>
          <cell r="E131" t="str">
            <v>2106</v>
          </cell>
          <cell r="F131" t="str">
            <v>1900</v>
          </cell>
          <cell r="G131" t="str">
            <v>15</v>
          </cell>
          <cell r="H131" t="str">
            <v/>
          </cell>
          <cell r="I131" t="str">
            <v/>
          </cell>
          <cell r="J131" t="str">
            <v/>
          </cell>
          <cell r="K131" t="str">
            <v/>
          </cell>
          <cell r="L131" t="str">
            <v>Propios</v>
          </cell>
          <cell r="M131" t="str">
            <v>21</v>
          </cell>
          <cell r="N131" t="str">
            <v>CSF</v>
          </cell>
          <cell r="W131">
            <v>178691200</v>
          </cell>
          <cell r="X131">
            <v>178691200</v>
          </cell>
        </row>
        <row r="132">
          <cell r="A132" t="str">
            <v>21-03-00</v>
          </cell>
          <cell r="B132" t="str">
            <v>SERVICIO GEOLÓGICO COLOMBIANO</v>
          </cell>
          <cell r="C132" t="str">
            <v>C-2199-1900-3</v>
          </cell>
          <cell r="D132" t="str">
            <v>C</v>
          </cell>
          <cell r="E132" t="str">
            <v>2199</v>
          </cell>
          <cell r="F132" t="str">
            <v>1900</v>
          </cell>
          <cell r="G132" t="str">
            <v>3</v>
          </cell>
          <cell r="L132" t="str">
            <v>Nación</v>
          </cell>
          <cell r="M132" t="str">
            <v>11</v>
          </cell>
          <cell r="N132" t="str">
            <v>CSF</v>
          </cell>
          <cell r="W132">
            <v>601997171</v>
          </cell>
          <cell r="X132">
            <v>601997171</v>
          </cell>
        </row>
        <row r="133">
          <cell r="A133" t="str">
            <v>21-03-00</v>
          </cell>
          <cell r="B133" t="str">
            <v>SERVICIO GEOLÓGICO COLOMBIANO</v>
          </cell>
          <cell r="C133" t="str">
            <v>C-2199-1900-3</v>
          </cell>
          <cell r="D133" t="str">
            <v>C</v>
          </cell>
          <cell r="E133" t="str">
            <v>2199</v>
          </cell>
          <cell r="F133" t="str">
            <v>1900</v>
          </cell>
          <cell r="G133" t="str">
            <v>3</v>
          </cell>
          <cell r="L133" t="str">
            <v>Propios</v>
          </cell>
          <cell r="M133" t="str">
            <v>20</v>
          </cell>
          <cell r="N133" t="str">
            <v>CSF</v>
          </cell>
          <cell r="W133">
            <v>643973701</v>
          </cell>
          <cell r="X133">
            <v>638522609</v>
          </cell>
        </row>
        <row r="134">
          <cell r="A134" t="str">
            <v>21-03-00</v>
          </cell>
          <cell r="B134" t="str">
            <v>SERVICIO GEOLÓGICO COLOMBIANO</v>
          </cell>
          <cell r="C134" t="str">
            <v>C-2199-1900-4</v>
          </cell>
          <cell r="D134" t="str">
            <v>C</v>
          </cell>
          <cell r="E134" t="str">
            <v>2199</v>
          </cell>
          <cell r="F134" t="str">
            <v>1900</v>
          </cell>
          <cell r="G134" t="str">
            <v>4</v>
          </cell>
          <cell r="L134" t="str">
            <v>Nación</v>
          </cell>
          <cell r="M134" t="str">
            <v>11</v>
          </cell>
          <cell r="N134" t="str">
            <v>CSF</v>
          </cell>
          <cell r="W134">
            <v>1096616065.1199999</v>
          </cell>
          <cell r="X134">
            <v>1090320613.1199999</v>
          </cell>
        </row>
        <row r="135">
          <cell r="A135" t="str">
            <v>21-03-00</v>
          </cell>
          <cell r="B135" t="str">
            <v>SERVICIO GEOLÓGICO COLOMBIANO</v>
          </cell>
          <cell r="C135" t="str">
            <v>C-2199-1900-6</v>
          </cell>
          <cell r="D135" t="str">
            <v>C</v>
          </cell>
          <cell r="E135" t="str">
            <v>2199</v>
          </cell>
          <cell r="F135" t="str">
            <v>1900</v>
          </cell>
          <cell r="G135" t="str">
            <v>6</v>
          </cell>
          <cell r="L135" t="str">
            <v>Propios</v>
          </cell>
          <cell r="M135" t="str">
            <v>21</v>
          </cell>
          <cell r="N135" t="str">
            <v>CSF</v>
          </cell>
          <cell r="W135">
            <v>1246169721</v>
          </cell>
          <cell r="X135">
            <v>1246169721</v>
          </cell>
        </row>
        <row r="136">
          <cell r="A136" t="str">
            <v>21-03-00</v>
          </cell>
          <cell r="B136" t="str">
            <v>SERVICIO GEOLÓGICO COLOMBIANO</v>
          </cell>
          <cell r="C136" t="str">
            <v>C-2199-1900-7</v>
          </cell>
          <cell r="D136" t="str">
            <v>C</v>
          </cell>
          <cell r="E136" t="str">
            <v>2199</v>
          </cell>
          <cell r="F136" t="str">
            <v>1900</v>
          </cell>
          <cell r="G136" t="str">
            <v>7</v>
          </cell>
          <cell r="H136" t="str">
            <v/>
          </cell>
          <cell r="I136" t="str">
            <v/>
          </cell>
          <cell r="J136" t="str">
            <v/>
          </cell>
          <cell r="K136" t="str">
            <v/>
          </cell>
          <cell r="L136" t="str">
            <v>Nación</v>
          </cell>
          <cell r="M136" t="str">
            <v>11</v>
          </cell>
          <cell r="N136" t="str">
            <v>CSF</v>
          </cell>
          <cell r="W136">
            <v>105540000</v>
          </cell>
          <cell r="X136">
            <v>105540000</v>
          </cell>
        </row>
        <row r="137">
          <cell r="A137" t="str">
            <v>21-03-00</v>
          </cell>
          <cell r="B137" t="str">
            <v>SERVICIO GEOLÓGICO COLOMBIANO</v>
          </cell>
          <cell r="C137" t="str">
            <v>C-2199-1900-8</v>
          </cell>
          <cell r="D137" t="str">
            <v>C</v>
          </cell>
          <cell r="E137" t="str">
            <v>2199</v>
          </cell>
          <cell r="F137" t="str">
            <v>1900</v>
          </cell>
          <cell r="G137" t="str">
            <v>8</v>
          </cell>
          <cell r="H137" t="str">
            <v/>
          </cell>
          <cell r="I137" t="str">
            <v/>
          </cell>
          <cell r="J137" t="str">
            <v/>
          </cell>
          <cell r="K137" t="str">
            <v/>
          </cell>
          <cell r="L137" t="str">
            <v>Nación</v>
          </cell>
          <cell r="M137" t="str">
            <v>11</v>
          </cell>
          <cell r="N137" t="str">
            <v>CSF</v>
          </cell>
          <cell r="W137">
            <v>73167300</v>
          </cell>
          <cell r="X137">
            <v>71860000</v>
          </cell>
        </row>
        <row r="138">
          <cell r="A138" t="str">
            <v>21-03-00</v>
          </cell>
          <cell r="B138" t="str">
            <v>SERVICIO GEOLÓGICO COLOMBIANO</v>
          </cell>
          <cell r="C138" t="str">
            <v>C-2199-1900-9</v>
          </cell>
          <cell r="D138" t="str">
            <v>C</v>
          </cell>
          <cell r="E138" t="str">
            <v>2199</v>
          </cell>
          <cell r="F138" t="str">
            <v>1900</v>
          </cell>
          <cell r="G138" t="str">
            <v>9</v>
          </cell>
          <cell r="L138" t="str">
            <v>Nación</v>
          </cell>
          <cell r="M138" t="str">
            <v>11</v>
          </cell>
          <cell r="N138" t="str">
            <v>CSF</v>
          </cell>
          <cell r="W138">
            <v>0</v>
          </cell>
          <cell r="X138">
            <v>0</v>
          </cell>
        </row>
        <row r="139">
          <cell r="A139" t="str">
            <v>21-09-00</v>
          </cell>
          <cell r="B139" t="str">
            <v>UNIDAD DE PLANEACIÓN MINERO ENERGÉTICA - UPME</v>
          </cell>
          <cell r="C139" t="str">
            <v>A-01-01-01</v>
          </cell>
          <cell r="D139" t="str">
            <v>A</v>
          </cell>
          <cell r="E139" t="str">
            <v>01</v>
          </cell>
          <cell r="F139" t="str">
            <v>01</v>
          </cell>
          <cell r="G139" t="str">
            <v>01</v>
          </cell>
          <cell r="L139" t="str">
            <v>Propios</v>
          </cell>
          <cell r="M139" t="str">
            <v>20</v>
          </cell>
          <cell r="N139" t="str">
            <v>CSF</v>
          </cell>
          <cell r="W139">
            <v>9358588392</v>
          </cell>
          <cell r="X139">
            <v>9358588392</v>
          </cell>
        </row>
        <row r="140">
          <cell r="A140" t="str">
            <v>21-09-00</v>
          </cell>
          <cell r="B140" t="str">
            <v>UNIDAD DE PLANEACIÓN MINERO ENERGÉTICA - UPME</v>
          </cell>
          <cell r="C140" t="str">
            <v>A-01-01-02</v>
          </cell>
          <cell r="D140" t="str">
            <v>A</v>
          </cell>
          <cell r="E140" t="str">
            <v>01</v>
          </cell>
          <cell r="F140" t="str">
            <v>01</v>
          </cell>
          <cell r="G140" t="str">
            <v>02</v>
          </cell>
          <cell r="L140" t="str">
            <v>Propios</v>
          </cell>
          <cell r="M140" t="str">
            <v>20</v>
          </cell>
          <cell r="N140" t="str">
            <v>CSF</v>
          </cell>
          <cell r="W140">
            <v>3457057821.46</v>
          </cell>
          <cell r="X140">
            <v>3457057821.46</v>
          </cell>
        </row>
        <row r="141">
          <cell r="A141" t="str">
            <v>21-09-00</v>
          </cell>
          <cell r="B141" t="str">
            <v>UNIDAD DE PLANEACIÓN MINERO ENERGÉTICA - UPME</v>
          </cell>
          <cell r="C141" t="str">
            <v>A-01-01-03</v>
          </cell>
          <cell r="D141" t="str">
            <v>A</v>
          </cell>
          <cell r="E141" t="str">
            <v>01</v>
          </cell>
          <cell r="F141" t="str">
            <v>01</v>
          </cell>
          <cell r="G141" t="str">
            <v>03</v>
          </cell>
          <cell r="L141" t="str">
            <v>Propios</v>
          </cell>
          <cell r="M141" t="str">
            <v>20</v>
          </cell>
          <cell r="N141" t="str">
            <v>CSF</v>
          </cell>
          <cell r="W141">
            <v>1298182986</v>
          </cell>
          <cell r="X141">
            <v>1298182986</v>
          </cell>
        </row>
        <row r="142">
          <cell r="A142" t="str">
            <v>21-09-00</v>
          </cell>
          <cell r="B142" t="str">
            <v>UNIDAD DE PLANEACIÓN MINERO ENERGÉTICA - UPME</v>
          </cell>
          <cell r="C142" t="str">
            <v>A-01-01-04</v>
          </cell>
          <cell r="D142" t="str">
            <v>A</v>
          </cell>
          <cell r="E142" t="str">
            <v>01</v>
          </cell>
          <cell r="F142" t="str">
            <v>01</v>
          </cell>
          <cell r="G142" t="str">
            <v>04</v>
          </cell>
          <cell r="L142" t="str">
            <v>Propios</v>
          </cell>
          <cell r="M142" t="str">
            <v>20</v>
          </cell>
          <cell r="N142" t="str">
            <v>CSF</v>
          </cell>
          <cell r="W142">
            <v>0</v>
          </cell>
          <cell r="X142">
            <v>0</v>
          </cell>
        </row>
        <row r="143">
          <cell r="A143" t="str">
            <v>21-09-00</v>
          </cell>
          <cell r="B143" t="str">
            <v>UNIDAD DE PLANEACIÓN MINERO ENERGÉTICA - UPME</v>
          </cell>
          <cell r="C143" t="str">
            <v>A-02</v>
          </cell>
          <cell r="D143" t="str">
            <v>A</v>
          </cell>
          <cell r="E143" t="str">
            <v>02</v>
          </cell>
          <cell r="L143" t="str">
            <v>Propios</v>
          </cell>
          <cell r="M143" t="str">
            <v>20</v>
          </cell>
          <cell r="N143" t="str">
            <v>CSF</v>
          </cell>
          <cell r="W143">
            <v>1663772624.04</v>
          </cell>
          <cell r="X143">
            <v>1660237591.1600001</v>
          </cell>
        </row>
        <row r="144">
          <cell r="A144" t="str">
            <v>21-09-00</v>
          </cell>
          <cell r="B144" t="str">
            <v>UNIDAD DE PLANEACIÓN MINERO ENERGÉTICA - UPME</v>
          </cell>
          <cell r="C144" t="str">
            <v>A-03-03-01-999</v>
          </cell>
          <cell r="D144" t="str">
            <v>A</v>
          </cell>
          <cell r="E144" t="str">
            <v>03</v>
          </cell>
          <cell r="F144" t="str">
            <v>03</v>
          </cell>
          <cell r="G144" t="str">
            <v>01</v>
          </cell>
          <cell r="H144" t="str">
            <v>999</v>
          </cell>
          <cell r="L144" t="str">
            <v>Propios</v>
          </cell>
          <cell r="M144" t="str">
            <v>20</v>
          </cell>
          <cell r="N144" t="str">
            <v>CSF</v>
          </cell>
          <cell r="W144">
            <v>0</v>
          </cell>
          <cell r="X144">
            <v>0</v>
          </cell>
        </row>
        <row r="145">
          <cell r="A145" t="str">
            <v>21-09-00</v>
          </cell>
          <cell r="B145" t="str">
            <v>UNIDAD DE PLANEACIÓN MINERO ENERGÉTICA - UPME</v>
          </cell>
          <cell r="C145" t="str">
            <v>A-03-04-02-012</v>
          </cell>
          <cell r="D145" t="str">
            <v>A</v>
          </cell>
          <cell r="E145" t="str">
            <v>03</v>
          </cell>
          <cell r="F145" t="str">
            <v>04</v>
          </cell>
          <cell r="G145" t="str">
            <v>02</v>
          </cell>
          <cell r="H145" t="str">
            <v>012</v>
          </cell>
          <cell r="L145" t="str">
            <v>Propios</v>
          </cell>
          <cell r="M145" t="str">
            <v>20</v>
          </cell>
          <cell r="N145" t="str">
            <v>CSF</v>
          </cell>
          <cell r="W145">
            <v>32073649</v>
          </cell>
          <cell r="X145">
            <v>32073649</v>
          </cell>
        </row>
        <row r="146">
          <cell r="A146" t="str">
            <v>21-09-00</v>
          </cell>
          <cell r="B146" t="str">
            <v>UNIDAD DE PLANEACIÓN MINERO ENERGÉTICA - UPME</v>
          </cell>
          <cell r="C146" t="str">
            <v>A-03-10</v>
          </cell>
          <cell r="D146" t="str">
            <v>A</v>
          </cell>
          <cell r="E146" t="str">
            <v>03</v>
          </cell>
          <cell r="F146" t="str">
            <v>10</v>
          </cell>
          <cell r="L146" t="str">
            <v>Propios</v>
          </cell>
          <cell r="M146" t="str">
            <v>20</v>
          </cell>
          <cell r="N146" t="str">
            <v>CSF</v>
          </cell>
          <cell r="W146">
            <v>0</v>
          </cell>
          <cell r="X146">
            <v>0</v>
          </cell>
        </row>
        <row r="147">
          <cell r="A147" t="str">
            <v>21-09-00</v>
          </cell>
          <cell r="B147" t="str">
            <v>UNIDAD DE PLANEACIÓN MINERO ENERGÉTICA - UPME</v>
          </cell>
          <cell r="C147" t="str">
            <v>A-05</v>
          </cell>
          <cell r="D147" t="str">
            <v>A</v>
          </cell>
          <cell r="E147" t="str">
            <v>05</v>
          </cell>
          <cell r="L147" t="str">
            <v>Propios</v>
          </cell>
          <cell r="M147" t="str">
            <v>20</v>
          </cell>
          <cell r="N147" t="str">
            <v>CSF</v>
          </cell>
          <cell r="W147">
            <v>67157708</v>
          </cell>
          <cell r="X147">
            <v>67157708</v>
          </cell>
        </row>
        <row r="148">
          <cell r="A148" t="str">
            <v>21-09-00</v>
          </cell>
          <cell r="B148" t="str">
            <v>UNIDAD DE PLANEACIÓN MINERO ENERGÉTICA - UPME</v>
          </cell>
          <cell r="C148" t="str">
            <v>A-08-01</v>
          </cell>
          <cell r="D148" t="str">
            <v>A</v>
          </cell>
          <cell r="E148" t="str">
            <v>08</v>
          </cell>
          <cell r="F148" t="str">
            <v>01</v>
          </cell>
          <cell r="L148" t="str">
            <v>Propios</v>
          </cell>
          <cell r="M148" t="str">
            <v>20</v>
          </cell>
          <cell r="N148" t="str">
            <v>CSF</v>
          </cell>
          <cell r="W148">
            <v>88230500</v>
          </cell>
          <cell r="X148">
            <v>88230500</v>
          </cell>
        </row>
        <row r="149">
          <cell r="A149" t="str">
            <v>21-09-00</v>
          </cell>
          <cell r="B149" t="str">
            <v>UNIDAD DE PLANEACIÓN MINERO ENERGÉTICA - UPME</v>
          </cell>
          <cell r="C149" t="str">
            <v>A-08-04-01</v>
          </cell>
          <cell r="D149" t="str">
            <v>A</v>
          </cell>
          <cell r="E149" t="str">
            <v>08</v>
          </cell>
          <cell r="F149" t="str">
            <v>04</v>
          </cell>
          <cell r="G149" t="str">
            <v>01</v>
          </cell>
          <cell r="L149" t="str">
            <v>Propios</v>
          </cell>
          <cell r="M149" t="str">
            <v>20</v>
          </cell>
          <cell r="N149" t="str">
            <v>CSF</v>
          </cell>
          <cell r="W149">
            <v>3470561</v>
          </cell>
          <cell r="X149">
            <v>3470561</v>
          </cell>
        </row>
        <row r="150">
          <cell r="A150" t="str">
            <v>21-09-00</v>
          </cell>
          <cell r="B150" t="str">
            <v>UNIDAD DE PLANEACIÓN MINERO ENERGÉTICA - UPME</v>
          </cell>
          <cell r="C150" t="str">
            <v>B-10-04-01</v>
          </cell>
          <cell r="D150" t="str">
            <v>B</v>
          </cell>
          <cell r="E150" t="str">
            <v>10</v>
          </cell>
          <cell r="F150" t="str">
            <v>04</v>
          </cell>
          <cell r="G150" t="str">
            <v>01</v>
          </cell>
          <cell r="L150" t="str">
            <v>Propios</v>
          </cell>
          <cell r="M150" t="str">
            <v>20</v>
          </cell>
          <cell r="N150" t="str">
            <v>CSF</v>
          </cell>
          <cell r="W150">
            <v>135000000</v>
          </cell>
          <cell r="X150">
            <v>135000000</v>
          </cell>
        </row>
        <row r="151">
          <cell r="A151" t="str">
            <v>21-09-00</v>
          </cell>
          <cell r="B151" t="str">
            <v>UNIDAD DE PLANEACIÓN MINERO ENERGÉTICA - UPME</v>
          </cell>
          <cell r="C151" t="str">
            <v>C-2102-1900-3</v>
          </cell>
          <cell r="D151" t="str">
            <v>C</v>
          </cell>
          <cell r="E151" t="str">
            <v>2102</v>
          </cell>
          <cell r="F151" t="str">
            <v>1900</v>
          </cell>
          <cell r="G151" t="str">
            <v>3</v>
          </cell>
          <cell r="L151" t="str">
            <v>Propios</v>
          </cell>
          <cell r="M151" t="str">
            <v>20</v>
          </cell>
          <cell r="N151" t="str">
            <v>CSF</v>
          </cell>
          <cell r="W151">
            <v>1004621309</v>
          </cell>
          <cell r="X151">
            <v>871421309</v>
          </cell>
        </row>
        <row r="152">
          <cell r="A152" t="str">
            <v>21-09-00</v>
          </cell>
          <cell r="B152" t="str">
            <v>UNIDAD DE PLANEACIÓN MINERO ENERGÉTICA - UPME</v>
          </cell>
          <cell r="C152" t="str">
            <v>C-2102-1900-4</v>
          </cell>
          <cell r="D152" t="str">
            <v>C</v>
          </cell>
          <cell r="E152" t="str">
            <v>2102</v>
          </cell>
          <cell r="F152" t="str">
            <v>1900</v>
          </cell>
          <cell r="G152" t="str">
            <v>4</v>
          </cell>
          <cell r="L152" t="str">
            <v>Propios</v>
          </cell>
          <cell r="M152" t="str">
            <v>20</v>
          </cell>
          <cell r="N152" t="str">
            <v>CSF</v>
          </cell>
          <cell r="W152">
            <v>5271315756.3000002</v>
          </cell>
          <cell r="X152">
            <v>5252461575.9499998</v>
          </cell>
        </row>
        <row r="153">
          <cell r="A153" t="str">
            <v>21-09-00</v>
          </cell>
          <cell r="B153" t="str">
            <v>UNIDAD DE PLANEACIÓN MINERO ENERGÉTICA - UPME</v>
          </cell>
          <cell r="C153" t="str">
            <v>C-2103-1900-1</v>
          </cell>
          <cell r="D153" t="str">
            <v>C</v>
          </cell>
          <cell r="E153" t="str">
            <v>2103</v>
          </cell>
          <cell r="F153" t="str">
            <v>1900</v>
          </cell>
          <cell r="G153" t="str">
            <v>1</v>
          </cell>
          <cell r="L153" t="str">
            <v>Propios</v>
          </cell>
          <cell r="M153" t="str">
            <v>20</v>
          </cell>
          <cell r="N153" t="str">
            <v>CSF</v>
          </cell>
          <cell r="W153">
            <v>2912705695.1999998</v>
          </cell>
          <cell r="X153">
            <v>2254653533.0599999</v>
          </cell>
        </row>
        <row r="154">
          <cell r="A154" t="str">
            <v>21-09-00</v>
          </cell>
          <cell r="B154" t="str">
            <v>UNIDAD DE PLANEACIÓN MINERO ENERGÉTICA - UPME</v>
          </cell>
          <cell r="C154" t="str">
            <v>C-2105-1900-3</v>
          </cell>
          <cell r="D154" t="str">
            <v>C</v>
          </cell>
          <cell r="E154" t="str">
            <v>2105</v>
          </cell>
          <cell r="F154" t="str">
            <v>1900</v>
          </cell>
          <cell r="G154" t="str">
            <v>3</v>
          </cell>
          <cell r="L154" t="str">
            <v>Propios</v>
          </cell>
          <cell r="M154" t="str">
            <v>20</v>
          </cell>
          <cell r="N154" t="str">
            <v>CSF</v>
          </cell>
          <cell r="W154">
            <v>3147172284</v>
          </cell>
          <cell r="X154">
            <v>3147172284</v>
          </cell>
        </row>
        <row r="155">
          <cell r="A155" t="str">
            <v>21-09-00</v>
          </cell>
          <cell r="B155" t="str">
            <v>UNIDAD DE PLANEACIÓN MINERO ENERGÉTICA - UPME</v>
          </cell>
          <cell r="C155" t="str">
            <v>C-2106-1900-6</v>
          </cell>
          <cell r="D155" t="str">
            <v>C</v>
          </cell>
          <cell r="E155" t="str">
            <v>2106</v>
          </cell>
          <cell r="F155" t="str">
            <v>1900</v>
          </cell>
          <cell r="G155" t="str">
            <v>6</v>
          </cell>
          <cell r="L155" t="str">
            <v>Propios</v>
          </cell>
          <cell r="M155" t="str">
            <v>20</v>
          </cell>
          <cell r="N155" t="str">
            <v>CSF</v>
          </cell>
          <cell r="W155">
            <v>3630194087.1900001</v>
          </cell>
          <cell r="X155">
            <v>3510194087.1900001</v>
          </cell>
        </row>
        <row r="156">
          <cell r="A156" t="str">
            <v>21-09-00</v>
          </cell>
          <cell r="B156" t="str">
            <v>UNIDAD DE PLANEACIÓN MINERO ENERGÉTICA - UPME</v>
          </cell>
          <cell r="C156" t="str">
            <v>C-2106-1900-8</v>
          </cell>
          <cell r="D156" t="str">
            <v>C</v>
          </cell>
          <cell r="E156" t="str">
            <v>2106</v>
          </cell>
          <cell r="F156" t="str">
            <v>1900</v>
          </cell>
          <cell r="G156" t="str">
            <v>8</v>
          </cell>
          <cell r="L156" t="str">
            <v>Propios</v>
          </cell>
          <cell r="M156" t="str">
            <v>20</v>
          </cell>
          <cell r="N156" t="str">
            <v>CSF</v>
          </cell>
          <cell r="W156">
            <v>3679974087.6999998</v>
          </cell>
          <cell r="X156">
            <v>3567124322.6999998</v>
          </cell>
        </row>
        <row r="157">
          <cell r="A157" t="str">
            <v>21-09-00</v>
          </cell>
          <cell r="B157" t="str">
            <v>UNIDAD DE PLANEACIÓN MINERO ENERGÉTICA - UPME</v>
          </cell>
          <cell r="C157" t="str">
            <v>C-2106-1900-8</v>
          </cell>
          <cell r="D157" t="str">
            <v>C</v>
          </cell>
          <cell r="E157" t="str">
            <v>2106</v>
          </cell>
          <cell r="F157" t="str">
            <v>1900</v>
          </cell>
          <cell r="G157" t="str">
            <v>8</v>
          </cell>
          <cell r="L157" t="str">
            <v>Propios</v>
          </cell>
          <cell r="M157" t="str">
            <v>21</v>
          </cell>
          <cell r="N157" t="str">
            <v>CSF</v>
          </cell>
          <cell r="W157">
            <v>1344468367.1600001</v>
          </cell>
          <cell r="X157">
            <v>1200173661.1600001</v>
          </cell>
        </row>
        <row r="158">
          <cell r="A158" t="str">
            <v>21-09-00</v>
          </cell>
          <cell r="B158" t="str">
            <v>UNIDAD DE PLANEACIÓN MINERO ENERGÉTICA - UPME</v>
          </cell>
          <cell r="C158" t="str">
            <v>C-2106-1900-9</v>
          </cell>
          <cell r="D158" t="str">
            <v>C</v>
          </cell>
          <cell r="E158" t="str">
            <v>2106</v>
          </cell>
          <cell r="F158" t="str">
            <v>1900</v>
          </cell>
          <cell r="G158" t="str">
            <v>9</v>
          </cell>
          <cell r="H158" t="str">
            <v/>
          </cell>
          <cell r="I158" t="str">
            <v/>
          </cell>
          <cell r="J158" t="str">
            <v/>
          </cell>
          <cell r="K158" t="str">
            <v/>
          </cell>
          <cell r="L158" t="str">
            <v>Propios</v>
          </cell>
          <cell r="M158" t="str">
            <v>20</v>
          </cell>
          <cell r="N158" t="str">
            <v>CSF</v>
          </cell>
          <cell r="W158">
            <v>4146470655.5300002</v>
          </cell>
          <cell r="X158">
            <v>3880208155.5300002</v>
          </cell>
        </row>
        <row r="159">
          <cell r="A159" t="str">
            <v>21-10-00</v>
          </cell>
          <cell r="B159" t="str">
            <v>INSTITUTO DE PLANIFICACIÓN Y PROMOCIÓN DE SOLUCIONES  ENERGÉTICAS PARA LAS ZONAS NO INTERCONECTADAS - IPSE</v>
          </cell>
          <cell r="C159" t="str">
            <v>A-01-01-01</v>
          </cell>
          <cell r="D159" t="str">
            <v>A</v>
          </cell>
          <cell r="E159" t="str">
            <v>01</v>
          </cell>
          <cell r="F159" t="str">
            <v>01</v>
          </cell>
          <cell r="G159" t="str">
            <v>01</v>
          </cell>
          <cell r="L159" t="str">
            <v>Nación</v>
          </cell>
          <cell r="M159" t="str">
            <v>10</v>
          </cell>
          <cell r="N159" t="str">
            <v>CSF</v>
          </cell>
          <cell r="W159">
            <v>4582266258</v>
          </cell>
          <cell r="X159">
            <v>4582266258</v>
          </cell>
        </row>
        <row r="160">
          <cell r="A160" t="str">
            <v>21-10-00</v>
          </cell>
          <cell r="B160" t="str">
            <v>INSTITUTO DE PLANIFICACIÓN Y PROMOCIÓN DE SOLUCIONES  ENERGÉTICAS PARA LAS ZONAS NO INTERCONECTADAS - IPSE</v>
          </cell>
          <cell r="C160" t="str">
            <v>A-01-01-01</v>
          </cell>
          <cell r="D160" t="str">
            <v>A</v>
          </cell>
          <cell r="E160" t="str">
            <v>01</v>
          </cell>
          <cell r="F160" t="str">
            <v>01</v>
          </cell>
          <cell r="G160" t="str">
            <v>01</v>
          </cell>
          <cell r="L160" t="str">
            <v>Propios</v>
          </cell>
          <cell r="M160" t="str">
            <v>21</v>
          </cell>
          <cell r="N160" t="str">
            <v>CSF</v>
          </cell>
          <cell r="W160">
            <v>920907345</v>
          </cell>
          <cell r="X160">
            <v>920907345</v>
          </cell>
        </row>
        <row r="161">
          <cell r="A161" t="str">
            <v>21-10-00</v>
          </cell>
          <cell r="B161" t="str">
            <v>INSTITUTO DE PLANIFICACIÓN Y PROMOCIÓN DE SOLUCIONES  ENERGÉTICAS PARA LAS ZONAS NO INTERCONECTADAS - IPSE</v>
          </cell>
          <cell r="C161" t="str">
            <v>A-01-01-02</v>
          </cell>
          <cell r="D161" t="str">
            <v>A</v>
          </cell>
          <cell r="E161" t="str">
            <v>01</v>
          </cell>
          <cell r="F161" t="str">
            <v>01</v>
          </cell>
          <cell r="G161" t="str">
            <v>02</v>
          </cell>
          <cell r="L161" t="str">
            <v>Nación</v>
          </cell>
          <cell r="M161" t="str">
            <v>10</v>
          </cell>
          <cell r="N161" t="str">
            <v>CSF</v>
          </cell>
          <cell r="W161">
            <v>1619903602</v>
          </cell>
          <cell r="X161">
            <v>1619903602</v>
          </cell>
        </row>
        <row r="162">
          <cell r="A162" t="str">
            <v>21-10-00</v>
          </cell>
          <cell r="B162" t="str">
            <v>INSTITUTO DE PLANIFICACIÓN Y PROMOCIÓN DE SOLUCIONES  ENERGÉTICAS PARA LAS ZONAS NO INTERCONECTADAS - IPSE</v>
          </cell>
          <cell r="C162" t="str">
            <v>A-01-01-02</v>
          </cell>
          <cell r="D162" t="str">
            <v>A</v>
          </cell>
          <cell r="E162" t="str">
            <v>01</v>
          </cell>
          <cell r="F162" t="str">
            <v>01</v>
          </cell>
          <cell r="G162" t="str">
            <v>02</v>
          </cell>
          <cell r="L162" t="str">
            <v>Propios</v>
          </cell>
          <cell r="M162" t="str">
            <v>21</v>
          </cell>
          <cell r="N162" t="str">
            <v>CSF</v>
          </cell>
          <cell r="W162">
            <v>473879675</v>
          </cell>
          <cell r="X162">
            <v>473879675</v>
          </cell>
        </row>
        <row r="163">
          <cell r="A163" t="str">
            <v>21-10-00</v>
          </cell>
          <cell r="B163" t="str">
            <v>INSTITUTO DE PLANIFICACIÓN Y PROMOCIÓN DE SOLUCIONES  ENERGÉTICAS PARA LAS ZONAS NO INTERCONECTADAS - IPSE</v>
          </cell>
          <cell r="C163" t="str">
            <v>A-01-01-03</v>
          </cell>
          <cell r="D163" t="str">
            <v>A</v>
          </cell>
          <cell r="E163" t="str">
            <v>01</v>
          </cell>
          <cell r="F163" t="str">
            <v>01</v>
          </cell>
          <cell r="G163" t="str">
            <v>03</v>
          </cell>
          <cell r="L163" t="str">
            <v>Nación</v>
          </cell>
          <cell r="M163" t="str">
            <v>10</v>
          </cell>
          <cell r="N163" t="str">
            <v>CSF</v>
          </cell>
          <cell r="W163">
            <v>186835379</v>
          </cell>
          <cell r="X163">
            <v>186835379</v>
          </cell>
        </row>
        <row r="164">
          <cell r="A164" t="str">
            <v>21-10-00</v>
          </cell>
          <cell r="B164" t="str">
            <v>INSTITUTO DE PLANIFICACIÓN Y PROMOCIÓN DE SOLUCIONES  ENERGÉTICAS PARA LAS ZONAS NO INTERCONECTADAS - IPSE</v>
          </cell>
          <cell r="C164" t="str">
            <v>A-01-01-03</v>
          </cell>
          <cell r="D164" t="str">
            <v>A</v>
          </cell>
          <cell r="E164" t="str">
            <v>01</v>
          </cell>
          <cell r="F164" t="str">
            <v>01</v>
          </cell>
          <cell r="G164" t="str">
            <v>03</v>
          </cell>
          <cell r="L164" t="str">
            <v>Propios</v>
          </cell>
          <cell r="M164" t="str">
            <v>21</v>
          </cell>
          <cell r="N164" t="str">
            <v>CSF</v>
          </cell>
          <cell r="W164">
            <v>456988520</v>
          </cell>
          <cell r="X164">
            <v>456988520</v>
          </cell>
        </row>
        <row r="165">
          <cell r="A165" t="str">
            <v>21-10-00</v>
          </cell>
          <cell r="B165" t="str">
            <v>INSTITUTO DE PLANIFICACIÓN Y PROMOCIÓN DE SOLUCIONES  ENERGÉTICAS PARA LAS ZONAS NO INTERCONECTADAS - IPSE</v>
          </cell>
          <cell r="C165" t="str">
            <v>A-01-02-02</v>
          </cell>
          <cell r="D165" t="str">
            <v>A</v>
          </cell>
          <cell r="E165" t="str">
            <v>01</v>
          </cell>
          <cell r="F165" t="str">
            <v>02</v>
          </cell>
          <cell r="G165" t="str">
            <v>02</v>
          </cell>
          <cell r="L165" t="str">
            <v>Nación</v>
          </cell>
          <cell r="M165" t="str">
            <v>10</v>
          </cell>
          <cell r="N165" t="str">
            <v>CSF</v>
          </cell>
          <cell r="W165">
            <v>8430500</v>
          </cell>
          <cell r="X165">
            <v>8430500</v>
          </cell>
        </row>
        <row r="166">
          <cell r="A166" t="str">
            <v>21-10-00</v>
          </cell>
          <cell r="B166" t="str">
            <v>INSTITUTO DE PLANIFICACIÓN Y PROMOCIÓN DE SOLUCIONES  ENERGÉTICAS PARA LAS ZONAS NO INTERCONECTADAS - IPSE</v>
          </cell>
          <cell r="C166" t="str">
            <v>A-01-02-03</v>
          </cell>
          <cell r="D166" t="str">
            <v>A</v>
          </cell>
          <cell r="E166" t="str">
            <v>01</v>
          </cell>
          <cell r="F166" t="str">
            <v>02</v>
          </cell>
          <cell r="G166" t="str">
            <v>03</v>
          </cell>
          <cell r="L166" t="str">
            <v>Nación</v>
          </cell>
          <cell r="M166" t="str">
            <v>10</v>
          </cell>
          <cell r="N166" t="str">
            <v>CSF</v>
          </cell>
          <cell r="W166">
            <v>58833333</v>
          </cell>
          <cell r="X166">
            <v>58833333</v>
          </cell>
        </row>
        <row r="167">
          <cell r="A167" t="str">
            <v>21-10-00</v>
          </cell>
          <cell r="B167" t="str">
            <v>INSTITUTO DE PLANIFICACIÓN Y PROMOCIÓN DE SOLUCIONES  ENERGÉTICAS PARA LAS ZONAS NO INTERCONECTADAS - IPSE</v>
          </cell>
          <cell r="C167" t="str">
            <v>A-02</v>
          </cell>
          <cell r="D167" t="str">
            <v>A</v>
          </cell>
          <cell r="E167" t="str">
            <v>02</v>
          </cell>
          <cell r="L167" t="str">
            <v>Nación</v>
          </cell>
          <cell r="M167" t="str">
            <v>10</v>
          </cell>
          <cell r="N167" t="str">
            <v>CSF</v>
          </cell>
          <cell r="W167">
            <v>3911949208.29</v>
          </cell>
          <cell r="X167">
            <v>2940964881.8899999</v>
          </cell>
        </row>
        <row r="168">
          <cell r="A168" t="str">
            <v>21-10-00</v>
          </cell>
          <cell r="B168" t="str">
            <v>INSTITUTO DE PLANIFICACIÓN Y PROMOCIÓN DE SOLUCIONES  ENERGÉTICAS PARA LAS ZONAS NO INTERCONECTADAS - IPSE</v>
          </cell>
          <cell r="C168" t="str">
            <v>A-02</v>
          </cell>
          <cell r="D168" t="str">
            <v>A</v>
          </cell>
          <cell r="E168" t="str">
            <v>02</v>
          </cell>
          <cell r="L168" t="str">
            <v>Propios</v>
          </cell>
          <cell r="M168" t="str">
            <v>21</v>
          </cell>
          <cell r="N168" t="str">
            <v>CSF</v>
          </cell>
          <cell r="W168">
            <v>2081119065.8099999</v>
          </cell>
          <cell r="X168">
            <v>1950853039.1400001</v>
          </cell>
        </row>
        <row r="169">
          <cell r="A169" t="str">
            <v>21-10-00</v>
          </cell>
          <cell r="B169" t="str">
            <v>INSTITUTO DE PLANIFICACIÓN Y PROMOCIÓN DE SOLUCIONES  ENERGÉTICAS PARA LAS ZONAS NO INTERCONECTADAS - IPSE</v>
          </cell>
          <cell r="C169" t="str">
            <v>A-03-03-01-999</v>
          </cell>
          <cell r="D169" t="str">
            <v>A</v>
          </cell>
          <cell r="E169" t="str">
            <v>03</v>
          </cell>
          <cell r="F169" t="str">
            <v>03</v>
          </cell>
          <cell r="G169" t="str">
            <v>01</v>
          </cell>
          <cell r="H169" t="str">
            <v>999</v>
          </cell>
          <cell r="L169" t="str">
            <v>Propios</v>
          </cell>
          <cell r="M169" t="str">
            <v>21</v>
          </cell>
          <cell r="N169" t="str">
            <v>CSF</v>
          </cell>
          <cell r="W169">
            <v>0</v>
          </cell>
          <cell r="X169">
            <v>0</v>
          </cell>
        </row>
        <row r="170">
          <cell r="A170" t="str">
            <v>21-10-00</v>
          </cell>
          <cell r="B170" t="str">
            <v>INSTITUTO DE PLANIFICACIÓN Y PROMOCIÓN DE SOLUCIONES  ENERGÉTICAS PARA LAS ZONAS NO INTERCONECTADAS - IPSE</v>
          </cell>
          <cell r="C170" t="str">
            <v>A-03-04-02-001</v>
          </cell>
          <cell r="D170" t="str">
            <v>A</v>
          </cell>
          <cell r="E170" t="str">
            <v>03</v>
          </cell>
          <cell r="F170" t="str">
            <v>04</v>
          </cell>
          <cell r="G170" t="str">
            <v>02</v>
          </cell>
          <cell r="H170" t="str">
            <v>001</v>
          </cell>
          <cell r="L170" t="str">
            <v>Nación</v>
          </cell>
          <cell r="M170" t="str">
            <v>10</v>
          </cell>
          <cell r="N170" t="str">
            <v>CSF</v>
          </cell>
          <cell r="W170">
            <v>381412228</v>
          </cell>
          <cell r="X170">
            <v>381412228</v>
          </cell>
        </row>
        <row r="171">
          <cell r="A171" t="str">
            <v>21-10-00</v>
          </cell>
          <cell r="B171" t="str">
            <v>INSTITUTO DE PLANIFICACIÓN Y PROMOCIÓN DE SOLUCIONES  ENERGÉTICAS PARA LAS ZONAS NO INTERCONECTADAS - IPSE</v>
          </cell>
          <cell r="C171" t="str">
            <v>A-03-04-02-002</v>
          </cell>
          <cell r="D171" t="str">
            <v>A</v>
          </cell>
          <cell r="E171" t="str">
            <v>03</v>
          </cell>
          <cell r="F171" t="str">
            <v>04</v>
          </cell>
          <cell r="G171" t="str">
            <v>02</v>
          </cell>
          <cell r="H171" t="str">
            <v>002</v>
          </cell>
          <cell r="L171" t="str">
            <v>Nación</v>
          </cell>
          <cell r="M171" t="str">
            <v>10</v>
          </cell>
          <cell r="N171" t="str">
            <v>CSF</v>
          </cell>
          <cell r="W171">
            <v>147430149</v>
          </cell>
          <cell r="X171">
            <v>147430149</v>
          </cell>
        </row>
        <row r="172">
          <cell r="A172" t="str">
            <v>21-10-00</v>
          </cell>
          <cell r="B172" t="str">
            <v>INSTITUTO DE PLANIFICACIÓN Y PROMOCIÓN DE SOLUCIONES  ENERGÉTICAS PARA LAS ZONAS NO INTERCONECTADAS - IPSE</v>
          </cell>
          <cell r="C172" t="str">
            <v>A-03-04-02-004</v>
          </cell>
          <cell r="D172" t="str">
            <v>A</v>
          </cell>
          <cell r="E172" t="str">
            <v>03</v>
          </cell>
          <cell r="F172" t="str">
            <v>04</v>
          </cell>
          <cell r="G172" t="str">
            <v>02</v>
          </cell>
          <cell r="H172" t="str">
            <v>004</v>
          </cell>
          <cell r="L172" t="str">
            <v>Nación</v>
          </cell>
          <cell r="M172" t="str">
            <v>10</v>
          </cell>
          <cell r="N172" t="str">
            <v>CSF</v>
          </cell>
          <cell r="W172">
            <v>0</v>
          </cell>
          <cell r="X172">
            <v>0</v>
          </cell>
        </row>
        <row r="173">
          <cell r="A173" t="str">
            <v>21-10-00</v>
          </cell>
          <cell r="B173" t="str">
            <v>INSTITUTO DE PLANIFICACIÓN Y PROMOCIÓN DE SOLUCIONES  ENERGÉTICAS PARA LAS ZONAS NO INTERCONECTADAS - IPSE</v>
          </cell>
          <cell r="C173" t="str">
            <v>A-03-04-02-012</v>
          </cell>
          <cell r="D173" t="str">
            <v>A</v>
          </cell>
          <cell r="E173" t="str">
            <v>03</v>
          </cell>
          <cell r="F173" t="str">
            <v>04</v>
          </cell>
          <cell r="G173" t="str">
            <v>02</v>
          </cell>
          <cell r="H173" t="str">
            <v>012</v>
          </cell>
          <cell r="L173" t="str">
            <v>Nación</v>
          </cell>
          <cell r="M173" t="str">
            <v>10</v>
          </cell>
          <cell r="N173" t="str">
            <v>CSF</v>
          </cell>
          <cell r="W173">
            <v>13870060</v>
          </cell>
          <cell r="X173">
            <v>13870060</v>
          </cell>
        </row>
        <row r="174">
          <cell r="A174" t="str">
            <v>21-10-00</v>
          </cell>
          <cell r="B174" t="str">
            <v>INSTITUTO DE PLANIFICACIÓN Y PROMOCIÓN DE SOLUCIONES  ENERGÉTICAS PARA LAS ZONAS NO INTERCONECTADAS - IPSE</v>
          </cell>
          <cell r="C174" t="str">
            <v>A-03-10</v>
          </cell>
          <cell r="D174" t="str">
            <v>A</v>
          </cell>
          <cell r="E174" t="str">
            <v>03</v>
          </cell>
          <cell r="F174" t="str">
            <v>10</v>
          </cell>
          <cell r="L174" t="str">
            <v>Propios</v>
          </cell>
          <cell r="M174" t="str">
            <v>21</v>
          </cell>
          <cell r="N174" t="str">
            <v>CSF</v>
          </cell>
          <cell r="W174">
            <v>1161458188.24</v>
          </cell>
          <cell r="X174">
            <v>1161458188.24</v>
          </cell>
        </row>
        <row r="175">
          <cell r="A175" t="str">
            <v>21-10-00</v>
          </cell>
          <cell r="B175" t="str">
            <v>INSTITUTO DE PLANIFICACIÓN Y PROMOCIÓN DE SOLUCIONES  ENERGÉTICAS PARA LAS ZONAS NO INTERCONECTADAS - IPSE</v>
          </cell>
          <cell r="C175" t="str">
            <v>A-05</v>
          </cell>
          <cell r="D175" t="str">
            <v>A</v>
          </cell>
          <cell r="E175" t="str">
            <v>05</v>
          </cell>
          <cell r="L175" t="str">
            <v>Nación</v>
          </cell>
          <cell r="M175" t="str">
            <v>10</v>
          </cell>
          <cell r="N175" t="str">
            <v>CSF</v>
          </cell>
          <cell r="W175">
            <v>0</v>
          </cell>
          <cell r="X175">
            <v>0</v>
          </cell>
        </row>
        <row r="176">
          <cell r="A176" t="str">
            <v>21-10-00</v>
          </cell>
          <cell r="B176" t="str">
            <v>INSTITUTO DE PLANIFICACIÓN Y PROMOCIÓN DE SOLUCIONES  ENERGÉTICAS PARA LAS ZONAS NO INTERCONECTADAS - IPSE</v>
          </cell>
          <cell r="C176" t="str">
            <v>A-08-01</v>
          </cell>
          <cell r="D176" t="str">
            <v>A</v>
          </cell>
          <cell r="E176" t="str">
            <v>08</v>
          </cell>
          <cell r="F176" t="str">
            <v>01</v>
          </cell>
          <cell r="L176" t="str">
            <v>Nación</v>
          </cell>
          <cell r="M176" t="str">
            <v>10</v>
          </cell>
          <cell r="N176" t="str">
            <v>CSF</v>
          </cell>
          <cell r="W176">
            <v>189552156</v>
          </cell>
          <cell r="X176">
            <v>189552156</v>
          </cell>
        </row>
        <row r="177">
          <cell r="A177" t="str">
            <v>21-10-00</v>
          </cell>
          <cell r="B177" t="str">
            <v>INSTITUTO DE PLANIFICACIÓN Y PROMOCIÓN DE SOLUCIONES  ENERGÉTICAS PARA LAS ZONAS NO INTERCONECTADAS - IPSE</v>
          </cell>
          <cell r="C177" t="str">
            <v>A-08-03</v>
          </cell>
          <cell r="D177" t="str">
            <v>A</v>
          </cell>
          <cell r="E177" t="str">
            <v>08</v>
          </cell>
          <cell r="F177" t="str">
            <v>03</v>
          </cell>
          <cell r="L177" t="str">
            <v>Nación</v>
          </cell>
          <cell r="M177" t="str">
            <v>10</v>
          </cell>
          <cell r="N177" t="str">
            <v>CSF</v>
          </cell>
          <cell r="W177">
            <v>0</v>
          </cell>
          <cell r="X177">
            <v>0</v>
          </cell>
        </row>
        <row r="178">
          <cell r="A178" t="str">
            <v>21-10-00</v>
          </cell>
          <cell r="B178" t="str">
            <v>INSTITUTO DE PLANIFICACIÓN Y PROMOCIÓN DE SOLUCIONES  ENERGÉTICAS PARA LAS ZONAS NO INTERCONECTADAS - IPSE</v>
          </cell>
          <cell r="C178" t="str">
            <v>A-08-04-01</v>
          </cell>
          <cell r="D178" t="str">
            <v>A</v>
          </cell>
          <cell r="E178" t="str">
            <v>08</v>
          </cell>
          <cell r="F178" t="str">
            <v>04</v>
          </cell>
          <cell r="G178" t="str">
            <v>01</v>
          </cell>
          <cell r="L178" t="str">
            <v>Nación</v>
          </cell>
          <cell r="M178" t="str">
            <v>10</v>
          </cell>
          <cell r="N178" t="str">
            <v>CSF</v>
          </cell>
          <cell r="W178">
            <v>0</v>
          </cell>
          <cell r="X178">
            <v>0</v>
          </cell>
        </row>
        <row r="179">
          <cell r="A179" t="str">
            <v>21-10-00</v>
          </cell>
          <cell r="B179" t="str">
            <v>INSTITUTO DE PLANIFICACIÓN Y PROMOCIÓN DE SOLUCIONES  ENERGÉTICAS PARA LAS ZONAS NO INTERCONECTADAS - IPSE</v>
          </cell>
          <cell r="C179" t="str">
            <v>A-08-04-01</v>
          </cell>
          <cell r="D179" t="str">
            <v>A</v>
          </cell>
          <cell r="E179" t="str">
            <v>08</v>
          </cell>
          <cell r="F179" t="str">
            <v>04</v>
          </cell>
          <cell r="G179" t="str">
            <v>01</v>
          </cell>
          <cell r="L179" t="str">
            <v>Nación</v>
          </cell>
          <cell r="M179" t="str">
            <v>10</v>
          </cell>
          <cell r="N179" t="str">
            <v>SSF</v>
          </cell>
          <cell r="W179">
            <v>359425292</v>
          </cell>
          <cell r="X179">
            <v>359425292</v>
          </cell>
        </row>
        <row r="180">
          <cell r="A180" t="str">
            <v>21-10-00</v>
          </cell>
          <cell r="B180" t="str">
            <v>INSTITUTO DE PLANIFICACIÓN Y PROMOCIÓN DE SOLUCIONES  ENERGÉTICAS PARA LAS ZONAS NO INTERCONECTADAS - IPSE</v>
          </cell>
          <cell r="C180" t="str">
            <v>A-08-04-01</v>
          </cell>
          <cell r="D180" t="str">
            <v>A</v>
          </cell>
          <cell r="E180" t="str">
            <v>08</v>
          </cell>
          <cell r="F180" t="str">
            <v>04</v>
          </cell>
          <cell r="G180" t="str">
            <v>01</v>
          </cell>
          <cell r="L180" t="str">
            <v>Nación</v>
          </cell>
          <cell r="M180" t="str">
            <v>11</v>
          </cell>
          <cell r="N180" t="str">
            <v>SSF</v>
          </cell>
          <cell r="W180">
            <v>206083811</v>
          </cell>
          <cell r="X180">
            <v>206083811</v>
          </cell>
        </row>
        <row r="181">
          <cell r="A181" t="str">
            <v>21-10-00</v>
          </cell>
          <cell r="B181" t="str">
            <v>INSTITUTO DE PLANIFICACIÓN Y PROMOCIÓN DE SOLUCIONES  ENERGÉTICAS PARA LAS ZONAS NO INTERCONECTADAS - IPSE</v>
          </cell>
          <cell r="C181" t="str">
            <v>B-10-04-01</v>
          </cell>
          <cell r="D181" t="str">
            <v>B</v>
          </cell>
          <cell r="E181" t="str">
            <v>10</v>
          </cell>
          <cell r="F181" t="str">
            <v>04</v>
          </cell>
          <cell r="G181" t="str">
            <v>01</v>
          </cell>
          <cell r="L181" t="str">
            <v>Nación</v>
          </cell>
          <cell r="M181" t="str">
            <v>11</v>
          </cell>
          <cell r="N181" t="str">
            <v>CSF</v>
          </cell>
          <cell r="W181">
            <v>378296524.51999998</v>
          </cell>
          <cell r="X181">
            <v>378296524.51999998</v>
          </cell>
        </row>
        <row r="182">
          <cell r="A182" t="str">
            <v>21-10-00</v>
          </cell>
          <cell r="B182" t="str">
            <v>INSTITUTO DE PLANIFICACIÓN Y PROMOCIÓN DE SOLUCIONES  ENERGÉTICAS PARA LAS ZONAS NO INTERCONECTADAS - IPSE</v>
          </cell>
          <cell r="C182" t="str">
            <v>C-2102-1900-4</v>
          </cell>
          <cell r="D182" t="str">
            <v>C</v>
          </cell>
          <cell r="E182" t="str">
            <v>2102</v>
          </cell>
          <cell r="F182" t="str">
            <v>1900</v>
          </cell>
          <cell r="G182" t="str">
            <v>4</v>
          </cell>
          <cell r="L182" t="str">
            <v>Nación</v>
          </cell>
          <cell r="M182" t="str">
            <v>11</v>
          </cell>
          <cell r="N182" t="str">
            <v>CSF</v>
          </cell>
          <cell r="W182">
            <v>4604019492</v>
          </cell>
          <cell r="X182">
            <v>2844009922</v>
          </cell>
        </row>
        <row r="183">
          <cell r="A183" t="str">
            <v>21-10-00</v>
          </cell>
          <cell r="B183" t="str">
            <v>INSTITUTO DE PLANIFICACIÓN Y PROMOCIÓN DE SOLUCIONES  ENERGÉTICAS PARA LAS ZONAS NO INTERCONECTADAS - IPSE</v>
          </cell>
          <cell r="C183" t="str">
            <v>C-2102-1900-4</v>
          </cell>
          <cell r="D183" t="str">
            <v>C</v>
          </cell>
          <cell r="E183" t="str">
            <v>2102</v>
          </cell>
          <cell r="F183" t="str">
            <v>1900</v>
          </cell>
          <cell r="G183" t="str">
            <v>4</v>
          </cell>
          <cell r="L183" t="str">
            <v>Nación</v>
          </cell>
          <cell r="M183" t="str">
            <v>13</v>
          </cell>
          <cell r="N183" t="str">
            <v>CSF</v>
          </cell>
          <cell r="W183">
            <v>4200000000</v>
          </cell>
          <cell r="X183">
            <v>2289137507.04</v>
          </cell>
        </row>
        <row r="184">
          <cell r="A184" t="str">
            <v>21-10-00</v>
          </cell>
          <cell r="B184" t="str">
            <v>INSTITUTO DE PLANIFICACIÓN Y PROMOCIÓN DE SOLUCIONES  ENERGÉTICAS PARA LAS ZONAS NO INTERCONECTADAS - IPSE</v>
          </cell>
          <cell r="C184" t="str">
            <v>C-2102-1900-5</v>
          </cell>
          <cell r="D184" t="str">
            <v>C</v>
          </cell>
          <cell r="E184" t="str">
            <v>2102</v>
          </cell>
          <cell r="F184" t="str">
            <v>1900</v>
          </cell>
          <cell r="G184" t="str">
            <v>5</v>
          </cell>
          <cell r="L184" t="str">
            <v>Nación</v>
          </cell>
          <cell r="M184" t="str">
            <v>11</v>
          </cell>
          <cell r="N184" t="str">
            <v>CSF</v>
          </cell>
          <cell r="W184">
            <v>79458417175.339996</v>
          </cell>
          <cell r="X184">
            <v>28116262026.189999</v>
          </cell>
        </row>
        <row r="185">
          <cell r="A185" t="str">
            <v>21-10-00</v>
          </cell>
          <cell r="B185" t="str">
            <v>INSTITUTO DE PLANIFICACIÓN Y PROMOCIÓN DE SOLUCIONES  ENERGÉTICAS PARA LAS ZONAS NO INTERCONECTADAS - IPSE</v>
          </cell>
          <cell r="C185" t="str">
            <v>C-2102-1900-5</v>
          </cell>
          <cell r="D185" t="str">
            <v>C</v>
          </cell>
          <cell r="E185" t="str">
            <v>2102</v>
          </cell>
          <cell r="F185" t="str">
            <v>1900</v>
          </cell>
          <cell r="G185" t="str">
            <v>5</v>
          </cell>
          <cell r="L185" t="str">
            <v>Nación</v>
          </cell>
          <cell r="M185" t="str">
            <v>13</v>
          </cell>
          <cell r="N185" t="str">
            <v>CSF</v>
          </cell>
          <cell r="W185">
            <v>138530329333</v>
          </cell>
          <cell r="X185">
            <v>37274507506.150002</v>
          </cell>
        </row>
        <row r="186">
          <cell r="A186" t="str">
            <v>21-10-00</v>
          </cell>
          <cell r="B186" t="str">
            <v>INSTITUTO DE PLANIFICACIÓN Y PROMOCIÓN DE SOLUCIONES  ENERGÉTICAS PARA LAS ZONAS NO INTERCONECTADAS - IPSE</v>
          </cell>
          <cell r="C186" t="str">
            <v>C-2102-1900-6</v>
          </cell>
          <cell r="D186" t="str">
            <v>C</v>
          </cell>
          <cell r="E186" t="str">
            <v>2102</v>
          </cell>
          <cell r="F186" t="str">
            <v>1900</v>
          </cell>
          <cell r="G186" t="str">
            <v>6</v>
          </cell>
          <cell r="L186" t="str">
            <v>Nación</v>
          </cell>
          <cell r="M186" t="str">
            <v>11</v>
          </cell>
          <cell r="N186" t="str">
            <v>CSF</v>
          </cell>
          <cell r="W186">
            <v>745000047.39999998</v>
          </cell>
          <cell r="X186">
            <v>376516000</v>
          </cell>
        </row>
        <row r="187">
          <cell r="A187" t="str">
            <v>21-10-00</v>
          </cell>
          <cell r="B187" t="str">
            <v>INSTITUTO DE PLANIFICACIÓN Y PROMOCIÓN DE SOLUCIONES  ENERGÉTICAS PARA LAS ZONAS NO INTERCONECTADAS - IPSE</v>
          </cell>
          <cell r="C187" t="str">
            <v>C-2102-1900-7</v>
          </cell>
          <cell r="D187" t="str">
            <v>C</v>
          </cell>
          <cell r="E187" t="str">
            <v>2102</v>
          </cell>
          <cell r="F187" t="str">
            <v>1900</v>
          </cell>
          <cell r="G187" t="str">
            <v>7</v>
          </cell>
          <cell r="L187" t="str">
            <v>Nación</v>
          </cell>
          <cell r="M187" t="str">
            <v>11</v>
          </cell>
          <cell r="N187" t="str">
            <v>CSF</v>
          </cell>
          <cell r="W187">
            <v>849764446.66999996</v>
          </cell>
          <cell r="X187">
            <v>568211043.66999996</v>
          </cell>
        </row>
        <row r="188">
          <cell r="A188" t="str">
            <v>21-10-00</v>
          </cell>
          <cell r="B188" t="str">
            <v>INSTITUTO DE PLANIFICACIÓN Y PROMOCIÓN DE SOLUCIONES  ENERGÉTICAS PARA LAS ZONAS NO INTERCONECTADAS - IPSE</v>
          </cell>
          <cell r="C188" t="str">
            <v>C-2106-1900-1</v>
          </cell>
          <cell r="D188" t="str">
            <v>C</v>
          </cell>
          <cell r="E188" t="str">
            <v>2106</v>
          </cell>
          <cell r="F188" t="str">
            <v>1900</v>
          </cell>
          <cell r="G188" t="str">
            <v>1</v>
          </cell>
          <cell r="H188" t="str">
            <v/>
          </cell>
          <cell r="I188" t="str">
            <v/>
          </cell>
          <cell r="J188" t="str">
            <v/>
          </cell>
          <cell r="K188" t="str">
            <v/>
          </cell>
          <cell r="L188" t="str">
            <v>Nación</v>
          </cell>
          <cell r="M188" t="str">
            <v>11</v>
          </cell>
          <cell r="N188" t="str">
            <v>CSF</v>
          </cell>
          <cell r="W188">
            <v>1036525887.3099999</v>
          </cell>
          <cell r="X188">
            <v>913183180.75999999</v>
          </cell>
        </row>
        <row r="189">
          <cell r="A189" t="str">
            <v>21-10-00</v>
          </cell>
          <cell r="B189" t="str">
            <v>INSTITUTO DE PLANIFICACIÓN Y PROMOCIÓN DE SOLUCIONES  ENERGÉTICAS PARA LAS ZONAS NO INTERCONECTADAS - IPSE</v>
          </cell>
          <cell r="C189" t="str">
            <v>C-2199-1900-5</v>
          </cell>
          <cell r="D189" t="str">
            <v>C</v>
          </cell>
          <cell r="E189" t="str">
            <v>2199</v>
          </cell>
          <cell r="F189" t="str">
            <v>1900</v>
          </cell>
          <cell r="G189" t="str">
            <v>5</v>
          </cell>
          <cell r="L189" t="str">
            <v>Nación</v>
          </cell>
          <cell r="M189" t="str">
            <v>11</v>
          </cell>
          <cell r="N189" t="str">
            <v>CSF</v>
          </cell>
          <cell r="W189">
            <v>1563892564.01</v>
          </cell>
          <cell r="X189">
            <v>832421973</v>
          </cell>
        </row>
        <row r="190">
          <cell r="A190" t="str">
            <v>21-10-00</v>
          </cell>
          <cell r="B190" t="str">
            <v>INSTITUTO DE PLANIFICACIÓN Y PROMOCIÓN DE SOLUCIONES  ENERGÉTICAS PARA LAS ZONAS NO INTERCONECTADAS - IPSE</v>
          </cell>
          <cell r="C190" t="str">
            <v>C-2199-1900-6</v>
          </cell>
          <cell r="D190" t="str">
            <v>C</v>
          </cell>
          <cell r="E190" t="str">
            <v>2199</v>
          </cell>
          <cell r="F190" t="str">
            <v>1900</v>
          </cell>
          <cell r="G190" t="str">
            <v>6</v>
          </cell>
          <cell r="H190" t="str">
            <v/>
          </cell>
          <cell r="I190" t="str">
            <v/>
          </cell>
          <cell r="J190" t="str">
            <v/>
          </cell>
          <cell r="K190" t="str">
            <v/>
          </cell>
          <cell r="L190" t="str">
            <v>Nación</v>
          </cell>
          <cell r="M190" t="str">
            <v>11</v>
          </cell>
          <cell r="N190" t="str">
            <v>CSF</v>
          </cell>
          <cell r="W190">
            <v>3445633177.6599998</v>
          </cell>
          <cell r="X190">
            <v>1334188259.3499999</v>
          </cell>
        </row>
        <row r="191">
          <cell r="A191" t="str">
            <v>21-11-00</v>
          </cell>
          <cell r="B191" t="str">
            <v>AGENCIA NACIONAL DE HIDROCARBUROS - ANH</v>
          </cell>
          <cell r="C191" t="str">
            <v>A-01-01-01</v>
          </cell>
          <cell r="D191" t="str">
            <v>A</v>
          </cell>
          <cell r="E191" t="str">
            <v>01</v>
          </cell>
          <cell r="F191" t="str">
            <v>01</v>
          </cell>
          <cell r="G191" t="str">
            <v>01</v>
          </cell>
          <cell r="L191" t="str">
            <v>Propios</v>
          </cell>
          <cell r="M191" t="str">
            <v>20</v>
          </cell>
          <cell r="N191" t="str">
            <v>CSF</v>
          </cell>
          <cell r="W191">
            <v>20332907619</v>
          </cell>
          <cell r="X191">
            <v>20332907619</v>
          </cell>
        </row>
        <row r="192">
          <cell r="A192" t="str">
            <v>21-11-00</v>
          </cell>
          <cell r="B192" t="str">
            <v>AGENCIA NACIONAL DE HIDROCARBUROS - ANH</v>
          </cell>
          <cell r="C192" t="str">
            <v>A-01-01-02</v>
          </cell>
          <cell r="D192" t="str">
            <v>A</v>
          </cell>
          <cell r="E192" t="str">
            <v>01</v>
          </cell>
          <cell r="F192" t="str">
            <v>01</v>
          </cell>
          <cell r="G192" t="str">
            <v>02</v>
          </cell>
          <cell r="L192" t="str">
            <v>Propios</v>
          </cell>
          <cell r="M192" t="str">
            <v>20</v>
          </cell>
          <cell r="N192" t="str">
            <v>CSF</v>
          </cell>
          <cell r="W192">
            <v>7494332459</v>
          </cell>
          <cell r="X192">
            <v>7494332459</v>
          </cell>
        </row>
        <row r="193">
          <cell r="A193" t="str">
            <v>21-11-00</v>
          </cell>
          <cell r="B193" t="str">
            <v>AGENCIA NACIONAL DE HIDROCARBUROS - ANH</v>
          </cell>
          <cell r="C193" t="str">
            <v>A-01-01-03</v>
          </cell>
          <cell r="D193" t="str">
            <v>A</v>
          </cell>
          <cell r="E193" t="str">
            <v>01</v>
          </cell>
          <cell r="F193" t="str">
            <v>01</v>
          </cell>
          <cell r="G193" t="str">
            <v>03</v>
          </cell>
          <cell r="L193" t="str">
            <v>Propios</v>
          </cell>
          <cell r="M193" t="str">
            <v>20</v>
          </cell>
          <cell r="N193" t="str">
            <v>CSF</v>
          </cell>
          <cell r="W193">
            <v>2027172420</v>
          </cell>
          <cell r="X193">
            <v>2027172420</v>
          </cell>
        </row>
        <row r="194">
          <cell r="A194" t="str">
            <v>21-11-00</v>
          </cell>
          <cell r="B194" t="str">
            <v>AGENCIA NACIONAL DE HIDROCARBUROS - ANH</v>
          </cell>
          <cell r="C194" t="str">
            <v>A-01-01-04</v>
          </cell>
          <cell r="D194" t="str">
            <v>A</v>
          </cell>
          <cell r="E194" t="str">
            <v>01</v>
          </cell>
          <cell r="F194" t="str">
            <v>01</v>
          </cell>
          <cell r="G194" t="str">
            <v>04</v>
          </cell>
          <cell r="L194" t="str">
            <v>Propios</v>
          </cell>
          <cell r="M194" t="str">
            <v>20</v>
          </cell>
          <cell r="N194" t="str">
            <v>CSF</v>
          </cell>
          <cell r="W194">
            <v>0</v>
          </cell>
          <cell r="X194">
            <v>0</v>
          </cell>
        </row>
        <row r="195">
          <cell r="A195" t="str">
            <v>21-11-00</v>
          </cell>
          <cell r="B195" t="str">
            <v>AGENCIA NACIONAL DE HIDROCARBUROS - ANH</v>
          </cell>
          <cell r="C195" t="str">
            <v>A-02</v>
          </cell>
          <cell r="D195" t="str">
            <v>A</v>
          </cell>
          <cell r="E195" t="str">
            <v>02</v>
          </cell>
          <cell r="L195" t="str">
            <v>Propios</v>
          </cell>
          <cell r="M195" t="str">
            <v>20</v>
          </cell>
          <cell r="N195" t="str">
            <v>CSF</v>
          </cell>
          <cell r="W195">
            <v>8361610283.5100002</v>
          </cell>
          <cell r="X195">
            <v>6891462661.3999996</v>
          </cell>
        </row>
        <row r="196">
          <cell r="A196" t="str">
            <v>21-11-00</v>
          </cell>
          <cell r="B196" t="str">
            <v>AGENCIA NACIONAL DE HIDROCARBUROS - ANH</v>
          </cell>
          <cell r="C196" t="str">
            <v>A-03-03-01-002</v>
          </cell>
          <cell r="D196" t="str">
            <v>A</v>
          </cell>
          <cell r="E196" t="str">
            <v>03</v>
          </cell>
          <cell r="F196" t="str">
            <v>03</v>
          </cell>
          <cell r="G196" t="str">
            <v>01</v>
          </cell>
          <cell r="H196" t="str">
            <v>002</v>
          </cell>
          <cell r="L196" t="str">
            <v>Propios</v>
          </cell>
          <cell r="M196" t="str">
            <v>20</v>
          </cell>
          <cell r="N196" t="str">
            <v>CSF</v>
          </cell>
          <cell r="W196">
            <v>8340883559</v>
          </cell>
          <cell r="X196">
            <v>8340883559</v>
          </cell>
        </row>
        <row r="197">
          <cell r="A197" t="str">
            <v>21-11-00</v>
          </cell>
          <cell r="B197" t="str">
            <v>AGENCIA NACIONAL DE HIDROCARBUROS - ANH</v>
          </cell>
          <cell r="C197" t="str">
            <v>A-03-03-01-999</v>
          </cell>
          <cell r="D197" t="str">
            <v>A</v>
          </cell>
          <cell r="E197" t="str">
            <v>03</v>
          </cell>
          <cell r="F197" t="str">
            <v>03</v>
          </cell>
          <cell r="G197" t="str">
            <v>01</v>
          </cell>
          <cell r="H197" t="str">
            <v>999</v>
          </cell>
          <cell r="L197" t="str">
            <v>Propios</v>
          </cell>
          <cell r="M197" t="str">
            <v>20</v>
          </cell>
          <cell r="N197" t="str">
            <v>CSF</v>
          </cell>
          <cell r="W197">
            <v>0</v>
          </cell>
          <cell r="X197">
            <v>0</v>
          </cell>
        </row>
        <row r="198">
          <cell r="A198" t="str">
            <v>21-11-00</v>
          </cell>
          <cell r="B198" t="str">
            <v>AGENCIA NACIONAL DE HIDROCARBUROS - ANH</v>
          </cell>
          <cell r="C198" t="str">
            <v>A-03-03-04-006</v>
          </cell>
          <cell r="D198" t="str">
            <v>A</v>
          </cell>
          <cell r="E198" t="str">
            <v>03</v>
          </cell>
          <cell r="F198" t="str">
            <v>03</v>
          </cell>
          <cell r="G198" t="str">
            <v>04</v>
          </cell>
          <cell r="H198" t="str">
            <v>006</v>
          </cell>
          <cell r="L198" t="str">
            <v>Propios</v>
          </cell>
          <cell r="M198" t="str">
            <v>21</v>
          </cell>
          <cell r="N198" t="str">
            <v>CSF</v>
          </cell>
          <cell r="W198">
            <v>497273736000</v>
          </cell>
          <cell r="X198">
            <v>497273736000</v>
          </cell>
        </row>
        <row r="199">
          <cell r="A199" t="str">
            <v>21-11-00</v>
          </cell>
          <cell r="B199" t="str">
            <v>AGENCIA NACIONAL DE HIDROCARBUROS - ANH</v>
          </cell>
          <cell r="C199" t="str">
            <v>A-03-04-02-012</v>
          </cell>
          <cell r="D199" t="str">
            <v>A</v>
          </cell>
          <cell r="E199" t="str">
            <v>03</v>
          </cell>
          <cell r="F199" t="str">
            <v>04</v>
          </cell>
          <cell r="G199" t="str">
            <v>02</v>
          </cell>
          <cell r="H199" t="str">
            <v>012</v>
          </cell>
          <cell r="L199" t="str">
            <v>Propios</v>
          </cell>
          <cell r="M199" t="str">
            <v>20</v>
          </cell>
          <cell r="N199" t="str">
            <v>CSF</v>
          </cell>
          <cell r="W199">
            <v>53427604</v>
          </cell>
          <cell r="X199">
            <v>53427604</v>
          </cell>
        </row>
        <row r="200">
          <cell r="A200" t="str">
            <v>21-11-00</v>
          </cell>
          <cell r="B200" t="str">
            <v>AGENCIA NACIONAL DE HIDROCARBUROS - ANH</v>
          </cell>
          <cell r="C200" t="str">
            <v>A-03-10</v>
          </cell>
          <cell r="D200" t="str">
            <v>A</v>
          </cell>
          <cell r="E200" t="str">
            <v>03</v>
          </cell>
          <cell r="F200" t="str">
            <v>10</v>
          </cell>
          <cell r="L200" t="str">
            <v>Propios</v>
          </cell>
          <cell r="M200" t="str">
            <v>20</v>
          </cell>
          <cell r="N200" t="str">
            <v>CSF</v>
          </cell>
          <cell r="W200">
            <v>205028488.93000001</v>
          </cell>
          <cell r="X200">
            <v>205028488.93000001</v>
          </cell>
        </row>
        <row r="201">
          <cell r="A201" t="str">
            <v>21-11-00</v>
          </cell>
          <cell r="B201" t="str">
            <v>AGENCIA NACIONAL DE HIDROCARBUROS - ANH</v>
          </cell>
          <cell r="C201" t="str">
            <v>A-05</v>
          </cell>
          <cell r="D201" t="str">
            <v>A</v>
          </cell>
          <cell r="E201" t="str">
            <v>05</v>
          </cell>
          <cell r="L201" t="str">
            <v>Propios</v>
          </cell>
          <cell r="M201" t="str">
            <v>20</v>
          </cell>
          <cell r="N201" t="str">
            <v>CSF</v>
          </cell>
          <cell r="W201">
            <v>33323690300.09</v>
          </cell>
          <cell r="X201">
            <v>28384812037.439999</v>
          </cell>
        </row>
        <row r="202">
          <cell r="A202" t="str">
            <v>21-11-00</v>
          </cell>
          <cell r="B202" t="str">
            <v>AGENCIA NACIONAL DE HIDROCARBUROS - ANH</v>
          </cell>
          <cell r="C202" t="str">
            <v>A-08-01</v>
          </cell>
          <cell r="D202" t="str">
            <v>A</v>
          </cell>
          <cell r="E202" t="str">
            <v>08</v>
          </cell>
          <cell r="F202" t="str">
            <v>01</v>
          </cell>
          <cell r="L202" t="str">
            <v>Propios</v>
          </cell>
          <cell r="M202" t="str">
            <v>20</v>
          </cell>
          <cell r="N202" t="str">
            <v>CSF</v>
          </cell>
          <cell r="W202">
            <v>253097000</v>
          </cell>
          <cell r="X202">
            <v>253097000</v>
          </cell>
        </row>
        <row r="203">
          <cell r="A203" t="str">
            <v>21-11-00</v>
          </cell>
          <cell r="B203" t="str">
            <v>AGENCIA NACIONAL DE HIDROCARBUROS - ANH</v>
          </cell>
          <cell r="C203" t="str">
            <v>A-08-04-01</v>
          </cell>
          <cell r="D203" t="str">
            <v>A</v>
          </cell>
          <cell r="E203" t="str">
            <v>08</v>
          </cell>
          <cell r="F203" t="str">
            <v>04</v>
          </cell>
          <cell r="G203" t="str">
            <v>01</v>
          </cell>
          <cell r="L203" t="str">
            <v>Propios</v>
          </cell>
          <cell r="M203" t="str">
            <v>20</v>
          </cell>
          <cell r="N203" t="str">
            <v>CSF</v>
          </cell>
          <cell r="W203">
            <v>1927785576</v>
          </cell>
          <cell r="X203">
            <v>1927785576</v>
          </cell>
        </row>
        <row r="204">
          <cell r="A204" t="str">
            <v>21-11-00</v>
          </cell>
          <cell r="B204" t="str">
            <v>AGENCIA NACIONAL DE HIDROCARBUROS - ANH</v>
          </cell>
          <cell r="C204" t="str">
            <v>B-10-04-01</v>
          </cell>
          <cell r="D204" t="str">
            <v>B</v>
          </cell>
          <cell r="E204" t="str">
            <v>10</v>
          </cell>
          <cell r="F204" t="str">
            <v>04</v>
          </cell>
          <cell r="G204" t="str">
            <v>01</v>
          </cell>
          <cell r="L204" t="str">
            <v>Propios</v>
          </cell>
          <cell r="M204" t="str">
            <v>20</v>
          </cell>
          <cell r="N204" t="str">
            <v>CSF</v>
          </cell>
          <cell r="W204">
            <v>1112621224.78</v>
          </cell>
          <cell r="X204">
            <v>1112621224.78</v>
          </cell>
        </row>
        <row r="205">
          <cell r="A205" t="str">
            <v>21-11-00</v>
          </cell>
          <cell r="B205" t="str">
            <v>AGENCIA NACIONAL DE HIDROCARBUROS - ANH</v>
          </cell>
          <cell r="C205" t="str">
            <v>C-2103-1900-4</v>
          </cell>
          <cell r="D205" t="str">
            <v>C</v>
          </cell>
          <cell r="E205" t="str">
            <v>2103</v>
          </cell>
          <cell r="F205" t="str">
            <v>1900</v>
          </cell>
          <cell r="G205" t="str">
            <v>4</v>
          </cell>
          <cell r="L205" t="str">
            <v>Propios</v>
          </cell>
          <cell r="M205" t="str">
            <v>20</v>
          </cell>
          <cell r="N205" t="str">
            <v>CSF</v>
          </cell>
          <cell r="W205">
            <v>5012263869.0600004</v>
          </cell>
          <cell r="X205">
            <v>5012263869.0600004</v>
          </cell>
        </row>
        <row r="206">
          <cell r="A206" t="str">
            <v>21-11-00</v>
          </cell>
          <cell r="B206" t="str">
            <v>AGENCIA NACIONAL DE HIDROCARBUROS - ANH</v>
          </cell>
          <cell r="C206" t="str">
            <v>C-2103-1900-5</v>
          </cell>
          <cell r="D206" t="str">
            <v>C</v>
          </cell>
          <cell r="E206" t="str">
            <v>2103</v>
          </cell>
          <cell r="F206" t="str">
            <v>1900</v>
          </cell>
          <cell r="G206" t="str">
            <v>5</v>
          </cell>
          <cell r="L206" t="str">
            <v>Propios</v>
          </cell>
          <cell r="M206" t="str">
            <v>20</v>
          </cell>
          <cell r="N206" t="str">
            <v>CSF</v>
          </cell>
          <cell r="W206">
            <v>29808470064</v>
          </cell>
          <cell r="X206">
            <v>29780331333</v>
          </cell>
        </row>
        <row r="207">
          <cell r="A207" t="str">
            <v>21-11-00</v>
          </cell>
          <cell r="B207" t="str">
            <v>AGENCIA NACIONAL DE HIDROCARBUROS - ANH</v>
          </cell>
          <cell r="C207" t="str">
            <v>C-2103-1900-6</v>
          </cell>
          <cell r="D207" t="str">
            <v>C</v>
          </cell>
          <cell r="E207" t="str">
            <v>2103</v>
          </cell>
          <cell r="F207" t="str">
            <v>1900</v>
          </cell>
          <cell r="G207" t="str">
            <v>6</v>
          </cell>
          <cell r="L207" t="str">
            <v>Propios</v>
          </cell>
          <cell r="M207" t="str">
            <v>20</v>
          </cell>
          <cell r="N207" t="str">
            <v>CSF</v>
          </cell>
          <cell r="W207">
            <v>4413259060</v>
          </cell>
          <cell r="X207">
            <v>4338259060</v>
          </cell>
        </row>
        <row r="208">
          <cell r="A208" t="str">
            <v>21-11-00</v>
          </cell>
          <cell r="B208" t="str">
            <v>AGENCIA NACIONAL DE HIDROCARBUROS - ANH</v>
          </cell>
          <cell r="C208" t="str">
            <v>C-2106-1900-2</v>
          </cell>
          <cell r="D208" t="str">
            <v>C</v>
          </cell>
          <cell r="E208" t="str">
            <v>2106</v>
          </cell>
          <cell r="F208" t="str">
            <v>1900</v>
          </cell>
          <cell r="G208" t="str">
            <v>2</v>
          </cell>
          <cell r="L208" t="str">
            <v>Propios</v>
          </cell>
          <cell r="M208" t="str">
            <v>20</v>
          </cell>
          <cell r="N208" t="str">
            <v>CSF</v>
          </cell>
          <cell r="W208">
            <v>42673495314.410004</v>
          </cell>
          <cell r="X208">
            <v>34838694702.110001</v>
          </cell>
        </row>
        <row r="209">
          <cell r="A209" t="str">
            <v>21-11-00</v>
          </cell>
          <cell r="B209" t="str">
            <v>AGENCIA NACIONAL DE HIDROCARBUROS - ANH</v>
          </cell>
          <cell r="C209" t="str">
            <v>C-2106-1900-2</v>
          </cell>
          <cell r="D209" t="str">
            <v>C</v>
          </cell>
          <cell r="E209" t="str">
            <v>2106</v>
          </cell>
          <cell r="F209" t="str">
            <v>1900</v>
          </cell>
          <cell r="G209" t="str">
            <v>2</v>
          </cell>
          <cell r="L209" t="str">
            <v>Propios</v>
          </cell>
          <cell r="M209" t="str">
            <v>21</v>
          </cell>
          <cell r="N209" t="str">
            <v>CSF</v>
          </cell>
          <cell r="W209">
            <v>118548902724</v>
          </cell>
          <cell r="X209">
            <v>112568034196.8</v>
          </cell>
        </row>
        <row r="210">
          <cell r="A210" t="str">
            <v>21-11-00</v>
          </cell>
          <cell r="B210" t="str">
            <v>AGENCIA NACIONAL DE HIDROCARBUROS - ANH</v>
          </cell>
          <cell r="C210" t="str">
            <v>C-2199-1900-2</v>
          </cell>
          <cell r="D210" t="str">
            <v>C</v>
          </cell>
          <cell r="E210" t="str">
            <v>2199</v>
          </cell>
          <cell r="F210" t="str">
            <v>1900</v>
          </cell>
          <cell r="G210" t="str">
            <v>2</v>
          </cell>
          <cell r="L210" t="str">
            <v>Propios</v>
          </cell>
          <cell r="M210" t="str">
            <v>20</v>
          </cell>
          <cell r="N210" t="str">
            <v>CSF</v>
          </cell>
          <cell r="W210">
            <v>6444413223.46</v>
          </cell>
          <cell r="X210">
            <v>4555343390.46</v>
          </cell>
        </row>
        <row r="211">
          <cell r="A211" t="str">
            <v>21-12-00</v>
          </cell>
          <cell r="B211" t="str">
            <v>AGENCIA NACIONAL DE MINERÍA - ANM</v>
          </cell>
          <cell r="C211" t="str">
            <v>A-01-01-01</v>
          </cell>
          <cell r="D211" t="str">
            <v>A</v>
          </cell>
          <cell r="E211" t="str">
            <v>01</v>
          </cell>
          <cell r="F211" t="str">
            <v>01</v>
          </cell>
          <cell r="G211" t="str">
            <v>01</v>
          </cell>
          <cell r="L211" t="str">
            <v>Nación</v>
          </cell>
          <cell r="M211" t="str">
            <v>10</v>
          </cell>
          <cell r="N211" t="str">
            <v>CSF</v>
          </cell>
          <cell r="W211">
            <v>13206111514</v>
          </cell>
          <cell r="X211">
            <v>13206111514</v>
          </cell>
        </row>
        <row r="212">
          <cell r="A212" t="str">
            <v>21-12-00</v>
          </cell>
          <cell r="B212" t="str">
            <v>AGENCIA NACIONAL DE MINERÍA - ANM</v>
          </cell>
          <cell r="C212" t="str">
            <v>A-01-01-01</v>
          </cell>
          <cell r="D212" t="str">
            <v>A</v>
          </cell>
          <cell r="E212" t="str">
            <v>01</v>
          </cell>
          <cell r="F212" t="str">
            <v>01</v>
          </cell>
          <cell r="G212" t="str">
            <v>01</v>
          </cell>
          <cell r="L212" t="str">
            <v>Propios</v>
          </cell>
          <cell r="M212" t="str">
            <v>20</v>
          </cell>
          <cell r="N212" t="str">
            <v>CSF</v>
          </cell>
          <cell r="W212">
            <v>14098135255</v>
          </cell>
          <cell r="X212">
            <v>14042413401</v>
          </cell>
        </row>
        <row r="213">
          <cell r="A213" t="str">
            <v>21-12-00</v>
          </cell>
          <cell r="B213" t="str">
            <v>AGENCIA NACIONAL DE MINERÍA - ANM</v>
          </cell>
          <cell r="C213" t="str">
            <v>A-01-01-01</v>
          </cell>
          <cell r="D213" t="str">
            <v>A</v>
          </cell>
          <cell r="E213" t="str">
            <v>01</v>
          </cell>
          <cell r="F213" t="str">
            <v>01</v>
          </cell>
          <cell r="G213" t="str">
            <v>01</v>
          </cell>
          <cell r="L213" t="str">
            <v>Propios</v>
          </cell>
          <cell r="M213" t="str">
            <v>21</v>
          </cell>
          <cell r="N213" t="str">
            <v>CSF</v>
          </cell>
          <cell r="W213">
            <v>338490985</v>
          </cell>
          <cell r="X213">
            <v>338490985</v>
          </cell>
        </row>
        <row r="214">
          <cell r="A214" t="str">
            <v>21-12-00</v>
          </cell>
          <cell r="B214" t="str">
            <v>AGENCIA NACIONAL DE MINERÍA - ANM</v>
          </cell>
          <cell r="C214" t="str">
            <v>A-01-01-02</v>
          </cell>
          <cell r="D214" t="str">
            <v>A</v>
          </cell>
          <cell r="E214" t="str">
            <v>01</v>
          </cell>
          <cell r="F214" t="str">
            <v>01</v>
          </cell>
          <cell r="G214" t="str">
            <v>02</v>
          </cell>
          <cell r="L214" t="str">
            <v>Nación</v>
          </cell>
          <cell r="M214" t="str">
            <v>10</v>
          </cell>
          <cell r="N214" t="str">
            <v>CSF</v>
          </cell>
          <cell r="W214">
            <v>3436171528</v>
          </cell>
          <cell r="X214">
            <v>3436171528</v>
          </cell>
        </row>
        <row r="215">
          <cell r="A215" t="str">
            <v>21-12-00</v>
          </cell>
          <cell r="B215" t="str">
            <v>AGENCIA NACIONAL DE MINERÍA - ANM</v>
          </cell>
          <cell r="C215" t="str">
            <v>A-01-01-02</v>
          </cell>
          <cell r="D215" t="str">
            <v>A</v>
          </cell>
          <cell r="E215" t="str">
            <v>01</v>
          </cell>
          <cell r="F215" t="str">
            <v>01</v>
          </cell>
          <cell r="G215" t="str">
            <v>02</v>
          </cell>
          <cell r="L215" t="str">
            <v>Propios</v>
          </cell>
          <cell r="M215" t="str">
            <v>20</v>
          </cell>
          <cell r="N215" t="str">
            <v>CSF</v>
          </cell>
          <cell r="W215">
            <v>6751104946</v>
          </cell>
          <cell r="X215">
            <v>6751104946</v>
          </cell>
        </row>
        <row r="216">
          <cell r="A216" t="str">
            <v>21-12-00</v>
          </cell>
          <cell r="B216" t="str">
            <v>AGENCIA NACIONAL DE MINERÍA - ANM</v>
          </cell>
          <cell r="C216" t="str">
            <v>A-01-01-02</v>
          </cell>
          <cell r="D216" t="str">
            <v>A</v>
          </cell>
          <cell r="E216" t="str">
            <v>01</v>
          </cell>
          <cell r="F216" t="str">
            <v>01</v>
          </cell>
          <cell r="G216" t="str">
            <v>02</v>
          </cell>
          <cell r="L216" t="str">
            <v>Propios</v>
          </cell>
          <cell r="M216" t="str">
            <v>21</v>
          </cell>
          <cell r="N216" t="str">
            <v>CSF</v>
          </cell>
          <cell r="W216">
            <v>269819769</v>
          </cell>
          <cell r="X216">
            <v>269819769</v>
          </cell>
        </row>
        <row r="217">
          <cell r="A217" t="str">
            <v>21-12-00</v>
          </cell>
          <cell r="B217" t="str">
            <v>AGENCIA NACIONAL DE MINERÍA - ANM</v>
          </cell>
          <cell r="C217" t="str">
            <v>A-01-01-03</v>
          </cell>
          <cell r="D217" t="str">
            <v>A</v>
          </cell>
          <cell r="E217" t="str">
            <v>01</v>
          </cell>
          <cell r="F217" t="str">
            <v>01</v>
          </cell>
          <cell r="G217" t="str">
            <v>03</v>
          </cell>
          <cell r="L217" t="str">
            <v>Nación</v>
          </cell>
          <cell r="M217" t="str">
            <v>10</v>
          </cell>
          <cell r="N217" t="str">
            <v>CSF</v>
          </cell>
          <cell r="W217">
            <v>719217332</v>
          </cell>
          <cell r="X217">
            <v>691962854</v>
          </cell>
        </row>
        <row r="218">
          <cell r="A218" t="str">
            <v>21-12-00</v>
          </cell>
          <cell r="B218" t="str">
            <v>AGENCIA NACIONAL DE MINERÍA - ANM</v>
          </cell>
          <cell r="C218" t="str">
            <v>A-01-01-03</v>
          </cell>
          <cell r="D218" t="str">
            <v>A</v>
          </cell>
          <cell r="E218" t="str">
            <v>01</v>
          </cell>
          <cell r="F218" t="str">
            <v>01</v>
          </cell>
          <cell r="G218" t="str">
            <v>03</v>
          </cell>
          <cell r="L218" t="str">
            <v>Propios</v>
          </cell>
          <cell r="M218" t="str">
            <v>20</v>
          </cell>
          <cell r="N218" t="str">
            <v>CSF</v>
          </cell>
          <cell r="W218">
            <v>2614606284</v>
          </cell>
          <cell r="X218">
            <v>2608166366</v>
          </cell>
        </row>
        <row r="219">
          <cell r="A219" t="str">
            <v>21-12-00</v>
          </cell>
          <cell r="B219" t="str">
            <v>AGENCIA NACIONAL DE MINERÍA - ANM</v>
          </cell>
          <cell r="C219" t="str">
            <v>A-01-01-04</v>
          </cell>
          <cell r="D219" t="str">
            <v>A</v>
          </cell>
          <cell r="E219" t="str">
            <v>01</v>
          </cell>
          <cell r="F219" t="str">
            <v>01</v>
          </cell>
          <cell r="G219" t="str">
            <v>04</v>
          </cell>
          <cell r="L219" t="str">
            <v>Propios</v>
          </cell>
          <cell r="M219" t="str">
            <v>20</v>
          </cell>
          <cell r="N219" t="str">
            <v>CSF</v>
          </cell>
          <cell r="W219">
            <v>0</v>
          </cell>
          <cell r="X219">
            <v>0</v>
          </cell>
        </row>
        <row r="220">
          <cell r="A220" t="str">
            <v>21-12-00</v>
          </cell>
          <cell r="B220" t="str">
            <v>AGENCIA NACIONAL DE MINERÍA - ANM</v>
          </cell>
          <cell r="C220" t="str">
            <v>A-02</v>
          </cell>
          <cell r="D220" t="str">
            <v>A</v>
          </cell>
          <cell r="E220" t="str">
            <v>02</v>
          </cell>
          <cell r="L220" t="str">
            <v>Nación</v>
          </cell>
          <cell r="M220" t="str">
            <v>10</v>
          </cell>
          <cell r="N220" t="str">
            <v>CSF</v>
          </cell>
          <cell r="W220">
            <v>17717504802.830002</v>
          </cell>
          <cell r="X220">
            <v>17017451875.01</v>
          </cell>
        </row>
        <row r="221">
          <cell r="A221" t="str">
            <v>21-12-00</v>
          </cell>
          <cell r="B221" t="str">
            <v>AGENCIA NACIONAL DE MINERÍA - ANM</v>
          </cell>
          <cell r="C221" t="str">
            <v>A-02</v>
          </cell>
          <cell r="D221" t="str">
            <v>A</v>
          </cell>
          <cell r="E221" t="str">
            <v>02</v>
          </cell>
          <cell r="L221" t="str">
            <v>Propios</v>
          </cell>
          <cell r="M221" t="str">
            <v>20</v>
          </cell>
          <cell r="N221" t="str">
            <v>CSF</v>
          </cell>
          <cell r="W221">
            <v>12546866.25</v>
          </cell>
          <cell r="X221">
            <v>10103366.25</v>
          </cell>
        </row>
        <row r="222">
          <cell r="A222" t="str">
            <v>21-12-00</v>
          </cell>
          <cell r="B222" t="str">
            <v>AGENCIA NACIONAL DE MINERÍA - ANM</v>
          </cell>
          <cell r="C222" t="str">
            <v>A-02</v>
          </cell>
          <cell r="D222" t="str">
            <v>A</v>
          </cell>
          <cell r="E222" t="str">
            <v>02</v>
          </cell>
          <cell r="L222" t="str">
            <v>Propios</v>
          </cell>
          <cell r="M222" t="str">
            <v>21</v>
          </cell>
          <cell r="N222" t="str">
            <v>CSF</v>
          </cell>
          <cell r="W222">
            <v>2549691650.73</v>
          </cell>
          <cell r="X222">
            <v>2290693365.71</v>
          </cell>
        </row>
        <row r="223">
          <cell r="A223" t="str">
            <v>21-12-00</v>
          </cell>
          <cell r="B223" t="str">
            <v>AGENCIA NACIONAL DE MINERÍA - ANM</v>
          </cell>
          <cell r="C223" t="str">
            <v>A-03-03-01-002</v>
          </cell>
          <cell r="D223" t="str">
            <v>A</v>
          </cell>
          <cell r="E223" t="str">
            <v>03</v>
          </cell>
          <cell r="F223" t="str">
            <v>03</v>
          </cell>
          <cell r="G223" t="str">
            <v>01</v>
          </cell>
          <cell r="H223" t="str">
            <v>002</v>
          </cell>
          <cell r="L223" t="str">
            <v>Nación</v>
          </cell>
          <cell r="M223" t="str">
            <v>10</v>
          </cell>
          <cell r="N223" t="str">
            <v>CSF</v>
          </cell>
          <cell r="W223">
            <v>8340883559</v>
          </cell>
          <cell r="X223">
            <v>8340883559</v>
          </cell>
        </row>
        <row r="224">
          <cell r="A224" t="str">
            <v>21-12-00</v>
          </cell>
          <cell r="B224" t="str">
            <v>AGENCIA NACIONAL DE MINERÍA - ANM</v>
          </cell>
          <cell r="C224" t="str">
            <v>A-03-03-01-999</v>
          </cell>
          <cell r="D224" t="str">
            <v>A</v>
          </cell>
          <cell r="E224" t="str">
            <v>03</v>
          </cell>
          <cell r="F224" t="str">
            <v>03</v>
          </cell>
          <cell r="G224" t="str">
            <v>01</v>
          </cell>
          <cell r="H224" t="str">
            <v>999</v>
          </cell>
          <cell r="L224" t="str">
            <v>Propios</v>
          </cell>
          <cell r="M224" t="str">
            <v>21</v>
          </cell>
          <cell r="N224" t="str">
            <v>CSF</v>
          </cell>
          <cell r="W224">
            <v>0</v>
          </cell>
          <cell r="X224">
            <v>0</v>
          </cell>
        </row>
        <row r="225">
          <cell r="A225" t="str">
            <v>21-12-00</v>
          </cell>
          <cell r="B225" t="str">
            <v>AGENCIA NACIONAL DE MINERÍA - ANM</v>
          </cell>
          <cell r="C225" t="str">
            <v>A-03-04-02-012</v>
          </cell>
          <cell r="D225" t="str">
            <v>A</v>
          </cell>
          <cell r="E225" t="str">
            <v>03</v>
          </cell>
          <cell r="F225" t="str">
            <v>04</v>
          </cell>
          <cell r="G225" t="str">
            <v>02</v>
          </cell>
          <cell r="H225" t="str">
            <v>012</v>
          </cell>
          <cell r="L225" t="str">
            <v>Nación</v>
          </cell>
          <cell r="M225" t="str">
            <v>10</v>
          </cell>
          <cell r="N225" t="str">
            <v>CSF</v>
          </cell>
          <cell r="W225">
            <v>40567088</v>
          </cell>
          <cell r="X225">
            <v>40567088</v>
          </cell>
        </row>
        <row r="226">
          <cell r="A226" t="str">
            <v>21-12-00</v>
          </cell>
          <cell r="B226" t="str">
            <v>AGENCIA NACIONAL DE MINERÍA - ANM</v>
          </cell>
          <cell r="C226" t="str">
            <v>A-03-10</v>
          </cell>
          <cell r="D226" t="str">
            <v>A</v>
          </cell>
          <cell r="E226" t="str">
            <v>03</v>
          </cell>
          <cell r="F226" t="str">
            <v>10</v>
          </cell>
          <cell r="L226" t="str">
            <v>Nación</v>
          </cell>
          <cell r="M226" t="str">
            <v>10</v>
          </cell>
          <cell r="N226" t="str">
            <v>CSF</v>
          </cell>
          <cell r="W226">
            <v>0</v>
          </cell>
          <cell r="X226">
            <v>0</v>
          </cell>
        </row>
        <row r="227">
          <cell r="A227" t="str">
            <v>21-12-00</v>
          </cell>
          <cell r="B227" t="str">
            <v>AGENCIA NACIONAL DE MINERÍA - ANM</v>
          </cell>
          <cell r="C227" t="str">
            <v>A-08-01</v>
          </cell>
          <cell r="D227" t="str">
            <v>A</v>
          </cell>
          <cell r="E227" t="str">
            <v>08</v>
          </cell>
          <cell r="F227" t="str">
            <v>01</v>
          </cell>
          <cell r="L227" t="str">
            <v>Nación</v>
          </cell>
          <cell r="M227" t="str">
            <v>10</v>
          </cell>
          <cell r="N227" t="str">
            <v>CSF</v>
          </cell>
          <cell r="W227">
            <v>44305382</v>
          </cell>
          <cell r="X227">
            <v>44305382</v>
          </cell>
        </row>
        <row r="228">
          <cell r="A228" t="str">
            <v>21-12-00</v>
          </cell>
          <cell r="B228" t="str">
            <v>AGENCIA NACIONAL DE MINERÍA - ANM</v>
          </cell>
          <cell r="C228" t="str">
            <v>A-08-03</v>
          </cell>
          <cell r="D228" t="str">
            <v>A</v>
          </cell>
          <cell r="E228" t="str">
            <v>08</v>
          </cell>
          <cell r="F228" t="str">
            <v>03</v>
          </cell>
          <cell r="L228" t="str">
            <v>Nación</v>
          </cell>
          <cell r="M228" t="str">
            <v>10</v>
          </cell>
          <cell r="N228" t="str">
            <v>CSF</v>
          </cell>
          <cell r="W228">
            <v>0</v>
          </cell>
          <cell r="X228">
            <v>0</v>
          </cell>
        </row>
        <row r="229">
          <cell r="A229" t="str">
            <v>21-12-00</v>
          </cell>
          <cell r="B229" t="str">
            <v>AGENCIA NACIONAL DE MINERÍA - ANM</v>
          </cell>
          <cell r="C229" t="str">
            <v>A-08-04-01</v>
          </cell>
          <cell r="D229" t="str">
            <v>A</v>
          </cell>
          <cell r="E229" t="str">
            <v>08</v>
          </cell>
          <cell r="F229" t="str">
            <v>04</v>
          </cell>
          <cell r="G229" t="str">
            <v>01</v>
          </cell>
          <cell r="L229" t="str">
            <v>Nación</v>
          </cell>
          <cell r="M229" t="str">
            <v>11</v>
          </cell>
          <cell r="N229" t="str">
            <v>SSF</v>
          </cell>
          <cell r="W229">
            <v>262856909</v>
          </cell>
          <cell r="X229">
            <v>262856909</v>
          </cell>
        </row>
        <row r="230">
          <cell r="A230" t="str">
            <v>21-12-00</v>
          </cell>
          <cell r="B230" t="str">
            <v>AGENCIA NACIONAL DE MINERÍA - ANM</v>
          </cell>
          <cell r="C230" t="str">
            <v>C-2104-1900-5</v>
          </cell>
          <cell r="D230" t="str">
            <v>C</v>
          </cell>
          <cell r="E230" t="str">
            <v>2104</v>
          </cell>
          <cell r="F230" t="str">
            <v>1900</v>
          </cell>
          <cell r="G230" t="str">
            <v>5</v>
          </cell>
          <cell r="L230" t="str">
            <v>Nación</v>
          </cell>
          <cell r="M230" t="str">
            <v>11</v>
          </cell>
          <cell r="N230" t="str">
            <v>CSF</v>
          </cell>
          <cell r="W230">
            <v>1649881553</v>
          </cell>
          <cell r="X230">
            <v>1514810100.55</v>
          </cell>
        </row>
        <row r="231">
          <cell r="A231" t="str">
            <v>21-12-00</v>
          </cell>
          <cell r="B231" t="str">
            <v>AGENCIA NACIONAL DE MINERÍA - ANM</v>
          </cell>
          <cell r="C231" t="str">
            <v>C-2104-1900-7</v>
          </cell>
          <cell r="D231" t="str">
            <v>C</v>
          </cell>
          <cell r="E231" t="str">
            <v>2104</v>
          </cell>
          <cell r="F231" t="str">
            <v>1900</v>
          </cell>
          <cell r="G231" t="str">
            <v>7</v>
          </cell>
          <cell r="L231" t="str">
            <v>Nación</v>
          </cell>
          <cell r="M231" t="str">
            <v>11</v>
          </cell>
          <cell r="N231" t="str">
            <v>CSF</v>
          </cell>
          <cell r="W231">
            <v>3955748184</v>
          </cell>
          <cell r="X231">
            <v>3904064115.1999998</v>
          </cell>
        </row>
        <row r="232">
          <cell r="A232" t="str">
            <v>21-12-00</v>
          </cell>
          <cell r="B232" t="str">
            <v>AGENCIA NACIONAL DE MINERÍA - ANM</v>
          </cell>
          <cell r="C232" t="str">
            <v>C-2104-1900-8</v>
          </cell>
          <cell r="D232" t="str">
            <v>C</v>
          </cell>
          <cell r="E232" t="str">
            <v>2104</v>
          </cell>
          <cell r="F232" t="str">
            <v>1900</v>
          </cell>
          <cell r="G232" t="str">
            <v>8</v>
          </cell>
          <cell r="L232" t="str">
            <v>Nación</v>
          </cell>
          <cell r="M232" t="str">
            <v>11</v>
          </cell>
          <cell r="N232" t="str">
            <v>CSF</v>
          </cell>
          <cell r="W232">
            <v>1793323902</v>
          </cell>
          <cell r="X232">
            <v>1792739069</v>
          </cell>
        </row>
        <row r="233">
          <cell r="A233" t="str">
            <v>21-12-00</v>
          </cell>
          <cell r="B233" t="str">
            <v>AGENCIA NACIONAL DE MINERÍA - ANM</v>
          </cell>
          <cell r="C233" t="str">
            <v>C-2104-1900-9</v>
          </cell>
          <cell r="D233" t="str">
            <v>C</v>
          </cell>
          <cell r="E233" t="str">
            <v>2104</v>
          </cell>
          <cell r="F233" t="str">
            <v>1900</v>
          </cell>
          <cell r="G233" t="str">
            <v>9</v>
          </cell>
          <cell r="L233" t="str">
            <v>Nación</v>
          </cell>
          <cell r="M233" t="str">
            <v>11</v>
          </cell>
          <cell r="N233" t="str">
            <v>CSF</v>
          </cell>
          <cell r="W233">
            <v>4819727286</v>
          </cell>
          <cell r="X233">
            <v>4730492352.1000004</v>
          </cell>
        </row>
        <row r="234">
          <cell r="A234" t="str">
            <v>21-12-00</v>
          </cell>
          <cell r="B234" t="str">
            <v>AGENCIA NACIONAL DE MINERÍA - ANM</v>
          </cell>
          <cell r="C234" t="str">
            <v>C-2106-1900-1</v>
          </cell>
          <cell r="D234" t="str">
            <v>C</v>
          </cell>
          <cell r="E234" t="str">
            <v>2106</v>
          </cell>
          <cell r="F234" t="str">
            <v>1900</v>
          </cell>
          <cell r="G234" t="str">
            <v>1</v>
          </cell>
          <cell r="H234" t="str">
            <v/>
          </cell>
          <cell r="I234" t="str">
            <v/>
          </cell>
          <cell r="J234" t="str">
            <v/>
          </cell>
          <cell r="K234" t="str">
            <v/>
          </cell>
          <cell r="L234" t="str">
            <v>Nación</v>
          </cell>
          <cell r="M234" t="str">
            <v>11</v>
          </cell>
          <cell r="N234" t="str">
            <v>CSF</v>
          </cell>
          <cell r="W234">
            <v>2963266460</v>
          </cell>
          <cell r="X234">
            <v>2903293475.1999998</v>
          </cell>
        </row>
        <row r="235">
          <cell r="A235" t="str">
            <v>21-12-00</v>
          </cell>
          <cell r="B235" t="str">
            <v>AGENCIA NACIONAL DE MINERÍA - ANM</v>
          </cell>
          <cell r="C235" t="str">
            <v>C-2199-1900-3</v>
          </cell>
          <cell r="D235" t="str">
            <v>C</v>
          </cell>
          <cell r="E235" t="str">
            <v>2199</v>
          </cell>
          <cell r="F235" t="str">
            <v>1900</v>
          </cell>
          <cell r="G235" t="str">
            <v>3</v>
          </cell>
          <cell r="L235" t="str">
            <v>Nación</v>
          </cell>
          <cell r="M235" t="str">
            <v>11</v>
          </cell>
          <cell r="N235" t="str">
            <v>CSF</v>
          </cell>
          <cell r="W235">
            <v>18449284</v>
          </cell>
          <cell r="X235">
            <v>0</v>
          </cell>
        </row>
        <row r="236">
          <cell r="A236" t="str">
            <v>21-12-00</v>
          </cell>
          <cell r="B236" t="str">
            <v>AGENCIA NACIONAL DE MINERÍA - ANM</v>
          </cell>
          <cell r="C236" t="str">
            <v>C-2199-1900-5</v>
          </cell>
          <cell r="D236" t="str">
            <v>C</v>
          </cell>
          <cell r="E236" t="str">
            <v>2199</v>
          </cell>
          <cell r="F236" t="str">
            <v>1900</v>
          </cell>
          <cell r="G236" t="str">
            <v>5</v>
          </cell>
          <cell r="L236" t="str">
            <v>Nación</v>
          </cell>
          <cell r="M236" t="str">
            <v>11</v>
          </cell>
          <cell r="N236" t="str">
            <v>CSF</v>
          </cell>
          <cell r="W236">
            <v>2267744840.8499999</v>
          </cell>
          <cell r="X236">
            <v>1746766296.01</v>
          </cell>
        </row>
        <row r="237">
          <cell r="A237" t="str">
            <v>21-12-00</v>
          </cell>
          <cell r="B237" t="str">
            <v>AGENCIA NACIONAL DE MINERÍA - ANM</v>
          </cell>
          <cell r="C237" t="str">
            <v>C-2199-1900-6</v>
          </cell>
          <cell r="D237" t="str">
            <v>C</v>
          </cell>
          <cell r="E237" t="str">
            <v>2199</v>
          </cell>
          <cell r="F237" t="str">
            <v>1900</v>
          </cell>
          <cell r="G237" t="str">
            <v>6</v>
          </cell>
          <cell r="H237" t="str">
            <v/>
          </cell>
          <cell r="I237" t="str">
            <v/>
          </cell>
          <cell r="J237" t="str">
            <v/>
          </cell>
          <cell r="K237" t="str">
            <v/>
          </cell>
          <cell r="L237" t="str">
            <v>Nación</v>
          </cell>
          <cell r="M237" t="str">
            <v>11</v>
          </cell>
          <cell r="N237" t="str">
            <v>CSF</v>
          </cell>
          <cell r="W237">
            <v>1351489964.3399999</v>
          </cell>
          <cell r="X237">
            <v>1349460029.3399999</v>
          </cell>
        </row>
        <row r="238">
          <cell r="A238" t="str">
            <v/>
          </cell>
          <cell r="B238" t="str">
            <v/>
          </cell>
          <cell r="C238" t="str">
            <v/>
          </cell>
          <cell r="D238" t="str">
            <v/>
          </cell>
          <cell r="E238" t="str">
            <v/>
          </cell>
          <cell r="F238" t="str">
            <v/>
          </cell>
          <cell r="G238" t="str">
            <v/>
          </cell>
          <cell r="H238" t="str">
            <v/>
          </cell>
          <cell r="I238" t="str">
            <v/>
          </cell>
          <cell r="J238" t="str">
            <v/>
          </cell>
          <cell r="K238" t="str">
            <v/>
          </cell>
          <cell r="L238" t="str">
            <v/>
          </cell>
          <cell r="M238" t="str">
            <v/>
          </cell>
          <cell r="N238" t="str">
            <v/>
          </cell>
          <cell r="W238">
            <v>5355123934109.96</v>
          </cell>
          <cell r="X238">
            <v>4851680871623.6904</v>
          </cell>
        </row>
        <row r="239">
          <cell r="A239" t="str">
            <v/>
          </cell>
          <cell r="B239" t="str">
            <v/>
          </cell>
          <cell r="C239" t="str">
            <v/>
          </cell>
          <cell r="D239" t="str">
            <v/>
          </cell>
          <cell r="E239" t="str">
            <v/>
          </cell>
          <cell r="F239" t="str">
            <v/>
          </cell>
          <cell r="G239" t="str">
            <v/>
          </cell>
          <cell r="H239" t="str">
            <v/>
          </cell>
          <cell r="I239" t="str">
            <v/>
          </cell>
          <cell r="J239" t="str">
            <v/>
          </cell>
          <cell r="K239" t="str">
            <v/>
          </cell>
          <cell r="L239" t="str">
            <v/>
          </cell>
          <cell r="M239" t="str">
            <v/>
          </cell>
          <cell r="N239" t="str">
            <v/>
          </cell>
          <cell r="W239" t="str">
            <v/>
          </cell>
          <cell r="X239" t="str">
            <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persons/person.xml><?xml version="1.0" encoding="utf-8"?>
<personList xmlns="http://schemas.microsoft.com/office/spreadsheetml/2018/threadedcomments" xmlns:x="http://schemas.openxmlformats.org/spreadsheetml/2006/main">
  <person displayName="VLADIMIR ALEXANDER CASTRO HERNANDEZ" id="{EE4A6E5B-7D24-2F4A-ADE3-82640CF2AF53}" userId="S::vacastro@minenergia.gov.co::65581f26-3564-4fe9-9ae2-923b149b3230"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3F56F-DEBD-4B8D-B983-0133AC5F73ED}">
  <sheetPr>
    <tabColor rgb="FFFFC000"/>
    <pageSetUpPr fitToPage="1"/>
  </sheetPr>
  <dimension ref="A1:XFC60"/>
  <sheetViews>
    <sheetView showGridLines="0" tabSelected="1" showWhiteSpace="0" zoomScale="63" zoomScaleNormal="63" zoomScalePageLayoutView="55" workbookViewId="0">
      <pane ySplit="8" topLeftCell="A9" activePane="bottomLeft" state="frozen"/>
      <selection activeCell="V115" sqref="V115"/>
      <selection pane="bottomLeft" activeCell="C2" sqref="C2:K5"/>
    </sheetView>
  </sheetViews>
  <sheetFormatPr baseColWidth="10" defaultColWidth="0" defaultRowHeight="22.8"/>
  <cols>
    <col min="1" max="2" width="2.44140625" style="81" customWidth="1"/>
    <col min="3" max="3" width="18.44140625" style="102" customWidth="1"/>
    <col min="4" max="4" width="11.44140625" style="103" customWidth="1"/>
    <col min="5" max="5" width="156.44140625" style="326" customWidth="1"/>
    <col min="6" max="6" width="33.77734375" style="107" bestFit="1" customWidth="1"/>
    <col min="7" max="7" width="25.6640625" style="107" customWidth="1"/>
    <col min="8" max="8" width="23.44140625" style="125" customWidth="1"/>
    <col min="9" max="9" width="25.44140625" style="127" bestFit="1" customWidth="1"/>
    <col min="10" max="10" width="25.109375" style="108" customWidth="1"/>
    <col min="11" max="11" width="2.44140625" style="109" customWidth="1"/>
    <col min="12" max="12" width="4.33203125" style="88" customWidth="1"/>
    <col min="13" max="27" width="16.33203125" style="81" hidden="1"/>
    <col min="28" max="66" width="8" style="81" hidden="1"/>
    <col min="67" max="16380" width="0.6640625" style="81" hidden="1"/>
    <col min="16381" max="16382" width="11.44140625" style="81" hidden="1"/>
    <col min="16383" max="16383" width="30.88671875" style="81" hidden="1" customWidth="1"/>
    <col min="16384" max="16384" width="30.88671875" style="81" hidden="1"/>
  </cols>
  <sheetData>
    <row r="1" spans="2:13">
      <c r="C1" s="82"/>
      <c r="D1" s="83"/>
      <c r="E1" s="325"/>
      <c r="F1" s="85"/>
      <c r="G1" s="85"/>
      <c r="H1" s="124"/>
      <c r="I1" s="126"/>
      <c r="J1" s="86"/>
      <c r="K1" s="87"/>
    </row>
    <row r="2" spans="2:13">
      <c r="C2" s="625" t="s">
        <v>496</v>
      </c>
      <c r="D2" s="626"/>
      <c r="E2" s="626"/>
      <c r="F2" s="626"/>
      <c r="G2" s="626"/>
      <c r="H2" s="626"/>
      <c r="I2" s="626"/>
      <c r="J2" s="626"/>
      <c r="K2" s="626"/>
    </row>
    <row r="3" spans="2:13">
      <c r="C3" s="626"/>
      <c r="D3" s="626"/>
      <c r="E3" s="626"/>
      <c r="F3" s="626"/>
      <c r="G3" s="626"/>
      <c r="H3" s="626"/>
      <c r="I3" s="626"/>
      <c r="J3" s="626"/>
      <c r="K3" s="626"/>
    </row>
    <row r="4" spans="2:13">
      <c r="C4" s="626"/>
      <c r="D4" s="626"/>
      <c r="E4" s="626"/>
      <c r="F4" s="626"/>
      <c r="G4" s="626"/>
      <c r="H4" s="626"/>
      <c r="I4" s="626"/>
      <c r="J4" s="626"/>
      <c r="K4" s="626"/>
    </row>
    <row r="5" spans="2:13">
      <c r="C5" s="626"/>
      <c r="D5" s="626"/>
      <c r="E5" s="626"/>
      <c r="F5" s="626"/>
      <c r="G5" s="626"/>
      <c r="H5" s="626"/>
      <c r="I5" s="626"/>
      <c r="J5" s="626"/>
      <c r="K5" s="626"/>
    </row>
    <row r="6" spans="2:13">
      <c r="C6" s="82"/>
      <c r="D6" s="83"/>
      <c r="E6" s="325"/>
      <c r="F6" s="85"/>
      <c r="G6" s="85"/>
      <c r="H6" s="124"/>
      <c r="I6" s="126"/>
      <c r="J6" s="86"/>
      <c r="K6" s="87"/>
    </row>
    <row r="7" spans="2:13" s="89" customFormat="1" ht="39" customHeight="1">
      <c r="B7" s="90"/>
      <c r="C7" s="627" t="s">
        <v>0</v>
      </c>
      <c r="D7" s="627" t="s">
        <v>1</v>
      </c>
      <c r="E7" s="627" t="s">
        <v>2</v>
      </c>
      <c r="F7" s="423" t="s">
        <v>3</v>
      </c>
      <c r="G7" s="423"/>
      <c r="H7" s="423"/>
      <c r="I7" s="423" t="s">
        <v>4</v>
      </c>
      <c r="J7" s="423" t="s">
        <v>4</v>
      </c>
      <c r="K7" s="91" t="s">
        <v>5</v>
      </c>
      <c r="L7" s="92"/>
    </row>
    <row r="8" spans="2:13" s="89" customFormat="1" ht="39" customHeight="1">
      <c r="B8" s="90"/>
      <c r="C8" s="628"/>
      <c r="D8" s="629"/>
      <c r="E8" s="630"/>
      <c r="F8" s="596" t="s">
        <v>6</v>
      </c>
      <c r="G8" s="596" t="s">
        <v>7</v>
      </c>
      <c r="H8" s="596" t="s">
        <v>8</v>
      </c>
      <c r="I8" s="596" t="s">
        <v>9</v>
      </c>
      <c r="J8" s="596" t="s">
        <v>10</v>
      </c>
      <c r="K8" s="93"/>
      <c r="L8" s="123">
        <v>100</v>
      </c>
    </row>
    <row r="9" spans="2:13" s="98" customFormat="1" ht="48" customHeight="1">
      <c r="B9" s="94"/>
      <c r="C9" s="619" t="s">
        <v>11</v>
      </c>
      <c r="D9" s="624" t="s">
        <v>12</v>
      </c>
      <c r="E9" s="597" t="s">
        <v>13</v>
      </c>
      <c r="F9" s="33">
        <v>1510000</v>
      </c>
      <c r="G9" s="33">
        <v>899627.43831799994</v>
      </c>
      <c r="H9" s="33">
        <v>899627.43831799994</v>
      </c>
      <c r="I9" s="598">
        <f>G9/F9</f>
        <v>0.59577976047549663</v>
      </c>
      <c r="J9" s="599">
        <f>H9/F9</f>
        <v>0.59577976047549663</v>
      </c>
      <c r="K9" s="95"/>
      <c r="L9" s="96"/>
      <c r="M9" s="97"/>
    </row>
    <row r="10" spans="2:13" s="98" customFormat="1" ht="46.8">
      <c r="B10" s="94"/>
      <c r="C10" s="620"/>
      <c r="D10" s="618"/>
      <c r="E10" s="597" t="s">
        <v>422</v>
      </c>
      <c r="F10" s="33">
        <v>81288.242125000004</v>
      </c>
      <c r="G10" s="33">
        <v>28867.544160919999</v>
      </c>
      <c r="H10" s="33">
        <v>22658.462137669998</v>
      </c>
      <c r="I10" s="598">
        <f t="shared" ref="I10:I23" si="0">G10/F10</f>
        <v>0.35512570337699373</v>
      </c>
      <c r="J10" s="599">
        <f t="shared" ref="J10:J51" si="1">H10/F10</f>
        <v>0.27874218392897737</v>
      </c>
      <c r="K10" s="95"/>
      <c r="L10" s="96"/>
      <c r="M10" s="97"/>
    </row>
    <row r="11" spans="2:13" s="98" customFormat="1" ht="46.8">
      <c r="B11" s="94"/>
      <c r="C11" s="620"/>
      <c r="D11" s="618"/>
      <c r="E11" s="597" t="s">
        <v>244</v>
      </c>
      <c r="F11" s="33">
        <v>126224.70755799999</v>
      </c>
      <c r="G11" s="33">
        <v>54115.985418999997</v>
      </c>
      <c r="H11" s="33">
        <v>47369.266512000002</v>
      </c>
      <c r="I11" s="598">
        <f t="shared" si="0"/>
        <v>0.42872735826410063</v>
      </c>
      <c r="J11" s="599">
        <f t="shared" ref="J11:J13" si="2">H11/F11</f>
        <v>0.37527729260322445</v>
      </c>
      <c r="K11" s="95"/>
      <c r="L11" s="96"/>
      <c r="M11" s="97"/>
    </row>
    <row r="12" spans="2:13" s="98" customFormat="1" ht="70.2">
      <c r="B12" s="94"/>
      <c r="C12" s="620"/>
      <c r="D12" s="618"/>
      <c r="E12" s="597" t="s">
        <v>14</v>
      </c>
      <c r="F12" s="33">
        <v>3079.5</v>
      </c>
      <c r="G12" s="33">
        <v>2346.4980799999998</v>
      </c>
      <c r="H12" s="33">
        <v>926.14960799999994</v>
      </c>
      <c r="I12" s="598">
        <f t="shared" si="0"/>
        <v>0.76197372300698163</v>
      </c>
      <c r="J12" s="599">
        <f t="shared" si="2"/>
        <v>0.30074674719922062</v>
      </c>
      <c r="K12" s="95"/>
      <c r="L12" s="96"/>
      <c r="M12" s="97"/>
    </row>
    <row r="13" spans="2:13" s="98" customFormat="1" ht="93.6">
      <c r="B13" s="94"/>
      <c r="C13" s="620"/>
      <c r="D13" s="618"/>
      <c r="E13" s="597" t="s">
        <v>16</v>
      </c>
      <c r="F13" s="33">
        <v>20358.227582</v>
      </c>
      <c r="G13" s="33">
        <v>10879.748267999999</v>
      </c>
      <c r="H13" s="33">
        <v>3769.189421</v>
      </c>
      <c r="I13" s="598">
        <f t="shared" si="0"/>
        <v>0.534415298393632</v>
      </c>
      <c r="J13" s="599">
        <f t="shared" si="2"/>
        <v>0.1851432992296726</v>
      </c>
      <c r="K13" s="95"/>
      <c r="L13" s="96"/>
      <c r="M13" s="97"/>
    </row>
    <row r="14" spans="2:13" s="98" customFormat="1" ht="42" customHeight="1">
      <c r="B14" s="94"/>
      <c r="C14" s="620"/>
      <c r="D14" s="618"/>
      <c r="E14" s="597" t="s">
        <v>17</v>
      </c>
      <c r="F14" s="33">
        <v>19040</v>
      </c>
      <c r="G14" s="33">
        <v>17328.789524</v>
      </c>
      <c r="H14" s="33">
        <v>6263.5582830000003</v>
      </c>
      <c r="I14" s="598">
        <f t="shared" si="0"/>
        <v>0.91012550021008398</v>
      </c>
      <c r="J14" s="599">
        <f t="shared" si="1"/>
        <v>0.32896839721638654</v>
      </c>
      <c r="K14" s="95"/>
      <c r="L14" s="96"/>
      <c r="M14" s="97"/>
    </row>
    <row r="15" spans="2:13" s="98" customFormat="1" ht="94.5" customHeight="1">
      <c r="B15" s="94"/>
      <c r="C15" s="620"/>
      <c r="D15" s="618"/>
      <c r="E15" s="597" t="s">
        <v>469</v>
      </c>
      <c r="F15" s="33">
        <v>27750.412799999998</v>
      </c>
      <c r="G15" s="33">
        <v>1730.6611519999999</v>
      </c>
      <c r="H15" s="33">
        <v>253.900094</v>
      </c>
      <c r="I15" s="598">
        <f t="shared" si="0"/>
        <v>6.2365239914557238E-2</v>
      </c>
      <c r="J15" s="599">
        <f t="shared" si="1"/>
        <v>9.149416833179505E-3</v>
      </c>
      <c r="K15" s="95"/>
      <c r="L15" s="96"/>
      <c r="M15" s="97"/>
    </row>
    <row r="16" spans="2:13" s="98" customFormat="1" ht="70.2">
      <c r="B16" s="94"/>
      <c r="C16" s="620"/>
      <c r="D16" s="618"/>
      <c r="E16" s="597" t="s">
        <v>466</v>
      </c>
      <c r="F16" s="33">
        <v>65302.796779999997</v>
      </c>
      <c r="G16" s="33">
        <v>45483.244138000002</v>
      </c>
      <c r="H16" s="33">
        <v>29736.491192000001</v>
      </c>
      <c r="I16" s="598">
        <f t="shared" si="0"/>
        <v>0.69649764452247709</v>
      </c>
      <c r="J16" s="599">
        <f>H16/F16</f>
        <v>0.45536321043308314</v>
      </c>
      <c r="K16" s="95"/>
      <c r="L16" s="96"/>
      <c r="M16" s="97"/>
    </row>
    <row r="17" spans="2:13" s="98" customFormat="1" ht="70.2">
      <c r="B17" s="94"/>
      <c r="C17" s="620"/>
      <c r="D17" s="618"/>
      <c r="E17" s="597" t="s">
        <v>18</v>
      </c>
      <c r="F17" s="33">
        <v>3007.1189060000002</v>
      </c>
      <c r="G17" s="33">
        <v>2239.8646899999999</v>
      </c>
      <c r="H17" s="33">
        <v>914.22367799999995</v>
      </c>
      <c r="I17" s="598">
        <f t="shared" si="0"/>
        <v>0.74485404801615107</v>
      </c>
      <c r="J17" s="599">
        <f t="shared" si="1"/>
        <v>0.30401979654874345</v>
      </c>
      <c r="K17" s="95"/>
      <c r="L17" s="96"/>
      <c r="M17" s="97"/>
    </row>
    <row r="18" spans="2:13" s="98" customFormat="1" ht="77.099999999999994" customHeight="1">
      <c r="B18" s="94"/>
      <c r="C18" s="612" t="s">
        <v>488</v>
      </c>
      <c r="D18" s="613" t="s">
        <v>12</v>
      </c>
      <c r="E18" s="597" t="s">
        <v>19</v>
      </c>
      <c r="F18" s="33">
        <v>5700000</v>
      </c>
      <c r="G18" s="33">
        <v>3205570.0318809999</v>
      </c>
      <c r="H18" s="33">
        <v>3202957.243576</v>
      </c>
      <c r="I18" s="598">
        <f t="shared" si="0"/>
        <v>0.56238070734754386</v>
      </c>
      <c r="J18" s="599">
        <f t="shared" ref="J18" si="3">H18/F18</f>
        <v>0.56192232343438597</v>
      </c>
      <c r="K18" s="95"/>
      <c r="L18" s="96"/>
      <c r="M18" s="97"/>
    </row>
    <row r="19" spans="2:13" s="98" customFormat="1" ht="92.1" customHeight="1">
      <c r="B19" s="94"/>
      <c r="C19" s="612"/>
      <c r="D19" s="615"/>
      <c r="E19" s="597" t="s">
        <v>249</v>
      </c>
      <c r="F19" s="33">
        <v>154251.38891400001</v>
      </c>
      <c r="G19" s="33">
        <v>51566.332047000004</v>
      </c>
      <c r="H19" s="33">
        <v>51480.260500999997</v>
      </c>
      <c r="I19" s="598">
        <f t="shared" si="0"/>
        <v>0.3343006011812954</v>
      </c>
      <c r="J19" s="599">
        <f t="shared" si="1"/>
        <v>0.3337426059074376</v>
      </c>
      <c r="K19" s="95"/>
      <c r="L19" s="96"/>
      <c r="M19" s="97"/>
    </row>
    <row r="20" spans="2:13" s="98" customFormat="1" ht="45" customHeight="1">
      <c r="B20" s="94"/>
      <c r="C20" s="612"/>
      <c r="D20" s="617" t="s">
        <v>15</v>
      </c>
      <c r="E20" s="597" t="s">
        <v>20</v>
      </c>
      <c r="F20" s="33">
        <v>200000</v>
      </c>
      <c r="G20" s="33">
        <v>112783.034594</v>
      </c>
      <c r="H20" s="33">
        <v>9210.91698</v>
      </c>
      <c r="I20" s="598">
        <f t="shared" si="0"/>
        <v>0.56391517296999993</v>
      </c>
      <c r="J20" s="599">
        <f t="shared" ref="J20:J22" si="4">H20/F20</f>
        <v>4.6054584900000001E-2</v>
      </c>
      <c r="K20" s="95"/>
      <c r="L20" s="96"/>
      <c r="M20" s="97"/>
    </row>
    <row r="21" spans="2:13" s="98" customFormat="1" ht="46.8">
      <c r="B21" s="94"/>
      <c r="C21" s="612"/>
      <c r="D21" s="618"/>
      <c r="E21" s="597" t="s">
        <v>22</v>
      </c>
      <c r="F21" s="33">
        <v>230000</v>
      </c>
      <c r="G21" s="33">
        <v>218425.337562</v>
      </c>
      <c r="H21" s="33">
        <v>760.32796599999995</v>
      </c>
      <c r="I21" s="598">
        <f t="shared" si="0"/>
        <v>0.94967538070434787</v>
      </c>
      <c r="J21" s="599">
        <f t="shared" si="4"/>
        <v>3.3057737652173909E-3</v>
      </c>
      <c r="K21" s="95"/>
      <c r="L21" s="96"/>
      <c r="M21" s="97"/>
    </row>
    <row r="22" spans="2:13" s="98" customFormat="1" ht="70.2">
      <c r="B22" s="94"/>
      <c r="C22" s="612"/>
      <c r="D22" s="618"/>
      <c r="E22" s="597" t="s">
        <v>23</v>
      </c>
      <c r="F22" s="33">
        <v>140000</v>
      </c>
      <c r="G22" s="33">
        <v>99220.800394000005</v>
      </c>
      <c r="H22" s="33">
        <v>616.64302299999997</v>
      </c>
      <c r="I22" s="598">
        <f t="shared" si="0"/>
        <v>0.70872000281428571</v>
      </c>
      <c r="J22" s="599">
        <f t="shared" si="4"/>
        <v>4.4045930214285716E-3</v>
      </c>
      <c r="K22" s="95"/>
      <c r="L22" s="96"/>
      <c r="M22" s="97"/>
    </row>
    <row r="23" spans="2:13" s="98" customFormat="1" ht="69" customHeight="1">
      <c r="B23" s="94"/>
      <c r="C23" s="612"/>
      <c r="D23" s="618"/>
      <c r="E23" s="597" t="s">
        <v>25</v>
      </c>
      <c r="F23" s="33">
        <v>1485</v>
      </c>
      <c r="G23" s="33">
        <v>1386.532745</v>
      </c>
      <c r="H23" s="33">
        <v>590.68401900000003</v>
      </c>
      <c r="I23" s="598">
        <f t="shared" si="0"/>
        <v>0.9336920841750842</v>
      </c>
      <c r="J23" s="599">
        <f>H23/F23</f>
        <v>0.39776701616161619</v>
      </c>
      <c r="K23" s="95"/>
      <c r="L23" s="96"/>
      <c r="M23" s="97"/>
    </row>
    <row r="24" spans="2:13" s="98" customFormat="1" ht="69" customHeight="1">
      <c r="B24" s="94"/>
      <c r="C24" s="612"/>
      <c r="D24" s="618"/>
      <c r="E24" s="597" t="s">
        <v>21</v>
      </c>
      <c r="F24" s="33">
        <v>220683.45313499999</v>
      </c>
      <c r="G24" s="33">
        <v>818.5952326900001</v>
      </c>
      <c r="H24" s="33">
        <v>0</v>
      </c>
      <c r="I24" s="598">
        <f>G24/F24</f>
        <v>3.7093638923133762E-3</v>
      </c>
      <c r="J24" s="599">
        <f>H24/F24</f>
        <v>0</v>
      </c>
      <c r="K24" s="95"/>
      <c r="L24" s="96"/>
      <c r="M24" s="97"/>
    </row>
    <row r="25" spans="2:13" s="98" customFormat="1" ht="69" customHeight="1">
      <c r="B25" s="94"/>
      <c r="C25" s="612"/>
      <c r="D25" s="613" t="s">
        <v>24</v>
      </c>
      <c r="E25" s="597" t="s">
        <v>26</v>
      </c>
      <c r="F25" s="33">
        <v>300000</v>
      </c>
      <c r="G25" s="33">
        <v>298205.067476</v>
      </c>
      <c r="H25" s="33">
        <v>37508.990723000003</v>
      </c>
      <c r="I25" s="598">
        <f t="shared" ref="I25:I52" si="5">G25/F25</f>
        <v>0.99401689158666662</v>
      </c>
      <c r="J25" s="599">
        <f>H25/F25</f>
        <v>0.12502996907666666</v>
      </c>
      <c r="K25" s="95"/>
      <c r="L25" s="96"/>
      <c r="M25" s="97"/>
    </row>
    <row r="26" spans="2:13" s="98" customFormat="1" ht="68.099999999999994" customHeight="1">
      <c r="B26" s="94"/>
      <c r="C26" s="612"/>
      <c r="D26" s="613"/>
      <c r="E26" s="597" t="s">
        <v>454</v>
      </c>
      <c r="F26" s="33">
        <v>372133.52908800001</v>
      </c>
      <c r="G26" s="33">
        <v>370037.28788299998</v>
      </c>
      <c r="H26" s="33">
        <v>256194.426584</v>
      </c>
      <c r="I26" s="598">
        <f t="shared" si="5"/>
        <v>0.99436696497051114</v>
      </c>
      <c r="J26" s="599">
        <f t="shared" si="1"/>
        <v>0.68844757743776597</v>
      </c>
      <c r="K26" s="95"/>
      <c r="L26" s="96"/>
      <c r="M26" s="97"/>
    </row>
    <row r="27" spans="2:13" s="98" customFormat="1" ht="92.1" customHeight="1">
      <c r="B27" s="94"/>
      <c r="C27" s="612"/>
      <c r="D27" s="613"/>
      <c r="E27" s="597" t="s">
        <v>27</v>
      </c>
      <c r="F27" s="33">
        <v>800.42904499999997</v>
      </c>
      <c r="G27" s="33">
        <v>638.96620499999995</v>
      </c>
      <c r="H27" s="33">
        <v>181.73137700000001</v>
      </c>
      <c r="I27" s="598">
        <f t="shared" si="5"/>
        <v>0.79827963389309542</v>
      </c>
      <c r="J27" s="599">
        <f t="shared" si="1"/>
        <v>0.22704245696131631</v>
      </c>
      <c r="K27" s="95"/>
      <c r="L27" s="96"/>
      <c r="M27" s="97"/>
    </row>
    <row r="28" spans="2:13" s="98" customFormat="1" ht="46.8">
      <c r="B28" s="94"/>
      <c r="C28" s="612"/>
      <c r="D28" s="613"/>
      <c r="E28" s="597" t="s">
        <v>28</v>
      </c>
      <c r="F28" s="33">
        <v>6407.6850000000004</v>
      </c>
      <c r="G28" s="33">
        <v>5814.7038210000001</v>
      </c>
      <c r="H28" s="33">
        <v>2528.7529020000002</v>
      </c>
      <c r="I28" s="598">
        <f t="shared" si="5"/>
        <v>0.90745781370338896</v>
      </c>
      <c r="J28" s="599">
        <f t="shared" si="1"/>
        <v>0.39464376010993052</v>
      </c>
      <c r="K28" s="95"/>
      <c r="L28" s="96"/>
      <c r="M28" s="97"/>
    </row>
    <row r="29" spans="2:13" s="98" customFormat="1" ht="70.2">
      <c r="B29" s="94"/>
      <c r="C29" s="616"/>
      <c r="D29" s="614"/>
      <c r="E29" s="597" t="s">
        <v>29</v>
      </c>
      <c r="F29" s="33">
        <v>766.16800000000001</v>
      </c>
      <c r="G29" s="33">
        <v>721.84183299999995</v>
      </c>
      <c r="H29" s="33">
        <v>339.699434</v>
      </c>
      <c r="I29" s="598">
        <f t="shared" si="5"/>
        <v>0.9421456299401697</v>
      </c>
      <c r="J29" s="599">
        <f t="shared" si="1"/>
        <v>0.44337460452537825</v>
      </c>
      <c r="K29" s="95"/>
      <c r="L29" s="96"/>
      <c r="M29" s="97"/>
    </row>
    <row r="30" spans="2:13" s="98" customFormat="1" ht="91.5" customHeight="1">
      <c r="B30" s="94"/>
      <c r="C30" s="621" t="s">
        <v>30</v>
      </c>
      <c r="D30" s="577"/>
      <c r="E30" s="597" t="s">
        <v>31</v>
      </c>
      <c r="F30" s="33">
        <v>7663.829197</v>
      </c>
      <c r="G30" s="33">
        <v>5393.0516010000001</v>
      </c>
      <c r="H30" s="33">
        <v>2120.3094220100002</v>
      </c>
      <c r="I30" s="598">
        <f t="shared" si="5"/>
        <v>0.70370195660298718</v>
      </c>
      <c r="J30" s="599">
        <f t="shared" si="1"/>
        <v>0.27666449336318633</v>
      </c>
      <c r="K30" s="95"/>
      <c r="L30" s="96"/>
      <c r="M30" s="97"/>
    </row>
    <row r="31" spans="2:13" s="98" customFormat="1" ht="69" customHeight="1">
      <c r="B31" s="94"/>
      <c r="C31" s="612"/>
      <c r="D31" s="578"/>
      <c r="E31" s="597" t="s">
        <v>32</v>
      </c>
      <c r="F31" s="33">
        <v>9247.8546609999994</v>
      </c>
      <c r="G31" s="33">
        <v>4399.5437300000003</v>
      </c>
      <c r="H31" s="33">
        <v>2059.295611</v>
      </c>
      <c r="I31" s="598">
        <f t="shared" si="5"/>
        <v>0.47573668610447906</v>
      </c>
      <c r="J31" s="599">
        <f t="shared" si="1"/>
        <v>0.22267819797000593</v>
      </c>
      <c r="K31" s="95"/>
      <c r="L31" s="96"/>
      <c r="M31" s="97"/>
    </row>
    <row r="32" spans="2:13" s="98" customFormat="1" ht="93" customHeight="1">
      <c r="B32" s="94"/>
      <c r="C32" s="612"/>
      <c r="D32" s="578"/>
      <c r="E32" s="597" t="s">
        <v>33</v>
      </c>
      <c r="F32" s="33">
        <v>22133.188567000001</v>
      </c>
      <c r="G32" s="33">
        <v>21338.240752000002</v>
      </c>
      <c r="H32" s="33">
        <v>8875.4011389999996</v>
      </c>
      <c r="I32" s="598">
        <f t="shared" si="5"/>
        <v>0.96408344813972058</v>
      </c>
      <c r="J32" s="599">
        <f t="shared" si="1"/>
        <v>0.40099966221012495</v>
      </c>
      <c r="K32" s="95"/>
      <c r="L32" s="96"/>
      <c r="M32" s="97"/>
    </row>
    <row r="33" spans="2:13" s="98" customFormat="1" ht="69" customHeight="1">
      <c r="B33" s="94"/>
      <c r="C33" s="612"/>
      <c r="D33" s="578"/>
      <c r="E33" s="597" t="s">
        <v>34</v>
      </c>
      <c r="F33" s="33">
        <v>13392.773642</v>
      </c>
      <c r="G33" s="33">
        <v>0</v>
      </c>
      <c r="H33" s="33">
        <v>0</v>
      </c>
      <c r="I33" s="598">
        <f t="shared" si="5"/>
        <v>0</v>
      </c>
      <c r="J33" s="599">
        <f t="shared" si="1"/>
        <v>0</v>
      </c>
      <c r="K33" s="95"/>
      <c r="L33" s="96"/>
      <c r="M33" s="97"/>
    </row>
    <row r="34" spans="2:13" s="98" customFormat="1" ht="90" customHeight="1">
      <c r="B34" s="94"/>
      <c r="C34" s="612"/>
      <c r="D34" s="578"/>
      <c r="E34" s="597" t="s">
        <v>442</v>
      </c>
      <c r="F34" s="33">
        <v>9680</v>
      </c>
      <c r="G34" s="33">
        <v>5305.1450111800004</v>
      </c>
      <c r="H34" s="33">
        <v>2154.7892169499996</v>
      </c>
      <c r="I34" s="598">
        <f t="shared" si="5"/>
        <v>0.54805217057644628</v>
      </c>
      <c r="J34" s="599">
        <f t="shared" si="1"/>
        <v>0.22260219183367766</v>
      </c>
      <c r="K34" s="95"/>
      <c r="L34" s="96"/>
      <c r="M34" s="97"/>
    </row>
    <row r="35" spans="2:13" s="98" customFormat="1" ht="92.1" customHeight="1">
      <c r="B35" s="94"/>
      <c r="C35" s="612"/>
      <c r="D35" s="578"/>
      <c r="E35" s="597" t="s">
        <v>35</v>
      </c>
      <c r="F35" s="33">
        <v>8450.9114800000007</v>
      </c>
      <c r="G35" s="33">
        <v>7255.2274211000004</v>
      </c>
      <c r="H35" s="33">
        <v>3479.9851779999999</v>
      </c>
      <c r="I35" s="598">
        <f t="shared" si="5"/>
        <v>0.85851418965519677</v>
      </c>
      <c r="J35" s="599">
        <f t="shared" si="1"/>
        <v>0.41178814690412541</v>
      </c>
      <c r="K35" s="95"/>
      <c r="L35" s="96"/>
      <c r="M35" s="97"/>
    </row>
    <row r="36" spans="2:13" s="98" customFormat="1" ht="92.1" customHeight="1">
      <c r="B36" s="94"/>
      <c r="C36" s="612"/>
      <c r="D36" s="578"/>
      <c r="E36" s="597" t="s">
        <v>38</v>
      </c>
      <c r="F36" s="33">
        <v>11969.153829999999</v>
      </c>
      <c r="G36" s="33">
        <v>4419.8353870000001</v>
      </c>
      <c r="H36" s="33">
        <v>2014.34704504</v>
      </c>
      <c r="I36" s="598">
        <f t="shared" si="5"/>
        <v>0.36926882633273</v>
      </c>
      <c r="J36" s="599">
        <f t="shared" si="1"/>
        <v>0.16829485807017991</v>
      </c>
      <c r="K36" s="95"/>
      <c r="L36" s="96"/>
      <c r="M36" s="97"/>
    </row>
    <row r="37" spans="2:13" s="98" customFormat="1" ht="69" customHeight="1">
      <c r="B37" s="94"/>
      <c r="C37" s="612"/>
      <c r="D37" s="578"/>
      <c r="E37" s="597" t="s">
        <v>36</v>
      </c>
      <c r="F37" s="33">
        <v>38807.319785</v>
      </c>
      <c r="G37" s="33">
        <v>14198.045015</v>
      </c>
      <c r="H37" s="33">
        <v>5402.3785170000001</v>
      </c>
      <c r="I37" s="598">
        <f t="shared" si="5"/>
        <v>0.36585997419197963</v>
      </c>
      <c r="J37" s="599">
        <f t="shared" si="1"/>
        <v>0.13921029710194402</v>
      </c>
      <c r="K37" s="95"/>
      <c r="L37" s="96"/>
      <c r="M37" s="97"/>
    </row>
    <row r="38" spans="2:13" s="98" customFormat="1" ht="69" customHeight="1">
      <c r="B38" s="94"/>
      <c r="C38" s="612"/>
      <c r="D38" s="578"/>
      <c r="E38" s="597" t="s">
        <v>37</v>
      </c>
      <c r="F38" s="33">
        <v>12000</v>
      </c>
      <c r="G38" s="33">
        <v>5150.3493420000004</v>
      </c>
      <c r="H38" s="33">
        <v>2026.601085</v>
      </c>
      <c r="I38" s="598">
        <f t="shared" si="5"/>
        <v>0.42919577850000001</v>
      </c>
      <c r="J38" s="599">
        <f t="shared" si="1"/>
        <v>0.16888342375000001</v>
      </c>
      <c r="K38" s="95"/>
      <c r="L38" s="96"/>
      <c r="M38" s="97"/>
    </row>
    <row r="39" spans="2:13" s="98" customFormat="1" ht="114.9" customHeight="1">
      <c r="B39" s="94"/>
      <c r="C39" s="622" t="s">
        <v>39</v>
      </c>
      <c r="D39" s="624"/>
      <c r="E39" s="597" t="s">
        <v>40</v>
      </c>
      <c r="F39" s="33">
        <v>12473.850328</v>
      </c>
      <c r="G39" s="33">
        <v>5880.2362190000003</v>
      </c>
      <c r="H39" s="33">
        <v>2014.8750030000001</v>
      </c>
      <c r="I39" s="598">
        <f t="shared" si="5"/>
        <v>0.47140506454536002</v>
      </c>
      <c r="J39" s="599">
        <f t="shared" si="1"/>
        <v>0.16152791239423633</v>
      </c>
      <c r="K39" s="95"/>
      <c r="L39" s="96"/>
      <c r="M39" s="97"/>
    </row>
    <row r="40" spans="2:13" s="98" customFormat="1" ht="84.6" customHeight="1">
      <c r="B40" s="94"/>
      <c r="C40" s="623"/>
      <c r="D40" s="613"/>
      <c r="E40" s="597" t="s">
        <v>41</v>
      </c>
      <c r="F40" s="33">
        <v>13944.593554999999</v>
      </c>
      <c r="G40" s="33">
        <v>7093.0097050000004</v>
      </c>
      <c r="H40" s="33">
        <v>2681.8147739999999</v>
      </c>
      <c r="I40" s="598">
        <f t="shared" si="5"/>
        <v>0.50865661139737683</v>
      </c>
      <c r="J40" s="599">
        <f t="shared" si="1"/>
        <v>0.19231932170862043</v>
      </c>
      <c r="K40" s="95"/>
      <c r="L40" s="96"/>
      <c r="M40" s="97"/>
    </row>
    <row r="41" spans="2:13" s="98" customFormat="1" ht="84.6" customHeight="1">
      <c r="B41" s="94"/>
      <c r="C41" s="623"/>
      <c r="D41" s="613"/>
      <c r="E41" s="597" t="s">
        <v>42</v>
      </c>
      <c r="F41" s="33">
        <v>2417.0812489999998</v>
      </c>
      <c r="G41" s="33">
        <v>1297.3315849999999</v>
      </c>
      <c r="H41" s="33">
        <v>505.38004699999999</v>
      </c>
      <c r="I41" s="598">
        <f t="shared" si="5"/>
        <v>0.53673478520291151</v>
      </c>
      <c r="J41" s="599">
        <f>H41/F41</f>
        <v>0.20908690893576165</v>
      </c>
      <c r="K41" s="95"/>
      <c r="L41" s="96"/>
      <c r="M41" s="97"/>
    </row>
    <row r="42" spans="2:13" s="98" customFormat="1" ht="84.6" customHeight="1">
      <c r="B42" s="94"/>
      <c r="C42" s="600"/>
      <c r="D42" s="578"/>
      <c r="E42" s="597" t="s">
        <v>43</v>
      </c>
      <c r="F42" s="33">
        <v>3929.808</v>
      </c>
      <c r="G42" s="33">
        <v>3808.19578</v>
      </c>
      <c r="H42" s="33">
        <v>1532.845673</v>
      </c>
      <c r="I42" s="598">
        <f t="shared" si="5"/>
        <v>0.96905390288787641</v>
      </c>
      <c r="J42" s="599">
        <f t="shared" si="1"/>
        <v>0.39005612309812593</v>
      </c>
      <c r="K42" s="95"/>
      <c r="L42" s="96"/>
      <c r="M42" s="97"/>
    </row>
    <row r="43" spans="2:13" s="98" customFormat="1" ht="84.6" customHeight="1">
      <c r="B43" s="94"/>
      <c r="C43" s="600"/>
      <c r="D43" s="578"/>
      <c r="E43" s="597" t="s">
        <v>44</v>
      </c>
      <c r="F43" s="33">
        <v>1945.7760000000001</v>
      </c>
      <c r="G43" s="33">
        <v>1825.917567</v>
      </c>
      <c r="H43" s="33">
        <v>743.99166000000002</v>
      </c>
      <c r="I43" s="598">
        <f t="shared" si="5"/>
        <v>0.93840070336976089</v>
      </c>
      <c r="J43" s="599">
        <f t="shared" si="1"/>
        <v>0.38236244048646917</v>
      </c>
      <c r="K43" s="95"/>
      <c r="L43" s="96"/>
      <c r="M43" s="97"/>
    </row>
    <row r="44" spans="2:13" s="98" customFormat="1" ht="84.6" customHeight="1">
      <c r="B44" s="94"/>
      <c r="C44" s="612" t="s">
        <v>45</v>
      </c>
      <c r="D44" s="17"/>
      <c r="E44" s="597" t="s">
        <v>46</v>
      </c>
      <c r="F44" s="33">
        <v>3657.2665900000002</v>
      </c>
      <c r="G44" s="33">
        <v>2904.3519729999998</v>
      </c>
      <c r="H44" s="33">
        <v>1309.401202</v>
      </c>
      <c r="I44" s="598">
        <f t="shared" si="5"/>
        <v>0.79413187459216628</v>
      </c>
      <c r="J44" s="599">
        <f t="shared" si="1"/>
        <v>0.35802727796225542</v>
      </c>
      <c r="K44" s="95"/>
      <c r="L44" s="96"/>
      <c r="M44" s="97"/>
    </row>
    <row r="45" spans="2:13" s="98" customFormat="1" ht="84.6" customHeight="1">
      <c r="B45" s="94"/>
      <c r="C45" s="612"/>
      <c r="D45" s="17"/>
      <c r="E45" s="597" t="s">
        <v>47</v>
      </c>
      <c r="F45" s="33">
        <v>6383.1180000000004</v>
      </c>
      <c r="G45" s="33">
        <v>5872.1953089999997</v>
      </c>
      <c r="H45" s="33">
        <v>2361.1888180000001</v>
      </c>
      <c r="I45" s="598">
        <f t="shared" si="5"/>
        <v>0.91995719161074563</v>
      </c>
      <c r="J45" s="599">
        <f t="shared" si="1"/>
        <v>0.3699115100175181</v>
      </c>
      <c r="K45" s="95"/>
      <c r="L45" s="96"/>
      <c r="M45" s="97"/>
    </row>
    <row r="46" spans="2:13" s="98" customFormat="1" ht="69" customHeight="1">
      <c r="B46" s="94"/>
      <c r="C46" s="612"/>
      <c r="D46" s="17"/>
      <c r="E46" s="597" t="s">
        <v>48</v>
      </c>
      <c r="F46" s="33">
        <v>1100</v>
      </c>
      <c r="G46" s="33">
        <v>968.98878000000002</v>
      </c>
      <c r="H46" s="33">
        <v>358.58240000000001</v>
      </c>
      <c r="I46" s="598">
        <f t="shared" si="5"/>
        <v>0.8808988909090909</v>
      </c>
      <c r="J46" s="599">
        <f t="shared" ref="J46:J47" si="6">H46/F46</f>
        <v>0.325984</v>
      </c>
      <c r="K46" s="95"/>
      <c r="L46" s="96"/>
      <c r="M46" s="97"/>
    </row>
    <row r="47" spans="2:13" s="98" customFormat="1" ht="46.8">
      <c r="B47" s="94"/>
      <c r="C47" s="612"/>
      <c r="D47" s="17"/>
      <c r="E47" s="597" t="s">
        <v>49</v>
      </c>
      <c r="F47" s="33">
        <v>1693.84</v>
      </c>
      <c r="G47" s="33">
        <v>1540.8114989999999</v>
      </c>
      <c r="H47" s="33">
        <v>595.81272300000001</v>
      </c>
      <c r="I47" s="598">
        <f t="shared" si="5"/>
        <v>0.90965587009398763</v>
      </c>
      <c r="J47" s="599">
        <f t="shared" si="6"/>
        <v>0.35175265845652481</v>
      </c>
      <c r="K47" s="95"/>
      <c r="L47" s="96"/>
      <c r="M47" s="97"/>
    </row>
    <row r="48" spans="2:13" s="98" customFormat="1" ht="69" customHeight="1">
      <c r="B48" s="94"/>
      <c r="C48" s="612"/>
      <c r="D48" s="14"/>
      <c r="E48" s="597" t="s">
        <v>50</v>
      </c>
      <c r="F48" s="33">
        <v>34997.916540999999</v>
      </c>
      <c r="G48" s="33">
        <v>27232.675777</v>
      </c>
      <c r="H48" s="33">
        <v>18685.600509189997</v>
      </c>
      <c r="I48" s="598">
        <f t="shared" si="5"/>
        <v>0.77812277039683109</v>
      </c>
      <c r="J48" s="599">
        <f t="shared" si="1"/>
        <v>0.53390608230349512</v>
      </c>
      <c r="K48" s="95"/>
      <c r="L48" s="96"/>
      <c r="M48" s="97"/>
    </row>
    <row r="49" spans="2:13 16383:16383" s="98" customFormat="1" ht="70.2">
      <c r="B49" s="94"/>
      <c r="C49" s="612"/>
      <c r="D49" s="14"/>
      <c r="E49" s="597" t="s">
        <v>51</v>
      </c>
      <c r="F49" s="33">
        <v>1160.252602</v>
      </c>
      <c r="G49" s="33">
        <v>356.73333300000002</v>
      </c>
      <c r="H49" s="33">
        <v>147.46</v>
      </c>
      <c r="I49" s="598">
        <f t="shared" si="5"/>
        <v>0.30746178236107935</v>
      </c>
      <c r="J49" s="599">
        <f t="shared" si="1"/>
        <v>0.12709301383665417</v>
      </c>
      <c r="K49" s="95"/>
      <c r="L49" s="96"/>
      <c r="M49" s="97"/>
    </row>
    <row r="50" spans="2:13 16383:16383" s="98" customFormat="1" ht="46.8">
      <c r="B50" s="94"/>
      <c r="C50" s="612"/>
      <c r="D50" s="14"/>
      <c r="E50" s="597" t="s">
        <v>52</v>
      </c>
      <c r="F50" s="33">
        <v>28848.253348999999</v>
      </c>
      <c r="G50" s="33">
        <v>23568.294655999998</v>
      </c>
      <c r="H50" s="33">
        <v>9776.2059572900016</v>
      </c>
      <c r="I50" s="598">
        <f t="shared" si="5"/>
        <v>0.8169747530595981</v>
      </c>
      <c r="J50" s="599">
        <f t="shared" ref="J50" si="7">H50/F50</f>
        <v>0.33888380828535969</v>
      </c>
      <c r="K50" s="95"/>
      <c r="L50" s="96"/>
      <c r="M50" s="97"/>
    </row>
    <row r="51" spans="2:13 16383:16383" s="98" customFormat="1" ht="92.1" customHeight="1">
      <c r="B51" s="94"/>
      <c r="C51" s="612"/>
      <c r="D51" s="14"/>
      <c r="E51" s="597" t="s">
        <v>281</v>
      </c>
      <c r="F51" s="33">
        <v>684.01549999999997</v>
      </c>
      <c r="G51" s="33">
        <v>663.243334</v>
      </c>
      <c r="H51" s="33">
        <v>260.08333399999998</v>
      </c>
      <c r="I51" s="598">
        <f t="shared" si="5"/>
        <v>0.96963202442049934</v>
      </c>
      <c r="J51" s="599">
        <f t="shared" si="1"/>
        <v>0.38023017607057147</v>
      </c>
      <c r="K51" s="95"/>
      <c r="L51" s="96"/>
      <c r="M51" s="97"/>
      <c r="XFC51" s="98" t="s">
        <v>53</v>
      </c>
    </row>
    <row r="52" spans="2:13 16383:16383" ht="70.2">
      <c r="B52" s="90"/>
      <c r="C52" s="612"/>
      <c r="D52" s="578"/>
      <c r="E52" s="597" t="s">
        <v>54</v>
      </c>
      <c r="F52" s="33">
        <v>1529.55</v>
      </c>
      <c r="G52" s="33">
        <v>1450.3345750000001</v>
      </c>
      <c r="H52" s="33">
        <v>633.32407499999999</v>
      </c>
      <c r="I52" s="598">
        <f t="shared" si="5"/>
        <v>0.94820998005949475</v>
      </c>
      <c r="J52" s="599">
        <f>H52/F52</f>
        <v>0.41405908600568797</v>
      </c>
      <c r="K52" s="100"/>
      <c r="L52" s="96"/>
      <c r="M52" s="104"/>
    </row>
    <row r="53" spans="2:13 16383:16383">
      <c r="C53" s="419"/>
      <c r="D53" s="420"/>
      <c r="E53" s="424" t="s">
        <v>55</v>
      </c>
      <c r="F53" s="421">
        <f>SUM(F9:F52)</f>
        <v>9430689.0118090026</v>
      </c>
      <c r="G53" s="421">
        <f>SUM(G9:G52)</f>
        <v>5579730.0637748884</v>
      </c>
      <c r="H53" s="421">
        <f>SUM(H9:H52)</f>
        <v>4643628.0297181495</v>
      </c>
      <c r="I53" s="422">
        <f>G53/F53</f>
        <v>0.59165667076795903</v>
      </c>
      <c r="J53" s="422">
        <f>H53/F53</f>
        <v>0.49239541500132711</v>
      </c>
    </row>
    <row r="54" spans="2:13 16383:16383" ht="23.4">
      <c r="C54" s="48"/>
      <c r="D54" s="16"/>
      <c r="E54" s="40"/>
      <c r="F54" s="41"/>
    </row>
    <row r="55" spans="2:13 16383:16383">
      <c r="F55" s="567"/>
      <c r="G55" s="567"/>
      <c r="H55" s="576"/>
    </row>
    <row r="57" spans="2:13 16383:16383">
      <c r="F57" s="567"/>
      <c r="G57" s="567"/>
      <c r="H57" s="567"/>
    </row>
    <row r="60" spans="2:13 16383:16383" ht="24.6">
      <c r="F60" s="569"/>
    </row>
  </sheetData>
  <mergeCells count="15">
    <mergeCell ref="C2:K5"/>
    <mergeCell ref="C7:C8"/>
    <mergeCell ref="D7:D8"/>
    <mergeCell ref="E7:E8"/>
    <mergeCell ref="D9:D11"/>
    <mergeCell ref="D12:D17"/>
    <mergeCell ref="C9:C17"/>
    <mergeCell ref="C30:C38"/>
    <mergeCell ref="C39:C41"/>
    <mergeCell ref="D39:D41"/>
    <mergeCell ref="C44:C52"/>
    <mergeCell ref="D25:D29"/>
    <mergeCell ref="D18:D19"/>
    <mergeCell ref="C18:C29"/>
    <mergeCell ref="D20:D24"/>
  </mergeCells>
  <dataValidations disablePrompts="1" count="1">
    <dataValidation type="list" allowBlank="1" showInputMessage="1" showErrorMessage="1" sqref="F982089 F916553 F851017 F785481 F719945 F654409 F588873 F523337 F457801 F392265 F326729 F261193 F195657 F130121 F64585" xr:uid="{896629DD-7C68-4BDE-A4F4-29A4788282AB}">
      <formula1>#REF!</formula1>
    </dataValidation>
  </dataValidations>
  <printOptions horizontalCentered="1"/>
  <pageMargins left="0.31496062992125984" right="0.31496062992125984" top="0.35433070866141736" bottom="0.35433070866141736" header="0.31496062992125984" footer="0.31496062992125984"/>
  <pageSetup scale="48" fitToHeight="0" orientation="landscape" horizontalDpi="1200" verticalDpi="1200" r:id="rId1"/>
  <rowBreaks count="3" manualBreakCount="3">
    <brk id="19" max="20" man="1"/>
    <brk id="29" max="20" man="1"/>
    <brk id="40" max="2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8">
    <tabColor rgb="FFFFC000"/>
    <pageSetUpPr fitToPage="1"/>
  </sheetPr>
  <dimension ref="A1:XFC18"/>
  <sheetViews>
    <sheetView showGridLines="0" showWhiteSpace="0" zoomScale="70" zoomScaleNormal="70" zoomScaleSheetLayoutView="55" zoomScalePageLayoutView="55" workbookViewId="0">
      <selection activeCell="C2" sqref="C2:L5"/>
    </sheetView>
  </sheetViews>
  <sheetFormatPr baseColWidth="10" defaultColWidth="0" defaultRowHeight="22.8" zeroHeight="1"/>
  <cols>
    <col min="1" max="2" width="2.44140625" style="81" customWidth="1"/>
    <col min="3" max="3" width="16.88671875" style="102" customWidth="1"/>
    <col min="4" max="4" width="11.44140625" style="103" customWidth="1"/>
    <col min="5" max="5" width="115" style="106" customWidth="1"/>
    <col min="6" max="6" width="23.44140625" style="113" customWidth="1"/>
    <col min="7" max="8" width="23.6640625" style="113" customWidth="1"/>
    <col min="9" max="9" width="23.44140625" style="113" customWidth="1"/>
    <col min="10" max="11" width="15.88671875" style="108" customWidth="1"/>
    <col min="12" max="12" width="2.44140625" style="109" customWidth="1"/>
    <col min="13" max="13" width="16.33203125" style="88" customWidth="1"/>
    <col min="14" max="28" width="16.33203125" style="81" hidden="1"/>
    <col min="29" max="67" width="8" style="81" hidden="1"/>
    <col min="68" max="16381" width="0.6640625" style="81" hidden="1"/>
    <col min="16382" max="16382" width="11.44140625" style="81" hidden="1"/>
    <col min="16383" max="16383" width="0.6640625" style="81" hidden="1"/>
    <col min="16384" max="16384" width="41" style="81" hidden="1"/>
  </cols>
  <sheetData>
    <row r="1" spans="2:14" ht="24.75" customHeight="1">
      <c r="C1" s="82"/>
      <c r="D1" s="83"/>
      <c r="E1" s="84"/>
      <c r="F1" s="110"/>
      <c r="G1" s="110"/>
      <c r="H1" s="110"/>
      <c r="I1" s="110"/>
      <c r="J1" s="86"/>
      <c r="K1" s="88"/>
      <c r="L1" s="87"/>
    </row>
    <row r="2" spans="2:14" ht="20.25" customHeight="1">
      <c r="C2" s="631" t="s">
        <v>497</v>
      </c>
      <c r="D2" s="631"/>
      <c r="E2" s="631"/>
      <c r="F2" s="631"/>
      <c r="G2" s="631"/>
      <c r="H2" s="631"/>
      <c r="I2" s="631"/>
      <c r="J2" s="631"/>
      <c r="K2" s="631"/>
      <c r="L2" s="631"/>
    </row>
    <row r="3" spans="2:14" ht="15" customHeight="1">
      <c r="C3" s="631"/>
      <c r="D3" s="631"/>
      <c r="E3" s="631"/>
      <c r="F3" s="631"/>
      <c r="G3" s="631"/>
      <c r="H3" s="631"/>
      <c r="I3" s="631"/>
      <c r="J3" s="631"/>
      <c r="K3" s="631"/>
      <c r="L3" s="631"/>
    </row>
    <row r="4" spans="2:14" ht="15" customHeight="1">
      <c r="C4" s="631"/>
      <c r="D4" s="631"/>
      <c r="E4" s="631"/>
      <c r="F4" s="631"/>
      <c r="G4" s="631"/>
      <c r="H4" s="631"/>
      <c r="I4" s="631"/>
      <c r="J4" s="631"/>
      <c r="K4" s="631"/>
      <c r="L4" s="631"/>
    </row>
    <row r="5" spans="2:14" ht="15" customHeight="1">
      <c r="C5" s="631"/>
      <c r="D5" s="631"/>
      <c r="E5" s="631"/>
      <c r="F5" s="631"/>
      <c r="G5" s="631"/>
      <c r="H5" s="631"/>
      <c r="I5" s="631"/>
      <c r="J5" s="631"/>
      <c r="K5" s="631"/>
      <c r="L5" s="631"/>
    </row>
    <row r="6" spans="2:14" ht="9.75" customHeight="1">
      <c r="C6" s="82"/>
      <c r="D6" s="83"/>
      <c r="E6" s="84"/>
      <c r="F6" s="110"/>
      <c r="G6" s="110"/>
      <c r="H6" s="110"/>
      <c r="I6" s="110"/>
      <c r="J6" s="86"/>
      <c r="K6" s="86"/>
      <c r="L6" s="87"/>
    </row>
    <row r="7" spans="2:14" s="89" customFormat="1" ht="24.75" customHeight="1">
      <c r="B7" s="90"/>
      <c r="C7" s="632"/>
      <c r="D7" s="632"/>
      <c r="E7" s="632" t="s">
        <v>2</v>
      </c>
      <c r="F7" s="633" t="s">
        <v>3</v>
      </c>
      <c r="G7" s="633"/>
      <c r="H7" s="633"/>
      <c r="I7" s="633"/>
      <c r="J7" s="634" t="s">
        <v>4</v>
      </c>
      <c r="K7" s="634"/>
      <c r="L7" s="91" t="s">
        <v>5</v>
      </c>
      <c r="M7" s="92"/>
    </row>
    <row r="8" spans="2:14" s="89" customFormat="1" ht="80.25" customHeight="1">
      <c r="B8" s="90"/>
      <c r="C8" s="632"/>
      <c r="D8" s="632"/>
      <c r="E8" s="632"/>
      <c r="F8" s="428" t="s">
        <v>6</v>
      </c>
      <c r="G8" s="426" t="s">
        <v>56</v>
      </c>
      <c r="H8" s="426" t="s">
        <v>7</v>
      </c>
      <c r="I8" s="426" t="s">
        <v>8</v>
      </c>
      <c r="J8" s="427" t="s">
        <v>9</v>
      </c>
      <c r="K8" s="427" t="s">
        <v>10</v>
      </c>
      <c r="L8" s="93"/>
      <c r="M8" s="92"/>
    </row>
    <row r="9" spans="2:14" ht="68.25" customHeight="1">
      <c r="B9" s="90"/>
      <c r="C9" s="430"/>
      <c r="D9" s="99"/>
      <c r="E9" s="547" t="s">
        <v>57</v>
      </c>
      <c r="F9" s="601">
        <v>28000</v>
      </c>
      <c r="G9" s="601">
        <v>0</v>
      </c>
      <c r="H9" s="601">
        <v>27385.329999000001</v>
      </c>
      <c r="I9" s="601">
        <v>485.97137400000003</v>
      </c>
      <c r="J9" s="602">
        <f>H9/F9</f>
        <v>0.97804749996428575</v>
      </c>
      <c r="K9" s="603">
        <f>I9/F9</f>
        <v>1.7356120500000002E-2</v>
      </c>
      <c r="L9" s="100"/>
      <c r="M9" s="96"/>
      <c r="N9" s="97"/>
    </row>
    <row r="10" spans="2:14" ht="68.25" customHeight="1">
      <c r="B10" s="90"/>
      <c r="C10" s="430"/>
      <c r="D10" s="99"/>
      <c r="E10" s="547" t="s">
        <v>58</v>
      </c>
      <c r="F10" s="601">
        <v>44554.708315000003</v>
      </c>
      <c r="G10" s="601">
        <v>0</v>
      </c>
      <c r="H10" s="601">
        <v>41770.039044999998</v>
      </c>
      <c r="I10" s="601">
        <v>8354.0078090000006</v>
      </c>
      <c r="J10" s="602">
        <f t="shared" ref="J10:J14" si="0">H10/F10</f>
        <v>0.93749999999298606</v>
      </c>
      <c r="K10" s="603">
        <f t="shared" ref="K10:K14" si="1">I10/F10</f>
        <v>0.18749999999859723</v>
      </c>
      <c r="L10" s="100"/>
      <c r="M10" s="96"/>
      <c r="N10" s="97"/>
    </row>
    <row r="11" spans="2:14" ht="68.25" customHeight="1">
      <c r="B11" s="90"/>
      <c r="C11" s="430"/>
      <c r="D11" s="99"/>
      <c r="E11" s="547" t="s">
        <v>59</v>
      </c>
      <c r="F11" s="601">
        <v>12807.858</v>
      </c>
      <c r="G11" s="601">
        <v>0</v>
      </c>
      <c r="H11" s="601">
        <v>2874.1139360000002</v>
      </c>
      <c r="I11" s="601">
        <v>1306.43357954</v>
      </c>
      <c r="J11" s="602">
        <f t="shared" si="0"/>
        <v>0.22440238922074246</v>
      </c>
      <c r="K11" s="603">
        <f t="shared" si="1"/>
        <v>0.1020025034271929</v>
      </c>
      <c r="L11" s="100"/>
      <c r="M11" s="96"/>
      <c r="N11" s="97"/>
    </row>
    <row r="12" spans="2:14" ht="68.25" customHeight="1">
      <c r="B12" s="90"/>
      <c r="C12" s="430"/>
      <c r="D12" s="99"/>
      <c r="E12" s="547" t="s">
        <v>60</v>
      </c>
      <c r="F12" s="601">
        <v>7700.3124449999996</v>
      </c>
      <c r="G12" s="601">
        <v>0</v>
      </c>
      <c r="H12" s="601">
        <v>0</v>
      </c>
      <c r="I12" s="601">
        <v>0</v>
      </c>
      <c r="J12" s="602">
        <f t="shared" si="0"/>
        <v>0</v>
      </c>
      <c r="K12" s="603">
        <f t="shared" ref="K12" si="2">I12/F12</f>
        <v>0</v>
      </c>
      <c r="L12" s="100"/>
      <c r="M12" s="96"/>
      <c r="N12" s="97"/>
    </row>
    <row r="13" spans="2:14" ht="68.25" customHeight="1">
      <c r="B13" s="90"/>
      <c r="C13" s="430"/>
      <c r="D13" s="99"/>
      <c r="E13" s="547" t="s">
        <v>429</v>
      </c>
      <c r="F13" s="601">
        <v>122000</v>
      </c>
      <c r="G13" s="601">
        <v>0</v>
      </c>
      <c r="H13" s="601">
        <v>804.22562500000004</v>
      </c>
      <c r="I13" s="601">
        <v>292.92508199999997</v>
      </c>
      <c r="J13" s="602"/>
      <c r="K13" s="603"/>
      <c r="L13" s="100"/>
      <c r="M13" s="96"/>
      <c r="N13" s="97"/>
    </row>
    <row r="14" spans="2:14" ht="68.25" customHeight="1">
      <c r="B14" s="90"/>
      <c r="C14" s="430"/>
      <c r="D14" s="99"/>
      <c r="E14" s="547" t="s">
        <v>61</v>
      </c>
      <c r="F14" s="601">
        <v>208697.82123999999</v>
      </c>
      <c r="G14" s="601">
        <v>0</v>
      </c>
      <c r="H14" s="601">
        <v>15957.495367</v>
      </c>
      <c r="I14" s="601">
        <v>2142.2458191999999</v>
      </c>
      <c r="J14" s="602">
        <f t="shared" si="0"/>
        <v>7.6462203928085434E-2</v>
      </c>
      <c r="K14" s="603">
        <f t="shared" si="1"/>
        <v>1.0264821196846338E-2</v>
      </c>
      <c r="L14" s="100"/>
      <c r="M14" s="96"/>
      <c r="N14" s="97"/>
    </row>
    <row r="15" spans="2:14" s="89" customFormat="1">
      <c r="B15" s="90"/>
      <c r="C15" s="419"/>
      <c r="D15" s="420"/>
      <c r="E15" s="424" t="s">
        <v>62</v>
      </c>
      <c r="F15" s="425">
        <f>SUM(F9:F14)</f>
        <v>423760.69999999995</v>
      </c>
      <c r="G15" s="425">
        <f>SUM(G9:G14)</f>
        <v>0</v>
      </c>
      <c r="H15" s="425">
        <f>SUM(H9:H14)</f>
        <v>88791.203971999988</v>
      </c>
      <c r="I15" s="425">
        <f>SUM(I9:I14)</f>
        <v>12581.583663740001</v>
      </c>
      <c r="J15" s="422">
        <f>H15/F15</f>
        <v>0.20953147371146025</v>
      </c>
      <c r="K15" s="422">
        <f>I15/F15</f>
        <v>2.9690303191730622E-2</v>
      </c>
      <c r="L15" s="100"/>
      <c r="M15" s="96"/>
      <c r="N15" s="101"/>
    </row>
    <row r="16" spans="2:14">
      <c r="B16" s="89"/>
      <c r="E16" s="104"/>
      <c r="F16" s="111"/>
      <c r="G16" s="111"/>
      <c r="H16" s="111"/>
      <c r="I16" s="111"/>
      <c r="J16" s="105"/>
      <c r="K16" s="105"/>
      <c r="L16" s="112"/>
      <c r="M16" s="96"/>
      <c r="N16" s="104"/>
    </row>
    <row r="17" spans="2:14" ht="23.1" hidden="1" customHeight="1">
      <c r="B17" s="89"/>
      <c r="E17" s="104"/>
      <c r="F17" s="111"/>
      <c r="G17" s="111"/>
      <c r="H17" s="111"/>
      <c r="I17" s="111"/>
      <c r="J17" s="105"/>
      <c r="K17" s="105"/>
      <c r="L17" s="112"/>
      <c r="M17" s="96"/>
      <c r="N17" s="104"/>
    </row>
    <row r="18" spans="2:14"/>
  </sheetData>
  <mergeCells count="6">
    <mergeCell ref="C2:L5"/>
    <mergeCell ref="E7:E8"/>
    <mergeCell ref="F7:I7"/>
    <mergeCell ref="J7:K7"/>
    <mergeCell ref="C7:C8"/>
    <mergeCell ref="D7:D8"/>
  </mergeCells>
  <dataValidations disablePrompts="1" count="1">
    <dataValidation type="list" allowBlank="1" showInputMessage="1" showErrorMessage="1" sqref="F982021 F916485 F850949 F785413 F719877 F654341 F588805 F523269 F457733 F392197 F326661 F261125 F195589 F130053 F64517" xr:uid="{00000000-0002-0000-0100-000000000000}">
      <formula1>#REF!</formula1>
    </dataValidation>
  </dataValidations>
  <printOptions horizontalCentered="1"/>
  <pageMargins left="0.31496062992125984" right="0.31496062992125984" top="0.35433070866141736" bottom="0.35433070866141736" header="0.31496062992125984" footer="0.31496062992125984"/>
  <pageSetup scale="45" fitToHeight="0"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7">
    <tabColor rgb="FFFFC000"/>
    <pageSetUpPr fitToPage="1"/>
  </sheetPr>
  <dimension ref="A1:XFC21"/>
  <sheetViews>
    <sheetView showGridLines="0" showWhiteSpace="0" zoomScale="70" zoomScaleNormal="70" zoomScaleSheetLayoutView="55" zoomScalePageLayoutView="55" workbookViewId="0">
      <selection activeCell="C2" sqref="C2:L5"/>
    </sheetView>
  </sheetViews>
  <sheetFormatPr baseColWidth="10" defaultColWidth="0" defaultRowHeight="22.8" zeroHeight="1"/>
  <cols>
    <col min="1" max="2" width="2.44140625" style="81" customWidth="1"/>
    <col min="3" max="3" width="16.88671875" style="102" customWidth="1"/>
    <col min="4" max="4" width="11.44140625" style="103" customWidth="1"/>
    <col min="5" max="5" width="115" style="106" customWidth="1"/>
    <col min="6" max="6" width="23.44140625" style="113" customWidth="1"/>
    <col min="7" max="7" width="23.6640625" style="113" customWidth="1"/>
    <col min="8" max="8" width="23.6640625" style="115" customWidth="1"/>
    <col min="9" max="9" width="23.44140625" style="115" customWidth="1"/>
    <col min="10" max="11" width="15.88671875" style="116" customWidth="1"/>
    <col min="12" max="12" width="2.44140625" style="117" customWidth="1"/>
    <col min="13" max="13" width="16.33203125" style="88" customWidth="1"/>
    <col min="14" max="28" width="16.33203125" style="81" hidden="1"/>
    <col min="29" max="67" width="8" style="81" hidden="1"/>
    <col min="68" max="16381" width="0.6640625" style="81" hidden="1"/>
    <col min="16382" max="16382" width="11.44140625" style="81" hidden="1"/>
    <col min="16383" max="16383" width="0.6640625" style="81" hidden="1"/>
    <col min="16384" max="16384" width="41" style="81" hidden="1"/>
  </cols>
  <sheetData>
    <row r="1" spans="2:14" ht="24.75" customHeight="1">
      <c r="C1" s="82"/>
      <c r="D1" s="83"/>
      <c r="E1" s="84"/>
      <c r="F1" s="110"/>
      <c r="G1" s="110"/>
      <c r="H1" s="110"/>
      <c r="I1" s="110"/>
      <c r="J1" s="86"/>
      <c r="K1" s="88"/>
      <c r="L1" s="87"/>
    </row>
    <row r="2" spans="2:14" ht="20.25" customHeight="1">
      <c r="C2" s="631" t="s">
        <v>498</v>
      </c>
      <c r="D2" s="631"/>
      <c r="E2" s="631"/>
      <c r="F2" s="631"/>
      <c r="G2" s="631"/>
      <c r="H2" s="631"/>
      <c r="I2" s="631"/>
      <c r="J2" s="631"/>
      <c r="K2" s="631"/>
      <c r="L2" s="631"/>
    </row>
    <row r="3" spans="2:14" ht="15" customHeight="1">
      <c r="C3" s="631"/>
      <c r="D3" s="631"/>
      <c r="E3" s="631"/>
      <c r="F3" s="631"/>
      <c r="G3" s="631"/>
      <c r="H3" s="631"/>
      <c r="I3" s="631"/>
      <c r="J3" s="631"/>
      <c r="K3" s="631"/>
      <c r="L3" s="631"/>
    </row>
    <row r="4" spans="2:14" ht="15" customHeight="1">
      <c r="C4" s="631"/>
      <c r="D4" s="631"/>
      <c r="E4" s="631"/>
      <c r="F4" s="631"/>
      <c r="G4" s="631"/>
      <c r="H4" s="631"/>
      <c r="I4" s="631"/>
      <c r="J4" s="631"/>
      <c r="K4" s="631"/>
      <c r="L4" s="631"/>
    </row>
    <row r="5" spans="2:14" ht="15" customHeight="1">
      <c r="C5" s="631"/>
      <c r="D5" s="631"/>
      <c r="E5" s="631"/>
      <c r="F5" s="631"/>
      <c r="G5" s="631"/>
      <c r="H5" s="631"/>
      <c r="I5" s="631"/>
      <c r="J5" s="631"/>
      <c r="K5" s="631"/>
      <c r="L5" s="631"/>
    </row>
    <row r="6" spans="2:14" ht="9.75" customHeight="1">
      <c r="C6" s="82"/>
      <c r="D6" s="83"/>
      <c r="E6" s="84"/>
      <c r="F6" s="110"/>
      <c r="G6" s="110"/>
      <c r="H6" s="110"/>
      <c r="I6" s="110"/>
      <c r="J6" s="86"/>
      <c r="K6" s="86"/>
      <c r="L6" s="87"/>
    </row>
    <row r="7" spans="2:14" s="89" customFormat="1" ht="24.75" customHeight="1">
      <c r="B7" s="90"/>
      <c r="C7" s="632"/>
      <c r="D7" s="632"/>
      <c r="E7" s="632" t="s">
        <v>2</v>
      </c>
      <c r="F7" s="633" t="s">
        <v>3</v>
      </c>
      <c r="G7" s="633"/>
      <c r="H7" s="633"/>
      <c r="I7" s="633"/>
      <c r="J7" s="634" t="s">
        <v>4</v>
      </c>
      <c r="K7" s="634"/>
      <c r="L7" s="91" t="s">
        <v>5</v>
      </c>
      <c r="M7" s="92"/>
    </row>
    <row r="8" spans="2:14" s="89" customFormat="1" ht="80.25" customHeight="1">
      <c r="B8" s="90"/>
      <c r="C8" s="632"/>
      <c r="D8" s="632"/>
      <c r="E8" s="632"/>
      <c r="F8" s="428" t="s">
        <v>6</v>
      </c>
      <c r="G8" s="426" t="s">
        <v>56</v>
      </c>
      <c r="H8" s="426" t="s">
        <v>7</v>
      </c>
      <c r="I8" s="426" t="s">
        <v>8</v>
      </c>
      <c r="J8" s="427" t="s">
        <v>9</v>
      </c>
      <c r="K8" s="427" t="s">
        <v>10</v>
      </c>
      <c r="L8" s="93"/>
      <c r="M8" s="92"/>
    </row>
    <row r="9" spans="2:14" ht="74.25" customHeight="1">
      <c r="B9" s="90"/>
      <c r="C9" s="430"/>
      <c r="D9" s="114"/>
      <c r="E9" s="547" t="s">
        <v>63</v>
      </c>
      <c r="F9" s="37">
        <v>5000</v>
      </c>
      <c r="G9" s="37">
        <v>0</v>
      </c>
      <c r="H9" s="37">
        <v>4109.2796905100004</v>
      </c>
      <c r="I9" s="37">
        <v>1674.5953636700001</v>
      </c>
      <c r="J9" s="604">
        <f>H9/F9</f>
        <v>0.82185593810200008</v>
      </c>
      <c r="K9" s="604">
        <f>I9/F9</f>
        <v>0.33491907273400001</v>
      </c>
      <c r="L9" s="100"/>
      <c r="M9" s="96"/>
      <c r="N9" s="97"/>
    </row>
    <row r="10" spans="2:14" ht="74.25" customHeight="1">
      <c r="B10" s="90"/>
      <c r="C10" s="430"/>
      <c r="D10" s="114"/>
      <c r="E10" s="547" t="s">
        <v>64</v>
      </c>
      <c r="F10" s="37">
        <v>16289.238175</v>
      </c>
      <c r="G10" s="37">
        <v>0</v>
      </c>
      <c r="H10" s="37">
        <v>13036.128177000001</v>
      </c>
      <c r="I10" s="37">
        <v>5764.4484571200001</v>
      </c>
      <c r="J10" s="604">
        <f t="shared" ref="J10:J18" si="0">H10/F10</f>
        <v>0.80029084460237498</v>
      </c>
      <c r="K10" s="604">
        <f t="shared" ref="K10:K18" si="1">I10/F10</f>
        <v>0.35388078897188818</v>
      </c>
      <c r="L10" s="100"/>
      <c r="M10" s="96"/>
      <c r="N10" s="97"/>
    </row>
    <row r="11" spans="2:14" ht="74.25" customHeight="1">
      <c r="B11" s="90"/>
      <c r="C11" s="430"/>
      <c r="D11" s="114"/>
      <c r="E11" s="547" t="s">
        <v>65</v>
      </c>
      <c r="F11" s="37">
        <v>10906</v>
      </c>
      <c r="G11" s="37">
        <v>0</v>
      </c>
      <c r="H11" s="37">
        <v>4605.9975219999997</v>
      </c>
      <c r="I11" s="37">
        <v>1919.168038</v>
      </c>
      <c r="J11" s="604">
        <f t="shared" si="0"/>
        <v>0.42233610141206673</v>
      </c>
      <c r="K11" s="604">
        <f t="shared" si="1"/>
        <v>0.17597359600220064</v>
      </c>
      <c r="L11" s="100"/>
      <c r="M11" s="96"/>
      <c r="N11" s="97"/>
    </row>
    <row r="12" spans="2:14" ht="117.6" customHeight="1">
      <c r="B12" s="90"/>
      <c r="C12" s="430"/>
      <c r="D12" s="114"/>
      <c r="E12" s="547" t="s">
        <v>66</v>
      </c>
      <c r="F12" s="37">
        <v>7915</v>
      </c>
      <c r="G12" s="37">
        <v>0</v>
      </c>
      <c r="H12" s="37">
        <v>2651.6127059999999</v>
      </c>
      <c r="I12" s="37">
        <v>962.87220966000007</v>
      </c>
      <c r="J12" s="604">
        <f t="shared" si="0"/>
        <v>0.33501108098547061</v>
      </c>
      <c r="K12" s="604">
        <f t="shared" si="1"/>
        <v>0.12165157418319647</v>
      </c>
      <c r="L12" s="100"/>
      <c r="M12" s="96"/>
      <c r="N12" s="97"/>
    </row>
    <row r="13" spans="2:14" ht="74.25" customHeight="1">
      <c r="B13" s="90"/>
      <c r="C13" s="430"/>
      <c r="D13" s="114"/>
      <c r="E13" s="547" t="s">
        <v>67</v>
      </c>
      <c r="F13" s="37">
        <v>8232</v>
      </c>
      <c r="G13" s="37">
        <v>0</v>
      </c>
      <c r="H13" s="37">
        <v>6366.3424329999998</v>
      </c>
      <c r="I13" s="37">
        <v>2794.9497710400001</v>
      </c>
      <c r="J13" s="604">
        <f t="shared" si="0"/>
        <v>0.77336521294946547</v>
      </c>
      <c r="K13" s="604">
        <f t="shared" si="1"/>
        <v>0.33952256693877553</v>
      </c>
      <c r="L13" s="100"/>
      <c r="M13" s="96"/>
      <c r="N13" s="97"/>
    </row>
    <row r="14" spans="2:14" ht="74.25" customHeight="1">
      <c r="B14" s="90"/>
      <c r="C14" s="430"/>
      <c r="D14" s="114"/>
      <c r="E14" s="547" t="s">
        <v>68</v>
      </c>
      <c r="F14" s="37">
        <v>2899.3306779999998</v>
      </c>
      <c r="G14" s="37">
        <v>0</v>
      </c>
      <c r="H14" s="37">
        <v>2787.2855859899996</v>
      </c>
      <c r="I14" s="37">
        <v>1166.83541472</v>
      </c>
      <c r="J14" s="604">
        <f t="shared" si="0"/>
        <v>0.96135484204675459</v>
      </c>
      <c r="K14" s="604">
        <f t="shared" si="1"/>
        <v>0.40244992527892676</v>
      </c>
      <c r="L14" s="100"/>
      <c r="M14" s="96"/>
      <c r="N14" s="97"/>
    </row>
    <row r="15" spans="2:14" ht="74.25" customHeight="1">
      <c r="B15" s="90"/>
      <c r="C15" s="430"/>
      <c r="D15" s="114"/>
      <c r="E15" s="547" t="s">
        <v>69</v>
      </c>
      <c r="F15" s="37">
        <v>10579.08</v>
      </c>
      <c r="G15" s="37">
        <v>0</v>
      </c>
      <c r="H15" s="37">
        <v>8163.4073596100006</v>
      </c>
      <c r="I15" s="37">
        <v>2655.6593929699998</v>
      </c>
      <c r="J15" s="604">
        <f t="shared" si="0"/>
        <v>0.7716556978120972</v>
      </c>
      <c r="K15" s="604">
        <f t="shared" si="1"/>
        <v>0.25102933269906264</v>
      </c>
      <c r="L15" s="100"/>
      <c r="M15" s="96"/>
      <c r="N15" s="97"/>
    </row>
    <row r="16" spans="2:14" ht="74.25" customHeight="1">
      <c r="B16" s="90"/>
      <c r="C16" s="430"/>
      <c r="D16" s="114"/>
      <c r="E16" s="547" t="s">
        <v>70</v>
      </c>
      <c r="F16" s="37">
        <v>6065.030248</v>
      </c>
      <c r="G16" s="37">
        <v>0</v>
      </c>
      <c r="H16" s="37">
        <v>5093.4778889999998</v>
      </c>
      <c r="I16" s="37">
        <v>1979.0245675799999</v>
      </c>
      <c r="J16" s="604">
        <f t="shared" si="0"/>
        <v>0.83981079742835929</v>
      </c>
      <c r="K16" s="604">
        <f t="shared" si="1"/>
        <v>0.32630085698791061</v>
      </c>
      <c r="L16" s="100"/>
      <c r="M16" s="96"/>
      <c r="N16" s="97"/>
    </row>
    <row r="17" spans="2:14" ht="74.25" customHeight="1">
      <c r="B17" s="90"/>
      <c r="C17" s="430"/>
      <c r="D17" s="114"/>
      <c r="E17" s="547" t="s">
        <v>71</v>
      </c>
      <c r="F17" s="37">
        <v>15877.724299</v>
      </c>
      <c r="G17" s="37">
        <v>0</v>
      </c>
      <c r="H17" s="37">
        <v>5548.5808613099998</v>
      </c>
      <c r="I17" s="37">
        <v>1767.92586833</v>
      </c>
      <c r="J17" s="604">
        <f>H17/F17</f>
        <v>0.34945693455953614</v>
      </c>
      <c r="K17" s="604">
        <f>I17/F17</f>
        <v>0.11134630095833987</v>
      </c>
      <c r="L17" s="100"/>
      <c r="M17" s="96"/>
      <c r="N17" s="97"/>
    </row>
    <row r="18" spans="2:14" ht="74.25" customHeight="1">
      <c r="B18" s="90"/>
      <c r="C18" s="430"/>
      <c r="D18" s="114"/>
      <c r="E18" s="547" t="s">
        <v>72</v>
      </c>
      <c r="F18" s="37">
        <v>6659.8896000000004</v>
      </c>
      <c r="G18" s="37">
        <v>0</v>
      </c>
      <c r="H18" s="37">
        <v>393.5</v>
      </c>
      <c r="I18" s="37">
        <v>186.05</v>
      </c>
      <c r="J18" s="604">
        <f t="shared" si="0"/>
        <v>5.9085063512163923E-2</v>
      </c>
      <c r="K18" s="604">
        <f t="shared" si="1"/>
        <v>2.7935898516996439E-2</v>
      </c>
      <c r="L18" s="100"/>
      <c r="M18" s="96"/>
      <c r="N18" s="97"/>
    </row>
    <row r="19" spans="2:14" s="89" customFormat="1">
      <c r="B19" s="90"/>
      <c r="C19" s="419"/>
      <c r="D19" s="420"/>
      <c r="E19" s="424" t="s">
        <v>73</v>
      </c>
      <c r="F19" s="425">
        <f>SUM(F9:F18)</f>
        <v>90423.292999999991</v>
      </c>
      <c r="G19" s="425">
        <f>SUM(G9:G18)</f>
        <v>0</v>
      </c>
      <c r="H19" s="425">
        <f t="shared" ref="H19:I19" si="2">SUM(H9:H18)</f>
        <v>52755.612224420001</v>
      </c>
      <c r="I19" s="425">
        <f t="shared" si="2"/>
        <v>20871.529083089998</v>
      </c>
      <c r="J19" s="422">
        <f>H19/F19</f>
        <v>0.58342945135187685</v>
      </c>
      <c r="K19" s="422">
        <f>I19/F19</f>
        <v>0.23082027197450108</v>
      </c>
      <c r="L19" s="100"/>
      <c r="M19" s="96"/>
      <c r="N19" s="101"/>
    </row>
    <row r="20" spans="2:14">
      <c r="B20" s="89"/>
      <c r="E20" s="119"/>
      <c r="F20" s="120"/>
      <c r="G20" s="120"/>
      <c r="H20" s="120"/>
      <c r="I20" s="120"/>
      <c r="J20" s="121"/>
      <c r="K20" s="121"/>
      <c r="L20" s="112"/>
      <c r="M20" s="96"/>
      <c r="N20" s="104"/>
    </row>
    <row r="21" spans="2:14" hidden="1">
      <c r="B21" s="90"/>
      <c r="E21" s="104"/>
      <c r="F21" s="111"/>
      <c r="G21" s="111"/>
      <c r="H21" s="111"/>
      <c r="I21" s="111"/>
      <c r="J21" s="105">
        <v>0</v>
      </c>
      <c r="K21" s="105">
        <v>0</v>
      </c>
      <c r="L21" s="112"/>
      <c r="M21" s="96"/>
      <c r="N21" s="104"/>
    </row>
  </sheetData>
  <mergeCells count="6">
    <mergeCell ref="C2:L5"/>
    <mergeCell ref="C7:C8"/>
    <mergeCell ref="D7:D8"/>
    <mergeCell ref="E7:E8"/>
    <mergeCell ref="F7:I7"/>
    <mergeCell ref="J7:K7"/>
  </mergeCells>
  <dataValidations disablePrompts="1" count="1">
    <dataValidation type="list" allowBlank="1" showInputMessage="1" showErrorMessage="1" sqref="F982015 F916479 F850943 F785407 F719871 F654335 F588799 F523263 F457727 F392191 F326655 F261119 F195583 F130047 F64511" xr:uid="{00000000-0002-0000-0200-000000000000}">
      <formula1>#REF!</formula1>
    </dataValidation>
  </dataValidations>
  <printOptions horizontalCentered="1"/>
  <pageMargins left="0.31496062992125984" right="0.31496062992125984" top="0.35433070866141736" bottom="0.35433070866141736" header="0.31496062992125984" footer="0.31496062992125984"/>
  <pageSetup scale="45" fitToHeight="0" orientation="landscape"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6">
    <tabColor rgb="FFFFC000"/>
    <pageSetUpPr fitToPage="1"/>
  </sheetPr>
  <dimension ref="A1:XFC14"/>
  <sheetViews>
    <sheetView showGridLines="0" showWhiteSpace="0" zoomScale="70" zoomScaleNormal="70" zoomScaleSheetLayoutView="55" zoomScalePageLayoutView="55" workbookViewId="0">
      <selection activeCell="C2" sqref="C2:L5"/>
    </sheetView>
  </sheetViews>
  <sheetFormatPr baseColWidth="10" defaultColWidth="0" defaultRowHeight="22.8" zeroHeight="1"/>
  <cols>
    <col min="1" max="2" width="2.44140625" style="81" customWidth="1"/>
    <col min="3" max="3" width="16.88671875" style="102" customWidth="1"/>
    <col min="4" max="4" width="11.44140625" style="103" customWidth="1"/>
    <col min="5" max="5" width="115" style="106" customWidth="1"/>
    <col min="6" max="6" width="23.44140625" style="113" customWidth="1"/>
    <col min="7" max="8" width="23.6640625" style="113" customWidth="1"/>
    <col min="9" max="9" width="23.44140625" style="113" customWidth="1"/>
    <col min="10" max="11" width="15.88671875" style="108" customWidth="1"/>
    <col min="12" max="12" width="2.44140625" style="109" customWidth="1"/>
    <col min="13" max="13" width="16.33203125" style="88" customWidth="1"/>
    <col min="14" max="28" width="16.33203125" style="81" hidden="1"/>
    <col min="29" max="67" width="8" style="81" hidden="1"/>
    <col min="68" max="16381" width="0.6640625" style="81" hidden="1"/>
    <col min="16382" max="16382" width="11.44140625" style="81" hidden="1"/>
    <col min="16383" max="16383" width="0.6640625" style="81" hidden="1"/>
    <col min="16384" max="16384" width="41" style="81" hidden="1"/>
  </cols>
  <sheetData>
    <row r="1" spans="2:14" ht="24.75" customHeight="1">
      <c r="C1" s="82"/>
      <c r="D1" s="83"/>
      <c r="E1" s="84"/>
      <c r="F1" s="110"/>
      <c r="G1" s="110"/>
      <c r="H1" s="110"/>
      <c r="I1" s="110"/>
      <c r="J1" s="86"/>
      <c r="K1" s="88"/>
      <c r="L1" s="87"/>
    </row>
    <row r="2" spans="2:14" ht="20.25" customHeight="1">
      <c r="C2" s="631" t="s">
        <v>499</v>
      </c>
      <c r="D2" s="631"/>
      <c r="E2" s="631"/>
      <c r="F2" s="631"/>
      <c r="G2" s="631"/>
      <c r="H2" s="631"/>
      <c r="I2" s="631"/>
      <c r="J2" s="631"/>
      <c r="K2" s="631"/>
      <c r="L2" s="631"/>
    </row>
    <row r="3" spans="2:14" ht="15" customHeight="1">
      <c r="C3" s="631"/>
      <c r="D3" s="631"/>
      <c r="E3" s="631"/>
      <c r="F3" s="631"/>
      <c r="G3" s="631"/>
      <c r="H3" s="631"/>
      <c r="I3" s="631"/>
      <c r="J3" s="631"/>
      <c r="K3" s="631"/>
      <c r="L3" s="631"/>
    </row>
    <row r="4" spans="2:14" ht="15" customHeight="1">
      <c r="C4" s="631"/>
      <c r="D4" s="631"/>
      <c r="E4" s="631"/>
      <c r="F4" s="631"/>
      <c r="G4" s="631"/>
      <c r="H4" s="631"/>
      <c r="I4" s="631"/>
      <c r="J4" s="631"/>
      <c r="K4" s="631"/>
      <c r="L4" s="631"/>
    </row>
    <row r="5" spans="2:14" ht="15" customHeight="1">
      <c r="C5" s="631"/>
      <c r="D5" s="631"/>
      <c r="E5" s="631"/>
      <c r="F5" s="631"/>
      <c r="G5" s="631"/>
      <c r="H5" s="631"/>
      <c r="I5" s="631"/>
      <c r="J5" s="631"/>
      <c r="K5" s="631"/>
      <c r="L5" s="631"/>
    </row>
    <row r="6" spans="2:14" ht="9.75" customHeight="1">
      <c r="C6" s="82"/>
      <c r="D6" s="83"/>
      <c r="E6" s="84"/>
      <c r="F6" s="110"/>
      <c r="G6" s="110"/>
      <c r="H6" s="110"/>
      <c r="I6" s="110"/>
      <c r="J6" s="86"/>
      <c r="K6" s="86"/>
      <c r="L6" s="87"/>
    </row>
    <row r="7" spans="2:14" s="89" customFormat="1" ht="24.75" customHeight="1">
      <c r="B7" s="90"/>
      <c r="C7" s="632"/>
      <c r="D7" s="632"/>
      <c r="E7" s="632" t="s">
        <v>2</v>
      </c>
      <c r="F7" s="633" t="s">
        <v>3</v>
      </c>
      <c r="G7" s="633"/>
      <c r="H7" s="633"/>
      <c r="I7" s="633"/>
      <c r="J7" s="634" t="s">
        <v>4</v>
      </c>
      <c r="K7" s="634"/>
      <c r="L7" s="91" t="s">
        <v>5</v>
      </c>
      <c r="M7" s="92"/>
    </row>
    <row r="8" spans="2:14" s="89" customFormat="1" ht="80.25" customHeight="1">
      <c r="B8" s="90"/>
      <c r="C8" s="632"/>
      <c r="D8" s="632"/>
      <c r="E8" s="632"/>
      <c r="F8" s="428" t="s">
        <v>6</v>
      </c>
      <c r="G8" s="426" t="s">
        <v>56</v>
      </c>
      <c r="H8" s="426" t="s">
        <v>7</v>
      </c>
      <c r="I8" s="426" t="s">
        <v>8</v>
      </c>
      <c r="J8" s="427" t="s">
        <v>9</v>
      </c>
      <c r="K8" s="427" t="s">
        <v>10</v>
      </c>
      <c r="L8" s="93"/>
      <c r="M8" s="92"/>
    </row>
    <row r="9" spans="2:14" ht="74.25" customHeight="1">
      <c r="B9" s="90"/>
      <c r="C9" s="430"/>
      <c r="D9" s="114"/>
      <c r="E9" s="547" t="s">
        <v>74</v>
      </c>
      <c r="F9" s="37">
        <v>16860.009077999999</v>
      </c>
      <c r="G9" s="37">
        <v>0</v>
      </c>
      <c r="H9" s="37">
        <v>11599.946338</v>
      </c>
      <c r="I9" s="37">
        <v>4083.7192640799999</v>
      </c>
      <c r="J9" s="603">
        <f>H9/F9</f>
        <v>0.6880154265833901</v>
      </c>
      <c r="K9" s="603">
        <f>I9/F9</f>
        <v>0.24221334906685749</v>
      </c>
      <c r="L9" s="100"/>
      <c r="M9" s="96"/>
      <c r="N9" s="97"/>
    </row>
    <row r="10" spans="2:14" ht="74.25" customHeight="1">
      <c r="B10" s="90"/>
      <c r="C10" s="430"/>
      <c r="D10" s="114"/>
      <c r="E10" s="547" t="s">
        <v>75</v>
      </c>
      <c r="F10" s="37">
        <v>5611.3585119999998</v>
      </c>
      <c r="G10" s="37">
        <v>0</v>
      </c>
      <c r="H10" s="37">
        <v>3007.5619550000001</v>
      </c>
      <c r="I10" s="37">
        <v>1345.3479970000001</v>
      </c>
      <c r="J10" s="603">
        <f t="shared" ref="J10:J11" si="0">H10/F10</f>
        <v>0.53597750857805115</v>
      </c>
      <c r="K10" s="603">
        <f t="shared" ref="K10:K11" si="1">I10/F10</f>
        <v>0.23975441849294554</v>
      </c>
      <c r="L10" s="100"/>
      <c r="M10" s="96"/>
      <c r="N10" s="97"/>
    </row>
    <row r="11" spans="2:14" ht="74.25" customHeight="1">
      <c r="B11" s="90"/>
      <c r="C11" s="430"/>
      <c r="D11" s="114"/>
      <c r="E11" s="547" t="s">
        <v>76</v>
      </c>
      <c r="F11" s="37">
        <v>1581.53241</v>
      </c>
      <c r="G11" s="37">
        <v>0</v>
      </c>
      <c r="H11" s="37">
        <v>764.33104000000003</v>
      </c>
      <c r="I11" s="37">
        <v>290.11383999999998</v>
      </c>
      <c r="J11" s="603">
        <f t="shared" si="0"/>
        <v>0.48328509435984307</v>
      </c>
      <c r="K11" s="603">
        <f t="shared" si="1"/>
        <v>0.18343844120146738</v>
      </c>
      <c r="L11" s="100"/>
      <c r="M11" s="96"/>
      <c r="N11" s="97"/>
    </row>
    <row r="12" spans="2:14" s="89" customFormat="1">
      <c r="B12" s="90"/>
      <c r="C12" s="419"/>
      <c r="D12" s="420"/>
      <c r="E12" s="424" t="s">
        <v>77</v>
      </c>
      <c r="F12" s="425">
        <f>SUM(F9:F11)</f>
        <v>24052.899999999998</v>
      </c>
      <c r="G12" s="425">
        <f>SUM(G9:G11)</f>
        <v>0</v>
      </c>
      <c r="H12" s="425">
        <f>SUM(H9:H11)</f>
        <v>15371.839333</v>
      </c>
      <c r="I12" s="425">
        <f>SUM(I9:I11)</f>
        <v>5719.1811010800002</v>
      </c>
      <c r="J12" s="429">
        <f>H12/F12</f>
        <v>0.6390846564447531</v>
      </c>
      <c r="K12" s="429">
        <f>I12/F12</f>
        <v>0.23777511655891809</v>
      </c>
      <c r="L12" s="100"/>
      <c r="M12" s="96"/>
      <c r="N12" s="101"/>
    </row>
    <row r="13" spans="2:14">
      <c r="B13" s="90"/>
      <c r="E13" s="104"/>
      <c r="F13" s="111"/>
      <c r="G13" s="111"/>
      <c r="H13" s="111"/>
      <c r="I13" s="111"/>
      <c r="J13" s="105"/>
      <c r="K13" s="105"/>
      <c r="L13" s="100"/>
      <c r="M13" s="96"/>
      <c r="N13" s="104"/>
    </row>
    <row r="14" spans="2:14"/>
  </sheetData>
  <mergeCells count="6">
    <mergeCell ref="C2:L5"/>
    <mergeCell ref="C7:C8"/>
    <mergeCell ref="D7:D8"/>
    <mergeCell ref="E7:E8"/>
    <mergeCell ref="F7:I7"/>
    <mergeCell ref="J7:K7"/>
  </mergeCells>
  <dataValidations disablePrompts="1" count="1">
    <dataValidation type="list" allowBlank="1" showInputMessage="1" showErrorMessage="1" sqref="F981995 F916459 F850923 F785387 F719851 F654315 F588779 F523243 F457707 F392171 F326635 F261099 F195563 F130027 F64491" xr:uid="{00000000-0002-0000-0300-000000000000}">
      <formula1>#REF!</formula1>
    </dataValidation>
  </dataValidations>
  <printOptions horizontalCentered="1"/>
  <pageMargins left="0.31496062992125984" right="0.31496062992125984" top="0.35433070866141736" bottom="0.35433070866141736" header="0.31496062992125984" footer="0.31496062992125984"/>
  <pageSetup scale="45" fitToHeight="0" orientation="landscape"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rgb="FFFFC000"/>
    <pageSetUpPr fitToPage="1"/>
  </sheetPr>
  <dimension ref="A1:XFC18"/>
  <sheetViews>
    <sheetView showGridLines="0" showWhiteSpace="0" zoomScale="70" zoomScaleNormal="70" zoomScaleSheetLayoutView="55" zoomScalePageLayoutView="55" workbookViewId="0">
      <selection activeCell="C2" sqref="C2:L5"/>
    </sheetView>
  </sheetViews>
  <sheetFormatPr baseColWidth="10" defaultColWidth="0" defaultRowHeight="22.8" zeroHeight="1"/>
  <cols>
    <col min="1" max="2" width="2.44140625" style="81" customWidth="1"/>
    <col min="3" max="3" width="16.88671875" style="102" customWidth="1"/>
    <col min="4" max="4" width="11.44140625" style="103" customWidth="1"/>
    <col min="5" max="5" width="115" style="106" customWidth="1"/>
    <col min="6" max="6" width="23.44140625" style="113" customWidth="1"/>
    <col min="7" max="8" width="23.6640625" style="113" customWidth="1"/>
    <col min="9" max="9" width="23.44140625" style="113" customWidth="1"/>
    <col min="10" max="11" width="15.88671875" style="108" customWidth="1"/>
    <col min="12" max="12" width="2.44140625" style="109" customWidth="1"/>
    <col min="13" max="13" width="16.33203125" style="88" customWidth="1"/>
    <col min="14" max="28" width="16.33203125" style="81" hidden="1"/>
    <col min="29" max="67" width="8" style="81" hidden="1"/>
    <col min="68" max="16381" width="0.6640625" style="81" hidden="1"/>
    <col min="16382" max="16382" width="11.44140625" style="81" hidden="1"/>
    <col min="16383" max="16383" width="0.6640625" style="81" hidden="1"/>
    <col min="16384" max="16384" width="41" style="81" hidden="1"/>
  </cols>
  <sheetData>
    <row r="1" spans="2:14" ht="24.75" customHeight="1">
      <c r="C1" s="82"/>
      <c r="D1" s="83"/>
      <c r="E1" s="84"/>
      <c r="F1" s="110"/>
      <c r="G1" s="110"/>
      <c r="H1" s="110"/>
      <c r="I1" s="110"/>
      <c r="J1" s="86"/>
      <c r="K1" s="122"/>
      <c r="L1" s="87"/>
    </row>
    <row r="2" spans="2:14" ht="20.25" customHeight="1">
      <c r="C2" s="631" t="s">
        <v>500</v>
      </c>
      <c r="D2" s="631"/>
      <c r="E2" s="631"/>
      <c r="F2" s="631"/>
      <c r="G2" s="631"/>
      <c r="H2" s="631"/>
      <c r="I2" s="631"/>
      <c r="J2" s="631"/>
      <c r="K2" s="631"/>
      <c r="L2" s="631"/>
    </row>
    <row r="3" spans="2:14" ht="15" customHeight="1">
      <c r="C3" s="631"/>
      <c r="D3" s="631"/>
      <c r="E3" s="631"/>
      <c r="F3" s="631"/>
      <c r="G3" s="631"/>
      <c r="H3" s="631"/>
      <c r="I3" s="631"/>
      <c r="J3" s="631"/>
      <c r="K3" s="631"/>
      <c r="L3" s="631"/>
    </row>
    <row r="4" spans="2:14" ht="15" customHeight="1">
      <c r="C4" s="631"/>
      <c r="D4" s="631"/>
      <c r="E4" s="631"/>
      <c r="F4" s="631"/>
      <c r="G4" s="631"/>
      <c r="H4" s="631"/>
      <c r="I4" s="631"/>
      <c r="J4" s="631"/>
      <c r="K4" s="631"/>
      <c r="L4" s="631"/>
    </row>
    <row r="5" spans="2:14" ht="15" customHeight="1">
      <c r="C5" s="631"/>
      <c r="D5" s="631"/>
      <c r="E5" s="631"/>
      <c r="F5" s="631"/>
      <c r="G5" s="631"/>
      <c r="H5" s="631"/>
      <c r="I5" s="631"/>
      <c r="J5" s="631"/>
      <c r="K5" s="631"/>
      <c r="L5" s="631"/>
    </row>
    <row r="6" spans="2:14" ht="9.75" customHeight="1">
      <c r="C6" s="82"/>
      <c r="D6" s="83"/>
      <c r="E6" s="84"/>
      <c r="F6" s="110"/>
      <c r="G6" s="110"/>
      <c r="H6" s="110"/>
      <c r="I6" s="110"/>
      <c r="J6" s="86"/>
      <c r="K6" s="86"/>
      <c r="L6" s="87"/>
    </row>
    <row r="7" spans="2:14" s="89" customFormat="1" ht="24.75" customHeight="1">
      <c r="B7" s="90"/>
      <c r="C7" s="632"/>
      <c r="D7" s="632"/>
      <c r="E7" s="632" t="s">
        <v>2</v>
      </c>
      <c r="F7" s="633" t="s">
        <v>3</v>
      </c>
      <c r="G7" s="633"/>
      <c r="H7" s="633"/>
      <c r="I7" s="633"/>
      <c r="J7" s="634" t="s">
        <v>4</v>
      </c>
      <c r="K7" s="634"/>
      <c r="L7" s="91" t="s">
        <v>5</v>
      </c>
      <c r="M7" s="92"/>
    </row>
    <row r="8" spans="2:14" s="89" customFormat="1" ht="80.25" customHeight="1">
      <c r="B8" s="90"/>
      <c r="C8" s="632"/>
      <c r="D8" s="632"/>
      <c r="E8" s="632"/>
      <c r="F8" s="428" t="s">
        <v>6</v>
      </c>
      <c r="G8" s="426" t="s">
        <v>56</v>
      </c>
      <c r="H8" s="426" t="s">
        <v>7</v>
      </c>
      <c r="I8" s="426" t="s">
        <v>8</v>
      </c>
      <c r="J8" s="427" t="s">
        <v>9</v>
      </c>
      <c r="K8" s="427" t="s">
        <v>10</v>
      </c>
      <c r="L8" s="93"/>
      <c r="M8" s="92"/>
    </row>
    <row r="9" spans="2:14" ht="95.1" customHeight="1">
      <c r="B9" s="90"/>
      <c r="C9" s="430"/>
      <c r="D9" s="114"/>
      <c r="E9" s="547" t="s">
        <v>78</v>
      </c>
      <c r="F9" s="37">
        <v>45525.728224999999</v>
      </c>
      <c r="G9" s="37">
        <v>0</v>
      </c>
      <c r="H9" s="37">
        <v>44537.209626000003</v>
      </c>
      <c r="I9" s="37">
        <v>2994.5739910000002</v>
      </c>
      <c r="J9" s="603">
        <f>H9/F9</f>
        <v>0.97828659446995603</v>
      </c>
      <c r="K9" s="603">
        <f>I9/F9</f>
        <v>6.5777618673116794E-2</v>
      </c>
      <c r="L9" s="100"/>
      <c r="M9" s="96"/>
      <c r="N9" s="97"/>
    </row>
    <row r="10" spans="2:14" ht="95.1" customHeight="1">
      <c r="B10" s="90"/>
      <c r="C10" s="430"/>
      <c r="D10" s="114"/>
      <c r="E10" s="547" t="s">
        <v>79</v>
      </c>
      <c r="F10" s="37">
        <v>1353.1624999999999</v>
      </c>
      <c r="G10" s="37">
        <v>0</v>
      </c>
      <c r="H10" s="37">
        <v>1325.795081</v>
      </c>
      <c r="I10" s="37">
        <v>360.43945500000001</v>
      </c>
      <c r="J10" s="603">
        <f t="shared" ref="J10:J12" si="0">H10/F10</f>
        <v>0.97977521620647934</v>
      </c>
      <c r="K10" s="603">
        <f t="shared" ref="K10:K12" si="1">I10/F10</f>
        <v>0.2663681967243402</v>
      </c>
      <c r="L10" s="100"/>
      <c r="M10" s="96"/>
      <c r="N10" s="97"/>
    </row>
    <row r="11" spans="2:14" ht="95.1" customHeight="1">
      <c r="B11" s="90"/>
      <c r="C11" s="430"/>
      <c r="D11" s="114"/>
      <c r="E11" s="547" t="s">
        <v>428</v>
      </c>
      <c r="F11" s="37">
        <v>749.5</v>
      </c>
      <c r="G11" s="37">
        <v>749.5</v>
      </c>
      <c r="H11" s="37">
        <v>0</v>
      </c>
      <c r="I11" s="37">
        <v>0</v>
      </c>
      <c r="J11" s="603">
        <f t="shared" si="0"/>
        <v>0</v>
      </c>
      <c r="K11" s="603">
        <f t="shared" si="1"/>
        <v>0</v>
      </c>
      <c r="L11" s="100"/>
      <c r="M11" s="96"/>
      <c r="N11" s="97"/>
    </row>
    <row r="12" spans="2:14" ht="95.1" customHeight="1">
      <c r="B12" s="90"/>
      <c r="C12" s="430"/>
      <c r="D12" s="114"/>
      <c r="E12" s="547" t="s">
        <v>80</v>
      </c>
      <c r="F12" s="37">
        <v>2371.6092749999998</v>
      </c>
      <c r="G12" s="37">
        <v>0</v>
      </c>
      <c r="H12" s="37">
        <v>0</v>
      </c>
      <c r="I12" s="37">
        <v>0</v>
      </c>
      <c r="J12" s="603">
        <f t="shared" si="0"/>
        <v>0</v>
      </c>
      <c r="K12" s="603">
        <f t="shared" si="1"/>
        <v>0</v>
      </c>
      <c r="L12" s="100"/>
      <c r="M12" s="96"/>
      <c r="N12" s="97"/>
    </row>
    <row r="13" spans="2:14" s="89" customFormat="1">
      <c r="B13" s="90"/>
      <c r="C13" s="419"/>
      <c r="D13" s="420"/>
      <c r="E13" s="424" t="s">
        <v>81</v>
      </c>
      <c r="F13" s="425">
        <f>SUM(F9:F12)</f>
        <v>50000</v>
      </c>
      <c r="G13" s="425">
        <f>SUM(G9:G12)</f>
        <v>749.5</v>
      </c>
      <c r="H13" s="425">
        <f>SUM(H9:H12)</f>
        <v>45863.004707</v>
      </c>
      <c r="I13" s="425">
        <f>SUM(I9:I12)</f>
        <v>3355.0134460000004</v>
      </c>
      <c r="J13" s="429">
        <f>H13/F13</f>
        <v>0.91726009413999998</v>
      </c>
      <c r="K13" s="429">
        <f>I13/F13</f>
        <v>6.7100268920000011E-2</v>
      </c>
      <c r="L13" s="100"/>
      <c r="M13" s="96"/>
      <c r="N13" s="101"/>
    </row>
    <row r="14" spans="2:14"/>
    <row r="15" spans="2:14"/>
    <row r="16" spans="2:14"/>
    <row r="17"/>
    <row r="18"/>
  </sheetData>
  <mergeCells count="6">
    <mergeCell ref="C2:L5"/>
    <mergeCell ref="C7:C8"/>
    <mergeCell ref="D7:D8"/>
    <mergeCell ref="E7:E8"/>
    <mergeCell ref="F7:I7"/>
    <mergeCell ref="J7:K7"/>
  </mergeCells>
  <dataValidations disablePrompts="1" count="1">
    <dataValidation type="list" allowBlank="1" showInputMessage="1" showErrorMessage="1" sqref="F981987 F916451 F850915 F785379 F719843 F654307 F588771 F523235 F457699 F392163 F326627 F261091 F195555 F130019 F64483" xr:uid="{00000000-0002-0000-0400-000000000000}">
      <formula1>#REF!</formula1>
    </dataValidation>
  </dataValidations>
  <printOptions horizontalCentered="1"/>
  <pageMargins left="0.31496062992125984" right="0.31496062992125984" top="0.35433070866141736" bottom="0.35433070866141736" header="0.31496062992125984" footer="0.31496062992125984"/>
  <pageSetup scale="45" fitToHeight="0" orientation="landscape"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tabColor rgb="FFFFC000"/>
    <pageSetUpPr fitToPage="1"/>
  </sheetPr>
  <dimension ref="A1:XFC25"/>
  <sheetViews>
    <sheetView showGridLines="0" showWhiteSpace="0" zoomScale="70" zoomScaleNormal="70" zoomScaleSheetLayoutView="55" zoomScalePageLayoutView="55" workbookViewId="0">
      <selection activeCell="C2" sqref="C2:L5"/>
    </sheetView>
  </sheetViews>
  <sheetFormatPr baseColWidth="10" defaultColWidth="0" defaultRowHeight="22.8" zeroHeight="1"/>
  <cols>
    <col min="1" max="2" width="2.44140625" style="81" customWidth="1"/>
    <col min="3" max="3" width="16.88671875" style="102" customWidth="1"/>
    <col min="4" max="4" width="11.44140625" style="103" customWidth="1"/>
    <col min="5" max="5" width="115" style="106" customWidth="1"/>
    <col min="6" max="6" width="23.44140625" style="113" customWidth="1"/>
    <col min="7" max="8" width="23.6640625" style="113" customWidth="1"/>
    <col min="9" max="9" width="23.44140625" style="113" customWidth="1"/>
    <col min="10" max="11" width="15.88671875" style="108" customWidth="1"/>
    <col min="12" max="12" width="2.44140625" style="109" customWidth="1"/>
    <col min="13" max="13" width="16.33203125" style="88" customWidth="1"/>
    <col min="14" max="28" width="16.33203125" style="81" hidden="1"/>
    <col min="29" max="67" width="8" style="81" hidden="1"/>
    <col min="68" max="16381" width="0.6640625" style="81" hidden="1"/>
    <col min="16382" max="16382" width="11.44140625" style="81" hidden="1"/>
    <col min="16383" max="16383" width="0.6640625" style="81" hidden="1"/>
    <col min="16384" max="16384" width="41" style="81" hidden="1"/>
  </cols>
  <sheetData>
    <row r="1" spans="2:14" ht="24.75" customHeight="1">
      <c r="C1" s="82"/>
      <c r="D1" s="83"/>
      <c r="E1" s="84"/>
      <c r="F1" s="110"/>
      <c r="G1" s="110"/>
      <c r="H1" s="110"/>
      <c r="I1" s="110"/>
      <c r="J1" s="86"/>
      <c r="K1" s="122"/>
      <c r="L1" s="87"/>
    </row>
    <row r="2" spans="2:14" ht="20.25" customHeight="1">
      <c r="C2" s="631" t="s">
        <v>501</v>
      </c>
      <c r="D2" s="631"/>
      <c r="E2" s="631"/>
      <c r="F2" s="631"/>
      <c r="G2" s="631"/>
      <c r="H2" s="631"/>
      <c r="I2" s="631"/>
      <c r="J2" s="631"/>
      <c r="K2" s="631"/>
      <c r="L2" s="631"/>
    </row>
    <row r="3" spans="2:14" ht="15" customHeight="1">
      <c r="C3" s="631"/>
      <c r="D3" s="631"/>
      <c r="E3" s="631"/>
      <c r="F3" s="631"/>
      <c r="G3" s="631"/>
      <c r="H3" s="631"/>
      <c r="I3" s="631"/>
      <c r="J3" s="631"/>
      <c r="K3" s="631"/>
      <c r="L3" s="631"/>
    </row>
    <row r="4" spans="2:14" ht="15" customHeight="1">
      <c r="C4" s="631"/>
      <c r="D4" s="631"/>
      <c r="E4" s="631"/>
      <c r="F4" s="631"/>
      <c r="G4" s="631"/>
      <c r="H4" s="631"/>
      <c r="I4" s="631"/>
      <c r="J4" s="631"/>
      <c r="K4" s="631"/>
      <c r="L4" s="631"/>
    </row>
    <row r="5" spans="2:14" ht="15" customHeight="1">
      <c r="C5" s="631"/>
      <c r="D5" s="631"/>
      <c r="E5" s="631"/>
      <c r="F5" s="631"/>
      <c r="G5" s="631"/>
      <c r="H5" s="631"/>
      <c r="I5" s="631"/>
      <c r="J5" s="631"/>
      <c r="K5" s="631"/>
      <c r="L5" s="631"/>
    </row>
    <row r="6" spans="2:14" ht="9.75" customHeight="1">
      <c r="C6" s="82"/>
      <c r="D6" s="83"/>
      <c r="E6" s="84"/>
      <c r="F6" s="110"/>
      <c r="G6" s="110"/>
      <c r="H6" s="110"/>
      <c r="I6" s="110"/>
      <c r="J6" s="86"/>
      <c r="K6" s="86"/>
      <c r="L6" s="87"/>
    </row>
    <row r="7" spans="2:14" s="89" customFormat="1" ht="24.75" customHeight="1">
      <c r="B7" s="90"/>
      <c r="C7" s="635"/>
      <c r="D7" s="635"/>
      <c r="E7" s="632" t="s">
        <v>2</v>
      </c>
      <c r="F7" s="633" t="s">
        <v>3</v>
      </c>
      <c r="G7" s="633"/>
      <c r="H7" s="633"/>
      <c r="I7" s="633"/>
      <c r="J7" s="634" t="s">
        <v>4</v>
      </c>
      <c r="K7" s="634"/>
      <c r="L7" s="91" t="s">
        <v>5</v>
      </c>
      <c r="M7" s="92"/>
    </row>
    <row r="8" spans="2:14" s="89" customFormat="1" ht="80.25" customHeight="1">
      <c r="B8" s="90"/>
      <c r="C8" s="635"/>
      <c r="D8" s="635"/>
      <c r="E8" s="632"/>
      <c r="F8" s="428" t="s">
        <v>6</v>
      </c>
      <c r="G8" s="426" t="s">
        <v>56</v>
      </c>
      <c r="H8" s="426" t="s">
        <v>7</v>
      </c>
      <c r="I8" s="426" t="s">
        <v>8</v>
      </c>
      <c r="J8" s="427" t="s">
        <v>9</v>
      </c>
      <c r="K8" s="427" t="s">
        <v>10</v>
      </c>
      <c r="L8" s="93"/>
      <c r="M8" s="92"/>
    </row>
    <row r="9" spans="2:14" ht="80.25" customHeight="1">
      <c r="B9" s="90"/>
      <c r="C9" s="430"/>
      <c r="D9" s="114"/>
      <c r="E9" s="547" t="s">
        <v>82</v>
      </c>
      <c r="F9" s="37">
        <v>5794.6735650000001</v>
      </c>
      <c r="G9" s="37">
        <v>0</v>
      </c>
      <c r="H9" s="37">
        <v>5794.6735650000001</v>
      </c>
      <c r="I9" s="37">
        <v>339.3546</v>
      </c>
      <c r="J9" s="603">
        <f>IFERROR(H9/F9,0)</f>
        <v>1</v>
      </c>
      <c r="K9" s="603">
        <f>IFERROR(I9/F9,0)</f>
        <v>5.8563195354042349E-2</v>
      </c>
      <c r="L9" s="100"/>
      <c r="M9" s="96"/>
      <c r="N9" s="97"/>
    </row>
    <row r="10" spans="2:14" ht="87" customHeight="1">
      <c r="B10" s="90"/>
      <c r="C10" s="430"/>
      <c r="D10" s="114"/>
      <c r="E10" s="547" t="s">
        <v>83</v>
      </c>
      <c r="F10" s="37">
        <v>10475.186619</v>
      </c>
      <c r="G10" s="37">
        <v>0</v>
      </c>
      <c r="H10" s="37">
        <v>7489.5304177500002</v>
      </c>
      <c r="I10" s="37">
        <v>3348.2796192399996</v>
      </c>
      <c r="J10" s="603">
        <f t="shared" ref="J10:J19" si="0">H10/F10</f>
        <v>0.71497823286178153</v>
      </c>
      <c r="K10" s="603">
        <f t="shared" ref="K10:K19" si="1">I10/F10</f>
        <v>0.31963913780465314</v>
      </c>
      <c r="L10" s="100"/>
      <c r="M10" s="96"/>
      <c r="N10" s="97"/>
    </row>
    <row r="11" spans="2:14" ht="81.900000000000006" customHeight="1">
      <c r="B11" s="90"/>
      <c r="C11" s="430"/>
      <c r="D11" s="114"/>
      <c r="E11" s="547" t="s">
        <v>84</v>
      </c>
      <c r="F11" s="37">
        <v>5751.2922049999997</v>
      </c>
      <c r="G11" s="37">
        <v>0</v>
      </c>
      <c r="H11" s="37">
        <v>2184.5969175</v>
      </c>
      <c r="I11" s="37">
        <v>980.03333950000001</v>
      </c>
      <c r="J11" s="603">
        <f t="shared" si="0"/>
        <v>0.37984453573768645</v>
      </c>
      <c r="K11" s="603">
        <f t="shared" si="1"/>
        <v>0.17040228605459981</v>
      </c>
      <c r="L11" s="100"/>
      <c r="M11" s="96"/>
      <c r="N11" s="97"/>
    </row>
    <row r="12" spans="2:14" ht="80.25" customHeight="1">
      <c r="B12" s="90"/>
      <c r="C12" s="430"/>
      <c r="D12" s="114"/>
      <c r="E12" s="547" t="s">
        <v>85</v>
      </c>
      <c r="F12" s="37">
        <v>7124.3503890000002</v>
      </c>
      <c r="G12" s="37">
        <v>0</v>
      </c>
      <c r="H12" s="37">
        <v>7009.2584349999997</v>
      </c>
      <c r="I12" s="37">
        <v>2816.5739659999999</v>
      </c>
      <c r="J12" s="603">
        <f t="shared" si="0"/>
        <v>0.9838452704154329</v>
      </c>
      <c r="K12" s="603">
        <f t="shared" si="1"/>
        <v>0.39534467175404386</v>
      </c>
      <c r="L12" s="100"/>
      <c r="M12" s="96"/>
      <c r="N12" s="97"/>
    </row>
    <row r="13" spans="2:14" ht="80.25" customHeight="1">
      <c r="B13" s="90"/>
      <c r="C13" s="430"/>
      <c r="D13" s="114"/>
      <c r="E13" s="547" t="s">
        <v>86</v>
      </c>
      <c r="F13" s="37">
        <v>4480.6349399999999</v>
      </c>
      <c r="G13" s="37">
        <v>0</v>
      </c>
      <c r="H13" s="37">
        <v>3512.17425</v>
      </c>
      <c r="I13" s="37">
        <v>602.35396500000002</v>
      </c>
      <c r="J13" s="603">
        <f t="shared" si="0"/>
        <v>0.78385637237386718</v>
      </c>
      <c r="K13" s="603">
        <f t="shared" si="1"/>
        <v>0.13443495689028395</v>
      </c>
      <c r="L13" s="100"/>
      <c r="M13" s="96"/>
      <c r="N13" s="97"/>
    </row>
    <row r="14" spans="2:14" ht="80.25" customHeight="1">
      <c r="B14" s="90"/>
      <c r="C14" s="430"/>
      <c r="D14" s="114"/>
      <c r="E14" s="547" t="s">
        <v>87</v>
      </c>
      <c r="F14" s="37">
        <v>8003.8342130000001</v>
      </c>
      <c r="G14" s="37">
        <v>0</v>
      </c>
      <c r="H14" s="37">
        <v>2592.7910470799998</v>
      </c>
      <c r="I14" s="37">
        <v>767.90900499999998</v>
      </c>
      <c r="J14" s="603">
        <f t="shared" si="0"/>
        <v>0.32394362227902379</v>
      </c>
      <c r="K14" s="603">
        <f t="shared" si="1"/>
        <v>9.5942642559080693E-2</v>
      </c>
      <c r="L14" s="100"/>
      <c r="M14" s="96"/>
      <c r="N14" s="97"/>
    </row>
    <row r="15" spans="2:14" ht="95.4" customHeight="1">
      <c r="B15" s="90"/>
      <c r="C15" s="430"/>
      <c r="D15" s="114"/>
      <c r="E15" s="547" t="s">
        <v>88</v>
      </c>
      <c r="F15" s="37">
        <v>6630.7338399999999</v>
      </c>
      <c r="G15" s="37">
        <v>0</v>
      </c>
      <c r="H15" s="37">
        <v>3539.4258524800002</v>
      </c>
      <c r="I15" s="37">
        <v>1223.5069510000001</v>
      </c>
      <c r="J15" s="603">
        <f t="shared" si="0"/>
        <v>0.53379097063561221</v>
      </c>
      <c r="K15" s="603">
        <f t="shared" si="1"/>
        <v>0.18452059463149861</v>
      </c>
      <c r="L15" s="100"/>
      <c r="M15" s="96"/>
      <c r="N15" s="97"/>
    </row>
    <row r="16" spans="2:14" ht="80.25" customHeight="1">
      <c r="B16" s="90"/>
      <c r="C16" s="430"/>
      <c r="D16" s="114"/>
      <c r="E16" s="547" t="s">
        <v>426</v>
      </c>
      <c r="F16" s="37">
        <v>677.13806</v>
      </c>
      <c r="G16" s="37">
        <v>0</v>
      </c>
      <c r="H16" s="37">
        <v>624.92523200000005</v>
      </c>
      <c r="I16" s="37">
        <v>220.258926</v>
      </c>
      <c r="J16" s="603">
        <f t="shared" si="0"/>
        <v>0.92289190183756631</v>
      </c>
      <c r="K16" s="603">
        <f t="shared" si="1"/>
        <v>0.32527919934082572</v>
      </c>
      <c r="L16" s="100"/>
      <c r="M16" s="96"/>
      <c r="N16" s="97"/>
    </row>
    <row r="17" spans="2:14" ht="80.25" customHeight="1">
      <c r="B17" s="90"/>
      <c r="C17" s="430"/>
      <c r="D17" s="114"/>
      <c r="E17" s="547" t="s">
        <v>89</v>
      </c>
      <c r="F17" s="37">
        <v>22720.377884000001</v>
      </c>
      <c r="G17" s="37">
        <v>0</v>
      </c>
      <c r="H17" s="37">
        <v>12405.533963600001</v>
      </c>
      <c r="I17" s="37">
        <v>5273.9240420200003</v>
      </c>
      <c r="J17" s="603">
        <f t="shared" si="0"/>
        <v>0.54600913888567615</v>
      </c>
      <c r="K17" s="603">
        <f t="shared" si="1"/>
        <v>0.23212307774748628</v>
      </c>
      <c r="L17" s="100"/>
      <c r="M17" s="96"/>
      <c r="N17" s="118"/>
    </row>
    <row r="18" spans="2:14" ht="80.25" customHeight="1">
      <c r="B18" s="90"/>
      <c r="C18" s="430"/>
      <c r="D18" s="114"/>
      <c r="E18" s="547" t="s">
        <v>327</v>
      </c>
      <c r="F18" s="37">
        <v>8143.3768140000002</v>
      </c>
      <c r="G18" s="37">
        <v>0</v>
      </c>
      <c r="H18" s="37">
        <v>4477.9036641800003</v>
      </c>
      <c r="I18" s="37">
        <v>608.39427599999999</v>
      </c>
      <c r="J18" s="603">
        <f t="shared" si="0"/>
        <v>0.54988290072511925</v>
      </c>
      <c r="K18" s="603">
        <f t="shared" si="1"/>
        <v>7.4710318568834436E-2</v>
      </c>
      <c r="L18" s="100"/>
      <c r="M18" s="96"/>
      <c r="N18" s="118"/>
    </row>
    <row r="19" spans="2:14" ht="80.25" customHeight="1">
      <c r="B19" s="90"/>
      <c r="C19" s="430"/>
      <c r="D19" s="114"/>
      <c r="E19" s="547" t="s">
        <v>91</v>
      </c>
      <c r="F19" s="37">
        <v>198.40147099999999</v>
      </c>
      <c r="G19" s="37">
        <v>0</v>
      </c>
      <c r="H19" s="37">
        <v>145.86981499999999</v>
      </c>
      <c r="I19" s="37">
        <v>31.285983999999999</v>
      </c>
      <c r="J19" s="603">
        <f t="shared" si="0"/>
        <v>0.73522547118614856</v>
      </c>
      <c r="K19" s="603">
        <f t="shared" si="1"/>
        <v>0.15769028244755304</v>
      </c>
      <c r="L19" s="100"/>
      <c r="M19" s="96"/>
      <c r="N19" s="97"/>
    </row>
    <row r="20" spans="2:14" s="89" customFormat="1">
      <c r="B20" s="90"/>
      <c r="C20" s="419"/>
      <c r="D20" s="420"/>
      <c r="E20" s="424" t="s">
        <v>92</v>
      </c>
      <c r="F20" s="425">
        <f>SUM(F9:F19)</f>
        <v>80000</v>
      </c>
      <c r="G20" s="425">
        <f>SUM(G9:G19)</f>
        <v>0</v>
      </c>
      <c r="H20" s="425">
        <f>SUM(H9:H19)</f>
        <v>49776.68315959</v>
      </c>
      <c r="I20" s="425">
        <f>SUM(I9:I19)</f>
        <v>16211.874673759999</v>
      </c>
      <c r="J20" s="429">
        <f>H20/F20</f>
        <v>0.62220853949487498</v>
      </c>
      <c r="K20" s="429">
        <f>I20/F20</f>
        <v>0.20264843342200001</v>
      </c>
      <c r="L20" s="100"/>
      <c r="M20" s="96"/>
      <c r="N20" s="101"/>
    </row>
    <row r="21" spans="2:14"/>
    <row r="22" spans="2:14"/>
    <row r="23" spans="2:14"/>
    <row r="24" spans="2:14"/>
    <row r="25" spans="2:14"/>
  </sheetData>
  <mergeCells count="6">
    <mergeCell ref="C2:L5"/>
    <mergeCell ref="C7:C8"/>
    <mergeCell ref="D7:D8"/>
    <mergeCell ref="E7:E8"/>
    <mergeCell ref="F7:I7"/>
    <mergeCell ref="J7:K7"/>
  </mergeCells>
  <dataValidations disablePrompts="1" count="1">
    <dataValidation type="list" allowBlank="1" showInputMessage="1" showErrorMessage="1" sqref="F981982 F916446 F850910 F785374 F719838 F654302 F588766 F523230 F457694 F392158 F326622 F261086 F195550 F130014 F64478" xr:uid="{00000000-0002-0000-0500-000000000000}">
      <formula1>#REF!</formula1>
    </dataValidation>
  </dataValidations>
  <printOptions horizontalCentered="1"/>
  <pageMargins left="0.31496062992125984" right="0.31496062992125984" top="0.35433070866141736" bottom="0.35433070866141736" header="0.31496062992125984" footer="0.31496062992125984"/>
  <pageSetup scale="45" fitToHeight="0" orientation="landscape"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3">
    <tabColor rgb="FFFFC000"/>
    <pageSetUpPr fitToPage="1"/>
  </sheetPr>
  <dimension ref="B1:XFC21"/>
  <sheetViews>
    <sheetView showGridLines="0" showWhiteSpace="0" zoomScale="70" zoomScaleNormal="70" zoomScaleSheetLayoutView="55" zoomScalePageLayoutView="55" workbookViewId="0">
      <selection activeCell="C2" sqref="C2:L5"/>
    </sheetView>
  </sheetViews>
  <sheetFormatPr baseColWidth="10" defaultColWidth="0" defaultRowHeight="20.399999999999999" zeroHeight="1"/>
  <cols>
    <col min="1" max="2" width="2.44140625" style="81" customWidth="1"/>
    <col min="3" max="3" width="16.88671875" style="102" customWidth="1"/>
    <col min="4" max="4" width="11.44140625" style="103" customWidth="1"/>
    <col min="5" max="5" width="115" style="106" customWidth="1"/>
    <col min="6" max="6" width="23.44140625" style="113" customWidth="1"/>
    <col min="7" max="8" width="23.6640625" style="113" customWidth="1"/>
    <col min="9" max="9" width="23.44140625" style="113" customWidth="1"/>
    <col min="10" max="11" width="16.44140625" style="108" bestFit="1" customWidth="1"/>
    <col min="12" max="12" width="9" style="109" customWidth="1"/>
    <col min="13" max="27" width="16.33203125" style="81" hidden="1"/>
    <col min="28" max="66" width="8" style="81" hidden="1"/>
    <col min="67" max="16380" width="0.6640625" style="81" hidden="1"/>
    <col min="16381" max="16381" width="11.44140625" style="81" hidden="1"/>
    <col min="16382" max="16383" width="0.6640625" style="81" hidden="1"/>
    <col min="16384" max="16384" width="4.33203125" style="81" customWidth="1"/>
  </cols>
  <sheetData>
    <row r="1" spans="2:13" ht="24.75" customHeight="1">
      <c r="C1" s="82"/>
      <c r="D1" s="83"/>
      <c r="E1" s="84"/>
      <c r="F1" s="110"/>
      <c r="G1" s="110"/>
      <c r="H1" s="110"/>
      <c r="I1" s="110"/>
      <c r="J1" s="86"/>
      <c r="K1" s="86"/>
      <c r="L1" s="87"/>
    </row>
    <row r="2" spans="2:13" ht="20.25" customHeight="1">
      <c r="C2" s="631" t="s">
        <v>502</v>
      </c>
      <c r="D2" s="631"/>
      <c r="E2" s="631"/>
      <c r="F2" s="631"/>
      <c r="G2" s="631"/>
      <c r="H2" s="631"/>
      <c r="I2" s="631"/>
      <c r="J2" s="631"/>
      <c r="K2" s="631"/>
      <c r="L2" s="631"/>
    </row>
    <row r="3" spans="2:13" ht="15" customHeight="1">
      <c r="C3" s="631"/>
      <c r="D3" s="631"/>
      <c r="E3" s="631"/>
      <c r="F3" s="631"/>
      <c r="G3" s="631"/>
      <c r="H3" s="631"/>
      <c r="I3" s="631"/>
      <c r="J3" s="631"/>
      <c r="K3" s="631"/>
      <c r="L3" s="631"/>
    </row>
    <row r="4" spans="2:13" ht="15" customHeight="1">
      <c r="C4" s="631"/>
      <c r="D4" s="631"/>
      <c r="E4" s="631"/>
      <c r="F4" s="631"/>
      <c r="G4" s="631"/>
      <c r="H4" s="631"/>
      <c r="I4" s="631"/>
      <c r="J4" s="631"/>
      <c r="K4" s="631"/>
      <c r="L4" s="631"/>
    </row>
    <row r="5" spans="2:13" ht="15" customHeight="1">
      <c r="C5" s="631"/>
      <c r="D5" s="631"/>
      <c r="E5" s="631"/>
      <c r="F5" s="631"/>
      <c r="G5" s="631"/>
      <c r="H5" s="631"/>
      <c r="I5" s="631"/>
      <c r="J5" s="631"/>
      <c r="K5" s="631"/>
      <c r="L5" s="631"/>
    </row>
    <row r="6" spans="2:13" ht="9.75" customHeight="1">
      <c r="C6" s="82"/>
      <c r="D6" s="83"/>
      <c r="E6" s="84"/>
      <c r="F6" s="110"/>
      <c r="G6" s="110"/>
      <c r="H6" s="110"/>
      <c r="I6" s="110"/>
      <c r="J6" s="86"/>
      <c r="K6" s="86"/>
      <c r="L6" s="87"/>
    </row>
    <row r="7" spans="2:13" s="89" customFormat="1" ht="24.75" customHeight="1">
      <c r="B7" s="90"/>
      <c r="C7" s="635"/>
      <c r="D7" s="632"/>
      <c r="E7" s="632" t="s">
        <v>2</v>
      </c>
      <c r="F7" s="633" t="s">
        <v>3</v>
      </c>
      <c r="G7" s="633"/>
      <c r="H7" s="633"/>
      <c r="I7" s="633"/>
      <c r="J7" s="634" t="s">
        <v>4</v>
      </c>
      <c r="K7" s="634"/>
      <c r="L7" s="91" t="s">
        <v>5</v>
      </c>
    </row>
    <row r="8" spans="2:13" s="89" customFormat="1" ht="80.25" customHeight="1">
      <c r="B8" s="90"/>
      <c r="C8" s="635"/>
      <c r="D8" s="632"/>
      <c r="E8" s="632"/>
      <c r="F8" s="428" t="s">
        <v>6</v>
      </c>
      <c r="G8" s="426" t="s">
        <v>56</v>
      </c>
      <c r="H8" s="426" t="s">
        <v>7</v>
      </c>
      <c r="I8" s="426" t="s">
        <v>8</v>
      </c>
      <c r="J8" s="427" t="s">
        <v>9</v>
      </c>
      <c r="K8" s="427" t="s">
        <v>10</v>
      </c>
      <c r="L8" s="93"/>
    </row>
    <row r="9" spans="2:13" ht="70.2">
      <c r="B9" s="90"/>
      <c r="C9" s="430"/>
      <c r="D9" s="114"/>
      <c r="E9" s="547" t="s">
        <v>93</v>
      </c>
      <c r="F9" s="37">
        <v>3966.5901130000002</v>
      </c>
      <c r="G9" s="37">
        <v>0</v>
      </c>
      <c r="H9" s="37">
        <v>2098.122789</v>
      </c>
      <c r="I9" s="37">
        <v>1008.01670955</v>
      </c>
      <c r="J9" s="603">
        <f>H9/F9</f>
        <v>0.52894872654567116</v>
      </c>
      <c r="K9" s="603">
        <f>I9/F9</f>
        <v>0.25412676400476875</v>
      </c>
      <c r="L9" s="100"/>
      <c r="M9" s="97"/>
    </row>
    <row r="10" spans="2:13" ht="70.2">
      <c r="B10" s="90"/>
      <c r="C10" s="430"/>
      <c r="D10" s="114"/>
      <c r="E10" s="547" t="s">
        <v>94</v>
      </c>
      <c r="F10" s="37">
        <v>6362.9179919999997</v>
      </c>
      <c r="G10" s="37">
        <v>0</v>
      </c>
      <c r="H10" s="37">
        <v>3491.9222799999998</v>
      </c>
      <c r="I10" s="37">
        <v>1403.9333093299999</v>
      </c>
      <c r="J10" s="603">
        <f t="shared" ref="J10:J17" si="0">H10/F10</f>
        <v>0.54879259553405224</v>
      </c>
      <c r="K10" s="603">
        <f t="shared" ref="K10:K17" si="1">I10/F10</f>
        <v>0.2206429991860879</v>
      </c>
      <c r="L10" s="100"/>
      <c r="M10" s="97"/>
    </row>
    <row r="11" spans="2:13" ht="70.2">
      <c r="B11" s="90"/>
      <c r="C11" s="430"/>
      <c r="D11" s="114"/>
      <c r="E11" s="547" t="s">
        <v>95</v>
      </c>
      <c r="F11" s="37">
        <v>7806.8046320000003</v>
      </c>
      <c r="G11" s="37">
        <v>0</v>
      </c>
      <c r="H11" s="37">
        <v>4649.3158720000001</v>
      </c>
      <c r="I11" s="37">
        <v>2167.6904276700002</v>
      </c>
      <c r="J11" s="603">
        <f t="shared" si="0"/>
        <v>0.59554658931037019</v>
      </c>
      <c r="K11" s="603">
        <f t="shared" si="1"/>
        <v>0.27766679580844927</v>
      </c>
      <c r="L11" s="100"/>
      <c r="M11" s="97"/>
    </row>
    <row r="12" spans="2:13" ht="70.2">
      <c r="B12" s="90"/>
      <c r="C12" s="430"/>
      <c r="D12" s="114"/>
      <c r="E12" s="547" t="s">
        <v>96</v>
      </c>
      <c r="F12" s="37">
        <v>3667.2</v>
      </c>
      <c r="G12" s="37">
        <v>0</v>
      </c>
      <c r="H12" s="37">
        <v>2984.9440439999998</v>
      </c>
      <c r="I12" s="37">
        <v>1274.4299639999999</v>
      </c>
      <c r="J12" s="603">
        <f t="shared" si="0"/>
        <v>0.81395725458115187</v>
      </c>
      <c r="K12" s="603">
        <f t="shared" si="1"/>
        <v>0.34752125981675391</v>
      </c>
      <c r="L12" s="100"/>
      <c r="M12" s="97"/>
    </row>
    <row r="13" spans="2:13" ht="70.2">
      <c r="B13" s="90"/>
      <c r="C13" s="430"/>
      <c r="D13" s="114"/>
      <c r="E13" s="547" t="s">
        <v>97</v>
      </c>
      <c r="F13" s="37">
        <v>4766.5901130000002</v>
      </c>
      <c r="G13" s="37">
        <v>0</v>
      </c>
      <c r="H13" s="37">
        <v>2910.2555750000001</v>
      </c>
      <c r="I13" s="37">
        <v>1012.05777546</v>
      </c>
      <c r="J13" s="603">
        <f t="shared" si="0"/>
        <v>0.61055293323057336</v>
      </c>
      <c r="K13" s="603">
        <f t="shared" si="1"/>
        <v>0.21232322298907097</v>
      </c>
      <c r="L13" s="100"/>
      <c r="M13" s="97"/>
    </row>
    <row r="14" spans="2:13" ht="70.2">
      <c r="B14" s="90"/>
      <c r="C14" s="430"/>
      <c r="D14" s="114"/>
      <c r="E14" s="547" t="s">
        <v>98</v>
      </c>
      <c r="F14" s="37">
        <v>3187.0040600000002</v>
      </c>
      <c r="G14" s="37">
        <v>0</v>
      </c>
      <c r="H14" s="37">
        <v>2735.4035840000001</v>
      </c>
      <c r="I14" s="37">
        <v>1061.0166216600001</v>
      </c>
      <c r="J14" s="603">
        <f t="shared" si="0"/>
        <v>0.85829937223236541</v>
      </c>
      <c r="K14" s="603">
        <f t="shared" si="1"/>
        <v>0.33291975839528737</v>
      </c>
      <c r="L14" s="100"/>
      <c r="M14" s="97"/>
    </row>
    <row r="15" spans="2:13" ht="70.2">
      <c r="B15" s="90"/>
      <c r="C15" s="430"/>
      <c r="D15" s="114"/>
      <c r="E15" s="547" t="s">
        <v>99</v>
      </c>
      <c r="F15" s="37">
        <v>4166.5901130000002</v>
      </c>
      <c r="G15" s="37">
        <v>0</v>
      </c>
      <c r="H15" s="37">
        <v>3456.1606200000001</v>
      </c>
      <c r="I15" s="37">
        <v>1335.6092369999999</v>
      </c>
      <c r="J15" s="603">
        <f t="shared" si="0"/>
        <v>0.82949378898984583</v>
      </c>
      <c r="K15" s="603">
        <f t="shared" si="1"/>
        <v>0.32055210634538361</v>
      </c>
      <c r="L15" s="100"/>
      <c r="M15" s="97"/>
    </row>
    <row r="16" spans="2:13" ht="70.2">
      <c r="B16" s="90"/>
      <c r="C16" s="430"/>
      <c r="D16" s="114"/>
      <c r="E16" s="547" t="s">
        <v>100</v>
      </c>
      <c r="F16" s="37">
        <v>3966.5901130000002</v>
      </c>
      <c r="G16" s="37">
        <v>0</v>
      </c>
      <c r="H16" s="37">
        <v>2579.7966000000001</v>
      </c>
      <c r="I16" s="37">
        <v>1362.47797881</v>
      </c>
      <c r="J16" s="603">
        <f t="shared" si="0"/>
        <v>0.65038144262626008</v>
      </c>
      <c r="K16" s="603">
        <f t="shared" si="1"/>
        <v>0.34348847246521635</v>
      </c>
      <c r="L16" s="100"/>
      <c r="M16" s="97"/>
    </row>
    <row r="17" spans="2:13" ht="70.2">
      <c r="B17" s="90"/>
      <c r="C17" s="430"/>
      <c r="D17" s="114"/>
      <c r="E17" s="547" t="s">
        <v>101</v>
      </c>
      <c r="F17" s="37">
        <v>5003.9656960000002</v>
      </c>
      <c r="G17" s="37">
        <v>0</v>
      </c>
      <c r="H17" s="37">
        <v>3185.9906460000002</v>
      </c>
      <c r="I17" s="37">
        <v>1205.790387</v>
      </c>
      <c r="J17" s="603">
        <f t="shared" si="0"/>
        <v>0.63669314290998691</v>
      </c>
      <c r="K17" s="603">
        <f t="shared" si="1"/>
        <v>0.24096695706045063</v>
      </c>
      <c r="L17" s="100"/>
      <c r="M17" s="97"/>
    </row>
    <row r="18" spans="2:13" s="89" customFormat="1" ht="22.8">
      <c r="B18" s="90"/>
      <c r="C18" s="419"/>
      <c r="D18" s="420"/>
      <c r="E18" s="424" t="s">
        <v>102</v>
      </c>
      <c r="F18" s="425">
        <f>SUM(F9:F17)</f>
        <v>42894.252831999998</v>
      </c>
      <c r="G18" s="425">
        <f t="shared" ref="G18" si="2">SUM(G9:G17)</f>
        <v>0</v>
      </c>
      <c r="H18" s="425">
        <f>SUM(H9:H17)</f>
        <v>28091.91201</v>
      </c>
      <c r="I18" s="425">
        <f>SUM(I9:I17)</f>
        <v>11831.02241048</v>
      </c>
      <c r="J18" s="429">
        <f>H18/F18</f>
        <v>0.65491085997056586</v>
      </c>
      <c r="K18" s="429">
        <f>I18/F18</f>
        <v>0.27581835862294851</v>
      </c>
      <c r="L18" s="100"/>
      <c r="M18" s="101"/>
    </row>
    <row r="19" spans="2:13"/>
    <row r="20" spans="2:13"/>
    <row r="21" spans="2:13"/>
  </sheetData>
  <mergeCells count="6">
    <mergeCell ref="C2:L5"/>
    <mergeCell ref="C7:C8"/>
    <mergeCell ref="D7:D8"/>
    <mergeCell ref="E7:E8"/>
    <mergeCell ref="F7:I7"/>
    <mergeCell ref="J7:K7"/>
  </mergeCells>
  <dataValidations count="1">
    <dataValidation type="list" allowBlank="1" showInputMessage="1" showErrorMessage="1" sqref="F982057 F916521 F850985 F785449 F719913 F654377 F588841 F523305 F457769 F392233 F326697 F261161 F195625 F130089 F64553" xr:uid="{00000000-0002-0000-0600-000000000000}">
      <formula1>#REF!</formula1>
    </dataValidation>
  </dataValidations>
  <printOptions horizontalCentered="1"/>
  <pageMargins left="0.31496062992125984" right="0.31496062992125984" top="0.35433070866141736" bottom="0.35433070866141736" header="0.31496062992125984" footer="0.31496062992125984"/>
  <pageSetup scale="45" fitToHeight="0" orientation="landscape" horizontalDpi="1200" verticalDpi="1200"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BA24C-3F18-46AA-93D8-458F63E6ED36}">
  <sheetPr>
    <tabColor theme="3" tint="0.79998168889431442"/>
    <pageSetUpPr fitToPage="1"/>
  </sheetPr>
  <dimension ref="A1:GZ318"/>
  <sheetViews>
    <sheetView showGridLines="0" showWhiteSpace="0" topLeftCell="V1" zoomScale="55" zoomScaleNormal="55" zoomScaleSheetLayoutView="55" workbookViewId="0">
      <selection activeCell="AD202" sqref="AD202"/>
    </sheetView>
  </sheetViews>
  <sheetFormatPr baseColWidth="10" defaultColWidth="11.44140625" defaultRowHeight="17.399999999999999"/>
  <cols>
    <col min="1" max="1" width="5.6640625" style="1" hidden="1" customWidth="1"/>
    <col min="2" max="2" width="11.6640625" style="1" hidden="1" customWidth="1"/>
    <col min="3" max="3" width="65.6640625" style="1" hidden="1" customWidth="1"/>
    <col min="4" max="4" width="34" style="1" hidden="1" customWidth="1"/>
    <col min="5" max="9" width="8.33203125" style="1" hidden="1" customWidth="1"/>
    <col min="10" max="10" width="8.6640625" style="1" hidden="1" customWidth="1"/>
    <col min="11" max="15" width="8.33203125" style="1" hidden="1" customWidth="1"/>
    <col min="16" max="16" width="12.6640625" style="1" hidden="1" customWidth="1"/>
    <col min="17" max="17" width="13.6640625" style="1" hidden="1" customWidth="1"/>
    <col min="18" max="18" width="36" style="1" hidden="1" customWidth="1"/>
    <col min="19" max="19" width="31.33203125" style="1" hidden="1" customWidth="1"/>
    <col min="20" max="20" width="199.6640625" style="1" hidden="1" customWidth="1"/>
    <col min="21" max="21" width="24.5546875" style="373" hidden="1" customWidth="1"/>
    <col min="22" max="22" width="130.33203125" style="136" customWidth="1"/>
    <col min="23" max="23" width="37.44140625" style="1" customWidth="1"/>
    <col min="24" max="24" width="22.6640625" style="1" hidden="1" customWidth="1"/>
    <col min="25" max="25" width="38.6640625" style="1" hidden="1" customWidth="1"/>
    <col min="26" max="26" width="12.6640625" style="1" hidden="1" customWidth="1"/>
    <col min="27" max="27" width="59" style="1" hidden="1" customWidth="1"/>
    <col min="28" max="28" width="16" style="1" hidden="1" customWidth="1"/>
    <col min="29" max="29" width="19.33203125" style="1" hidden="1" customWidth="1"/>
    <col min="30" max="30" width="29.33203125" style="418" customWidth="1"/>
    <col min="31" max="31" width="23.6640625" style="1" customWidth="1"/>
    <col min="32" max="32" width="29.33203125" style="1" customWidth="1"/>
    <col min="33" max="33" width="30.6640625" style="1" customWidth="1"/>
    <col min="34" max="34" width="34.44140625" style="418" customWidth="1"/>
    <col min="35" max="35" width="17.5546875" style="221" bestFit="1" customWidth="1"/>
    <col min="36" max="36" width="4.33203125" style="132" hidden="1" customWidth="1"/>
    <col min="37" max="37" width="26.33203125" style="132" hidden="1" customWidth="1"/>
    <col min="38" max="38" width="27.44140625" style="132" hidden="1" customWidth="1"/>
    <col min="39" max="39" width="16.33203125" style="133" customWidth="1"/>
    <col min="40" max="40" width="29.33203125" style="418" customWidth="1"/>
    <col min="41" max="41" width="13.6640625" style="221" customWidth="1"/>
    <col min="42" max="42" width="41.44140625" style="132" hidden="1" customWidth="1"/>
    <col min="43" max="43" width="35.33203125" style="132" hidden="1" customWidth="1"/>
    <col min="44" max="44" width="37.6640625" style="132" hidden="1" customWidth="1"/>
    <col min="45" max="45" width="22.5546875" style="133" customWidth="1"/>
    <col min="46" max="46" width="29.33203125" style="418" customWidth="1"/>
    <col min="47" max="47" width="13.6640625" style="221" customWidth="1"/>
    <col min="48" max="48" width="28.44140625" style="418" customWidth="1"/>
    <col min="49" max="49" width="51.44140625" style="371" hidden="1" customWidth="1"/>
    <col min="50" max="50" width="59.33203125" style="371" hidden="1" customWidth="1"/>
    <col min="51" max="51" width="35.5546875" style="371" hidden="1" customWidth="1"/>
    <col min="52" max="52" width="22.33203125" style="132" hidden="1" customWidth="1"/>
    <col min="53" max="53" width="63.6640625" style="132" hidden="1" customWidth="1"/>
    <col min="54" max="54" width="14.6640625" style="199" hidden="1" customWidth="1"/>
    <col min="55" max="61" width="13.6640625" style="133" hidden="1" customWidth="1"/>
    <col min="62" max="62" width="13.33203125" style="133" hidden="1" customWidth="1"/>
    <col min="63" max="63" width="18.5546875" style="133" hidden="1" customWidth="1"/>
    <col min="64" max="64" width="13.6640625" style="133" hidden="1" customWidth="1"/>
    <col min="65" max="65" width="17.33203125" style="133" hidden="1" customWidth="1"/>
    <col min="66" max="66" width="16.6640625" style="133" hidden="1" customWidth="1"/>
    <col min="67" max="67" width="5.6640625" style="159" hidden="1" customWidth="1"/>
    <col min="68" max="71" width="13.6640625" style="133" hidden="1" customWidth="1"/>
    <col min="72" max="72" width="13.33203125" style="133" hidden="1" customWidth="1"/>
    <col min="73" max="75" width="13.6640625" style="133" hidden="1" customWidth="1"/>
    <col min="76" max="76" width="18.5546875" style="133" hidden="1" customWidth="1"/>
    <col min="77" max="77" width="13.6640625" style="133" hidden="1" customWidth="1"/>
    <col min="78" max="78" width="17.33203125" style="133" hidden="1" customWidth="1"/>
    <col min="79" max="79" width="16.6640625" style="133" hidden="1" customWidth="1"/>
    <col min="80" max="80" width="10" style="1" hidden="1" customWidth="1"/>
    <col min="81" max="81" width="22.6640625" style="393" hidden="1" customWidth="1"/>
    <col min="82" max="92" width="26.33203125" style="393" hidden="1" customWidth="1"/>
    <col min="93" max="93" width="20.6640625" style="418" hidden="1" customWidth="1"/>
    <col min="94" max="94" width="21.44140625" style="393" hidden="1" customWidth="1"/>
    <col min="95" max="105" width="26.33203125" style="393" hidden="1" customWidth="1"/>
    <col min="106" max="106" width="11.44140625" style="1" hidden="1" customWidth="1"/>
    <col min="107" max="107" width="37.33203125" style="393" hidden="1" customWidth="1"/>
    <col min="108" max="116" width="39.6640625" style="393" hidden="1" customWidth="1"/>
    <col min="117" max="118" width="39.5546875" style="393" hidden="1" customWidth="1"/>
    <col min="119" max="119" width="5.6640625" style="418" hidden="1" customWidth="1"/>
    <col min="120" max="120" width="34.6640625" style="393" hidden="1" customWidth="1"/>
    <col min="121" max="131" width="39.5546875" style="393" hidden="1" customWidth="1"/>
    <col min="132" max="132" width="17.88671875" style="1" hidden="1" customWidth="1"/>
    <col min="133" max="139" width="13.6640625" style="393" hidden="1" customWidth="1"/>
    <col min="140" max="140" width="13.33203125" style="393" hidden="1" customWidth="1"/>
    <col min="141" max="141" width="18.5546875" style="393" hidden="1" customWidth="1"/>
    <col min="142" max="142" width="13.6640625" style="393" hidden="1" customWidth="1"/>
    <col min="143" max="143" width="17.33203125" style="393" hidden="1" customWidth="1"/>
    <col min="144" max="144" width="16.6640625" style="393" hidden="1" customWidth="1"/>
    <col min="145" max="145" width="5.6640625" style="418" hidden="1" customWidth="1"/>
    <col min="146" max="149" width="13.6640625" style="393" hidden="1" customWidth="1"/>
    <col min="150" max="150" width="13.33203125" style="393" hidden="1" customWidth="1"/>
    <col min="151" max="153" width="13.6640625" style="393" hidden="1" customWidth="1"/>
    <col min="154" max="154" width="18.5546875" style="393" hidden="1" customWidth="1"/>
    <col min="155" max="155" width="13.6640625" style="393" hidden="1" customWidth="1"/>
    <col min="156" max="156" width="17.33203125" style="393" hidden="1" customWidth="1"/>
    <col min="157" max="157" width="16.6640625" style="393" hidden="1" customWidth="1"/>
    <col min="158" max="175" width="11.44140625" style="1" hidden="1" customWidth="1"/>
    <col min="176" max="207" width="11.44140625" style="1" customWidth="1"/>
    <col min="208" max="16384" width="11.44140625" style="1"/>
  </cols>
  <sheetData>
    <row r="1" spans="1:157" ht="18" thickBot="1">
      <c r="T1" s="128" t="s">
        <v>103</v>
      </c>
      <c r="U1" s="372"/>
      <c r="V1" s="129" t="s">
        <v>103</v>
      </c>
      <c r="W1" s="636" t="s">
        <v>155</v>
      </c>
      <c r="X1" s="637"/>
      <c r="AD1" s="392"/>
      <c r="AE1" s="130"/>
      <c r="AF1" s="130"/>
      <c r="AG1" s="130"/>
      <c r="AH1" s="393"/>
      <c r="AI1" s="131"/>
      <c r="AN1" s="393"/>
      <c r="AO1" s="131"/>
      <c r="AT1" s="393"/>
      <c r="AU1" s="131"/>
      <c r="AV1" s="393"/>
      <c r="AW1" s="327"/>
      <c r="AX1" s="327"/>
      <c r="AY1" s="327"/>
      <c r="BC1" s="134"/>
      <c r="BD1" s="134"/>
      <c r="BE1" s="134"/>
      <c r="BF1" s="134"/>
      <c r="BG1" s="134"/>
      <c r="BH1" s="134"/>
      <c r="BI1" s="134"/>
      <c r="BJ1" s="134"/>
      <c r="BK1" s="134"/>
      <c r="BL1" s="134"/>
      <c r="BM1" s="134"/>
      <c r="BN1" s="134"/>
      <c r="BO1" s="135"/>
      <c r="BP1" s="134"/>
      <c r="BQ1" s="134"/>
      <c r="BR1" s="134"/>
      <c r="BS1" s="134"/>
      <c r="BT1" s="134"/>
      <c r="BU1" s="134"/>
      <c r="BV1" s="134"/>
      <c r="BW1" s="134"/>
      <c r="BX1" s="134"/>
      <c r="BY1" s="134"/>
      <c r="BZ1" s="134"/>
      <c r="CA1" s="134"/>
      <c r="CC1" s="368"/>
      <c r="CD1" s="368"/>
      <c r="CE1" s="368"/>
      <c r="CF1" s="368"/>
      <c r="CG1" s="368"/>
      <c r="CH1" s="368"/>
      <c r="CI1" s="368"/>
      <c r="CJ1" s="368"/>
      <c r="CK1" s="368"/>
      <c r="CL1" s="368"/>
      <c r="CM1" s="368"/>
      <c r="CN1" s="368"/>
      <c r="CO1" s="368"/>
      <c r="CP1" s="368"/>
      <c r="CQ1" s="368"/>
      <c r="CR1" s="368"/>
      <c r="CS1" s="368"/>
      <c r="CT1" s="368"/>
      <c r="CU1" s="368"/>
      <c r="CV1" s="368"/>
      <c r="CW1" s="368"/>
      <c r="CX1" s="368"/>
      <c r="CY1" s="368"/>
      <c r="CZ1" s="368"/>
      <c r="DA1" s="368"/>
      <c r="DC1" s="368"/>
      <c r="DD1" s="368"/>
      <c r="DE1" s="368"/>
      <c r="DF1" s="368"/>
      <c r="DG1" s="368"/>
      <c r="DH1" s="368"/>
      <c r="DI1" s="368"/>
      <c r="DJ1" s="368"/>
      <c r="DK1" s="368"/>
      <c r="DL1" s="368"/>
      <c r="DM1" s="368"/>
      <c r="DN1" s="368"/>
      <c r="DO1" s="368"/>
      <c r="DP1" s="368"/>
      <c r="DQ1" s="368"/>
      <c r="DR1" s="368"/>
      <c r="DS1" s="368"/>
      <c r="DT1" s="368"/>
      <c r="DU1" s="368"/>
      <c r="DV1" s="368"/>
      <c r="DW1" s="368"/>
      <c r="DX1" s="368"/>
      <c r="DY1" s="368"/>
      <c r="DZ1" s="368"/>
      <c r="EA1" s="368"/>
      <c r="EC1" s="368"/>
      <c r="ED1" s="368"/>
      <c r="EE1" s="368"/>
      <c r="EF1" s="368"/>
      <c r="EG1" s="368"/>
      <c r="EH1" s="368"/>
      <c r="EI1" s="368"/>
      <c r="EJ1" s="368"/>
      <c r="EK1" s="368"/>
      <c r="EL1" s="368"/>
      <c r="EM1" s="368"/>
      <c r="EN1" s="368"/>
      <c r="EO1" s="368"/>
      <c r="EP1" s="368"/>
      <c r="EQ1" s="368"/>
      <c r="ER1" s="368"/>
      <c r="ES1" s="368"/>
      <c r="ET1" s="368"/>
      <c r="EU1" s="368"/>
      <c r="EV1" s="368"/>
      <c r="EW1" s="368"/>
      <c r="EX1" s="368"/>
      <c r="EY1" s="368"/>
      <c r="EZ1" s="368"/>
      <c r="FA1" s="368"/>
    </row>
    <row r="2" spans="1:157">
      <c r="AD2" s="393"/>
      <c r="AH2" s="393"/>
      <c r="AI2" s="131"/>
      <c r="AN2" s="393"/>
      <c r="AO2" s="131"/>
      <c r="AT2" s="393"/>
      <c r="AU2" s="131"/>
      <c r="AV2" s="393"/>
      <c r="AW2" s="132"/>
      <c r="AX2" s="132"/>
      <c r="AY2" s="132"/>
      <c r="BJ2" s="134"/>
      <c r="BK2" s="134"/>
      <c r="BL2" s="134"/>
      <c r="BM2" s="134"/>
      <c r="BN2" s="134"/>
      <c r="BO2" s="135"/>
      <c r="BP2" s="134"/>
      <c r="BQ2" s="134"/>
      <c r="BR2" s="134"/>
      <c r="BS2" s="134"/>
      <c r="BT2" s="134"/>
      <c r="BU2" s="134"/>
      <c r="BV2" s="134"/>
      <c r="BW2" s="134"/>
      <c r="BX2" s="134"/>
      <c r="BY2" s="134"/>
      <c r="BZ2" s="134"/>
      <c r="CA2" s="134"/>
      <c r="CJ2" s="368"/>
      <c r="CK2" s="368"/>
      <c r="CL2" s="368"/>
      <c r="CM2" s="368"/>
      <c r="CN2" s="368"/>
      <c r="CO2" s="368"/>
      <c r="CP2" s="368"/>
      <c r="CQ2" s="368"/>
      <c r="CR2" s="368"/>
      <c r="CS2" s="368"/>
      <c r="CT2" s="368"/>
      <c r="CU2" s="368"/>
      <c r="CV2" s="368"/>
      <c r="CW2" s="368"/>
      <c r="CX2" s="368"/>
      <c r="CY2" s="368"/>
      <c r="CZ2" s="368"/>
      <c r="DA2" s="368"/>
      <c r="DJ2" s="368"/>
      <c r="DK2" s="368"/>
      <c r="DL2" s="368"/>
      <c r="DM2" s="368"/>
      <c r="DN2" s="368"/>
      <c r="DO2" s="368"/>
      <c r="DP2" s="368"/>
      <c r="DQ2" s="368"/>
      <c r="DR2" s="368"/>
      <c r="DS2" s="368"/>
      <c r="DT2" s="368"/>
      <c r="DU2" s="368"/>
      <c r="DV2" s="368"/>
      <c r="DW2" s="368"/>
      <c r="DX2" s="368"/>
      <c r="DY2" s="368"/>
      <c r="DZ2" s="368"/>
      <c r="EA2" s="368"/>
      <c r="EJ2" s="368"/>
      <c r="EK2" s="368"/>
      <c r="EL2" s="368"/>
      <c r="EM2" s="368"/>
      <c r="EN2" s="368"/>
      <c r="EO2" s="368"/>
      <c r="EP2" s="368"/>
      <c r="EQ2" s="368"/>
      <c r="ER2" s="368"/>
      <c r="ES2" s="368"/>
      <c r="ET2" s="368"/>
      <c r="EU2" s="368"/>
      <c r="EV2" s="368"/>
      <c r="EW2" s="368"/>
      <c r="EX2" s="368"/>
      <c r="EY2" s="368"/>
      <c r="EZ2" s="368"/>
      <c r="FA2" s="368"/>
    </row>
    <row r="3" spans="1:157" hidden="1">
      <c r="AD3" s="393"/>
      <c r="AH3" s="393"/>
      <c r="AI3" s="131"/>
      <c r="AN3" s="393"/>
      <c r="AO3" s="131"/>
      <c r="AT3" s="393"/>
      <c r="AU3" s="131"/>
      <c r="AV3" s="393"/>
      <c r="AW3" s="327"/>
      <c r="AX3" s="327"/>
      <c r="AY3" s="327"/>
      <c r="BC3" s="134"/>
      <c r="BD3" s="134"/>
      <c r="BE3" s="134"/>
      <c r="BF3" s="134"/>
      <c r="BG3" s="134"/>
      <c r="BH3" s="134"/>
      <c r="BI3" s="134"/>
      <c r="BJ3" s="134"/>
      <c r="BK3" s="134"/>
      <c r="BL3" s="134"/>
      <c r="BM3" s="134"/>
      <c r="BN3" s="134"/>
      <c r="BO3" s="135"/>
      <c r="BP3" s="134"/>
      <c r="BQ3" s="134"/>
      <c r="BR3" s="134"/>
      <c r="BS3" s="134"/>
      <c r="BT3" s="134"/>
      <c r="BU3" s="134"/>
      <c r="BV3" s="134"/>
      <c r="BW3" s="134"/>
      <c r="BX3" s="134"/>
      <c r="BY3" s="134"/>
      <c r="BZ3" s="134"/>
      <c r="CA3" s="134"/>
      <c r="CC3" s="368"/>
      <c r="CD3" s="368"/>
      <c r="CE3" s="368"/>
      <c r="CF3" s="368"/>
      <c r="CG3" s="368"/>
      <c r="CH3" s="368"/>
      <c r="CI3" s="368"/>
      <c r="CJ3" s="368"/>
      <c r="CK3" s="368"/>
      <c r="CL3" s="368"/>
      <c r="CM3" s="368"/>
      <c r="CN3" s="368"/>
      <c r="CO3" s="368"/>
      <c r="CP3" s="368"/>
      <c r="CQ3" s="368"/>
      <c r="CR3" s="368"/>
      <c r="CS3" s="368"/>
      <c r="CT3" s="368"/>
      <c r="CU3" s="368"/>
      <c r="CV3" s="368"/>
      <c r="CW3" s="368"/>
      <c r="CX3" s="368"/>
      <c r="CY3" s="368"/>
      <c r="CZ3" s="368"/>
      <c r="DA3" s="368"/>
      <c r="DC3" s="368"/>
      <c r="DD3" s="368"/>
      <c r="DE3" s="368"/>
      <c r="DF3" s="368"/>
      <c r="DG3" s="368"/>
      <c r="DH3" s="368"/>
      <c r="DI3" s="368"/>
      <c r="DJ3" s="368"/>
      <c r="DK3" s="368"/>
      <c r="DL3" s="368"/>
      <c r="DM3" s="368"/>
      <c r="DN3" s="368"/>
      <c r="DO3" s="368"/>
      <c r="DP3" s="368"/>
      <c r="DQ3" s="368"/>
      <c r="DR3" s="368"/>
      <c r="DS3" s="368"/>
      <c r="DT3" s="368"/>
      <c r="DU3" s="368"/>
      <c r="DV3" s="368"/>
      <c r="DW3" s="368"/>
      <c r="DX3" s="368"/>
      <c r="DY3" s="368"/>
      <c r="DZ3" s="368"/>
      <c r="EA3" s="368"/>
      <c r="EC3" s="368"/>
      <c r="ED3" s="368"/>
      <c r="EE3" s="368"/>
      <c r="EF3" s="368"/>
      <c r="EG3" s="368"/>
      <c r="EH3" s="368"/>
      <c r="EI3" s="368"/>
      <c r="EJ3" s="368"/>
      <c r="EK3" s="368"/>
      <c r="EL3" s="368"/>
      <c r="EM3" s="368"/>
      <c r="EN3" s="368"/>
      <c r="EO3" s="368"/>
      <c r="EP3" s="368"/>
      <c r="EQ3" s="368"/>
      <c r="ER3" s="368"/>
      <c r="ES3" s="368"/>
      <c r="ET3" s="368"/>
      <c r="EU3" s="368"/>
      <c r="EV3" s="368"/>
      <c r="EW3" s="368"/>
      <c r="EX3" s="368"/>
      <c r="EY3" s="368"/>
      <c r="EZ3" s="368"/>
      <c r="FA3" s="368"/>
    </row>
    <row r="4" spans="1:157" ht="15" customHeight="1">
      <c r="T4" s="137"/>
      <c r="U4" s="374"/>
      <c r="V4" s="138"/>
      <c r="W4" s="137"/>
      <c r="X4" s="137"/>
      <c r="Y4" s="137"/>
      <c r="Z4" s="137"/>
      <c r="AA4" s="137"/>
      <c r="AB4" s="137"/>
      <c r="AC4" s="137"/>
      <c r="AD4" s="368"/>
      <c r="AE4" s="137"/>
      <c r="AF4" s="137"/>
      <c r="AG4" s="137"/>
      <c r="AH4" s="368"/>
      <c r="AI4" s="139"/>
      <c r="AJ4" s="140"/>
      <c r="AK4" s="140"/>
      <c r="AL4" s="140"/>
      <c r="AM4" s="134"/>
      <c r="AN4" s="368"/>
      <c r="AO4" s="139"/>
      <c r="AP4" s="140"/>
      <c r="AQ4" s="140"/>
      <c r="AR4" s="140"/>
      <c r="AS4" s="134"/>
      <c r="AT4" s="368"/>
      <c r="AU4" s="139"/>
      <c r="AV4" s="368"/>
      <c r="AW4" s="328"/>
      <c r="AX4" s="328"/>
      <c r="AY4" s="328"/>
      <c r="AZ4" s="140"/>
      <c r="BA4" s="140"/>
      <c r="BC4" s="134"/>
      <c r="BD4" s="134"/>
      <c r="BE4" s="134"/>
      <c r="BF4" s="134"/>
      <c r="BG4" s="134"/>
      <c r="BH4" s="134"/>
      <c r="BI4" s="134"/>
      <c r="BJ4" s="134"/>
      <c r="BK4" s="134"/>
      <c r="BL4" s="134"/>
      <c r="BM4" s="134"/>
      <c r="BN4" s="134"/>
      <c r="BO4" s="135"/>
      <c r="BP4" s="134"/>
      <c r="BQ4" s="134"/>
      <c r="BR4" s="134"/>
      <c r="BS4" s="134"/>
      <c r="BT4" s="134"/>
      <c r="BU4" s="134"/>
      <c r="BV4" s="134"/>
      <c r="BW4" s="134"/>
      <c r="BX4" s="134"/>
      <c r="BY4" s="134"/>
      <c r="BZ4" s="134"/>
      <c r="CA4" s="134"/>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C4" s="368"/>
      <c r="DD4" s="368"/>
      <c r="DE4" s="368"/>
      <c r="DF4" s="368"/>
      <c r="DG4" s="368"/>
      <c r="DH4" s="368"/>
      <c r="DI4" s="368"/>
      <c r="DJ4" s="368"/>
      <c r="DK4" s="368"/>
      <c r="DL4" s="368"/>
      <c r="DM4" s="368"/>
      <c r="DN4" s="368"/>
      <c r="DO4" s="368"/>
      <c r="DP4" s="368"/>
      <c r="DQ4" s="368"/>
      <c r="DR4" s="368"/>
      <c r="DS4" s="368"/>
      <c r="DT4" s="368"/>
      <c r="DU4" s="368"/>
      <c r="DV4" s="368"/>
      <c r="DW4" s="368"/>
      <c r="DX4" s="368"/>
      <c r="DY4" s="368"/>
      <c r="DZ4" s="368"/>
      <c r="EA4" s="368"/>
      <c r="EC4" s="368"/>
      <c r="ED4" s="368"/>
      <c r="EE4" s="368"/>
      <c r="EF4" s="368"/>
      <c r="EG4" s="368"/>
      <c r="EH4" s="368"/>
      <c r="EI4" s="368"/>
      <c r="EJ4" s="368"/>
      <c r="EK4" s="368"/>
      <c r="EL4" s="368"/>
      <c r="EM4" s="368"/>
      <c r="EN4" s="368"/>
      <c r="EO4" s="368"/>
      <c r="EP4" s="368"/>
      <c r="EQ4" s="368"/>
      <c r="ER4" s="368"/>
      <c r="ES4" s="368"/>
      <c r="ET4" s="368"/>
      <c r="EU4" s="368"/>
      <c r="EV4" s="368"/>
      <c r="EW4" s="368"/>
      <c r="EX4" s="368"/>
      <c r="EY4" s="368"/>
      <c r="EZ4" s="368"/>
      <c r="FA4" s="368"/>
    </row>
    <row r="5" spans="1:157" ht="75" customHeight="1">
      <c r="A5" s="141"/>
      <c r="B5" s="141"/>
      <c r="C5" s="141"/>
      <c r="D5" s="141"/>
      <c r="E5" s="141"/>
      <c r="F5" s="141"/>
      <c r="G5" s="141"/>
      <c r="H5" s="141"/>
      <c r="I5" s="141"/>
      <c r="J5" s="141"/>
      <c r="K5" s="141"/>
      <c r="L5" s="141"/>
      <c r="M5" s="141"/>
      <c r="N5" s="141"/>
      <c r="O5" s="141"/>
      <c r="P5" s="141"/>
      <c r="Q5" s="141"/>
      <c r="R5" s="141"/>
      <c r="S5" s="141"/>
      <c r="T5" s="638" t="s">
        <v>503</v>
      </c>
      <c r="U5" s="638"/>
      <c r="V5" s="638"/>
      <c r="W5" s="638"/>
      <c r="X5" s="638"/>
      <c r="Y5" s="638"/>
      <c r="Z5" s="638"/>
      <c r="AA5" s="638"/>
      <c r="AB5" s="638"/>
      <c r="AC5" s="638"/>
      <c r="AD5" s="638"/>
      <c r="AE5" s="638"/>
      <c r="AF5" s="638"/>
      <c r="AG5" s="638"/>
      <c r="AH5" s="638"/>
      <c r="AI5" s="638"/>
      <c r="AJ5" s="638"/>
      <c r="AK5" s="638"/>
      <c r="AL5" s="638"/>
      <c r="AM5" s="638"/>
      <c r="AN5" s="638"/>
      <c r="AO5" s="638"/>
      <c r="AP5" s="638"/>
      <c r="AQ5" s="638"/>
      <c r="AR5" s="638"/>
      <c r="AS5" s="638"/>
      <c r="AT5" s="638"/>
      <c r="AU5" s="638"/>
      <c r="AV5" s="638"/>
      <c r="AW5" s="638"/>
      <c r="AX5" s="638"/>
      <c r="AY5" s="142"/>
      <c r="AZ5" s="141"/>
      <c r="BA5" s="141"/>
      <c r="BC5" s="134"/>
      <c r="BD5" s="134"/>
      <c r="BE5" s="134"/>
      <c r="BF5" s="134"/>
      <c r="BG5" s="134"/>
      <c r="BH5" s="134"/>
      <c r="BI5" s="134"/>
      <c r="BJ5" s="134"/>
      <c r="BK5" s="134"/>
      <c r="BL5" s="134"/>
      <c r="BM5" s="134"/>
      <c r="BN5" s="134"/>
      <c r="BO5" s="135"/>
      <c r="BP5" s="134"/>
      <c r="BQ5" s="134"/>
      <c r="BR5" s="134"/>
      <c r="BS5" s="134"/>
      <c r="BT5" s="134"/>
      <c r="BU5" s="134"/>
      <c r="BV5" s="134"/>
      <c r="BW5" s="134"/>
      <c r="BX5" s="134"/>
      <c r="BY5" s="134"/>
      <c r="BZ5" s="134"/>
      <c r="CA5" s="134"/>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C5" s="368"/>
      <c r="DD5" s="368"/>
      <c r="DE5" s="368"/>
      <c r="DF5" s="368"/>
      <c r="DG5" s="368"/>
      <c r="DH5" s="368"/>
      <c r="DI5" s="368"/>
      <c r="DJ5" s="368"/>
      <c r="DK5" s="368"/>
      <c r="DL5" s="368"/>
      <c r="DM5" s="368"/>
      <c r="DN5" s="368"/>
      <c r="DO5" s="368"/>
      <c r="DP5" s="368"/>
      <c r="DQ5" s="368"/>
      <c r="DR5" s="368"/>
      <c r="DS5" s="368"/>
      <c r="DT5" s="368"/>
      <c r="DU5" s="368"/>
      <c r="DV5" s="368"/>
      <c r="DW5" s="368"/>
      <c r="DX5" s="368"/>
      <c r="DY5" s="368"/>
      <c r="DZ5" s="368"/>
      <c r="EA5" s="368"/>
      <c r="EC5" s="368"/>
      <c r="ED5" s="368"/>
      <c r="EE5" s="368"/>
      <c r="EF5" s="368"/>
      <c r="EG5" s="368"/>
      <c r="EH5" s="368"/>
      <c r="EI5" s="368"/>
      <c r="EJ5" s="368"/>
      <c r="EK5" s="368"/>
      <c r="EL5" s="368"/>
      <c r="EM5" s="368"/>
      <c r="EN5" s="368"/>
      <c r="EO5" s="368"/>
      <c r="EP5" s="368"/>
      <c r="EQ5" s="368"/>
      <c r="ER5" s="368"/>
      <c r="ES5" s="368"/>
      <c r="ET5" s="368"/>
      <c r="EU5" s="368"/>
      <c r="EV5" s="368"/>
      <c r="EW5" s="368"/>
      <c r="EX5" s="368"/>
      <c r="EY5" s="368"/>
      <c r="EZ5" s="368"/>
      <c r="FA5" s="368"/>
    </row>
    <row r="6" spans="1:157">
      <c r="T6" s="143" t="s">
        <v>105</v>
      </c>
      <c r="U6" s="375"/>
      <c r="V6" s="144" t="s">
        <v>105</v>
      </c>
      <c r="W6" s="137"/>
      <c r="X6" s="137"/>
      <c r="Y6" s="137"/>
      <c r="Z6" s="137"/>
      <c r="AA6" s="137"/>
      <c r="AB6" s="137"/>
      <c r="AC6" s="137"/>
      <c r="AD6" s="368"/>
      <c r="AE6" s="137"/>
      <c r="AF6" s="137"/>
      <c r="AG6" s="137"/>
      <c r="AH6" s="368"/>
      <c r="AI6" s="139"/>
      <c r="AJ6" s="140"/>
      <c r="AK6" s="140"/>
      <c r="AL6" s="140"/>
      <c r="AM6" s="145"/>
      <c r="AN6" s="368"/>
      <c r="AO6" s="139"/>
      <c r="AP6" s="140"/>
      <c r="AQ6" s="140"/>
      <c r="AR6" s="140"/>
      <c r="AS6" s="134"/>
      <c r="AT6" s="368"/>
      <c r="AU6" s="139"/>
      <c r="AV6" s="368"/>
      <c r="AW6" s="328"/>
      <c r="AX6" s="328"/>
      <c r="AY6" s="328"/>
      <c r="AZ6" s="140"/>
      <c r="BA6" s="140"/>
      <c r="BC6" s="134"/>
      <c r="BD6" s="134"/>
      <c r="BE6" s="134"/>
      <c r="BF6" s="134"/>
      <c r="BG6" s="134"/>
      <c r="BH6" s="134"/>
      <c r="BI6" s="134"/>
      <c r="BJ6" s="134"/>
      <c r="BK6" s="134"/>
      <c r="BL6" s="134"/>
      <c r="BM6" s="134"/>
      <c r="BN6" s="134"/>
      <c r="BO6" s="135"/>
      <c r="BP6" s="134"/>
      <c r="BQ6" s="134"/>
      <c r="BR6" s="134"/>
      <c r="BS6" s="134"/>
      <c r="BT6" s="134"/>
      <c r="BU6" s="134"/>
      <c r="BV6" s="134"/>
      <c r="BW6" s="134"/>
      <c r="BX6" s="134"/>
      <c r="BY6" s="134"/>
      <c r="BZ6" s="134"/>
      <c r="CA6" s="134"/>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C6" s="368"/>
      <c r="DD6" s="368"/>
      <c r="DE6" s="368"/>
      <c r="DF6" s="368"/>
      <c r="DG6" s="368"/>
      <c r="DH6" s="368"/>
      <c r="DI6" s="368"/>
      <c r="DJ6" s="368"/>
      <c r="DK6" s="368"/>
      <c r="DL6" s="368"/>
      <c r="DM6" s="368"/>
      <c r="DN6" s="368"/>
      <c r="DO6" s="368"/>
      <c r="DP6" s="368"/>
      <c r="DQ6" s="368"/>
      <c r="DR6" s="368"/>
      <c r="DS6" s="368"/>
      <c r="DT6" s="368"/>
      <c r="DU6" s="368"/>
      <c r="DV6" s="368"/>
      <c r="DW6" s="368"/>
      <c r="DX6" s="368"/>
      <c r="DY6" s="368"/>
      <c r="DZ6" s="368"/>
      <c r="EA6" s="368"/>
      <c r="EC6" s="368"/>
      <c r="ED6" s="368"/>
      <c r="EE6" s="368"/>
      <c r="EF6" s="368"/>
      <c r="EG6" s="368"/>
      <c r="EH6" s="368"/>
      <c r="EI6" s="368"/>
      <c r="EJ6" s="368"/>
      <c r="EK6" s="368"/>
      <c r="EL6" s="368"/>
      <c r="EM6" s="368"/>
      <c r="EN6" s="368"/>
      <c r="EO6" s="368"/>
      <c r="EP6" s="368"/>
      <c r="EQ6" s="368"/>
      <c r="ER6" s="368"/>
      <c r="ES6" s="368"/>
      <c r="ET6" s="368"/>
      <c r="EU6" s="368"/>
      <c r="EV6" s="368"/>
      <c r="EW6" s="368"/>
      <c r="EX6" s="368"/>
      <c r="EY6" s="368"/>
      <c r="EZ6" s="368"/>
      <c r="FA6" s="368"/>
    </row>
    <row r="7" spans="1:157" ht="21.75" customHeight="1" thickBot="1">
      <c r="T7" s="137"/>
      <c r="U7" s="374"/>
      <c r="V7" s="138"/>
      <c r="W7" s="137"/>
      <c r="X7" s="137"/>
      <c r="Y7" s="137"/>
      <c r="Z7" s="137"/>
      <c r="AA7" s="137"/>
      <c r="AB7" s="137"/>
      <c r="AC7" s="137"/>
      <c r="AD7" s="368"/>
      <c r="AE7" s="137"/>
      <c r="AF7" s="137"/>
      <c r="AG7" s="137"/>
      <c r="AH7" s="368"/>
      <c r="AI7" s="139"/>
      <c r="AJ7" s="140"/>
      <c r="AK7" s="140"/>
      <c r="AL7" s="140"/>
      <c r="AM7" s="134"/>
      <c r="AN7" s="639" t="s">
        <v>106</v>
      </c>
      <c r="AO7" s="639"/>
      <c r="AP7" s="140"/>
      <c r="AQ7" s="140"/>
      <c r="AR7" s="140"/>
      <c r="AS7" s="134"/>
      <c r="AT7" s="639"/>
      <c r="AU7" s="639"/>
      <c r="AV7" s="639"/>
      <c r="AW7" s="639"/>
      <c r="AX7" s="328"/>
      <c r="AY7" s="328"/>
      <c r="AZ7" s="140"/>
      <c r="BA7" s="140"/>
      <c r="BC7" s="642"/>
      <c r="BD7" s="642"/>
      <c r="BE7" s="642"/>
      <c r="BF7" s="642"/>
      <c r="BG7" s="642"/>
      <c r="BH7" s="642"/>
      <c r="BI7" s="642"/>
      <c r="BJ7" s="642"/>
      <c r="BK7" s="642"/>
      <c r="BL7" s="642"/>
      <c r="BM7" s="642"/>
      <c r="BN7" s="642"/>
      <c r="BO7" s="642"/>
      <c r="BP7" s="642"/>
      <c r="BQ7" s="642"/>
      <c r="BR7" s="642"/>
      <c r="BS7" s="642"/>
      <c r="BT7" s="642"/>
      <c r="BU7" s="642"/>
      <c r="BV7" s="642"/>
      <c r="BW7" s="642"/>
      <c r="BX7" s="642"/>
      <c r="BY7" s="642"/>
      <c r="BZ7" s="642"/>
      <c r="CA7" s="642"/>
      <c r="CC7" s="640"/>
      <c r="CD7" s="640"/>
      <c r="CE7" s="640"/>
      <c r="CF7" s="640"/>
      <c r="CG7" s="640"/>
      <c r="CH7" s="640"/>
      <c r="CI7" s="640"/>
      <c r="CJ7" s="640"/>
      <c r="CK7" s="640"/>
      <c r="CL7" s="640"/>
      <c r="CM7" s="640"/>
      <c r="CN7" s="640"/>
      <c r="CO7" s="640"/>
      <c r="CP7" s="640"/>
      <c r="CQ7" s="640"/>
      <c r="CR7" s="640"/>
      <c r="CS7" s="640"/>
      <c r="CT7" s="640"/>
      <c r="CU7" s="640"/>
      <c r="CV7" s="640"/>
      <c r="CW7" s="640"/>
      <c r="CX7" s="640"/>
      <c r="CY7" s="640"/>
      <c r="CZ7" s="640"/>
      <c r="DA7" s="640"/>
      <c r="DC7" s="640"/>
      <c r="DD7" s="640"/>
      <c r="DE7" s="640"/>
      <c r="DF7" s="640"/>
      <c r="DG7" s="640"/>
      <c r="DH7" s="640"/>
      <c r="DI7" s="640"/>
      <c r="DJ7" s="640"/>
      <c r="DK7" s="640"/>
      <c r="DL7" s="640"/>
      <c r="DM7" s="640"/>
      <c r="DN7" s="640"/>
      <c r="DO7" s="640"/>
      <c r="DP7" s="640"/>
      <c r="DQ7" s="640"/>
      <c r="DR7" s="640"/>
      <c r="DS7" s="640"/>
      <c r="DT7" s="640"/>
      <c r="DU7" s="640"/>
      <c r="DV7" s="640"/>
      <c r="DW7" s="640"/>
      <c r="DX7" s="640"/>
      <c r="DY7" s="640"/>
      <c r="DZ7" s="640"/>
      <c r="EA7" s="640"/>
      <c r="EC7" s="640"/>
      <c r="ED7" s="640"/>
      <c r="EE7" s="640"/>
      <c r="EF7" s="640"/>
      <c r="EG7" s="640"/>
      <c r="EH7" s="640"/>
      <c r="EI7" s="640"/>
      <c r="EJ7" s="640"/>
      <c r="EK7" s="640"/>
      <c r="EL7" s="640"/>
      <c r="EM7" s="640"/>
      <c r="EN7" s="640"/>
      <c r="EO7" s="640"/>
      <c r="EP7" s="640"/>
      <c r="EQ7" s="640"/>
      <c r="ER7" s="640"/>
      <c r="ES7" s="640"/>
      <c r="ET7" s="640"/>
      <c r="EU7" s="640"/>
      <c r="EV7" s="640"/>
      <c r="EW7" s="640"/>
      <c r="EX7" s="640"/>
      <c r="EY7" s="640"/>
      <c r="EZ7" s="640"/>
      <c r="FA7" s="640"/>
    </row>
    <row r="8" spans="1:157" ht="62.25" customHeight="1" thickBot="1">
      <c r="A8" s="146"/>
      <c r="B8" s="147" t="s">
        <v>107</v>
      </c>
      <c r="C8" s="148" t="s">
        <v>108</v>
      </c>
      <c r="D8" s="148" t="s">
        <v>109</v>
      </c>
      <c r="E8" s="148" t="s">
        <v>110</v>
      </c>
      <c r="F8" s="148" t="s">
        <v>111</v>
      </c>
      <c r="G8" s="148" t="s">
        <v>112</v>
      </c>
      <c r="H8" s="148" t="s">
        <v>113</v>
      </c>
      <c r="I8" s="148" t="s">
        <v>114</v>
      </c>
      <c r="J8" s="148" t="s">
        <v>115</v>
      </c>
      <c r="K8" s="148" t="s">
        <v>116</v>
      </c>
      <c r="L8" s="148" t="s">
        <v>117</v>
      </c>
      <c r="M8" s="148" t="s">
        <v>118</v>
      </c>
      <c r="N8" s="148" t="s">
        <v>119</v>
      </c>
      <c r="O8" s="148" t="s">
        <v>120</v>
      </c>
      <c r="P8" s="148" t="s">
        <v>121</v>
      </c>
      <c r="Q8" s="149"/>
      <c r="R8" s="149"/>
      <c r="S8" s="149"/>
      <c r="T8" s="150" t="s">
        <v>122</v>
      </c>
      <c r="U8" s="376"/>
      <c r="V8" s="151" t="s">
        <v>122</v>
      </c>
      <c r="W8" s="152" t="s">
        <v>425</v>
      </c>
      <c r="X8" s="152" t="s">
        <v>123</v>
      </c>
      <c r="Y8" s="152" t="s">
        <v>124</v>
      </c>
      <c r="Z8" s="152" t="s">
        <v>125</v>
      </c>
      <c r="AA8" s="152" t="s">
        <v>126</v>
      </c>
      <c r="AB8" s="152" t="s">
        <v>127</v>
      </c>
      <c r="AC8" s="151" t="s">
        <v>128</v>
      </c>
      <c r="AD8" s="394" t="s">
        <v>424</v>
      </c>
      <c r="AE8" s="151" t="s">
        <v>423</v>
      </c>
      <c r="AF8" s="151" t="s">
        <v>129</v>
      </c>
      <c r="AG8" s="151" t="s">
        <v>130</v>
      </c>
      <c r="AH8" s="394" t="s">
        <v>7</v>
      </c>
      <c r="AI8" s="153" t="s">
        <v>131</v>
      </c>
      <c r="AJ8" s="154" t="s">
        <v>132</v>
      </c>
      <c r="AK8" s="154" t="s">
        <v>133</v>
      </c>
      <c r="AL8" s="154" t="s">
        <v>134</v>
      </c>
      <c r="AM8" s="155" t="s">
        <v>135</v>
      </c>
      <c r="AN8" s="394" t="s">
        <v>136</v>
      </c>
      <c r="AO8" s="153" t="s">
        <v>137</v>
      </c>
      <c r="AP8" s="154" t="s">
        <v>138</v>
      </c>
      <c r="AQ8" s="154" t="s">
        <v>139</v>
      </c>
      <c r="AR8" s="154" t="s">
        <v>140</v>
      </c>
      <c r="AS8" s="155" t="s">
        <v>141</v>
      </c>
      <c r="AT8" s="394" t="s">
        <v>142</v>
      </c>
      <c r="AU8" s="153" t="s">
        <v>143</v>
      </c>
      <c r="AV8" s="394" t="s">
        <v>144</v>
      </c>
      <c r="AW8" s="329" t="s">
        <v>145</v>
      </c>
      <c r="AX8" s="329" t="s">
        <v>146</v>
      </c>
      <c r="AY8" s="329" t="s">
        <v>147</v>
      </c>
      <c r="AZ8" s="156" t="s">
        <v>148</v>
      </c>
      <c r="BA8" s="157" t="s">
        <v>149</v>
      </c>
      <c r="BC8" s="158" t="s">
        <v>150</v>
      </c>
      <c r="BD8" s="158" t="s">
        <v>151</v>
      </c>
      <c r="BE8" s="158" t="s">
        <v>152</v>
      </c>
      <c r="BF8" s="158" t="s">
        <v>153</v>
      </c>
      <c r="BG8" s="158" t="s">
        <v>154</v>
      </c>
      <c r="BH8" s="158" t="s">
        <v>155</v>
      </c>
      <c r="BI8" s="158" t="s">
        <v>156</v>
      </c>
      <c r="BJ8" s="158" t="s">
        <v>157</v>
      </c>
      <c r="BK8" s="158" t="s">
        <v>104</v>
      </c>
      <c r="BL8" s="158" t="s">
        <v>158</v>
      </c>
      <c r="BM8" s="158" t="s">
        <v>159</v>
      </c>
      <c r="BN8" s="158" t="s">
        <v>160</v>
      </c>
      <c r="BP8" s="158" t="s">
        <v>150</v>
      </c>
      <c r="BQ8" s="158" t="s">
        <v>151</v>
      </c>
      <c r="BR8" s="158" t="s">
        <v>152</v>
      </c>
      <c r="BS8" s="158" t="s">
        <v>153</v>
      </c>
      <c r="BT8" s="158" t="s">
        <v>154</v>
      </c>
      <c r="BU8" s="158" t="s">
        <v>155</v>
      </c>
      <c r="BV8" s="158" t="s">
        <v>156</v>
      </c>
      <c r="BW8" s="158" t="s">
        <v>157</v>
      </c>
      <c r="BX8" s="158" t="s">
        <v>104</v>
      </c>
      <c r="BY8" s="158" t="s">
        <v>158</v>
      </c>
      <c r="BZ8" s="158" t="s">
        <v>159</v>
      </c>
      <c r="CA8" s="158" t="s">
        <v>160</v>
      </c>
      <c r="CC8" s="447" t="s">
        <v>150</v>
      </c>
      <c r="CD8" s="447" t="s">
        <v>151</v>
      </c>
      <c r="CE8" s="447" t="s">
        <v>152</v>
      </c>
      <c r="CF8" s="447" t="s">
        <v>153</v>
      </c>
      <c r="CG8" s="447" t="s">
        <v>154</v>
      </c>
      <c r="CH8" s="447" t="s">
        <v>155</v>
      </c>
      <c r="CI8" s="447" t="s">
        <v>156</v>
      </c>
      <c r="CJ8" s="447" t="s">
        <v>157</v>
      </c>
      <c r="CK8" s="447" t="s">
        <v>104</v>
      </c>
      <c r="CL8" s="447" t="s">
        <v>158</v>
      </c>
      <c r="CM8" s="447" t="s">
        <v>159</v>
      </c>
      <c r="CN8" s="447" t="s">
        <v>160</v>
      </c>
      <c r="CP8" s="447" t="s">
        <v>150</v>
      </c>
      <c r="CQ8" s="447" t="s">
        <v>151</v>
      </c>
      <c r="CR8" s="447" t="s">
        <v>152</v>
      </c>
      <c r="CS8" s="447" t="s">
        <v>153</v>
      </c>
      <c r="CT8" s="447" t="s">
        <v>154</v>
      </c>
      <c r="CU8" s="447" t="s">
        <v>155</v>
      </c>
      <c r="CV8" s="447" t="s">
        <v>156</v>
      </c>
      <c r="CW8" s="447" t="s">
        <v>157</v>
      </c>
      <c r="CX8" s="447" t="s">
        <v>104</v>
      </c>
      <c r="CY8" s="447" t="s">
        <v>158</v>
      </c>
      <c r="CZ8" s="447" t="s">
        <v>159</v>
      </c>
      <c r="DA8" s="447" t="s">
        <v>160</v>
      </c>
      <c r="DC8" s="447" t="s">
        <v>150</v>
      </c>
      <c r="DD8" s="447" t="s">
        <v>151</v>
      </c>
      <c r="DE8" s="447" t="s">
        <v>152</v>
      </c>
      <c r="DF8" s="447" t="s">
        <v>153</v>
      </c>
      <c r="DG8" s="447" t="s">
        <v>154</v>
      </c>
      <c r="DH8" s="447" t="s">
        <v>155</v>
      </c>
      <c r="DI8" s="447" t="s">
        <v>156</v>
      </c>
      <c r="DJ8" s="447" t="s">
        <v>157</v>
      </c>
      <c r="DK8" s="447" t="s">
        <v>104</v>
      </c>
      <c r="DL8" s="447" t="s">
        <v>158</v>
      </c>
      <c r="DM8" s="447" t="s">
        <v>159</v>
      </c>
      <c r="DN8" s="447" t="s">
        <v>160</v>
      </c>
      <c r="DP8" s="447" t="s">
        <v>150</v>
      </c>
      <c r="DQ8" s="447" t="s">
        <v>151</v>
      </c>
      <c r="DR8" s="447" t="s">
        <v>152</v>
      </c>
      <c r="DS8" s="447" t="s">
        <v>153</v>
      </c>
      <c r="DT8" s="447" t="s">
        <v>154</v>
      </c>
      <c r="DU8" s="447" t="s">
        <v>155</v>
      </c>
      <c r="DV8" s="447" t="s">
        <v>156</v>
      </c>
      <c r="DW8" s="447" t="s">
        <v>157</v>
      </c>
      <c r="DX8" s="447" t="s">
        <v>104</v>
      </c>
      <c r="DY8" s="447" t="s">
        <v>158</v>
      </c>
      <c r="DZ8" s="447" t="s">
        <v>159</v>
      </c>
      <c r="EA8" s="447" t="s">
        <v>160</v>
      </c>
      <c r="EC8" s="447" t="s">
        <v>150</v>
      </c>
      <c r="ED8" s="447" t="s">
        <v>151</v>
      </c>
      <c r="EE8" s="447" t="s">
        <v>152</v>
      </c>
      <c r="EF8" s="447" t="s">
        <v>153</v>
      </c>
      <c r="EG8" s="447" t="s">
        <v>154</v>
      </c>
      <c r="EH8" s="447" t="s">
        <v>155</v>
      </c>
      <c r="EI8" s="447" t="s">
        <v>156</v>
      </c>
      <c r="EJ8" s="447" t="s">
        <v>157</v>
      </c>
      <c r="EK8" s="447" t="s">
        <v>104</v>
      </c>
      <c r="EL8" s="447" t="s">
        <v>158</v>
      </c>
      <c r="EM8" s="447" t="s">
        <v>159</v>
      </c>
      <c r="EN8" s="447" t="s">
        <v>160</v>
      </c>
      <c r="EP8" s="447" t="s">
        <v>150</v>
      </c>
      <c r="EQ8" s="447" t="s">
        <v>151</v>
      </c>
      <c r="ER8" s="447" t="s">
        <v>152</v>
      </c>
      <c r="ES8" s="447" t="s">
        <v>153</v>
      </c>
      <c r="ET8" s="447" t="s">
        <v>154</v>
      </c>
      <c r="EU8" s="447" t="s">
        <v>155</v>
      </c>
      <c r="EV8" s="447" t="s">
        <v>156</v>
      </c>
      <c r="EW8" s="447" t="s">
        <v>157</v>
      </c>
      <c r="EX8" s="447" t="s">
        <v>104</v>
      </c>
      <c r="EY8" s="447" t="s">
        <v>158</v>
      </c>
      <c r="EZ8" s="447" t="s">
        <v>159</v>
      </c>
      <c r="FA8" s="447" t="s">
        <v>160</v>
      </c>
    </row>
    <row r="9" spans="1:157" ht="24.75" customHeight="1">
      <c r="A9" s="161"/>
      <c r="B9" s="1" t="s">
        <v>161</v>
      </c>
      <c r="C9" s="1" t="s">
        <v>161</v>
      </c>
      <c r="D9" s="1" t="s">
        <v>161</v>
      </c>
      <c r="E9" s="1" t="s">
        <v>162</v>
      </c>
      <c r="F9" s="1" t="s">
        <v>161</v>
      </c>
      <c r="G9" s="1" t="s">
        <v>161</v>
      </c>
      <c r="H9" s="1" t="s">
        <v>161</v>
      </c>
      <c r="I9" s="1" t="s">
        <v>161</v>
      </c>
      <c r="J9" s="1" t="s">
        <v>161</v>
      </c>
      <c r="K9" s="1" t="s">
        <v>161</v>
      </c>
      <c r="L9" s="1" t="s">
        <v>161</v>
      </c>
      <c r="M9" s="1" t="s">
        <v>161</v>
      </c>
      <c r="N9" s="1" t="s">
        <v>161</v>
      </c>
      <c r="O9" s="1" t="s">
        <v>161</v>
      </c>
      <c r="T9" s="162" t="s">
        <v>163</v>
      </c>
      <c r="U9" s="372"/>
      <c r="V9" s="152" t="s">
        <v>163</v>
      </c>
      <c r="W9" s="330">
        <f>SUM(W10:W14)</f>
        <v>3243261.0074720001</v>
      </c>
      <c r="X9" s="330">
        <f t="shared" ref="X9:AC9" si="0">SUM(X10:X14)</f>
        <v>0</v>
      </c>
      <c r="Y9" s="330">
        <f t="shared" si="0"/>
        <v>5992.3997159999999</v>
      </c>
      <c r="Z9" s="330">
        <f t="shared" si="0"/>
        <v>0</v>
      </c>
      <c r="AA9" s="330">
        <f t="shared" si="0"/>
        <v>5992.3997159999999</v>
      </c>
      <c r="AB9" s="330">
        <f t="shared" si="0"/>
        <v>0</v>
      </c>
      <c r="AC9" s="330">
        <f t="shared" si="0"/>
        <v>0</v>
      </c>
      <c r="AD9" s="395">
        <f>SUM(AD10:AD14)</f>
        <v>3243261.0074720006</v>
      </c>
      <c r="AE9" s="330">
        <f>SUM(AE10:AE14)</f>
        <v>19342.023867</v>
      </c>
      <c r="AF9" s="330">
        <f>SUM(AF10:AF14)</f>
        <v>2151509.11547569</v>
      </c>
      <c r="AG9" s="330">
        <f>SUM(AG10:AG14)</f>
        <v>1072409.8681293104</v>
      </c>
      <c r="AH9" s="395">
        <f>SUM(AH10:AH14)</f>
        <v>1975788.8183499998</v>
      </c>
      <c r="AI9" s="163">
        <f t="shared" ref="AI9:AI19" si="1">+AH9/AD9</f>
        <v>0.60919821556084153</v>
      </c>
      <c r="AJ9" s="164">
        <f t="shared" ref="AJ9:AJ19" si="2">+AH9/AG9</f>
        <v>1.8423821684861263</v>
      </c>
      <c r="AK9" s="165">
        <f>SUM(AK10:AK14)</f>
        <v>2004297.3199711398</v>
      </c>
      <c r="AL9" s="165">
        <f>SUM(AL10:AL14)</f>
        <v>-28508.501621140087</v>
      </c>
      <c r="AM9" s="166">
        <f t="shared" ref="AM9:AM19" si="3">INDEX(BC9:BN9,MATCH($W$1,$BC$86:$BN$86,0))</f>
        <v>0.61798828874812439</v>
      </c>
      <c r="AN9" s="395">
        <f>SUM(AN10:AN14)</f>
        <v>1900653.7428676398</v>
      </c>
      <c r="AO9" s="163">
        <f t="shared" ref="AO9:AO19" si="4">+AN9/AD9</f>
        <v>0.58603169417719103</v>
      </c>
      <c r="AP9" s="164">
        <f t="shared" ref="AP9:AP19" si="5">+AN9/AG9</f>
        <v>1.7723202661153248</v>
      </c>
      <c r="AQ9" s="165">
        <f>SUM(AQ10:AQ14)</f>
        <v>1890961.4664868952</v>
      </c>
      <c r="AR9" s="165">
        <f>SUM(AR10:AR14)</f>
        <v>9692.2763807445899</v>
      </c>
      <c r="AS9" s="166">
        <f t="shared" ref="AS9:AS19" si="6">INDEX(BP9:CA9,MATCH($W$1,$BP$86:$CA$86,0))</f>
        <v>0.58304325866169759</v>
      </c>
      <c r="AT9" s="395">
        <f>SUM(AT10:AT14)</f>
        <v>1896655.3524741698</v>
      </c>
      <c r="AU9" s="163">
        <f t="shared" ref="AU9:AU19" si="7">+AT9/AD9</f>
        <v>0.58479886389179048</v>
      </c>
      <c r="AV9" s="395">
        <f>SUM(AV10:AV14)</f>
        <v>1267472.1891220005</v>
      </c>
      <c r="AW9" s="330">
        <f>SUM(AW10:AW14)</f>
        <v>75135.075482359956</v>
      </c>
      <c r="AX9" s="331">
        <f>SUM(AX10:AX14)</f>
        <v>1342607.2646043603</v>
      </c>
      <c r="AY9" s="330">
        <f t="shared" ref="AY9:AY19" si="8">+AG9-AH9</f>
        <v>-903378.95022068941</v>
      </c>
      <c r="AZ9" s="167">
        <f>SUM(AZ10:AZ13)</f>
        <v>1889640.5150313955</v>
      </c>
      <c r="BA9" s="168">
        <f t="shared" ref="BA9:BA19" si="9">IF(AND(AZ9=0,AN9&gt;AZ9),1,IFERROR(AN9/AZ9,1))</f>
        <v>1.0058282132229057</v>
      </c>
      <c r="BC9" s="466">
        <f>CC9/$AD$9</f>
        <v>5.0628082996817182E-2</v>
      </c>
      <c r="BD9" s="466">
        <f t="shared" ref="BD9:BN9" si="10">CD9/$AD$9</f>
        <v>0.56703396883812807</v>
      </c>
      <c r="BE9" s="466">
        <f t="shared" si="10"/>
        <v>0.58401926943082083</v>
      </c>
      <c r="BF9" s="466">
        <f t="shared" si="10"/>
        <v>0.59271126188660062</v>
      </c>
      <c r="BG9" s="466">
        <f t="shared" si="10"/>
        <v>0.60371490288264507</v>
      </c>
      <c r="BH9" s="466">
        <f t="shared" si="10"/>
        <v>0.61798828874812439</v>
      </c>
      <c r="BI9" s="466">
        <f t="shared" si="10"/>
        <v>0.6302102068591251</v>
      </c>
      <c r="BJ9" s="466">
        <f t="shared" si="10"/>
        <v>0.94835637108637538</v>
      </c>
      <c r="BK9" s="466">
        <f t="shared" si="10"/>
        <v>0.96407045568253613</v>
      </c>
      <c r="BL9" s="466">
        <f t="shared" si="10"/>
        <v>0.97389087083823778</v>
      </c>
      <c r="BM9" s="466">
        <f t="shared" si="10"/>
        <v>0.98516093903151603</v>
      </c>
      <c r="BN9" s="466">
        <f t="shared" si="10"/>
        <v>1.0000000616663678</v>
      </c>
      <c r="BP9" s="466">
        <f>CP9/$AD$9</f>
        <v>2.3788701170128091E-2</v>
      </c>
      <c r="BQ9" s="466">
        <f t="shared" ref="BQ9:CA9" si="11">CQ9/$AD$9</f>
        <v>0.533827432478164</v>
      </c>
      <c r="BR9" s="466">
        <f t="shared" si="11"/>
        <v>0.55329869141502541</v>
      </c>
      <c r="BS9" s="466">
        <f>CS9/$AD$9</f>
        <v>0.56340285440868798</v>
      </c>
      <c r="BT9" s="466">
        <f t="shared" si="11"/>
        <v>0.57224412358826493</v>
      </c>
      <c r="BU9" s="466">
        <f t="shared" si="11"/>
        <v>0.58304325866169759</v>
      </c>
      <c r="BV9" s="466">
        <f t="shared" si="11"/>
        <v>0.6018272221377936</v>
      </c>
      <c r="BW9" s="466">
        <f t="shared" si="11"/>
        <v>0.92120487849426502</v>
      </c>
      <c r="BX9" s="466">
        <f t="shared" si="11"/>
        <v>0.93173717214736718</v>
      </c>
      <c r="BY9" s="466">
        <f t="shared" si="11"/>
        <v>0.94873491367982243</v>
      </c>
      <c r="BZ9" s="466">
        <f t="shared" si="11"/>
        <v>0.96042158359147267</v>
      </c>
      <c r="CA9" s="466">
        <f t="shared" si="11"/>
        <v>0.98775679789308779</v>
      </c>
      <c r="CC9" s="165">
        <f t="shared" ref="CC9:CN9" si="12">SUM(CC10:CC14)</f>
        <v>164200.08746663335</v>
      </c>
      <c r="CD9" s="165">
        <f t="shared" si="12"/>
        <v>1839039.1610447944</v>
      </c>
      <c r="CE9" s="165">
        <f t="shared" si="12"/>
        <v>1894126.9241572656</v>
      </c>
      <c r="CF9" s="165">
        <f t="shared" si="12"/>
        <v>1922317.3243663369</v>
      </c>
      <c r="CG9" s="165">
        <f t="shared" si="12"/>
        <v>1958005.0041490283</v>
      </c>
      <c r="CH9" s="165">
        <f t="shared" si="12"/>
        <v>2004297.3199711395</v>
      </c>
      <c r="CI9" s="165">
        <f t="shared" si="12"/>
        <v>2043936.1904170639</v>
      </c>
      <c r="CJ9" s="165">
        <f t="shared" si="12"/>
        <v>3075767.2395320884</v>
      </c>
      <c r="CK9" s="165">
        <f t="shared" si="12"/>
        <v>3126732.1173709328</v>
      </c>
      <c r="CL9" s="165">
        <f t="shared" si="12"/>
        <v>3158582.2869226071</v>
      </c>
      <c r="CM9" s="165">
        <f t="shared" si="12"/>
        <v>3195134.0596454167</v>
      </c>
      <c r="CN9" s="165">
        <f t="shared" si="12"/>
        <v>3243261.2074721269</v>
      </c>
      <c r="CP9" s="165">
        <f t="shared" ref="CP9:DA9" si="13">SUM(CP10:CP14)</f>
        <v>77152.966923479995</v>
      </c>
      <c r="CQ9" s="165">
        <f t="shared" si="13"/>
        <v>1731341.6964753214</v>
      </c>
      <c r="CR9" s="165">
        <f t="shared" si="13"/>
        <v>1794492.0713516348</v>
      </c>
      <c r="CS9" s="165">
        <f t="shared" si="13"/>
        <v>1827262.5092021222</v>
      </c>
      <c r="CT9" s="165">
        <f t="shared" si="13"/>
        <v>1855937.0527888082</v>
      </c>
      <c r="CU9" s="165">
        <f t="shared" si="13"/>
        <v>1890961.4664868955</v>
      </c>
      <c r="CV9" s="165">
        <f t="shared" si="13"/>
        <v>1951882.762794696</v>
      </c>
      <c r="CW9" s="165">
        <f t="shared" si="13"/>
        <v>2987707.8623134317</v>
      </c>
      <c r="CX9" s="165">
        <f t="shared" si="13"/>
        <v>3021866.8396377829</v>
      </c>
      <c r="CY9" s="165">
        <f t="shared" si="13"/>
        <v>3076994.9519650824</v>
      </c>
      <c r="CZ9" s="165">
        <f t="shared" si="13"/>
        <v>3114897.8727967339</v>
      </c>
      <c r="DA9" s="165">
        <f t="shared" si="13"/>
        <v>3203553.1074720533</v>
      </c>
      <c r="DC9" s="165">
        <f t="shared" ref="DC9:DN9" si="14">SUM(DC10:DC14)</f>
        <v>164200087466.63333</v>
      </c>
      <c r="DD9" s="165">
        <f t="shared" si="14"/>
        <v>1839039161044.7944</v>
      </c>
      <c r="DE9" s="165">
        <f t="shared" si="14"/>
        <v>1894126924157.2656</v>
      </c>
      <c r="DF9" s="165">
        <f t="shared" si="14"/>
        <v>1922317324366.3369</v>
      </c>
      <c r="DG9" s="165">
        <f t="shared" si="14"/>
        <v>1958005004149.0283</v>
      </c>
      <c r="DH9" s="165">
        <f t="shared" si="14"/>
        <v>2004297319971.1394</v>
      </c>
      <c r="DI9" s="165">
        <f t="shared" si="14"/>
        <v>2043936190417.0637</v>
      </c>
      <c r="DJ9" s="165">
        <f t="shared" si="14"/>
        <v>3075767239532.0884</v>
      </c>
      <c r="DK9" s="165">
        <f t="shared" si="14"/>
        <v>3126732117370.9326</v>
      </c>
      <c r="DL9" s="165">
        <f t="shared" si="14"/>
        <v>3158582286922.6069</v>
      </c>
      <c r="DM9" s="165">
        <f t="shared" si="14"/>
        <v>3195134059645.4165</v>
      </c>
      <c r="DN9" s="165">
        <f t="shared" si="14"/>
        <v>3243261207472.1265</v>
      </c>
      <c r="DP9" s="165">
        <f t="shared" ref="DP9:EA9" si="15">SUM(DP10:DP14)</f>
        <v>77152966923.480011</v>
      </c>
      <c r="DQ9" s="165">
        <f t="shared" si="15"/>
        <v>1731341696475.3218</v>
      </c>
      <c r="DR9" s="165">
        <f t="shared" si="15"/>
        <v>1794492071351.635</v>
      </c>
      <c r="DS9" s="165">
        <f t="shared" si="15"/>
        <v>1827262509202.1223</v>
      </c>
      <c r="DT9" s="165">
        <f t="shared" si="15"/>
        <v>1855937052788.8086</v>
      </c>
      <c r="DU9" s="165">
        <f t="shared" si="15"/>
        <v>1890961466486.8955</v>
      </c>
      <c r="DV9" s="165">
        <f t="shared" si="15"/>
        <v>1951882762794.6963</v>
      </c>
      <c r="DW9" s="165">
        <f t="shared" si="15"/>
        <v>2987707862313.4321</v>
      </c>
      <c r="DX9" s="165">
        <f t="shared" si="15"/>
        <v>3021866839637.7832</v>
      </c>
      <c r="DY9" s="165">
        <f t="shared" si="15"/>
        <v>3076994951965.082</v>
      </c>
      <c r="DZ9" s="165">
        <f t="shared" si="15"/>
        <v>3114897872796.7339</v>
      </c>
      <c r="EA9" s="165">
        <f t="shared" si="15"/>
        <v>3203553107472.0532</v>
      </c>
      <c r="EC9" s="448">
        <v>1000000</v>
      </c>
      <c r="ED9" s="448">
        <v>1000000</v>
      </c>
      <c r="EE9" s="448">
        <v>1000000</v>
      </c>
      <c r="EF9" s="448">
        <v>1000000</v>
      </c>
      <c r="EG9" s="448">
        <v>1000000</v>
      </c>
      <c r="EH9" s="448">
        <v>1000000</v>
      </c>
      <c r="EI9" s="448">
        <v>1000000</v>
      </c>
      <c r="EJ9" s="448">
        <v>1000000</v>
      </c>
      <c r="EK9" s="448">
        <v>1000000</v>
      </c>
      <c r="EL9" s="448">
        <v>1000000</v>
      </c>
      <c r="EM9" s="448">
        <v>1000000</v>
      </c>
      <c r="EN9" s="448">
        <v>1000000</v>
      </c>
      <c r="EP9" s="448">
        <v>1000000</v>
      </c>
      <c r="EQ9" s="448">
        <v>1000000</v>
      </c>
      <c r="ER9" s="448">
        <v>1000000</v>
      </c>
      <c r="ES9" s="448">
        <v>1000000</v>
      </c>
      <c r="ET9" s="448">
        <v>1000000</v>
      </c>
      <c r="EU9" s="448">
        <v>1000000</v>
      </c>
      <c r="EV9" s="448">
        <v>1000000</v>
      </c>
      <c r="EW9" s="448">
        <v>1000000</v>
      </c>
      <c r="EX9" s="448">
        <v>1000000</v>
      </c>
      <c r="EY9" s="448">
        <v>1000000</v>
      </c>
      <c r="EZ9" s="448">
        <v>1000000</v>
      </c>
      <c r="FA9" s="448">
        <v>1000000</v>
      </c>
    </row>
    <row r="10" spans="1:157" ht="25.5" customHeight="1">
      <c r="A10" s="161"/>
      <c r="B10" s="1" t="s">
        <v>161</v>
      </c>
      <c r="C10" s="1" t="s">
        <v>161</v>
      </c>
      <c r="D10" s="1" t="s">
        <v>161</v>
      </c>
      <c r="E10" s="1" t="s">
        <v>162</v>
      </c>
      <c r="F10" s="1">
        <v>1</v>
      </c>
      <c r="G10" s="1" t="s">
        <v>161</v>
      </c>
      <c r="H10" s="1" t="s">
        <v>161</v>
      </c>
      <c r="I10" s="1" t="s">
        <v>161</v>
      </c>
      <c r="J10" s="1" t="s">
        <v>161</v>
      </c>
      <c r="K10" s="1" t="s">
        <v>161</v>
      </c>
      <c r="L10" s="1" t="s">
        <v>161</v>
      </c>
      <c r="M10" s="1" t="s">
        <v>161</v>
      </c>
      <c r="N10" s="1" t="s">
        <v>161</v>
      </c>
      <c r="O10" s="1" t="s">
        <v>161</v>
      </c>
      <c r="T10" s="169" t="s">
        <v>164</v>
      </c>
      <c r="U10" s="377"/>
      <c r="V10" s="170" t="s">
        <v>164</v>
      </c>
      <c r="W10" s="332">
        <f t="shared" ref="W10:AH14" si="16">+W74+W167+W241+W218+W264+W294+W192</f>
        <v>267073.48300000001</v>
      </c>
      <c r="X10" s="332">
        <f t="shared" si="16"/>
        <v>0</v>
      </c>
      <c r="Y10" s="332">
        <f t="shared" si="16"/>
        <v>370.66481999999996</v>
      </c>
      <c r="Z10" s="332">
        <f t="shared" si="16"/>
        <v>0</v>
      </c>
      <c r="AA10" s="332">
        <f t="shared" si="16"/>
        <v>178.75700000000001</v>
      </c>
      <c r="AB10" s="332">
        <f t="shared" si="16"/>
        <v>0</v>
      </c>
      <c r="AC10" s="332">
        <f t="shared" si="16"/>
        <v>0</v>
      </c>
      <c r="AD10" s="396">
        <f t="shared" si="16"/>
        <v>266881.57517999999</v>
      </c>
      <c r="AE10" s="332">
        <f t="shared" si="16"/>
        <v>9848.3179999999993</v>
      </c>
      <c r="AF10" s="332">
        <f t="shared" si="16"/>
        <v>243333.493865</v>
      </c>
      <c r="AG10" s="332">
        <f t="shared" si="16"/>
        <v>13699.763314999998</v>
      </c>
      <c r="AH10" s="396">
        <f t="shared" si="16"/>
        <v>120309.94591529001</v>
      </c>
      <c r="AI10" s="171">
        <f t="shared" si="1"/>
        <v>0.45079899515036281</v>
      </c>
      <c r="AJ10" s="164">
        <f t="shared" si="2"/>
        <v>8.7818995955617378</v>
      </c>
      <c r="AK10" s="172">
        <f>+AK74+AK167+AK241+AK218+AK264+AK294+AK192</f>
        <v>119878.30890860365</v>
      </c>
      <c r="AL10" s="172">
        <f>+AH10-AK10</f>
        <v>431.63700668636011</v>
      </c>
      <c r="AM10" s="166">
        <f>INDEX(BC10:BN10,MATCH($W$1,$BC$86:$BN$86,0))</f>
        <v>0.44918165979705021</v>
      </c>
      <c r="AN10" s="396">
        <f>+AN74+AN167+AN241+AN218+AN264+AN294+AN192</f>
        <v>115295.59110577</v>
      </c>
      <c r="AO10" s="173">
        <f t="shared" si="4"/>
        <v>0.43201030654891837</v>
      </c>
      <c r="AP10" s="164">
        <f t="shared" si="5"/>
        <v>8.4158819721747875</v>
      </c>
      <c r="AQ10" s="172">
        <f>+AQ74+AQ167+AQ241+AQ218+AQ264+AQ294+AQ192</f>
        <v>97374.745874271786</v>
      </c>
      <c r="AR10" s="172">
        <f>+AN10-AQ10</f>
        <v>17920.845231498213</v>
      </c>
      <c r="AS10" s="166">
        <f t="shared" si="6"/>
        <v>0.36486125281820886</v>
      </c>
      <c r="AT10" s="396">
        <f>+AT74+AT167+AT241+AT218+AT264+AT294+AT192</f>
        <v>113880.19456876999</v>
      </c>
      <c r="AU10" s="173">
        <f t="shared" si="7"/>
        <v>0.42670684363265904</v>
      </c>
      <c r="AV10" s="396">
        <f>+AD10-AH10</f>
        <v>146571.62926470998</v>
      </c>
      <c r="AW10" s="332">
        <f>+AH10-AN10</f>
        <v>5014.3548095200094</v>
      </c>
      <c r="AX10" s="333">
        <f t="shared" ref="AX10:AX17" si="17">+AD10-AN10</f>
        <v>151585.98407422999</v>
      </c>
      <c r="AY10" s="332">
        <f t="shared" si="8"/>
        <v>-106610.18260029001</v>
      </c>
      <c r="AZ10" s="174">
        <f>AD10*AS10</f>
        <v>97374.745874271786</v>
      </c>
      <c r="BA10" s="168">
        <f t="shared" si="9"/>
        <v>1.1840399691993777</v>
      </c>
      <c r="BC10" s="481">
        <f>CC10/$AD$10</f>
        <v>8.7269273055592275E-2</v>
      </c>
      <c r="BD10" s="481">
        <f t="shared" ref="BD10:BN10" si="18">CD10/$AD$10</f>
        <v>0.15515807464754461</v>
      </c>
      <c r="BE10" s="481">
        <f t="shared" si="18"/>
        <v>0.22607727277194592</v>
      </c>
      <c r="BF10" s="481">
        <f t="shared" si="18"/>
        <v>0.29636414174478937</v>
      </c>
      <c r="BG10" s="481">
        <f t="shared" si="18"/>
        <v>0.3709292464340922</v>
      </c>
      <c r="BH10" s="481">
        <f t="shared" si="18"/>
        <v>0.44918165979705021</v>
      </c>
      <c r="BI10" s="481">
        <f t="shared" si="18"/>
        <v>0.56508168161789252</v>
      </c>
      <c r="BJ10" s="481">
        <f t="shared" si="18"/>
        <v>0.63803159872555237</v>
      </c>
      <c r="BK10" s="481">
        <f t="shared" si="18"/>
        <v>0.70877918649068061</v>
      </c>
      <c r="BL10" s="481">
        <f t="shared" si="18"/>
        <v>0.77952677425580896</v>
      </c>
      <c r="BM10" s="481">
        <f t="shared" si="18"/>
        <v>0.85143967288883893</v>
      </c>
      <c r="BN10" s="481">
        <f t="shared" si="18"/>
        <v>1.0007190748187491</v>
      </c>
      <c r="BP10" s="481">
        <f>CP10/$AD$10</f>
        <v>5.4641579933176414E-2</v>
      </c>
      <c r="BQ10" s="481">
        <f t="shared" ref="BQ10:CA10" si="19">CQ10/$AD$10</f>
        <v>0.11180710347381934</v>
      </c>
      <c r="BR10" s="481">
        <f t="shared" si="19"/>
        <v>0.17094469998068706</v>
      </c>
      <c r="BS10" s="481">
        <f t="shared" si="19"/>
        <v>0.22903057027214785</v>
      </c>
      <c r="BT10" s="481">
        <f t="shared" si="19"/>
        <v>0.29521739793857543</v>
      </c>
      <c r="BU10" s="481">
        <f t="shared" si="19"/>
        <v>0.36486125281820886</v>
      </c>
      <c r="BV10" s="481">
        <f t="shared" si="19"/>
        <v>0.46456406807769879</v>
      </c>
      <c r="BW10" s="481">
        <f t="shared" si="19"/>
        <v>0.51343131202771708</v>
      </c>
      <c r="BX10" s="481">
        <f t="shared" si="19"/>
        <v>0.57259928457720621</v>
      </c>
      <c r="BY10" s="481">
        <f t="shared" si="19"/>
        <v>0.63242580865768561</v>
      </c>
      <c r="BZ10" s="481">
        <f t="shared" si="19"/>
        <v>0.69417772619139329</v>
      </c>
      <c r="CA10" s="481">
        <f t="shared" si="19"/>
        <v>0.85193398175333723</v>
      </c>
      <c r="CC10" s="456">
        <f>DC10/EC10</f>
        <v>23290.561057889998</v>
      </c>
      <c r="CD10" s="456">
        <f t="shared" ref="CD10:CN14" si="20">DD10/ED10</f>
        <v>41408.831363832724</v>
      </c>
      <c r="CE10" s="456">
        <f t="shared" si="20"/>
        <v>60335.858669775451</v>
      </c>
      <c r="CF10" s="456">
        <f t="shared" si="20"/>
        <v>79094.12897571818</v>
      </c>
      <c r="CG10" s="456">
        <f t="shared" si="20"/>
        <v>98994.181568660919</v>
      </c>
      <c r="CH10" s="456">
        <f t="shared" si="20"/>
        <v>119878.30890860363</v>
      </c>
      <c r="CI10" s="456">
        <f t="shared" si="20"/>
        <v>150809.8892955464</v>
      </c>
      <c r="CJ10" s="456">
        <f t="shared" si="20"/>
        <v>170278.8780824891</v>
      </c>
      <c r="CK10" s="456">
        <f t="shared" si="20"/>
        <v>189160.10574543182</v>
      </c>
      <c r="CL10" s="456">
        <f t="shared" si="20"/>
        <v>208041.33340837454</v>
      </c>
      <c r="CM10" s="456">
        <f t="shared" si="20"/>
        <v>227233.56107131726</v>
      </c>
      <c r="CN10" s="456">
        <f t="shared" si="20"/>
        <v>267073.48300030001</v>
      </c>
      <c r="CP10" s="453">
        <f t="shared" ref="CP10:DA14" si="21">DP10/EP10</f>
        <v>14582.83092289</v>
      </c>
      <c r="CQ10" s="453">
        <f t="shared" si="21"/>
        <v>29839.255891406152</v>
      </c>
      <c r="CR10" s="453">
        <f t="shared" si="21"/>
        <v>45621.99079951828</v>
      </c>
      <c r="CS10" s="453">
        <f t="shared" si="21"/>
        <v>61124.039358604496</v>
      </c>
      <c r="CT10" s="453">
        <f t="shared" si="21"/>
        <v>78788.084182387887</v>
      </c>
      <c r="CU10" s="453">
        <f t="shared" si="21"/>
        <v>97374.745874271786</v>
      </c>
      <c r="CV10" s="453">
        <f t="shared" si="21"/>
        <v>123983.59026060499</v>
      </c>
      <c r="CW10" s="453">
        <f t="shared" si="21"/>
        <v>137025.35730069122</v>
      </c>
      <c r="CX10" s="453">
        <f t="shared" si="21"/>
        <v>152816.19901490587</v>
      </c>
      <c r="CY10" s="453">
        <f t="shared" si="21"/>
        <v>168782.79599904839</v>
      </c>
      <c r="CZ10" s="453">
        <f t="shared" si="21"/>
        <v>185263.24502082978</v>
      </c>
      <c r="DA10" s="453">
        <f t="shared" si="21"/>
        <v>227365.48299970001</v>
      </c>
      <c r="DC10" s="172">
        <f t="shared" ref="DC10:DN14" si="22">+DC74+DC167+DC241+DC218+DC264+DC294+DC192</f>
        <v>23290561057.889999</v>
      </c>
      <c r="DD10" s="172">
        <f t="shared" si="22"/>
        <v>41408831363.832726</v>
      </c>
      <c r="DE10" s="172">
        <f t="shared" si="22"/>
        <v>60335858669.775452</v>
      </c>
      <c r="DF10" s="172">
        <f t="shared" si="22"/>
        <v>79094128975.718185</v>
      </c>
      <c r="DG10" s="172">
        <f t="shared" si="22"/>
        <v>98994181568.660919</v>
      </c>
      <c r="DH10" s="172">
        <f t="shared" si="22"/>
        <v>119878308908.60364</v>
      </c>
      <c r="DI10" s="172">
        <f t="shared" si="22"/>
        <v>150809889295.54639</v>
      </c>
      <c r="DJ10" s="172">
        <f t="shared" si="22"/>
        <v>170278878082.48911</v>
      </c>
      <c r="DK10" s="172">
        <f t="shared" si="22"/>
        <v>189160105745.43182</v>
      </c>
      <c r="DL10" s="172">
        <f t="shared" si="22"/>
        <v>208041333408.37454</v>
      </c>
      <c r="DM10" s="172">
        <f t="shared" si="22"/>
        <v>227233561071.31726</v>
      </c>
      <c r="DN10" s="172">
        <f t="shared" si="22"/>
        <v>267073483000.29999</v>
      </c>
      <c r="DO10" s="172"/>
      <c r="DP10" s="172">
        <f t="shared" ref="DP10:EA14" si="23">+DP74+DP167+DP241+DP218+DP264+DP294+DP192</f>
        <v>14582830922.889999</v>
      </c>
      <c r="DQ10" s="172">
        <f t="shared" si="23"/>
        <v>29839255891.406151</v>
      </c>
      <c r="DR10" s="172">
        <f t="shared" si="23"/>
        <v>45621990799.51828</v>
      </c>
      <c r="DS10" s="172">
        <f t="shared" si="23"/>
        <v>61124039358.604492</v>
      </c>
      <c r="DT10" s="172">
        <f t="shared" si="23"/>
        <v>78788084182.387894</v>
      </c>
      <c r="DU10" s="172">
        <f t="shared" si="23"/>
        <v>97374745874.27179</v>
      </c>
      <c r="DV10" s="172">
        <f t="shared" si="23"/>
        <v>123983590260.605</v>
      </c>
      <c r="DW10" s="172">
        <f t="shared" si="23"/>
        <v>137025357300.69121</v>
      </c>
      <c r="DX10" s="172">
        <f t="shared" si="23"/>
        <v>152816199014.90588</v>
      </c>
      <c r="DY10" s="172">
        <f t="shared" si="23"/>
        <v>168782795999.0484</v>
      </c>
      <c r="DZ10" s="172">
        <f t="shared" si="23"/>
        <v>185263245020.82977</v>
      </c>
      <c r="EA10" s="172">
        <f t="shared" si="23"/>
        <v>227365482999.70001</v>
      </c>
      <c r="EC10" s="456">
        <v>1000000</v>
      </c>
      <c r="ED10" s="459">
        <v>1000000</v>
      </c>
      <c r="EE10" s="459">
        <v>1000000</v>
      </c>
      <c r="EF10" s="459">
        <v>1000000</v>
      </c>
      <c r="EG10" s="459">
        <v>1000000</v>
      </c>
      <c r="EH10" s="459">
        <v>1000000</v>
      </c>
      <c r="EI10" s="459">
        <v>1000000</v>
      </c>
      <c r="EJ10" s="459">
        <v>1000000</v>
      </c>
      <c r="EK10" s="459">
        <v>1000000</v>
      </c>
      <c r="EL10" s="459">
        <v>1000000</v>
      </c>
      <c r="EM10" s="459">
        <v>1000000</v>
      </c>
      <c r="EN10" s="459">
        <v>1000000</v>
      </c>
      <c r="EP10" s="456">
        <v>1000000</v>
      </c>
      <c r="EQ10" s="459">
        <v>1000000</v>
      </c>
      <c r="ER10" s="459">
        <v>1000000</v>
      </c>
      <c r="ES10" s="459">
        <v>1000000</v>
      </c>
      <c r="ET10" s="459">
        <v>1000000</v>
      </c>
      <c r="EU10" s="459">
        <v>1000000</v>
      </c>
      <c r="EV10" s="459">
        <v>1000000</v>
      </c>
      <c r="EW10" s="459">
        <v>1000000</v>
      </c>
      <c r="EX10" s="459">
        <v>1000000</v>
      </c>
      <c r="EY10" s="459">
        <v>1000000</v>
      </c>
      <c r="EZ10" s="459">
        <v>1000000</v>
      </c>
      <c r="FA10" s="459">
        <v>1000000</v>
      </c>
    </row>
    <row r="11" spans="1:157" ht="25.5" customHeight="1">
      <c r="A11" s="161"/>
      <c r="B11" s="1" t="s">
        <v>161</v>
      </c>
      <c r="C11" s="1" t="s">
        <v>161</v>
      </c>
      <c r="D11" s="1" t="s">
        <v>161</v>
      </c>
      <c r="E11" s="1" t="s">
        <v>162</v>
      </c>
      <c r="F11" s="1">
        <v>2</v>
      </c>
      <c r="G11" s="1" t="s">
        <v>161</v>
      </c>
      <c r="H11" s="1" t="s">
        <v>161</v>
      </c>
      <c r="I11" s="1" t="s">
        <v>161</v>
      </c>
      <c r="J11" s="1" t="s">
        <v>161</v>
      </c>
      <c r="K11" s="1" t="s">
        <v>161</v>
      </c>
      <c r="L11" s="1" t="s">
        <v>161</v>
      </c>
      <c r="M11" s="1" t="s">
        <v>161</v>
      </c>
      <c r="N11" s="1" t="s">
        <v>161</v>
      </c>
      <c r="O11" s="1" t="s">
        <v>161</v>
      </c>
      <c r="T11" s="169" t="s">
        <v>165</v>
      </c>
      <c r="U11" s="377"/>
      <c r="V11" s="170" t="s">
        <v>165</v>
      </c>
      <c r="W11" s="332">
        <f t="shared" si="16"/>
        <v>91375.015390999994</v>
      </c>
      <c r="X11" s="332">
        <f t="shared" si="16"/>
        <v>0</v>
      </c>
      <c r="Y11" s="332">
        <f t="shared" si="16"/>
        <v>0</v>
      </c>
      <c r="Z11" s="332">
        <f t="shared" si="16"/>
        <v>0</v>
      </c>
      <c r="AA11" s="332">
        <f t="shared" si="16"/>
        <v>0</v>
      </c>
      <c r="AB11" s="332">
        <f t="shared" si="16"/>
        <v>0</v>
      </c>
      <c r="AC11" s="332">
        <f t="shared" si="16"/>
        <v>0</v>
      </c>
      <c r="AD11" s="396">
        <f t="shared" si="16"/>
        <v>91375.015390999994</v>
      </c>
      <c r="AE11" s="332">
        <f t="shared" si="16"/>
        <v>0</v>
      </c>
      <c r="AF11" s="332">
        <f t="shared" si="16"/>
        <v>83097.34362331999</v>
      </c>
      <c r="AG11" s="332">
        <f t="shared" si="16"/>
        <v>8277.6717676800035</v>
      </c>
      <c r="AH11" s="396">
        <f t="shared" si="16"/>
        <v>58303.627183089993</v>
      </c>
      <c r="AI11" s="171">
        <f t="shared" si="1"/>
        <v>0.63806968385838025</v>
      </c>
      <c r="AJ11" s="164">
        <f t="shared" si="2"/>
        <v>7.0434814062977571</v>
      </c>
      <c r="AK11" s="172">
        <f>+AK75+AK168+AK242+AK219+AK265+AK295+AK193</f>
        <v>72587.59448391819</v>
      </c>
      <c r="AL11" s="172">
        <f>+AH11-AK11</f>
        <v>-14283.967300828197</v>
      </c>
      <c r="AM11" s="166">
        <f t="shared" si="3"/>
        <v>0.79439214508813871</v>
      </c>
      <c r="AN11" s="396">
        <f>+AN75+AN168+AN242+AN219+AN265+AN295+AN193</f>
        <v>29119.461564739999</v>
      </c>
      <c r="AO11" s="173">
        <f t="shared" si="4"/>
        <v>0.3186807842399349</v>
      </c>
      <c r="AP11" s="164">
        <f t="shared" si="5"/>
        <v>3.5178323545560635</v>
      </c>
      <c r="AQ11" s="172">
        <f>+AQ75+AQ168+AQ242+AQ219+AQ265+AQ295+AQ193</f>
        <v>32593.959473764484</v>
      </c>
      <c r="AR11" s="172">
        <f>+AN11-AQ11</f>
        <v>-3474.4979090244851</v>
      </c>
      <c r="AS11" s="166">
        <f t="shared" si="6"/>
        <v>0.35670537875471409</v>
      </c>
      <c r="AT11" s="396">
        <f>+AT75+AT168+AT242+AT219+AT265+AT295+AT193</f>
        <v>28497.952753550002</v>
      </c>
      <c r="AU11" s="173">
        <f t="shared" si="7"/>
        <v>0.31187904736984501</v>
      </c>
      <c r="AV11" s="396">
        <f>+AD11-AH11</f>
        <v>33071.38820791</v>
      </c>
      <c r="AW11" s="332">
        <f>+AH11-AN11</f>
        <v>29184.165618349994</v>
      </c>
      <c r="AX11" s="333">
        <f t="shared" si="17"/>
        <v>62255.553826259995</v>
      </c>
      <c r="AY11" s="332">
        <f t="shared" si="8"/>
        <v>-50025.95541540999</v>
      </c>
      <c r="AZ11" s="174">
        <f>AD11*AS11</f>
        <v>32593.95947376448</v>
      </c>
      <c r="BA11" s="168">
        <f t="shared" si="9"/>
        <v>0.89340055749221958</v>
      </c>
      <c r="BC11" s="481">
        <f>CC11/$AD$11</f>
        <v>0.42560779399146864</v>
      </c>
      <c r="BD11" s="481">
        <f t="shared" ref="BD11:BN11" si="24">CD11/$AD$11</f>
        <v>0.5614588674270885</v>
      </c>
      <c r="BE11" s="481">
        <f t="shared" si="24"/>
        <v>0.67156044625937561</v>
      </c>
      <c r="BF11" s="481">
        <f t="shared" si="24"/>
        <v>0.70280873293988189</v>
      </c>
      <c r="BG11" s="481">
        <f t="shared" si="24"/>
        <v>0.75998099626853122</v>
      </c>
      <c r="BH11" s="481">
        <f t="shared" si="24"/>
        <v>0.79439214508813871</v>
      </c>
      <c r="BI11" s="481">
        <f t="shared" si="24"/>
        <v>0.82533838836620543</v>
      </c>
      <c r="BJ11" s="481">
        <f t="shared" si="24"/>
        <v>0.86164389586003753</v>
      </c>
      <c r="BK11" s="481">
        <f t="shared" si="24"/>
        <v>0.89757198855910947</v>
      </c>
      <c r="BL11" s="481">
        <f t="shared" si="24"/>
        <v>0.92337807651714465</v>
      </c>
      <c r="BM11" s="481">
        <f t="shared" si="24"/>
        <v>0.94953047503791532</v>
      </c>
      <c r="BN11" s="481">
        <f t="shared" si="24"/>
        <v>1.0000010943878372</v>
      </c>
      <c r="BP11" s="481">
        <f>CP11/$AD$11</f>
        <v>4.2359632096009882E-2</v>
      </c>
      <c r="BQ11" s="481">
        <f t="shared" ref="BQ11:CA11" si="25">CQ11/$AD$11</f>
        <v>9.4829608469313001E-2</v>
      </c>
      <c r="BR11" s="481">
        <f t="shared" si="25"/>
        <v>0.14626992092177271</v>
      </c>
      <c r="BS11" s="481">
        <f t="shared" si="25"/>
        <v>0.22049917094857296</v>
      </c>
      <c r="BT11" s="481">
        <f t="shared" si="25"/>
        <v>0.28871237251239135</v>
      </c>
      <c r="BU11" s="481">
        <f t="shared" si="25"/>
        <v>0.35670537875471409</v>
      </c>
      <c r="BV11" s="481">
        <f t="shared" si="25"/>
        <v>0.43061290175838379</v>
      </c>
      <c r="BW11" s="481">
        <f t="shared" si="25"/>
        <v>0.51366907947586782</v>
      </c>
      <c r="BX11" s="481">
        <f t="shared" si="25"/>
        <v>0.61331717139440611</v>
      </c>
      <c r="BY11" s="481">
        <f t="shared" si="25"/>
        <v>0.69746400627621707</v>
      </c>
      <c r="BZ11" s="481">
        <f t="shared" si="25"/>
        <v>0.77503585470555392</v>
      </c>
      <c r="CA11" s="481">
        <f t="shared" si="25"/>
        <v>0.99999999999988587</v>
      </c>
      <c r="CC11" s="456">
        <f>DC11/EC11</f>
        <v>38889.9187265</v>
      </c>
      <c r="CD11" s="456">
        <f t="shared" si="20"/>
        <v>51303.31265256364</v>
      </c>
      <c r="CE11" s="456">
        <f t="shared" si="20"/>
        <v>61363.846112937274</v>
      </c>
      <c r="CF11" s="456">
        <f t="shared" si="20"/>
        <v>64219.15878931091</v>
      </c>
      <c r="CG11" s="456">
        <f t="shared" si="20"/>
        <v>69443.275230904546</v>
      </c>
      <c r="CH11" s="456">
        <f t="shared" si="20"/>
        <v>72587.594483918176</v>
      </c>
      <c r="CI11" s="456">
        <f t="shared" si="20"/>
        <v>75415.307939745151</v>
      </c>
      <c r="CJ11" s="456">
        <f t="shared" si="20"/>
        <v>78732.72424577213</v>
      </c>
      <c r="CK11" s="456">
        <f t="shared" si="20"/>
        <v>82015.654269119099</v>
      </c>
      <c r="CL11" s="456">
        <f t="shared" si="20"/>
        <v>84373.685953466062</v>
      </c>
      <c r="CM11" s="456">
        <f t="shared" si="20"/>
        <v>86763.361770813048</v>
      </c>
      <c r="CN11" s="456">
        <f t="shared" si="20"/>
        <v>91375.115390705469</v>
      </c>
      <c r="CP11" s="453">
        <f t="shared" si="21"/>
        <v>3870.6120347300002</v>
      </c>
      <c r="CQ11" s="453">
        <f t="shared" si="21"/>
        <v>8665.0569334059783</v>
      </c>
      <c r="CR11" s="453">
        <f t="shared" si="21"/>
        <v>13365.416275467333</v>
      </c>
      <c r="CS11" s="453">
        <f t="shared" si="21"/>
        <v>20148.115139128593</v>
      </c>
      <c r="CT11" s="453">
        <f t="shared" si="21"/>
        <v>26381.097481891884</v>
      </c>
      <c r="CU11" s="453">
        <f t="shared" si="21"/>
        <v>32593.959473764484</v>
      </c>
      <c r="CV11" s="453">
        <f t="shared" si="21"/>
        <v>39347.260525735488</v>
      </c>
      <c r="CW11" s="453">
        <f t="shared" si="21"/>
        <v>46936.520042988224</v>
      </c>
      <c r="CX11" s="453">
        <f t="shared" si="21"/>
        <v>56041.86597572844</v>
      </c>
      <c r="CY11" s="453">
        <f t="shared" si="21"/>
        <v>63730.784308157847</v>
      </c>
      <c r="CZ11" s="453">
        <f t="shared" si="21"/>
        <v>70818.913152296824</v>
      </c>
      <c r="DA11" s="453">
        <f t="shared" si="21"/>
        <v>91375.01539098956</v>
      </c>
      <c r="DC11" s="172">
        <f t="shared" si="22"/>
        <v>38889918726.5</v>
      </c>
      <c r="DD11" s="172">
        <f t="shared" si="22"/>
        <v>51303312652.563637</v>
      </c>
      <c r="DE11" s="172">
        <f t="shared" si="22"/>
        <v>61363846112.937271</v>
      </c>
      <c r="DF11" s="172">
        <f t="shared" si="22"/>
        <v>64219158789.310913</v>
      </c>
      <c r="DG11" s="172">
        <f t="shared" si="22"/>
        <v>69443275230.904541</v>
      </c>
      <c r="DH11" s="172">
        <f t="shared" si="22"/>
        <v>72587594483.918182</v>
      </c>
      <c r="DI11" s="172">
        <f t="shared" si="22"/>
        <v>75415307939.745148</v>
      </c>
      <c r="DJ11" s="172">
        <f t="shared" si="22"/>
        <v>78732724245.772125</v>
      </c>
      <c r="DK11" s="172">
        <f t="shared" si="22"/>
        <v>82015654269.119095</v>
      </c>
      <c r="DL11" s="172">
        <f t="shared" si="22"/>
        <v>84373685953.466064</v>
      </c>
      <c r="DM11" s="172">
        <f t="shared" si="22"/>
        <v>86763361770.813049</v>
      </c>
      <c r="DN11" s="172">
        <f t="shared" si="22"/>
        <v>91375115390.705475</v>
      </c>
      <c r="DO11" s="172"/>
      <c r="DP11" s="172">
        <f t="shared" si="23"/>
        <v>3870612034.73</v>
      </c>
      <c r="DQ11" s="172">
        <f t="shared" si="23"/>
        <v>8665056933.4059792</v>
      </c>
      <c r="DR11" s="172">
        <f t="shared" si="23"/>
        <v>13365416275.467333</v>
      </c>
      <c r="DS11" s="172">
        <f t="shared" si="23"/>
        <v>20148115139.128593</v>
      </c>
      <c r="DT11" s="172">
        <f t="shared" si="23"/>
        <v>26381097481.891884</v>
      </c>
      <c r="DU11" s="172">
        <f t="shared" si="23"/>
        <v>32593959473.764484</v>
      </c>
      <c r="DV11" s="172">
        <f t="shared" si="23"/>
        <v>39347260525.735489</v>
      </c>
      <c r="DW11" s="172">
        <f t="shared" si="23"/>
        <v>46936520042.988228</v>
      </c>
      <c r="DX11" s="172">
        <f t="shared" si="23"/>
        <v>56041865975.728439</v>
      </c>
      <c r="DY11" s="172">
        <f t="shared" si="23"/>
        <v>63730784308.157845</v>
      </c>
      <c r="DZ11" s="172">
        <f t="shared" si="23"/>
        <v>70818913152.296829</v>
      </c>
      <c r="EA11" s="172">
        <f t="shared" si="23"/>
        <v>91375015390.989563</v>
      </c>
      <c r="EC11" s="456">
        <v>1000000</v>
      </c>
      <c r="ED11" s="459">
        <v>1000000</v>
      </c>
      <c r="EE11" s="459">
        <v>1000000</v>
      </c>
      <c r="EF11" s="459">
        <v>1000000</v>
      </c>
      <c r="EG11" s="459">
        <v>1000000</v>
      </c>
      <c r="EH11" s="459">
        <v>1000000</v>
      </c>
      <c r="EI11" s="459">
        <v>1000000</v>
      </c>
      <c r="EJ11" s="459">
        <v>1000000</v>
      </c>
      <c r="EK11" s="459">
        <v>1000000</v>
      </c>
      <c r="EL11" s="459">
        <v>1000000</v>
      </c>
      <c r="EM11" s="459">
        <v>1000000</v>
      </c>
      <c r="EN11" s="459">
        <v>1000000</v>
      </c>
      <c r="EP11" s="456">
        <v>1000000</v>
      </c>
      <c r="EQ11" s="459">
        <v>1000000</v>
      </c>
      <c r="ER11" s="459">
        <v>1000000</v>
      </c>
      <c r="ES11" s="459">
        <v>1000000</v>
      </c>
      <c r="ET11" s="459">
        <v>1000000</v>
      </c>
      <c r="EU11" s="459">
        <v>1000000</v>
      </c>
      <c r="EV11" s="459">
        <v>1000000</v>
      </c>
      <c r="EW11" s="459">
        <v>1000000</v>
      </c>
      <c r="EX11" s="459">
        <v>1000000</v>
      </c>
      <c r="EY11" s="459">
        <v>1000000</v>
      </c>
      <c r="EZ11" s="459">
        <v>1000000</v>
      </c>
      <c r="FA11" s="459">
        <v>1000000</v>
      </c>
    </row>
    <row r="12" spans="1:157" ht="25.5" customHeight="1">
      <c r="A12" s="161"/>
      <c r="B12" s="1" t="s">
        <v>161</v>
      </c>
      <c r="C12" s="1" t="s">
        <v>161</v>
      </c>
      <c r="D12" s="1" t="s">
        <v>161</v>
      </c>
      <c r="E12" s="1" t="s">
        <v>162</v>
      </c>
      <c r="F12" s="1">
        <v>3</v>
      </c>
      <c r="G12" s="1" t="s">
        <v>161</v>
      </c>
      <c r="H12" s="1" t="s">
        <v>161</v>
      </c>
      <c r="I12" s="1" t="s">
        <v>161</v>
      </c>
      <c r="J12" s="1" t="s">
        <v>161</v>
      </c>
      <c r="K12" s="1" t="s">
        <v>161</v>
      </c>
      <c r="L12" s="1" t="s">
        <v>161</v>
      </c>
      <c r="M12" s="1" t="s">
        <v>161</v>
      </c>
      <c r="N12" s="1" t="s">
        <v>161</v>
      </c>
      <c r="O12" s="1" t="s">
        <v>161</v>
      </c>
      <c r="T12" s="169" t="s">
        <v>166</v>
      </c>
      <c r="U12" s="377"/>
      <c r="V12" s="170" t="s">
        <v>166</v>
      </c>
      <c r="W12" s="334">
        <f t="shared" si="16"/>
        <v>2782182.2512159999</v>
      </c>
      <c r="X12" s="334">
        <f t="shared" si="16"/>
        <v>0</v>
      </c>
      <c r="Y12" s="334">
        <f t="shared" si="16"/>
        <v>5514.6539000000002</v>
      </c>
      <c r="Z12" s="334">
        <f t="shared" si="16"/>
        <v>0</v>
      </c>
      <c r="AA12" s="334">
        <f t="shared" si="16"/>
        <v>5706.5617200000006</v>
      </c>
      <c r="AB12" s="334">
        <f t="shared" si="16"/>
        <v>0</v>
      </c>
      <c r="AC12" s="334">
        <f t="shared" si="16"/>
        <v>0</v>
      </c>
      <c r="AD12" s="397">
        <f t="shared" si="16"/>
        <v>2782374.1590360003</v>
      </c>
      <c r="AE12" s="334">
        <f t="shared" si="16"/>
        <v>9493.7058670000006</v>
      </c>
      <c r="AF12" s="334">
        <f t="shared" si="16"/>
        <v>1757969.06268101</v>
      </c>
      <c r="AG12" s="332">
        <f t="shared" si="16"/>
        <v>1014911.3904879903</v>
      </c>
      <c r="AH12" s="397">
        <f t="shared" si="16"/>
        <v>1738172.2351190797</v>
      </c>
      <c r="AI12" s="171">
        <f t="shared" si="1"/>
        <v>0.62470830153242163</v>
      </c>
      <c r="AJ12" s="164">
        <f t="shared" si="2"/>
        <v>1.7126344737182726</v>
      </c>
      <c r="AK12" s="172">
        <f>+AK76+AK169+AK243+AK220+AK266+AK296+AK194</f>
        <v>1754582.5337692695</v>
      </c>
      <c r="AL12" s="172">
        <f>+AH12-AK12</f>
        <v>-16410.298650189769</v>
      </c>
      <c r="AM12" s="166">
        <f t="shared" si="3"/>
        <v>0.63060624972781287</v>
      </c>
      <c r="AN12" s="396">
        <f>+AN76+AN169+AN243+AN220+AN266+AN296+AN194</f>
        <v>1731156.2415796798</v>
      </c>
      <c r="AO12" s="173">
        <f t="shared" si="4"/>
        <v>0.62218671631836442</v>
      </c>
      <c r="AP12" s="164">
        <f t="shared" si="5"/>
        <v>1.7057215613151253</v>
      </c>
      <c r="AQ12" s="172">
        <f>+AQ76+AQ169+AQ243+AQ220+AQ266+AQ296+AQ194</f>
        <v>1733613.6786216933</v>
      </c>
      <c r="AR12" s="172">
        <f>+AN12-AQ12</f>
        <v>-2457.4370420135092</v>
      </c>
      <c r="AS12" s="166">
        <f t="shared" si="6"/>
        <v>0.62306993219859863</v>
      </c>
      <c r="AT12" s="396">
        <f>+AT76+AT169+AT243+AT220+AT266+AT296+AT194</f>
        <v>1731156.2415796798</v>
      </c>
      <c r="AU12" s="173">
        <f t="shared" si="7"/>
        <v>0.62218671631836442</v>
      </c>
      <c r="AV12" s="396">
        <f>+AD12-AH12</f>
        <v>1044201.9239169206</v>
      </c>
      <c r="AW12" s="332">
        <f>+AH12-AN12</f>
        <v>7015.9935393999331</v>
      </c>
      <c r="AX12" s="333">
        <f t="shared" si="17"/>
        <v>1051217.9174563205</v>
      </c>
      <c r="AY12" s="332">
        <f t="shared" si="8"/>
        <v>-723260.84463108936</v>
      </c>
      <c r="AZ12" s="174">
        <f>AD12*AS12</f>
        <v>1733613.6786216935</v>
      </c>
      <c r="BA12" s="168">
        <f t="shared" si="9"/>
        <v>0.99858247712721815</v>
      </c>
      <c r="BC12" s="481">
        <f>CC12/$AD$12</f>
        <v>2.0932104712840592E-2</v>
      </c>
      <c r="BD12" s="481">
        <f t="shared" ref="BD12:BN12" si="26">CD12/$AD$12</f>
        <v>0.61131727679814929</v>
      </c>
      <c r="BE12" s="481">
        <f t="shared" si="26"/>
        <v>0.62050204068232762</v>
      </c>
      <c r="BF12" s="481">
        <f t="shared" si="26"/>
        <v>0.62268510704871083</v>
      </c>
      <c r="BG12" s="481">
        <f t="shared" si="26"/>
        <v>0.62290979964699245</v>
      </c>
      <c r="BH12" s="481">
        <f t="shared" si="26"/>
        <v>0.63060624972781287</v>
      </c>
      <c r="BI12" s="481">
        <f t="shared" si="26"/>
        <v>0.631226589548602</v>
      </c>
      <c r="BJ12" s="481">
        <f t="shared" si="26"/>
        <v>0.9927391505435198</v>
      </c>
      <c r="BK12" s="481">
        <f t="shared" si="26"/>
        <v>0.99804144600664924</v>
      </c>
      <c r="BL12" s="481">
        <f t="shared" si="26"/>
        <v>0.99862201573637766</v>
      </c>
      <c r="BM12" s="481">
        <f t="shared" si="26"/>
        <v>0.99909096282183063</v>
      </c>
      <c r="BN12" s="481">
        <f t="shared" si="26"/>
        <v>0.9999310273136045</v>
      </c>
      <c r="BP12" s="481">
        <f>CP12/$AD$12</f>
        <v>2.0881452337822785E-2</v>
      </c>
      <c r="BQ12" s="481">
        <f t="shared" ref="BQ12:CA12" si="27">CQ12/$AD$12</f>
        <v>0.60674295744770712</v>
      </c>
      <c r="BR12" s="481">
        <f t="shared" si="27"/>
        <v>0.62048523574212522</v>
      </c>
      <c r="BS12" s="481">
        <f t="shared" si="27"/>
        <v>0.62266931215400345</v>
      </c>
      <c r="BT12" s="481">
        <f t="shared" si="27"/>
        <v>0.62271531215125553</v>
      </c>
      <c r="BU12" s="481">
        <f t="shared" si="27"/>
        <v>0.62306993219859863</v>
      </c>
      <c r="BV12" s="481">
        <f t="shared" si="27"/>
        <v>0.63107186263428938</v>
      </c>
      <c r="BW12" s="481">
        <f t="shared" si="27"/>
        <v>0.99257744445444307</v>
      </c>
      <c r="BX12" s="481">
        <f t="shared" si="27"/>
        <v>0.99376496427234351</v>
      </c>
      <c r="BY12" s="481">
        <f t="shared" si="27"/>
        <v>0.99554304533018179</v>
      </c>
      <c r="BZ12" s="481">
        <f t="shared" si="27"/>
        <v>0.99789275027003399</v>
      </c>
      <c r="CA12" s="481">
        <f t="shared" si="27"/>
        <v>0.99993102731384509</v>
      </c>
      <c r="CC12" s="456">
        <f>DC12/EC12</f>
        <v>58240.947247243341</v>
      </c>
      <c r="CD12" s="456">
        <f t="shared" si="20"/>
        <v>1700913.3939354285</v>
      </c>
      <c r="CE12" s="456">
        <f t="shared" si="20"/>
        <v>1726468.8436236135</v>
      </c>
      <c r="CF12" s="456">
        <f t="shared" si="20"/>
        <v>1732542.9510688987</v>
      </c>
      <c r="CG12" s="456">
        <f t="shared" si="20"/>
        <v>1733168.129948084</v>
      </c>
      <c r="CH12" s="456">
        <f t="shared" si="20"/>
        <v>1754582.5337692692</v>
      </c>
      <c r="CI12" s="456">
        <f t="shared" si="20"/>
        <v>1756308.5512564541</v>
      </c>
      <c r="CJ12" s="456">
        <f t="shared" si="20"/>
        <v>2762171.7591356393</v>
      </c>
      <c r="CK12" s="456">
        <f t="shared" si="20"/>
        <v>2776924.7290158244</v>
      </c>
      <c r="CL12" s="456">
        <f t="shared" si="20"/>
        <v>2778540.0912293391</v>
      </c>
      <c r="CM12" s="456">
        <f t="shared" si="20"/>
        <v>2779844.8774818587</v>
      </c>
      <c r="CN12" s="456">
        <f t="shared" si="20"/>
        <v>2782182.251215694</v>
      </c>
      <c r="CP12" s="453">
        <f t="shared" si="21"/>
        <v>58100.013387899999</v>
      </c>
      <c r="CQ12" s="453">
        <f t="shared" si="21"/>
        <v>1688185.9259795798</v>
      </c>
      <c r="CR12" s="453">
        <f t="shared" si="21"/>
        <v>1726422.0859922499</v>
      </c>
      <c r="CS12" s="453">
        <f t="shared" si="21"/>
        <v>1732499.00376202</v>
      </c>
      <c r="CT12" s="453">
        <f t="shared" si="21"/>
        <v>1732626.9929656899</v>
      </c>
      <c r="CU12" s="453">
        <f t="shared" si="21"/>
        <v>1733613.6786216935</v>
      </c>
      <c r="CV12" s="453">
        <f t="shared" si="21"/>
        <v>1755878.0430883633</v>
      </c>
      <c r="CW12" s="453">
        <f t="shared" si="21"/>
        <v>2761721.8322920334</v>
      </c>
      <c r="CX12" s="453">
        <f t="shared" si="21"/>
        <v>2765025.9567467025</v>
      </c>
      <c r="CY12" s="453">
        <f t="shared" si="21"/>
        <v>2769973.2435347033</v>
      </c>
      <c r="CZ12" s="453">
        <f t="shared" si="21"/>
        <v>2776511.0018407074</v>
      </c>
      <c r="DA12" s="453">
        <f t="shared" si="21"/>
        <v>2782182.2512163636</v>
      </c>
      <c r="DC12" s="172">
        <f t="shared" si="22"/>
        <v>58240947247.24334</v>
      </c>
      <c r="DD12" s="172">
        <f t="shared" si="22"/>
        <v>1700913393935.4285</v>
      </c>
      <c r="DE12" s="172">
        <f t="shared" si="22"/>
        <v>1726468843623.6135</v>
      </c>
      <c r="DF12" s="172">
        <f t="shared" si="22"/>
        <v>1732542951068.8987</v>
      </c>
      <c r="DG12" s="172">
        <f t="shared" si="22"/>
        <v>1733168129948.084</v>
      </c>
      <c r="DH12" s="172">
        <f t="shared" si="22"/>
        <v>1754582533769.2693</v>
      </c>
      <c r="DI12" s="172">
        <f t="shared" si="22"/>
        <v>1756308551256.4541</v>
      </c>
      <c r="DJ12" s="172">
        <f t="shared" si="22"/>
        <v>2762171759135.6392</v>
      </c>
      <c r="DK12" s="172">
        <f t="shared" si="22"/>
        <v>2776924729015.8242</v>
      </c>
      <c r="DL12" s="172">
        <f t="shared" si="22"/>
        <v>2778540091229.3394</v>
      </c>
      <c r="DM12" s="172">
        <f t="shared" si="22"/>
        <v>2779844877481.8589</v>
      </c>
      <c r="DN12" s="172">
        <f t="shared" si="22"/>
        <v>2782182251215.6938</v>
      </c>
      <c r="DO12" s="172"/>
      <c r="DP12" s="172">
        <f t="shared" si="23"/>
        <v>58100013387.900002</v>
      </c>
      <c r="DQ12" s="172">
        <f t="shared" si="23"/>
        <v>1688185925979.5798</v>
      </c>
      <c r="DR12" s="172">
        <f t="shared" si="23"/>
        <v>1726422085992.25</v>
      </c>
      <c r="DS12" s="172">
        <f t="shared" si="23"/>
        <v>1732499003762.02</v>
      </c>
      <c r="DT12" s="172">
        <f t="shared" si="23"/>
        <v>1732626992965.6899</v>
      </c>
      <c r="DU12" s="172">
        <f t="shared" si="23"/>
        <v>1733613678621.6936</v>
      </c>
      <c r="DV12" s="172">
        <f t="shared" si="23"/>
        <v>1755878043088.3633</v>
      </c>
      <c r="DW12" s="172">
        <f t="shared" si="23"/>
        <v>2761721832292.0332</v>
      </c>
      <c r="DX12" s="172">
        <f t="shared" si="23"/>
        <v>2765025956746.7026</v>
      </c>
      <c r="DY12" s="172">
        <f t="shared" si="23"/>
        <v>2769973243534.7031</v>
      </c>
      <c r="DZ12" s="172">
        <f t="shared" si="23"/>
        <v>2776511001840.7075</v>
      </c>
      <c r="EA12" s="172">
        <f t="shared" si="23"/>
        <v>2782182251216.3638</v>
      </c>
      <c r="EC12" s="456">
        <v>1000000</v>
      </c>
      <c r="ED12" s="459">
        <v>1000000</v>
      </c>
      <c r="EE12" s="459">
        <v>1000000</v>
      </c>
      <c r="EF12" s="459">
        <v>1000000</v>
      </c>
      <c r="EG12" s="459">
        <v>1000000</v>
      </c>
      <c r="EH12" s="459">
        <v>1000000</v>
      </c>
      <c r="EI12" s="459">
        <v>1000000</v>
      </c>
      <c r="EJ12" s="459">
        <v>1000000</v>
      </c>
      <c r="EK12" s="459">
        <v>1000000</v>
      </c>
      <c r="EL12" s="459">
        <v>1000000</v>
      </c>
      <c r="EM12" s="459">
        <v>1000000</v>
      </c>
      <c r="EN12" s="459">
        <v>1000000</v>
      </c>
      <c r="EP12" s="456">
        <v>1000000</v>
      </c>
      <c r="EQ12" s="459">
        <v>1000000</v>
      </c>
      <c r="ER12" s="459">
        <v>1000000</v>
      </c>
      <c r="ES12" s="459">
        <v>1000000</v>
      </c>
      <c r="ET12" s="459">
        <v>1000000</v>
      </c>
      <c r="EU12" s="459">
        <v>1000000</v>
      </c>
      <c r="EV12" s="459">
        <v>1000000</v>
      </c>
      <c r="EW12" s="459">
        <v>1000000</v>
      </c>
      <c r="EX12" s="459">
        <v>1000000</v>
      </c>
      <c r="EY12" s="459">
        <v>1000000</v>
      </c>
      <c r="EZ12" s="459">
        <v>1000000</v>
      </c>
      <c r="FA12" s="459">
        <v>1000000</v>
      </c>
    </row>
    <row r="13" spans="1:157" ht="22.5" customHeight="1">
      <c r="A13" s="161"/>
      <c r="B13" s="1" t="s">
        <v>161</v>
      </c>
      <c r="C13" s="1" t="s">
        <v>161</v>
      </c>
      <c r="D13" s="1" t="s">
        <v>161</v>
      </c>
      <c r="E13" s="1" t="s">
        <v>162</v>
      </c>
      <c r="F13" s="1">
        <v>5</v>
      </c>
      <c r="G13" s="1" t="s">
        <v>161</v>
      </c>
      <c r="H13" s="1" t="s">
        <v>161</v>
      </c>
      <c r="I13" s="1" t="s">
        <v>161</v>
      </c>
      <c r="J13" s="1" t="s">
        <v>161</v>
      </c>
      <c r="K13" s="1" t="s">
        <v>161</v>
      </c>
      <c r="L13" s="1" t="s">
        <v>161</v>
      </c>
      <c r="M13" s="1" t="s">
        <v>161</v>
      </c>
      <c r="N13" s="1" t="s">
        <v>161</v>
      </c>
      <c r="O13" s="1" t="s">
        <v>161</v>
      </c>
      <c r="Q13" s="175"/>
      <c r="T13" s="169" t="s">
        <v>167</v>
      </c>
      <c r="U13" s="377"/>
      <c r="V13" s="170" t="s">
        <v>167</v>
      </c>
      <c r="W13" s="332">
        <f t="shared" si="16"/>
        <v>77832.571865000005</v>
      </c>
      <c r="X13" s="332">
        <f t="shared" si="16"/>
        <v>0</v>
      </c>
      <c r="Y13" s="332">
        <f t="shared" si="16"/>
        <v>107.080996</v>
      </c>
      <c r="Z13" s="332">
        <f t="shared" si="16"/>
        <v>0</v>
      </c>
      <c r="AA13" s="332">
        <f t="shared" si="16"/>
        <v>0</v>
      </c>
      <c r="AB13" s="332">
        <f t="shared" si="16"/>
        <v>0</v>
      </c>
      <c r="AC13" s="332">
        <f t="shared" si="16"/>
        <v>0</v>
      </c>
      <c r="AD13" s="396">
        <f t="shared" si="16"/>
        <v>77725.490869000001</v>
      </c>
      <c r="AE13" s="332">
        <f t="shared" si="16"/>
        <v>0</v>
      </c>
      <c r="AF13" s="332">
        <f t="shared" si="16"/>
        <v>64300.30927836</v>
      </c>
      <c r="AG13" s="332">
        <f t="shared" si="16"/>
        <v>13425.181590640004</v>
      </c>
      <c r="AH13" s="396">
        <f t="shared" si="16"/>
        <v>57472.695143540004</v>
      </c>
      <c r="AI13" s="171">
        <f t="shared" si="1"/>
        <v>0.73943174241775533</v>
      </c>
      <c r="AJ13" s="164">
        <f t="shared" si="2"/>
        <v>4.2809622168246717</v>
      </c>
      <c r="AK13" s="172">
        <f>+AK77+AK170+AK244+AK221+AK267+AK297+AK195</f>
        <v>55927.931353848486</v>
      </c>
      <c r="AL13" s="172">
        <f>+AH13-AK13</f>
        <v>1544.7637896915185</v>
      </c>
      <c r="AM13" s="166">
        <f t="shared" si="3"/>
        <v>0.71955713278299471</v>
      </c>
      <c r="AN13" s="396">
        <f>+AN77+AN170+AN244+AN221+AN267+AN297+AN195</f>
        <v>23555.358775649998</v>
      </c>
      <c r="AO13" s="173">
        <f t="shared" si="4"/>
        <v>0.30305834691157679</v>
      </c>
      <c r="AP13" s="164">
        <f t="shared" si="5"/>
        <v>1.7545653752700614</v>
      </c>
      <c r="AQ13" s="172">
        <f>+AQ77+AQ170+AQ244+AQ221+AQ267+AQ297+AQ195</f>
        <v>26058.131061665626</v>
      </c>
      <c r="AR13" s="172">
        <f>+AN13-AQ13</f>
        <v>-2502.7722860156282</v>
      </c>
      <c r="AS13" s="166">
        <f t="shared" si="6"/>
        <v>0.33525849461130441</v>
      </c>
      <c r="AT13" s="396">
        <f>+AT77+AT170+AT244+AT221+AT267+AT297+AT195</f>
        <v>21593.87373037</v>
      </c>
      <c r="AU13" s="173">
        <f t="shared" si="7"/>
        <v>0.27782228827302896</v>
      </c>
      <c r="AV13" s="396">
        <f>+AD13-AH13</f>
        <v>20252.795725459997</v>
      </c>
      <c r="AW13" s="332">
        <f>+AH13-AN13</f>
        <v>33917.336367890006</v>
      </c>
      <c r="AX13" s="333">
        <f t="shared" si="17"/>
        <v>54170.132093350003</v>
      </c>
      <c r="AY13" s="332">
        <f t="shared" si="8"/>
        <v>-44047.513552899996</v>
      </c>
      <c r="AZ13" s="174">
        <f>AD13*AS13</f>
        <v>26058.131061665626</v>
      </c>
      <c r="BA13" s="168">
        <f t="shared" si="9"/>
        <v>0.90395426747632412</v>
      </c>
      <c r="BC13" s="481">
        <f>CC13/$AD$13</f>
        <v>0.56204418841982984</v>
      </c>
      <c r="BD13" s="481">
        <f t="shared" ref="BD13:BN13" si="28">CD13/$AD$13</f>
        <v>0.57951944194069793</v>
      </c>
      <c r="BE13" s="481">
        <f t="shared" si="28"/>
        <v>0.58160720820830758</v>
      </c>
      <c r="BF13" s="481">
        <f t="shared" si="28"/>
        <v>0.58425552632979272</v>
      </c>
      <c r="BG13" s="481">
        <f t="shared" si="28"/>
        <v>0.70968072480683275</v>
      </c>
      <c r="BH13" s="481">
        <f t="shared" si="28"/>
        <v>0.71955713278299471</v>
      </c>
      <c r="BI13" s="481">
        <f t="shared" si="28"/>
        <v>0.77113290697432302</v>
      </c>
      <c r="BJ13" s="481">
        <f t="shared" si="28"/>
        <v>0.80765461068609568</v>
      </c>
      <c r="BK13" s="481">
        <f t="shared" si="28"/>
        <v>0.81290250642543771</v>
      </c>
      <c r="BL13" s="481">
        <f t="shared" si="28"/>
        <v>0.82813622161503131</v>
      </c>
      <c r="BM13" s="481">
        <f t="shared" si="28"/>
        <v>0.99506645061632337</v>
      </c>
      <c r="BN13" s="481">
        <f t="shared" si="28"/>
        <v>1.001378968408291</v>
      </c>
      <c r="BP13" s="481">
        <f>CP13/$AD$13</f>
        <v>6.510226854827327E-3</v>
      </c>
      <c r="BQ13" s="481">
        <f t="shared" ref="BQ13:CA13" si="29">CQ13/$AD$13</f>
        <v>5.5853846947670635E-2</v>
      </c>
      <c r="BR13" s="481">
        <f t="shared" si="29"/>
        <v>0.10625266224202422</v>
      </c>
      <c r="BS13" s="481">
        <f t="shared" si="29"/>
        <v>0.16007377821310587</v>
      </c>
      <c r="BT13" s="481">
        <f t="shared" si="29"/>
        <v>0.21745431600844184</v>
      </c>
      <c r="BU13" s="481">
        <f t="shared" si="29"/>
        <v>0.33525849461130441</v>
      </c>
      <c r="BV13" s="481">
        <f t="shared" si="29"/>
        <v>0.3983187281785357</v>
      </c>
      <c r="BW13" s="481">
        <f t="shared" si="29"/>
        <v>0.51740587583421616</v>
      </c>
      <c r="BX13" s="481">
        <f t="shared" si="29"/>
        <v>0.59308002284784067</v>
      </c>
      <c r="BY13" s="481">
        <f t="shared" si="29"/>
        <v>0.66642546150624804</v>
      </c>
      <c r="BZ13" s="481">
        <f t="shared" si="29"/>
        <v>0.75009319505182726</v>
      </c>
      <c r="CA13" s="481">
        <f t="shared" si="29"/>
        <v>1.0013789684027938</v>
      </c>
      <c r="CC13" s="456">
        <f>DC13/EC13</f>
        <v>43685.160434999998</v>
      </c>
      <c r="CD13" s="456">
        <f t="shared" si="20"/>
        <v>45043.433092969695</v>
      </c>
      <c r="CE13" s="456">
        <f t="shared" si="20"/>
        <v>45205.705750939393</v>
      </c>
      <c r="CF13" s="456">
        <f t="shared" si="20"/>
        <v>45411.547576909092</v>
      </c>
      <c r="CG13" s="456">
        <f t="shared" si="20"/>
        <v>55160.282695878785</v>
      </c>
      <c r="CH13" s="456">
        <f t="shared" si="20"/>
        <v>55927.931353848478</v>
      </c>
      <c r="CI13" s="456">
        <f t="shared" si="20"/>
        <v>59936.683719818175</v>
      </c>
      <c r="CJ13" s="456">
        <f t="shared" si="20"/>
        <v>62775.351068187883</v>
      </c>
      <c r="CK13" s="456">
        <f t="shared" si="20"/>
        <v>63183.246340557576</v>
      </c>
      <c r="CL13" s="456">
        <f t="shared" si="20"/>
        <v>64367.294331427278</v>
      </c>
      <c r="CM13" s="456">
        <f t="shared" si="20"/>
        <v>77342.028321427279</v>
      </c>
      <c r="CN13" s="456">
        <f t="shared" si="20"/>
        <v>77832.67186542727</v>
      </c>
      <c r="CP13" s="453">
        <f t="shared" si="21"/>
        <v>506.01057795999998</v>
      </c>
      <c r="CQ13" s="453">
        <f t="shared" si="21"/>
        <v>4341.2676709296975</v>
      </c>
      <c r="CR13" s="453">
        <f t="shared" si="21"/>
        <v>8258.5403288993948</v>
      </c>
      <c r="CS13" s="453">
        <f t="shared" si="21"/>
        <v>12441.81298686909</v>
      </c>
      <c r="CT13" s="453">
        <f t="shared" si="21"/>
        <v>16901.743453338786</v>
      </c>
      <c r="CU13" s="453">
        <f t="shared" si="21"/>
        <v>26058.131061665626</v>
      </c>
      <c r="CV13" s="453">
        <f t="shared" si="21"/>
        <v>30959.518669992471</v>
      </c>
      <c r="CW13" s="453">
        <f t="shared" si="21"/>
        <v>40215.625677719312</v>
      </c>
      <c r="CX13" s="453">
        <f t="shared" si="21"/>
        <v>46097.435900446151</v>
      </c>
      <c r="CY13" s="453">
        <f t="shared" si="21"/>
        <v>51798.24612317299</v>
      </c>
      <c r="CZ13" s="453">
        <f t="shared" si="21"/>
        <v>58301.361782899832</v>
      </c>
      <c r="DA13" s="453">
        <f t="shared" si="21"/>
        <v>77832.671864999997</v>
      </c>
      <c r="DC13" s="172">
        <f t="shared" si="22"/>
        <v>43685160435</v>
      </c>
      <c r="DD13" s="172">
        <f t="shared" si="22"/>
        <v>45043433092.969696</v>
      </c>
      <c r="DE13" s="172">
        <f t="shared" si="22"/>
        <v>45205705750.939392</v>
      </c>
      <c r="DF13" s="172">
        <f t="shared" si="22"/>
        <v>45411547576.909088</v>
      </c>
      <c r="DG13" s="172">
        <f t="shared" si="22"/>
        <v>55160282695.878784</v>
      </c>
      <c r="DH13" s="172">
        <f t="shared" si="22"/>
        <v>55927931353.84848</v>
      </c>
      <c r="DI13" s="172">
        <f t="shared" si="22"/>
        <v>59936683719.818176</v>
      </c>
      <c r="DJ13" s="172">
        <f t="shared" si="22"/>
        <v>62775351068.187881</v>
      </c>
      <c r="DK13" s="172">
        <f t="shared" si="22"/>
        <v>63183246340.557579</v>
      </c>
      <c r="DL13" s="172">
        <f t="shared" si="22"/>
        <v>64367294331.427277</v>
      </c>
      <c r="DM13" s="172">
        <f t="shared" si="22"/>
        <v>77342028321.427277</v>
      </c>
      <c r="DN13" s="172">
        <f t="shared" si="22"/>
        <v>77832671865.427277</v>
      </c>
      <c r="DO13" s="172"/>
      <c r="DP13" s="172">
        <f t="shared" si="23"/>
        <v>506010577.95999998</v>
      </c>
      <c r="DQ13" s="172">
        <f t="shared" si="23"/>
        <v>4341267670.929697</v>
      </c>
      <c r="DR13" s="172">
        <f t="shared" si="23"/>
        <v>8258540328.899394</v>
      </c>
      <c r="DS13" s="172">
        <f t="shared" si="23"/>
        <v>12441812986.869091</v>
      </c>
      <c r="DT13" s="172">
        <f t="shared" si="23"/>
        <v>16901743453.338787</v>
      </c>
      <c r="DU13" s="172">
        <f t="shared" si="23"/>
        <v>26058131061.665627</v>
      </c>
      <c r="DV13" s="172">
        <f t="shared" si="23"/>
        <v>30959518669.99247</v>
      </c>
      <c r="DW13" s="172">
        <f t="shared" si="23"/>
        <v>40215625677.719315</v>
      </c>
      <c r="DX13" s="172">
        <f t="shared" si="23"/>
        <v>46097435900.446152</v>
      </c>
      <c r="DY13" s="172">
        <f t="shared" si="23"/>
        <v>51798246123.172989</v>
      </c>
      <c r="DZ13" s="172">
        <f t="shared" si="23"/>
        <v>58301361782.899834</v>
      </c>
      <c r="EA13" s="172">
        <f t="shared" si="23"/>
        <v>77832671865</v>
      </c>
      <c r="EC13" s="456">
        <v>1000000</v>
      </c>
      <c r="ED13" s="459">
        <v>1000000</v>
      </c>
      <c r="EE13" s="459">
        <v>1000000</v>
      </c>
      <c r="EF13" s="459">
        <v>1000000</v>
      </c>
      <c r="EG13" s="459">
        <v>1000000</v>
      </c>
      <c r="EH13" s="459">
        <v>1000000</v>
      </c>
      <c r="EI13" s="459">
        <v>1000000</v>
      </c>
      <c r="EJ13" s="459">
        <v>1000000</v>
      </c>
      <c r="EK13" s="459">
        <v>1000000</v>
      </c>
      <c r="EL13" s="459">
        <v>1000000</v>
      </c>
      <c r="EM13" s="459">
        <v>1000000</v>
      </c>
      <c r="EN13" s="459">
        <v>1000000</v>
      </c>
      <c r="EP13" s="456">
        <v>1000000</v>
      </c>
      <c r="EQ13" s="459">
        <v>1000000</v>
      </c>
      <c r="ER13" s="459">
        <v>1000000</v>
      </c>
      <c r="ES13" s="459">
        <v>1000000</v>
      </c>
      <c r="ET13" s="459">
        <v>1000000</v>
      </c>
      <c r="EU13" s="459">
        <v>1000000</v>
      </c>
      <c r="EV13" s="459">
        <v>1000000</v>
      </c>
      <c r="EW13" s="459">
        <v>1000000</v>
      </c>
      <c r="EX13" s="459">
        <v>1000000</v>
      </c>
      <c r="EY13" s="459">
        <v>1000000</v>
      </c>
      <c r="EZ13" s="459">
        <v>1000000</v>
      </c>
      <c r="FA13" s="459">
        <v>1000000</v>
      </c>
    </row>
    <row r="14" spans="1:157" ht="39" customHeight="1" thickBot="1">
      <c r="A14" s="161"/>
      <c r="B14" s="1" t="s">
        <v>161</v>
      </c>
      <c r="C14" s="1" t="s">
        <v>161</v>
      </c>
      <c r="D14" s="1" t="s">
        <v>161</v>
      </c>
      <c r="E14" s="1" t="s">
        <v>162</v>
      </c>
      <c r="F14" s="1">
        <v>8</v>
      </c>
      <c r="G14" s="1" t="s">
        <v>161</v>
      </c>
      <c r="H14" s="1" t="s">
        <v>161</v>
      </c>
      <c r="I14" s="1" t="s">
        <v>161</v>
      </c>
      <c r="J14" s="1" t="s">
        <v>161</v>
      </c>
      <c r="K14" s="1" t="s">
        <v>161</v>
      </c>
      <c r="L14" s="1" t="s">
        <v>161</v>
      </c>
      <c r="M14" s="1" t="s">
        <v>161</v>
      </c>
      <c r="N14" s="1" t="s">
        <v>161</v>
      </c>
      <c r="O14" s="1" t="s">
        <v>161</v>
      </c>
      <c r="Q14" s="175"/>
      <c r="T14" s="176" t="s">
        <v>168</v>
      </c>
      <c r="U14" s="378"/>
      <c r="V14" s="170" t="s">
        <v>168</v>
      </c>
      <c r="W14" s="332">
        <f t="shared" si="16"/>
        <v>24797.685999999998</v>
      </c>
      <c r="X14" s="332">
        <f t="shared" si="16"/>
        <v>0</v>
      </c>
      <c r="Y14" s="332">
        <f t="shared" si="16"/>
        <v>0</v>
      </c>
      <c r="Z14" s="332">
        <f t="shared" si="16"/>
        <v>0</v>
      </c>
      <c r="AA14" s="332">
        <f t="shared" si="16"/>
        <v>107.080996</v>
      </c>
      <c r="AB14" s="332">
        <f t="shared" si="16"/>
        <v>0</v>
      </c>
      <c r="AC14" s="332">
        <f t="shared" si="16"/>
        <v>0</v>
      </c>
      <c r="AD14" s="396">
        <f t="shared" si="16"/>
        <v>24904.766995999998</v>
      </c>
      <c r="AE14" s="332">
        <f t="shared" si="16"/>
        <v>0</v>
      </c>
      <c r="AF14" s="332">
        <f t="shared" si="16"/>
        <v>2808.9060279999994</v>
      </c>
      <c r="AG14" s="332">
        <f t="shared" si="16"/>
        <v>22095.860968000001</v>
      </c>
      <c r="AH14" s="396">
        <f t="shared" si="16"/>
        <v>1530.314989</v>
      </c>
      <c r="AI14" s="171">
        <f t="shared" si="1"/>
        <v>6.1446669597261708E-2</v>
      </c>
      <c r="AJ14" s="164">
        <f t="shared" si="2"/>
        <v>6.9257993214939931E-2</v>
      </c>
      <c r="AK14" s="172">
        <f>+AK78+AK171+AK245+AK222+AK268+AK298+AK196</f>
        <v>1320.9514555000001</v>
      </c>
      <c r="AL14" s="172">
        <f>+AH14-AK14</f>
        <v>209.3635334999999</v>
      </c>
      <c r="AM14" s="166">
        <f t="shared" si="3"/>
        <v>5.3040104961116906E-2</v>
      </c>
      <c r="AN14" s="396">
        <f>+AN78+AN171+AN245+AN222+AN268+AN298+AN196</f>
        <v>1527.0898417999999</v>
      </c>
      <c r="AO14" s="173">
        <f t="shared" si="4"/>
        <v>6.1317170405379366E-2</v>
      </c>
      <c r="AP14" s="164">
        <f t="shared" si="5"/>
        <v>6.9112031615857147E-2</v>
      </c>
      <c r="AQ14" s="172">
        <f>+AQ78+AQ171+AQ245+AQ222+AQ268+AQ298+AQ196</f>
        <v>1320.9514555000001</v>
      </c>
      <c r="AR14" s="172">
        <f>+AN14-AQ14</f>
        <v>206.13838629999987</v>
      </c>
      <c r="AS14" s="166">
        <f t="shared" si="6"/>
        <v>5.3040104961116906E-2</v>
      </c>
      <c r="AT14" s="396">
        <f>+AT78+AT171+AT245+AT222+AT268+AT298+AT196</f>
        <v>1527.0898417999999</v>
      </c>
      <c r="AU14" s="173">
        <f t="shared" si="7"/>
        <v>6.1317170405379366E-2</v>
      </c>
      <c r="AV14" s="396">
        <f>+AD14-AH14</f>
        <v>23374.452007</v>
      </c>
      <c r="AW14" s="332">
        <f>+AH14-AN14</f>
        <v>3.2251472000000376</v>
      </c>
      <c r="AX14" s="333">
        <f t="shared" si="17"/>
        <v>23377.677154199999</v>
      </c>
      <c r="AY14" s="332">
        <f t="shared" si="8"/>
        <v>20565.545979000002</v>
      </c>
      <c r="AZ14" s="174">
        <f>AD14*AS14</f>
        <v>1320.9514555000001</v>
      </c>
      <c r="BA14" s="168">
        <f t="shared" si="9"/>
        <v>1.1560529612513075</v>
      </c>
      <c r="BC14" s="481">
        <f>CC14/$AD$14</f>
        <v>3.7543013357650449E-3</v>
      </c>
      <c r="BD14" s="481">
        <f t="shared" ref="BD14:BN14" si="30">CD14/$AD$14</f>
        <v>1.4864222582747187E-2</v>
      </c>
      <c r="BE14" s="481">
        <f t="shared" si="30"/>
        <v>3.0221924988131296E-2</v>
      </c>
      <c r="BF14" s="481">
        <f t="shared" si="30"/>
        <v>4.2142050783633839E-2</v>
      </c>
      <c r="BG14" s="481">
        <f t="shared" si="30"/>
        <v>4.9754920642261773E-2</v>
      </c>
      <c r="BH14" s="481">
        <f t="shared" si="30"/>
        <v>5.3040104961116906E-2</v>
      </c>
      <c r="BI14" s="481">
        <f t="shared" si="30"/>
        <v>5.8854523944569255E-2</v>
      </c>
      <c r="BJ14" s="481">
        <f t="shared" si="30"/>
        <v>7.2617704084140644E-2</v>
      </c>
      <c r="BK14" s="481">
        <f t="shared" si="30"/>
        <v>0.62029819441720513</v>
      </c>
      <c r="BL14" s="481">
        <f t="shared" si="30"/>
        <v>0.93395300601430298</v>
      </c>
      <c r="BM14" s="481">
        <f t="shared" si="30"/>
        <v>0.96167255866504153</v>
      </c>
      <c r="BN14" s="481">
        <f t="shared" si="30"/>
        <v>0.99570038153670759</v>
      </c>
      <c r="BP14" s="481">
        <f>CP14/$AD$14</f>
        <v>3.7543013357650449E-3</v>
      </c>
      <c r="BQ14" s="481">
        <f t="shared" ref="BQ14:CA14" si="31">CQ14/$AD$14</f>
        <v>1.2455045254983522E-2</v>
      </c>
      <c r="BR14" s="481">
        <f t="shared" si="31"/>
        <v>3.3087559326788731E-2</v>
      </c>
      <c r="BS14" s="481">
        <f t="shared" si="31"/>
        <v>4.2142050783633839E-2</v>
      </c>
      <c r="BT14" s="481">
        <f t="shared" si="31"/>
        <v>4.9754920642261773E-2</v>
      </c>
      <c r="BU14" s="481">
        <f t="shared" si="31"/>
        <v>5.3040104961116906E-2</v>
      </c>
      <c r="BV14" s="481">
        <f t="shared" si="31"/>
        <v>6.8836229235766183E-2</v>
      </c>
      <c r="BW14" s="481">
        <f t="shared" si="31"/>
        <v>7.2617704084140644E-2</v>
      </c>
      <c r="BX14" s="481">
        <f t="shared" si="31"/>
        <v>7.5703659476228577E-2</v>
      </c>
      <c r="BY14" s="481">
        <f t="shared" si="31"/>
        <v>0.91186888050980275</v>
      </c>
      <c r="BZ14" s="481">
        <f t="shared" si="31"/>
        <v>0.96380548365922158</v>
      </c>
      <c r="CA14" s="481">
        <f t="shared" si="31"/>
        <v>0.99570038153670759</v>
      </c>
      <c r="CC14" s="456">
        <f>DC14/EC14</f>
        <v>93.5</v>
      </c>
      <c r="CD14" s="456">
        <f t="shared" si="20"/>
        <v>370.19</v>
      </c>
      <c r="CE14" s="456">
        <f t="shared" si="20"/>
        <v>752.67</v>
      </c>
      <c r="CF14" s="456">
        <f t="shared" si="20"/>
        <v>1049.5379555</v>
      </c>
      <c r="CG14" s="456">
        <f t="shared" si="20"/>
        <v>1239.1347055000001</v>
      </c>
      <c r="CH14" s="456">
        <f t="shared" si="20"/>
        <v>1320.9514555000001</v>
      </c>
      <c r="CI14" s="456">
        <f t="shared" si="20"/>
        <v>1465.7582055</v>
      </c>
      <c r="CJ14" s="456">
        <f t="shared" si="20"/>
        <v>1808.527</v>
      </c>
      <c r="CK14" s="456">
        <f t="shared" si="20"/>
        <v>15448.382</v>
      </c>
      <c r="CL14" s="456">
        <f t="shared" si="20"/>
        <v>23259.882000000001</v>
      </c>
      <c r="CM14" s="456">
        <f t="shared" si="20"/>
        <v>23950.231</v>
      </c>
      <c r="CN14" s="456">
        <f t="shared" si="20"/>
        <v>24797.686000000002</v>
      </c>
      <c r="CP14" s="453">
        <f t="shared" si="21"/>
        <v>93.5</v>
      </c>
      <c r="CQ14" s="453">
        <f t="shared" si="21"/>
        <v>310.19</v>
      </c>
      <c r="CR14" s="453">
        <f t="shared" si="21"/>
        <v>824.03795549999995</v>
      </c>
      <c r="CS14" s="453">
        <f t="shared" si="21"/>
        <v>1049.5379555</v>
      </c>
      <c r="CT14" s="453">
        <f t="shared" si="21"/>
        <v>1239.1347055000001</v>
      </c>
      <c r="CU14" s="453">
        <f t="shared" si="21"/>
        <v>1320.9514555000001</v>
      </c>
      <c r="CV14" s="453">
        <f t="shared" si="21"/>
        <v>1714.35025</v>
      </c>
      <c r="CW14" s="453">
        <f t="shared" si="21"/>
        <v>1808.527</v>
      </c>
      <c r="CX14" s="453">
        <f t="shared" si="21"/>
        <v>1885.3820000000001</v>
      </c>
      <c r="CY14" s="453">
        <f t="shared" si="21"/>
        <v>22709.882000000001</v>
      </c>
      <c r="CZ14" s="453">
        <f t="shared" si="21"/>
        <v>24003.350999999999</v>
      </c>
      <c r="DA14" s="453">
        <f t="shared" si="21"/>
        <v>24797.686000000002</v>
      </c>
      <c r="DC14" s="172">
        <f t="shared" si="22"/>
        <v>93500000</v>
      </c>
      <c r="DD14" s="172">
        <f t="shared" si="22"/>
        <v>370190000</v>
      </c>
      <c r="DE14" s="172">
        <f t="shared" si="22"/>
        <v>752670000</v>
      </c>
      <c r="DF14" s="172">
        <f t="shared" si="22"/>
        <v>1049537955.5</v>
      </c>
      <c r="DG14" s="172">
        <f t="shared" si="22"/>
        <v>1239134705.5</v>
      </c>
      <c r="DH14" s="172">
        <f t="shared" si="22"/>
        <v>1320951455.5</v>
      </c>
      <c r="DI14" s="172">
        <f t="shared" si="22"/>
        <v>1465758205.5</v>
      </c>
      <c r="DJ14" s="172">
        <f t="shared" si="22"/>
        <v>1808527000</v>
      </c>
      <c r="DK14" s="172">
        <f t="shared" si="22"/>
        <v>15448382000</v>
      </c>
      <c r="DL14" s="172">
        <f t="shared" si="22"/>
        <v>23259882000</v>
      </c>
      <c r="DM14" s="172">
        <f t="shared" si="22"/>
        <v>23950231000</v>
      </c>
      <c r="DN14" s="172">
        <f t="shared" si="22"/>
        <v>24797686000</v>
      </c>
      <c r="DO14" s="172"/>
      <c r="DP14" s="172">
        <f t="shared" si="23"/>
        <v>93500000</v>
      </c>
      <c r="DQ14" s="172">
        <f t="shared" si="23"/>
        <v>310190000</v>
      </c>
      <c r="DR14" s="172">
        <f t="shared" si="23"/>
        <v>824037955.5</v>
      </c>
      <c r="DS14" s="172">
        <f t="shared" si="23"/>
        <v>1049537955.5</v>
      </c>
      <c r="DT14" s="172">
        <f t="shared" si="23"/>
        <v>1239134705.5</v>
      </c>
      <c r="DU14" s="172">
        <f t="shared" si="23"/>
        <v>1320951455.5</v>
      </c>
      <c r="DV14" s="172">
        <f t="shared" si="23"/>
        <v>1714350250</v>
      </c>
      <c r="DW14" s="172">
        <f t="shared" si="23"/>
        <v>1808527000</v>
      </c>
      <c r="DX14" s="172">
        <f t="shared" si="23"/>
        <v>1885382000</v>
      </c>
      <c r="DY14" s="172">
        <f t="shared" si="23"/>
        <v>22709882000</v>
      </c>
      <c r="DZ14" s="172">
        <f t="shared" si="23"/>
        <v>24003351000</v>
      </c>
      <c r="EA14" s="172">
        <f t="shared" si="23"/>
        <v>24797686000</v>
      </c>
      <c r="EC14" s="456">
        <v>1000000</v>
      </c>
      <c r="ED14" s="459">
        <v>1000000</v>
      </c>
      <c r="EE14" s="459">
        <v>1000000</v>
      </c>
      <c r="EF14" s="459">
        <v>1000000</v>
      </c>
      <c r="EG14" s="459">
        <v>1000000</v>
      </c>
      <c r="EH14" s="459">
        <v>1000000</v>
      </c>
      <c r="EI14" s="459">
        <v>1000000</v>
      </c>
      <c r="EJ14" s="459">
        <v>1000000</v>
      </c>
      <c r="EK14" s="459">
        <v>1000000</v>
      </c>
      <c r="EL14" s="459">
        <v>1000000</v>
      </c>
      <c r="EM14" s="459">
        <v>1000000</v>
      </c>
      <c r="EN14" s="459">
        <v>1000000</v>
      </c>
      <c r="EP14" s="456">
        <v>1000000</v>
      </c>
      <c r="EQ14" s="459">
        <v>1000000</v>
      </c>
      <c r="ER14" s="459">
        <v>1000000</v>
      </c>
      <c r="ES14" s="459">
        <v>1000000</v>
      </c>
      <c r="ET14" s="459">
        <v>1000000</v>
      </c>
      <c r="EU14" s="459">
        <v>1000000</v>
      </c>
      <c r="EV14" s="459">
        <v>1000000</v>
      </c>
      <c r="EW14" s="459">
        <v>1000000</v>
      </c>
      <c r="EX14" s="459">
        <v>1000000</v>
      </c>
      <c r="EY14" s="459">
        <v>1000000</v>
      </c>
      <c r="EZ14" s="459">
        <v>1000000</v>
      </c>
      <c r="FA14" s="459">
        <v>1000000</v>
      </c>
    </row>
    <row r="15" spans="1:157" ht="27.75" customHeight="1" thickBot="1">
      <c r="A15" s="177"/>
      <c r="B15" s="1" t="s">
        <v>161</v>
      </c>
      <c r="C15" s="1" t="s">
        <v>161</v>
      </c>
      <c r="D15" s="1" t="s">
        <v>161</v>
      </c>
      <c r="E15" s="177" t="s">
        <v>169</v>
      </c>
      <c r="F15" s="177" t="s">
        <v>161</v>
      </c>
      <c r="G15" s="177" t="s">
        <v>161</v>
      </c>
      <c r="H15" s="177" t="s">
        <v>161</v>
      </c>
      <c r="I15" s="177" t="s">
        <v>161</v>
      </c>
      <c r="J15" s="177" t="s">
        <v>161</v>
      </c>
      <c r="K15" s="177" t="s">
        <v>161</v>
      </c>
      <c r="L15" s="177" t="s">
        <v>161</v>
      </c>
      <c r="M15" s="177" t="s">
        <v>161</v>
      </c>
      <c r="N15" s="177" t="s">
        <v>161</v>
      </c>
      <c r="O15" s="177" t="s">
        <v>161</v>
      </c>
      <c r="P15" s="177"/>
      <c r="Q15" s="177"/>
      <c r="R15" s="177"/>
      <c r="S15" s="177"/>
      <c r="T15" s="178" t="s">
        <v>170</v>
      </c>
      <c r="U15" s="372"/>
      <c r="V15" s="152" t="s">
        <v>170</v>
      </c>
      <c r="W15" s="335">
        <f>SUM(W16:W17)</f>
        <v>3459.7</v>
      </c>
      <c r="X15" s="335">
        <f>SUM(X16:X17)</f>
        <v>0</v>
      </c>
      <c r="Y15" s="335">
        <f>SUM(Y16:Y17)</f>
        <v>0</v>
      </c>
      <c r="Z15" s="335"/>
      <c r="AA15" s="335">
        <f>SUM(AA16:AA17)</f>
        <v>0</v>
      </c>
      <c r="AB15" s="335">
        <f>SUM(AB16:AB17)</f>
        <v>0</v>
      </c>
      <c r="AC15" s="335"/>
      <c r="AD15" s="398">
        <f>SUM(AD16:AD17)</f>
        <v>3459.7</v>
      </c>
      <c r="AE15" s="335">
        <f>SUM(AE16:AE17)</f>
        <v>0</v>
      </c>
      <c r="AF15" s="335">
        <f>SUM(AF16:AF17)</f>
        <v>0</v>
      </c>
      <c r="AG15" s="335">
        <f>SUM(AG16:AG17)</f>
        <v>3459.7</v>
      </c>
      <c r="AH15" s="398">
        <f>SUM(AH16:AH17)</f>
        <v>0</v>
      </c>
      <c r="AI15" s="179">
        <f t="shared" si="1"/>
        <v>0</v>
      </c>
      <c r="AJ15" s="180">
        <f t="shared" si="2"/>
        <v>0</v>
      </c>
      <c r="AK15" s="181">
        <f>SUM(AK16:AK17)</f>
        <v>0</v>
      </c>
      <c r="AL15" s="181">
        <f>SUM(AL16:AL17)</f>
        <v>0</v>
      </c>
      <c r="AM15" s="166">
        <f t="shared" si="3"/>
        <v>0</v>
      </c>
      <c r="AN15" s="398">
        <f>SUM(AN16:AN17)</f>
        <v>0</v>
      </c>
      <c r="AO15" s="179">
        <f t="shared" si="4"/>
        <v>0</v>
      </c>
      <c r="AP15" s="182">
        <f t="shared" si="5"/>
        <v>0</v>
      </c>
      <c r="AQ15" s="181">
        <f>SUM(AQ16:AQ17)</f>
        <v>0</v>
      </c>
      <c r="AR15" s="181">
        <f>SUM(AR16:AR17)</f>
        <v>0</v>
      </c>
      <c r="AS15" s="166">
        <f t="shared" si="6"/>
        <v>0</v>
      </c>
      <c r="AT15" s="398">
        <f>SUM(AT16:AT17)</f>
        <v>0</v>
      </c>
      <c r="AU15" s="179">
        <f t="shared" si="7"/>
        <v>0</v>
      </c>
      <c r="AV15" s="398">
        <f>SUM(AV16:AV17)</f>
        <v>3459.7</v>
      </c>
      <c r="AW15" s="335">
        <f>SUM(AW16:AW17)</f>
        <v>0</v>
      </c>
      <c r="AX15" s="335">
        <f t="shared" si="17"/>
        <v>3459.7</v>
      </c>
      <c r="AY15" s="335">
        <f t="shared" si="8"/>
        <v>3459.7</v>
      </c>
      <c r="AZ15" s="183">
        <f>AZ102</f>
        <v>2620.6590909090905</v>
      </c>
      <c r="BA15" s="168">
        <f>IF(AND(AZ15=0,AN15&gt;AZ15),1,IFERROR(AN15/AZ15,1))</f>
        <v>0</v>
      </c>
      <c r="BC15" s="466">
        <f>CC15/$AD$15</f>
        <v>0</v>
      </c>
      <c r="BD15" s="466">
        <f>CD15/$AD$15</f>
        <v>0</v>
      </c>
      <c r="BE15" s="466">
        <f t="shared" ref="BE15:BN15" si="32">CE15/$AD$15</f>
        <v>0</v>
      </c>
      <c r="BF15" s="466">
        <f t="shared" si="32"/>
        <v>0</v>
      </c>
      <c r="BG15" s="466">
        <f t="shared" si="32"/>
        <v>0</v>
      </c>
      <c r="BH15" s="466">
        <f t="shared" si="32"/>
        <v>0</v>
      </c>
      <c r="BI15" s="466">
        <f t="shared" si="32"/>
        <v>0</v>
      </c>
      <c r="BJ15" s="466">
        <f t="shared" si="32"/>
        <v>0</v>
      </c>
      <c r="BK15" s="466">
        <f t="shared" si="32"/>
        <v>0</v>
      </c>
      <c r="BL15" s="466">
        <f t="shared" si="32"/>
        <v>0</v>
      </c>
      <c r="BM15" s="466">
        <f t="shared" si="32"/>
        <v>0</v>
      </c>
      <c r="BN15" s="466">
        <f t="shared" si="32"/>
        <v>0</v>
      </c>
      <c r="BP15" s="466">
        <f>CP15/$AD$15</f>
        <v>0</v>
      </c>
      <c r="BQ15" s="466">
        <f t="shared" ref="BQ15:CA15" si="33">CQ15/$AD$15</f>
        <v>0</v>
      </c>
      <c r="BR15" s="466">
        <f t="shared" si="33"/>
        <v>0</v>
      </c>
      <c r="BS15" s="466">
        <f t="shared" si="33"/>
        <v>0</v>
      </c>
      <c r="BT15" s="466">
        <f t="shared" si="33"/>
        <v>0</v>
      </c>
      <c r="BU15" s="466">
        <f t="shared" si="33"/>
        <v>0</v>
      </c>
      <c r="BV15" s="466">
        <f t="shared" si="33"/>
        <v>0</v>
      </c>
      <c r="BW15" s="466">
        <f t="shared" si="33"/>
        <v>0</v>
      </c>
      <c r="BX15" s="466">
        <f t="shared" si="33"/>
        <v>0</v>
      </c>
      <c r="BY15" s="466">
        <f t="shared" si="33"/>
        <v>0</v>
      </c>
      <c r="BZ15" s="466">
        <f t="shared" si="33"/>
        <v>0</v>
      </c>
      <c r="CA15" s="466">
        <f t="shared" si="33"/>
        <v>0</v>
      </c>
      <c r="CC15" s="181">
        <f>SUM(CC16:CC17)</f>
        <v>0</v>
      </c>
      <c r="CD15" s="181">
        <f t="shared" ref="CD15:CN15" si="34">SUM(CD16:CD17)</f>
        <v>0</v>
      </c>
      <c r="CE15" s="181">
        <f t="shared" si="34"/>
        <v>0</v>
      </c>
      <c r="CF15" s="181">
        <f t="shared" si="34"/>
        <v>0</v>
      </c>
      <c r="CG15" s="181">
        <f t="shared" si="34"/>
        <v>0</v>
      </c>
      <c r="CH15" s="181">
        <f t="shared" si="34"/>
        <v>0</v>
      </c>
      <c r="CI15" s="181">
        <f t="shared" si="34"/>
        <v>0</v>
      </c>
      <c r="CJ15" s="181">
        <f t="shared" si="34"/>
        <v>0</v>
      </c>
      <c r="CK15" s="181">
        <f t="shared" si="34"/>
        <v>0</v>
      </c>
      <c r="CL15" s="181">
        <f t="shared" si="34"/>
        <v>0</v>
      </c>
      <c r="CM15" s="181">
        <f t="shared" si="34"/>
        <v>0</v>
      </c>
      <c r="CN15" s="181">
        <f t="shared" si="34"/>
        <v>0</v>
      </c>
      <c r="CP15" s="181">
        <f t="shared" ref="CP15:DA15" si="35">SUM(CP16:CP17)</f>
        <v>0</v>
      </c>
      <c r="CQ15" s="181">
        <f t="shared" si="35"/>
        <v>0</v>
      </c>
      <c r="CR15" s="181">
        <f t="shared" si="35"/>
        <v>0</v>
      </c>
      <c r="CS15" s="181">
        <f t="shared" si="35"/>
        <v>0</v>
      </c>
      <c r="CT15" s="181">
        <f t="shared" si="35"/>
        <v>0</v>
      </c>
      <c r="CU15" s="181">
        <f t="shared" si="35"/>
        <v>0</v>
      </c>
      <c r="CV15" s="181">
        <f t="shared" si="35"/>
        <v>0</v>
      </c>
      <c r="CW15" s="181">
        <f t="shared" si="35"/>
        <v>0</v>
      </c>
      <c r="CX15" s="181">
        <f t="shared" si="35"/>
        <v>0</v>
      </c>
      <c r="CY15" s="181">
        <f t="shared" si="35"/>
        <v>0</v>
      </c>
      <c r="CZ15" s="181">
        <f t="shared" si="35"/>
        <v>0</v>
      </c>
      <c r="DA15" s="181">
        <f t="shared" si="35"/>
        <v>0</v>
      </c>
      <c r="DC15" s="181">
        <f t="shared" ref="DC15:DN15" si="36">SUM(DC16:DC17)</f>
        <v>0</v>
      </c>
      <c r="DD15" s="181">
        <f t="shared" si="36"/>
        <v>0</v>
      </c>
      <c r="DE15" s="181">
        <f t="shared" si="36"/>
        <v>0</v>
      </c>
      <c r="DF15" s="181">
        <f t="shared" si="36"/>
        <v>0</v>
      </c>
      <c r="DG15" s="181">
        <f t="shared" si="36"/>
        <v>0</v>
      </c>
      <c r="DH15" s="181">
        <f t="shared" si="36"/>
        <v>0</v>
      </c>
      <c r="DI15" s="181">
        <f t="shared" si="36"/>
        <v>0</v>
      </c>
      <c r="DJ15" s="181">
        <f t="shared" si="36"/>
        <v>0</v>
      </c>
      <c r="DK15" s="181">
        <f t="shared" si="36"/>
        <v>0</v>
      </c>
      <c r="DL15" s="181">
        <f t="shared" si="36"/>
        <v>0</v>
      </c>
      <c r="DM15" s="181">
        <f t="shared" si="36"/>
        <v>0</v>
      </c>
      <c r="DN15" s="181">
        <f t="shared" si="36"/>
        <v>0</v>
      </c>
      <c r="DP15" s="181">
        <f t="shared" ref="DP15:EA15" si="37">SUM(DP16:DP17)</f>
        <v>0</v>
      </c>
      <c r="DQ15" s="181">
        <f t="shared" si="37"/>
        <v>0</v>
      </c>
      <c r="DR15" s="181">
        <f t="shared" si="37"/>
        <v>0</v>
      </c>
      <c r="DS15" s="181">
        <f t="shared" si="37"/>
        <v>0</v>
      </c>
      <c r="DT15" s="181">
        <f t="shared" si="37"/>
        <v>0</v>
      </c>
      <c r="DU15" s="181">
        <f t="shared" si="37"/>
        <v>0</v>
      </c>
      <c r="DV15" s="181">
        <f t="shared" si="37"/>
        <v>0</v>
      </c>
      <c r="DW15" s="181">
        <f t="shared" si="37"/>
        <v>0</v>
      </c>
      <c r="DX15" s="181">
        <f t="shared" si="37"/>
        <v>0</v>
      </c>
      <c r="DY15" s="181">
        <f t="shared" si="37"/>
        <v>0</v>
      </c>
      <c r="DZ15" s="181">
        <f t="shared" si="37"/>
        <v>0</v>
      </c>
      <c r="EA15" s="181">
        <f t="shared" si="37"/>
        <v>0</v>
      </c>
      <c r="EC15" s="448">
        <v>1000000</v>
      </c>
      <c r="ED15" s="448">
        <v>1000000</v>
      </c>
      <c r="EE15" s="448">
        <v>1000000</v>
      </c>
      <c r="EF15" s="448">
        <v>1000000</v>
      </c>
      <c r="EG15" s="448">
        <v>1000000</v>
      </c>
      <c r="EH15" s="448">
        <v>1000000</v>
      </c>
      <c r="EI15" s="448">
        <v>1000000</v>
      </c>
      <c r="EJ15" s="448">
        <v>1000000</v>
      </c>
      <c r="EK15" s="448">
        <v>1000000</v>
      </c>
      <c r="EL15" s="448">
        <v>1000000</v>
      </c>
      <c r="EM15" s="448">
        <v>1000000</v>
      </c>
      <c r="EN15" s="448">
        <v>1000000</v>
      </c>
      <c r="EP15" s="448">
        <v>1000000</v>
      </c>
      <c r="EQ15" s="448">
        <v>1000000</v>
      </c>
      <c r="ER15" s="448">
        <v>1000000</v>
      </c>
      <c r="ES15" s="448">
        <v>1000000</v>
      </c>
      <c r="ET15" s="448">
        <v>1000000</v>
      </c>
      <c r="EU15" s="448">
        <v>1000000</v>
      </c>
      <c r="EV15" s="448">
        <v>1000000</v>
      </c>
      <c r="EW15" s="448">
        <v>1000000</v>
      </c>
      <c r="EX15" s="448">
        <v>1000000</v>
      </c>
      <c r="EY15" s="448">
        <v>1000000</v>
      </c>
      <c r="EZ15" s="448">
        <v>1000000</v>
      </c>
      <c r="FA15" s="448">
        <v>1000000</v>
      </c>
    </row>
    <row r="16" spans="1:157" ht="21.75" customHeight="1" thickBot="1">
      <c r="A16" s="177"/>
      <c r="B16" s="1" t="s">
        <v>161</v>
      </c>
      <c r="C16" s="1" t="s">
        <v>161</v>
      </c>
      <c r="D16" s="1" t="s">
        <v>161</v>
      </c>
      <c r="E16" s="177" t="s">
        <v>169</v>
      </c>
      <c r="F16" s="177" t="s">
        <v>161</v>
      </c>
      <c r="G16" s="177" t="s">
        <v>161</v>
      </c>
      <c r="H16" s="177" t="s">
        <v>161</v>
      </c>
      <c r="I16" s="177" t="s">
        <v>161</v>
      </c>
      <c r="J16" s="177" t="s">
        <v>161</v>
      </c>
      <c r="K16" s="177" t="s">
        <v>161</v>
      </c>
      <c r="L16" s="177" t="s">
        <v>161</v>
      </c>
      <c r="M16" s="177" t="s">
        <v>161</v>
      </c>
      <c r="N16" s="177" t="s">
        <v>161</v>
      </c>
      <c r="O16" s="177" t="s">
        <v>161</v>
      </c>
      <c r="P16" s="177"/>
      <c r="Q16" s="177"/>
      <c r="R16" s="177"/>
      <c r="S16" s="177"/>
      <c r="T16" s="184" t="s">
        <v>171</v>
      </c>
      <c r="U16" s="377"/>
      <c r="V16" s="170" t="s">
        <v>171</v>
      </c>
      <c r="W16" s="336">
        <f t="shared" ref="W16:AH17" si="38">+W80+W173+W224+W247+W270+W300</f>
        <v>3459.7</v>
      </c>
      <c r="X16" s="336">
        <f t="shared" si="38"/>
        <v>0</v>
      </c>
      <c r="Y16" s="336">
        <f t="shared" si="38"/>
        <v>0</v>
      </c>
      <c r="Z16" s="336">
        <f t="shared" si="38"/>
        <v>0</v>
      </c>
      <c r="AA16" s="336">
        <f t="shared" si="38"/>
        <v>0</v>
      </c>
      <c r="AB16" s="336">
        <f t="shared" si="38"/>
        <v>0</v>
      </c>
      <c r="AC16" s="336">
        <f t="shared" si="38"/>
        <v>0</v>
      </c>
      <c r="AD16" s="399">
        <f t="shared" si="38"/>
        <v>3459.7</v>
      </c>
      <c r="AE16" s="336">
        <f t="shared" si="38"/>
        <v>0</v>
      </c>
      <c r="AF16" s="336">
        <f t="shared" si="38"/>
        <v>0</v>
      </c>
      <c r="AG16" s="336">
        <f t="shared" si="38"/>
        <v>3459.7</v>
      </c>
      <c r="AH16" s="336">
        <f t="shared" si="38"/>
        <v>0</v>
      </c>
      <c r="AI16" s="171">
        <f t="shared" si="1"/>
        <v>0</v>
      </c>
      <c r="AJ16" s="180">
        <f t="shared" si="2"/>
        <v>0</v>
      </c>
      <c r="AK16" s="336">
        <f>+AK80+AK173+AK224+AK247+AK270+AK300</f>
        <v>0</v>
      </c>
      <c r="AL16" s="172">
        <f>+AH16-AK16</f>
        <v>0</v>
      </c>
      <c r="AM16" s="166">
        <f t="shared" si="3"/>
        <v>0</v>
      </c>
      <c r="AN16" s="399">
        <f>+AN80+AN173+AN224+AN247+AN270+AN300</f>
        <v>0</v>
      </c>
      <c r="AO16" s="173">
        <f t="shared" si="4"/>
        <v>0</v>
      </c>
      <c r="AP16" s="182">
        <f t="shared" si="5"/>
        <v>0</v>
      </c>
      <c r="AQ16" s="336">
        <f>+AQ80+AQ173+AQ224+AQ247+AQ270+AQ300</f>
        <v>0</v>
      </c>
      <c r="AR16" s="172">
        <f>+AN16-AQ16</f>
        <v>0</v>
      </c>
      <c r="AS16" s="166">
        <f t="shared" si="6"/>
        <v>0</v>
      </c>
      <c r="AT16" s="399">
        <f>+AT80+AT173+AT224+AT247+AT270+AT300</f>
        <v>0</v>
      </c>
      <c r="AU16" s="173">
        <f t="shared" si="7"/>
        <v>0</v>
      </c>
      <c r="AV16" s="399">
        <f>+AV80+AV173+AV224+AV247+AV270+AV300</f>
        <v>3459.7</v>
      </c>
      <c r="AW16" s="336">
        <f>+AW80+AW173+AW224+AW247+AW270+AW300</f>
        <v>0</v>
      </c>
      <c r="AX16" s="333">
        <f t="shared" si="17"/>
        <v>3459.7</v>
      </c>
      <c r="AY16" s="334">
        <f t="shared" si="8"/>
        <v>3459.7</v>
      </c>
      <c r="AZ16" s="186">
        <f>AD16*AS16</f>
        <v>0</v>
      </c>
      <c r="BA16" s="168">
        <f>IF(AND(AZ16=0,AN16&gt;AZ16),1,IFERROR(AN16/AZ16,1))</f>
        <v>1</v>
      </c>
      <c r="BC16" s="481">
        <f>CC16/$AD$16</f>
        <v>0</v>
      </c>
      <c r="BD16" s="481">
        <f t="shared" ref="BD16:BN16" si="39">CD16/$AD$16</f>
        <v>0</v>
      </c>
      <c r="BE16" s="481">
        <f t="shared" si="39"/>
        <v>0</v>
      </c>
      <c r="BF16" s="481">
        <f t="shared" si="39"/>
        <v>0</v>
      </c>
      <c r="BG16" s="481">
        <f t="shared" si="39"/>
        <v>0</v>
      </c>
      <c r="BH16" s="481">
        <f t="shared" si="39"/>
        <v>0</v>
      </c>
      <c r="BI16" s="481">
        <f t="shared" si="39"/>
        <v>0</v>
      </c>
      <c r="BJ16" s="481">
        <f t="shared" si="39"/>
        <v>0</v>
      </c>
      <c r="BK16" s="481">
        <f t="shared" si="39"/>
        <v>0</v>
      </c>
      <c r="BL16" s="481">
        <f t="shared" si="39"/>
        <v>0</v>
      </c>
      <c r="BM16" s="481">
        <f t="shared" si="39"/>
        <v>0</v>
      </c>
      <c r="BN16" s="481">
        <f t="shared" si="39"/>
        <v>0</v>
      </c>
      <c r="BP16" s="481">
        <f>CP16/$AD$16</f>
        <v>0</v>
      </c>
      <c r="BQ16" s="481">
        <f t="shared" ref="BQ16:CA16" si="40">CQ16/$AD$16</f>
        <v>0</v>
      </c>
      <c r="BR16" s="481">
        <f t="shared" si="40"/>
        <v>0</v>
      </c>
      <c r="BS16" s="481">
        <f t="shared" si="40"/>
        <v>0</v>
      </c>
      <c r="BT16" s="481">
        <f t="shared" si="40"/>
        <v>0</v>
      </c>
      <c r="BU16" s="481">
        <f t="shared" si="40"/>
        <v>0</v>
      </c>
      <c r="BV16" s="481">
        <f t="shared" si="40"/>
        <v>0</v>
      </c>
      <c r="BW16" s="481">
        <f t="shared" si="40"/>
        <v>0</v>
      </c>
      <c r="BX16" s="481">
        <f t="shared" si="40"/>
        <v>0</v>
      </c>
      <c r="BY16" s="481">
        <f t="shared" si="40"/>
        <v>0</v>
      </c>
      <c r="BZ16" s="481">
        <f t="shared" si="40"/>
        <v>0</v>
      </c>
      <c r="CA16" s="481">
        <f t="shared" si="40"/>
        <v>0</v>
      </c>
      <c r="CC16" s="456">
        <f>DC16/EC16</f>
        <v>0</v>
      </c>
      <c r="CD16" s="456">
        <f t="shared" ref="CD16:CN16" si="41">DD16/ED16</f>
        <v>0</v>
      </c>
      <c r="CE16" s="456">
        <f t="shared" si="41"/>
        <v>0</v>
      </c>
      <c r="CF16" s="456">
        <f t="shared" si="41"/>
        <v>0</v>
      </c>
      <c r="CG16" s="456">
        <f t="shared" si="41"/>
        <v>0</v>
      </c>
      <c r="CH16" s="456">
        <f t="shared" si="41"/>
        <v>0</v>
      </c>
      <c r="CI16" s="456">
        <f t="shared" si="41"/>
        <v>0</v>
      </c>
      <c r="CJ16" s="456">
        <f t="shared" si="41"/>
        <v>0</v>
      </c>
      <c r="CK16" s="456">
        <f t="shared" si="41"/>
        <v>0</v>
      </c>
      <c r="CL16" s="456">
        <f t="shared" si="41"/>
        <v>0</v>
      </c>
      <c r="CM16" s="456">
        <f t="shared" si="41"/>
        <v>0</v>
      </c>
      <c r="CN16" s="456">
        <f t="shared" si="41"/>
        <v>0</v>
      </c>
      <c r="CP16" s="453">
        <f t="shared" ref="CP16:DA16" si="42">DP16/EP16</f>
        <v>0</v>
      </c>
      <c r="CQ16" s="453">
        <f t="shared" si="42"/>
        <v>0</v>
      </c>
      <c r="CR16" s="453">
        <f t="shared" si="42"/>
        <v>0</v>
      </c>
      <c r="CS16" s="453">
        <f t="shared" si="42"/>
        <v>0</v>
      </c>
      <c r="CT16" s="453">
        <f t="shared" si="42"/>
        <v>0</v>
      </c>
      <c r="CU16" s="453">
        <f t="shared" si="42"/>
        <v>0</v>
      </c>
      <c r="CV16" s="453">
        <f t="shared" si="42"/>
        <v>0</v>
      </c>
      <c r="CW16" s="453">
        <f t="shared" si="42"/>
        <v>0</v>
      </c>
      <c r="CX16" s="453">
        <f t="shared" si="42"/>
        <v>0</v>
      </c>
      <c r="CY16" s="453">
        <f t="shared" si="42"/>
        <v>0</v>
      </c>
      <c r="CZ16" s="453">
        <f t="shared" si="42"/>
        <v>0</v>
      </c>
      <c r="DA16" s="453">
        <f t="shared" si="42"/>
        <v>0</v>
      </c>
      <c r="EC16" s="456">
        <v>1000000</v>
      </c>
      <c r="ED16" s="459">
        <v>1000000</v>
      </c>
      <c r="EE16" s="459">
        <v>1000000</v>
      </c>
      <c r="EF16" s="459">
        <v>1000000</v>
      </c>
      <c r="EG16" s="459">
        <v>1000000</v>
      </c>
      <c r="EH16" s="459">
        <v>1000000</v>
      </c>
      <c r="EI16" s="459">
        <v>1000000</v>
      </c>
      <c r="EJ16" s="459">
        <v>1000000</v>
      </c>
      <c r="EK16" s="459">
        <v>1000000</v>
      </c>
      <c r="EL16" s="459">
        <v>1000000</v>
      </c>
      <c r="EM16" s="459">
        <v>1000000</v>
      </c>
      <c r="EN16" s="459">
        <v>1000000</v>
      </c>
      <c r="EP16" s="456">
        <v>1000000</v>
      </c>
      <c r="EQ16" s="459">
        <v>1000000</v>
      </c>
      <c r="ER16" s="459">
        <v>1000000</v>
      </c>
      <c r="ES16" s="459">
        <v>1000000</v>
      </c>
      <c r="ET16" s="459">
        <v>1000000</v>
      </c>
      <c r="EU16" s="459">
        <v>1000000</v>
      </c>
      <c r="EV16" s="459">
        <v>1000000</v>
      </c>
      <c r="EW16" s="459">
        <v>1000000</v>
      </c>
      <c r="EX16" s="459">
        <v>1000000</v>
      </c>
      <c r="EY16" s="459">
        <v>1000000</v>
      </c>
      <c r="EZ16" s="459">
        <v>1000000</v>
      </c>
      <c r="FA16" s="459">
        <v>1000000</v>
      </c>
    </row>
    <row r="17" spans="1:157" ht="21.75" hidden="1" customHeight="1" thickBot="1">
      <c r="A17" s="177"/>
      <c r="B17" s="1" t="s">
        <v>161</v>
      </c>
      <c r="C17" s="1" t="s">
        <v>161</v>
      </c>
      <c r="D17" s="1" t="s">
        <v>161</v>
      </c>
      <c r="E17" s="177" t="s">
        <v>169</v>
      </c>
      <c r="F17" s="177" t="s">
        <v>161</v>
      </c>
      <c r="G17" s="177" t="s">
        <v>161</v>
      </c>
      <c r="H17" s="177" t="s">
        <v>161</v>
      </c>
      <c r="I17" s="177" t="s">
        <v>161</v>
      </c>
      <c r="J17" s="177" t="s">
        <v>161</v>
      </c>
      <c r="K17" s="177" t="s">
        <v>161</v>
      </c>
      <c r="L17" s="177" t="s">
        <v>161</v>
      </c>
      <c r="M17" s="177" t="s">
        <v>161</v>
      </c>
      <c r="N17" s="177" t="s">
        <v>161</v>
      </c>
      <c r="O17" s="177" t="s">
        <v>161</v>
      </c>
      <c r="P17" s="177"/>
      <c r="Q17" s="177"/>
      <c r="R17" s="177"/>
      <c r="S17" s="177"/>
      <c r="T17" s="184" t="s">
        <v>172</v>
      </c>
      <c r="U17" s="377"/>
      <c r="V17" s="170" t="s">
        <v>172</v>
      </c>
      <c r="W17" s="336">
        <f t="shared" si="38"/>
        <v>0</v>
      </c>
      <c r="X17" s="336">
        <f t="shared" si="38"/>
        <v>0</v>
      </c>
      <c r="Y17" s="336">
        <f t="shared" si="38"/>
        <v>0</v>
      </c>
      <c r="Z17" s="336">
        <f t="shared" si="38"/>
        <v>0</v>
      </c>
      <c r="AA17" s="336">
        <f t="shared" si="38"/>
        <v>0</v>
      </c>
      <c r="AB17" s="336">
        <f t="shared" si="38"/>
        <v>0</v>
      </c>
      <c r="AC17" s="336">
        <f t="shared" si="38"/>
        <v>0</v>
      </c>
      <c r="AD17" s="399">
        <f t="shared" si="38"/>
        <v>0</v>
      </c>
      <c r="AE17" s="336">
        <f t="shared" si="38"/>
        <v>0</v>
      </c>
      <c r="AF17" s="336"/>
      <c r="AG17" s="336">
        <f>+AG81+AG174+AG225+AG248+AG271+AG301</f>
        <v>0</v>
      </c>
      <c r="AH17" s="399">
        <f>+AH81+AH174+AH225+AH248+AH271+AH301</f>
        <v>0</v>
      </c>
      <c r="AI17" s="171" t="e">
        <f t="shared" si="1"/>
        <v>#DIV/0!</v>
      </c>
      <c r="AJ17" s="180" t="e">
        <f t="shared" si="2"/>
        <v>#DIV/0!</v>
      </c>
      <c r="AK17" s="336">
        <f>+AK81+AK174+AK225+AK248+AK271+AK301</f>
        <v>0</v>
      </c>
      <c r="AL17" s="172">
        <f>+AH17-AK17</f>
        <v>0</v>
      </c>
      <c r="AM17" s="166" t="e">
        <f t="shared" si="3"/>
        <v>#DIV/0!</v>
      </c>
      <c r="AN17" s="399">
        <f>+AN81+AN174+AN225+AN248+AN271+AN301</f>
        <v>0</v>
      </c>
      <c r="AO17" s="173" t="e">
        <f t="shared" si="4"/>
        <v>#DIV/0!</v>
      </c>
      <c r="AP17" s="182" t="e">
        <f t="shared" si="5"/>
        <v>#DIV/0!</v>
      </c>
      <c r="AQ17" s="336">
        <f>+AQ81+AQ174+AQ225+AQ248+AQ271+AQ301</f>
        <v>0</v>
      </c>
      <c r="AR17" s="172">
        <f>+AN17-AQ17</f>
        <v>0</v>
      </c>
      <c r="AS17" s="166" t="e">
        <f t="shared" si="6"/>
        <v>#DIV/0!</v>
      </c>
      <c r="AT17" s="399">
        <f>+AT81+AT174+AT225+AT248+AT271+AT301</f>
        <v>0</v>
      </c>
      <c r="AU17" s="173" t="e">
        <f t="shared" si="7"/>
        <v>#DIV/0!</v>
      </c>
      <c r="AV17" s="399">
        <f>+AV81+AV174+AV225+AV248+AV271+AV301</f>
        <v>0</v>
      </c>
      <c r="AW17" s="336">
        <f>+AW81+AW174+AW225+AW248+AW271+AW301</f>
        <v>0</v>
      </c>
      <c r="AX17" s="333">
        <f t="shared" si="17"/>
        <v>0</v>
      </c>
      <c r="AY17" s="334">
        <f t="shared" si="8"/>
        <v>0</v>
      </c>
      <c r="AZ17" s="186" t="e">
        <f>AD17*AS17</f>
        <v>#DIV/0!</v>
      </c>
      <c r="BA17" s="168" t="e">
        <f>IF(AND(AZ17=0,AN17&gt;AZ17),1,IFERROR(AN17/AZ17,1))</f>
        <v>#DIV/0!</v>
      </c>
      <c r="BC17" s="481" t="e">
        <f>CC17/$AD$17</f>
        <v>#DIV/0!</v>
      </c>
      <c r="BD17" s="481" t="e">
        <f t="shared" ref="BD17:BN17" si="43">CD17/$AD$17</f>
        <v>#DIV/0!</v>
      </c>
      <c r="BE17" s="481" t="e">
        <f t="shared" si="43"/>
        <v>#DIV/0!</v>
      </c>
      <c r="BF17" s="481" t="e">
        <f t="shared" si="43"/>
        <v>#DIV/0!</v>
      </c>
      <c r="BG17" s="481" t="e">
        <f t="shared" si="43"/>
        <v>#DIV/0!</v>
      </c>
      <c r="BH17" s="481" t="e">
        <f t="shared" si="43"/>
        <v>#DIV/0!</v>
      </c>
      <c r="BI17" s="481" t="e">
        <f t="shared" si="43"/>
        <v>#DIV/0!</v>
      </c>
      <c r="BJ17" s="481" t="e">
        <f t="shared" si="43"/>
        <v>#DIV/0!</v>
      </c>
      <c r="BK17" s="481" t="e">
        <f t="shared" si="43"/>
        <v>#DIV/0!</v>
      </c>
      <c r="BL17" s="481" t="e">
        <f t="shared" si="43"/>
        <v>#DIV/0!</v>
      </c>
      <c r="BM17" s="481" t="e">
        <f t="shared" si="43"/>
        <v>#DIV/0!</v>
      </c>
      <c r="BN17" s="481" t="e">
        <f t="shared" si="43"/>
        <v>#DIV/0!</v>
      </c>
      <c r="BP17" s="481" t="e">
        <f>CP17/$AD$17</f>
        <v>#DIV/0!</v>
      </c>
      <c r="BQ17" s="481" t="e">
        <f t="shared" ref="BQ17:CA17" si="44">CQ17/$AD$17</f>
        <v>#DIV/0!</v>
      </c>
      <c r="BR17" s="481" t="e">
        <f t="shared" si="44"/>
        <v>#DIV/0!</v>
      </c>
      <c r="BS17" s="481" t="e">
        <f t="shared" si="44"/>
        <v>#DIV/0!</v>
      </c>
      <c r="BT17" s="481" t="e">
        <f t="shared" si="44"/>
        <v>#DIV/0!</v>
      </c>
      <c r="BU17" s="481" t="e">
        <f t="shared" si="44"/>
        <v>#DIV/0!</v>
      </c>
      <c r="BV17" s="481" t="e">
        <f t="shared" si="44"/>
        <v>#DIV/0!</v>
      </c>
      <c r="BW17" s="481" t="e">
        <f t="shared" si="44"/>
        <v>#DIV/0!</v>
      </c>
      <c r="BX17" s="481" t="e">
        <f t="shared" si="44"/>
        <v>#DIV/0!</v>
      </c>
      <c r="BY17" s="481" t="e">
        <f t="shared" si="44"/>
        <v>#DIV/0!</v>
      </c>
      <c r="BZ17" s="481" t="e">
        <f t="shared" si="44"/>
        <v>#DIV/0!</v>
      </c>
      <c r="CA17" s="481" t="e">
        <f t="shared" si="44"/>
        <v>#DIV/0!</v>
      </c>
    </row>
    <row r="18" spans="1:157" ht="24.75" customHeight="1" thickBot="1">
      <c r="A18" s="161"/>
      <c r="B18" s="1" t="s">
        <v>161</v>
      </c>
      <c r="C18" s="1" t="s">
        <v>161</v>
      </c>
      <c r="D18" s="1" t="s">
        <v>161</v>
      </c>
      <c r="E18" s="1" t="s">
        <v>173</v>
      </c>
      <c r="F18" s="1" t="s">
        <v>161</v>
      </c>
      <c r="G18" s="1" t="s">
        <v>161</v>
      </c>
      <c r="H18" s="1" t="s">
        <v>161</v>
      </c>
      <c r="I18" s="1" t="s">
        <v>161</v>
      </c>
      <c r="J18" s="1" t="s">
        <v>161</v>
      </c>
      <c r="K18" s="1" t="s">
        <v>161</v>
      </c>
      <c r="L18" s="1" t="s">
        <v>161</v>
      </c>
      <c r="M18" s="1" t="s">
        <v>161</v>
      </c>
      <c r="N18" s="1" t="s">
        <v>161</v>
      </c>
      <c r="O18" s="1" t="s">
        <v>161</v>
      </c>
      <c r="Q18" s="175"/>
      <c r="T18" s="162" t="s">
        <v>174</v>
      </c>
      <c r="U18" s="372"/>
      <c r="V18" s="152" t="s">
        <v>174</v>
      </c>
      <c r="W18" s="330">
        <f>W55</f>
        <v>10141820.157640999</v>
      </c>
      <c r="X18" s="330">
        <f t="shared" ref="X18" si="45">X55</f>
        <v>0</v>
      </c>
      <c r="Y18" s="330">
        <f>Y55</f>
        <v>0</v>
      </c>
      <c r="Z18" s="330">
        <f t="shared" ref="Z18:AH18" si="46">Z55</f>
        <v>0</v>
      </c>
      <c r="AA18" s="330">
        <f t="shared" si="46"/>
        <v>0</v>
      </c>
      <c r="AB18" s="330">
        <f t="shared" si="46"/>
        <v>0</v>
      </c>
      <c r="AC18" s="330">
        <f t="shared" si="46"/>
        <v>0</v>
      </c>
      <c r="AD18" s="395">
        <f>AD55</f>
        <v>10141820.157640999</v>
      </c>
      <c r="AE18" s="330">
        <f>AE55</f>
        <v>749.5</v>
      </c>
      <c r="AF18" s="330">
        <f>AF55</f>
        <v>9885288.5514491871</v>
      </c>
      <c r="AG18" s="330">
        <f>AG55</f>
        <v>255782.10619181997</v>
      </c>
      <c r="AH18" s="395">
        <f t="shared" si="46"/>
        <v>5860380.3191808984</v>
      </c>
      <c r="AI18" s="163">
        <f t="shared" si="1"/>
        <v>0.57784305263642444</v>
      </c>
      <c r="AJ18" s="164">
        <f t="shared" si="2"/>
        <v>22.911611787206073</v>
      </c>
      <c r="AK18" s="165" t="e">
        <f>AK55</f>
        <v>#REF!</v>
      </c>
      <c r="AL18" s="165" t="e">
        <f>AL55</f>
        <v>#REF!</v>
      </c>
      <c r="AM18" s="166">
        <f t="shared" si="3"/>
        <v>0.67392216098997781</v>
      </c>
      <c r="AN18" s="395">
        <f>AN55</f>
        <v>4714198.2340963008</v>
      </c>
      <c r="AO18" s="179">
        <f t="shared" si="4"/>
        <v>0.46482763062452387</v>
      </c>
      <c r="AP18" s="164">
        <f t="shared" si="5"/>
        <v>18.430523949790913</v>
      </c>
      <c r="AQ18" s="165" t="e">
        <f>AQ55</f>
        <v>#REF!</v>
      </c>
      <c r="AR18" s="165" t="e">
        <f>AR55</f>
        <v>#REF!</v>
      </c>
      <c r="AS18" s="166">
        <f t="shared" si="6"/>
        <v>0.47153812623850638</v>
      </c>
      <c r="AT18" s="395">
        <f>AT55</f>
        <v>4711684.9029707611</v>
      </c>
      <c r="AU18" s="179">
        <f t="shared" si="7"/>
        <v>0.4645798120784963</v>
      </c>
      <c r="AV18" s="395">
        <f>AV55</f>
        <v>4281439.8384601008</v>
      </c>
      <c r="AW18" s="330">
        <f>AW55</f>
        <v>1146182.085084599</v>
      </c>
      <c r="AX18" s="331">
        <f>AX55</f>
        <v>5427621.9235447003</v>
      </c>
      <c r="AY18" s="330">
        <f t="shared" si="8"/>
        <v>-5604598.2129890788</v>
      </c>
      <c r="AZ18" s="187">
        <f>AZ55</f>
        <v>143069.71857248197</v>
      </c>
      <c r="BA18" s="168">
        <f t="shared" si="9"/>
        <v>32.950356519419543</v>
      </c>
      <c r="BC18" s="466">
        <f>CC18/$AD$18</f>
        <v>0.37240890892508943</v>
      </c>
      <c r="BD18" s="466">
        <f t="shared" ref="BD18:BN18" si="47">CD18/$AD$18</f>
        <v>0.39183026499045259</v>
      </c>
      <c r="BE18" s="466">
        <f t="shared" si="47"/>
        <v>0.44349146664641453</v>
      </c>
      <c r="BF18" s="466">
        <f t="shared" si="47"/>
        <v>0.5465060588929852</v>
      </c>
      <c r="BG18" s="466">
        <f t="shared" si="47"/>
        <v>0.61817020737914963</v>
      </c>
      <c r="BH18" s="466">
        <f t="shared" si="47"/>
        <v>0.67392216098997781</v>
      </c>
      <c r="BI18" s="466">
        <f t="shared" si="47"/>
        <v>0.80008033018271774</v>
      </c>
      <c r="BJ18" s="466">
        <f t="shared" si="47"/>
        <v>0.88558156540565591</v>
      </c>
      <c r="BK18" s="466">
        <f t="shared" si="47"/>
        <v>0.93540740070933903</v>
      </c>
      <c r="BL18" s="466">
        <f t="shared" si="47"/>
        <v>0.96216390040987876</v>
      </c>
      <c r="BM18" s="466">
        <f t="shared" si="47"/>
        <v>0.98054210079647375</v>
      </c>
      <c r="BN18" s="466">
        <f t="shared" si="47"/>
        <v>0.99860554876507912</v>
      </c>
      <c r="BP18" s="466">
        <f>CP18/$AD$18</f>
        <v>3.5867873782508386E-2</v>
      </c>
      <c r="BQ18" s="466">
        <f t="shared" ref="BQ18:CA18" si="48">CQ18/$AD$18</f>
        <v>0.10962526262408469</v>
      </c>
      <c r="BR18" s="466">
        <f t="shared" si="48"/>
        <v>0.21185290724883554</v>
      </c>
      <c r="BS18" s="466">
        <f t="shared" si="48"/>
        <v>0.27228598358818629</v>
      </c>
      <c r="BT18" s="466">
        <f t="shared" si="48"/>
        <v>0.39658168440555031</v>
      </c>
      <c r="BU18" s="466">
        <f t="shared" si="48"/>
        <v>0.47153812623850638</v>
      </c>
      <c r="BV18" s="466">
        <f t="shared" si="48"/>
        <v>0.61877245649232426</v>
      </c>
      <c r="BW18" s="466">
        <f t="shared" si="48"/>
        <v>0.72771164616101691</v>
      </c>
      <c r="BX18" s="466">
        <f t="shared" si="48"/>
        <v>0.81102424071171753</v>
      </c>
      <c r="BY18" s="466">
        <f t="shared" si="48"/>
        <v>0.8676482271178475</v>
      </c>
      <c r="BZ18" s="466">
        <f t="shared" si="48"/>
        <v>0.93799747689728197</v>
      </c>
      <c r="CA18" s="466">
        <f t="shared" si="48"/>
        <v>0.99860946620785018</v>
      </c>
      <c r="CC18" s="165">
        <f>CC55</f>
        <v>3776904.1794215632</v>
      </c>
      <c r="CD18" s="165">
        <f t="shared" ref="CD18:EA18" si="49">CD55</f>
        <v>3973872.0798539864</v>
      </c>
      <c r="CE18" s="165">
        <f t="shared" si="49"/>
        <v>4497810.6961763781</v>
      </c>
      <c r="CF18" s="165">
        <f t="shared" si="49"/>
        <v>5542566.1643538158</v>
      </c>
      <c r="CG18" s="165">
        <f t="shared" si="49"/>
        <v>6269371.0700509762</v>
      </c>
      <c r="CH18" s="165">
        <f t="shared" si="49"/>
        <v>6834797.3570091398</v>
      </c>
      <c r="CI18" s="165">
        <f t="shared" si="49"/>
        <v>8114270.8203791529</v>
      </c>
      <c r="CJ18" s="165">
        <f t="shared" si="49"/>
        <v>8981408.9712663516</v>
      </c>
      <c r="CK18" s="165">
        <f t="shared" si="49"/>
        <v>9486733.632120546</v>
      </c>
      <c r="CL18" s="165">
        <f t="shared" si="49"/>
        <v>9758093.2401313949</v>
      </c>
      <c r="CM18" s="165">
        <f t="shared" si="49"/>
        <v>9944481.6432733294</v>
      </c>
      <c r="CN18" s="165">
        <f t="shared" si="49"/>
        <v>10127677.883997831</v>
      </c>
      <c r="CP18" s="165">
        <f t="shared" si="49"/>
        <v>363765.52533916669</v>
      </c>
      <c r="CQ18" s="165">
        <f t="shared" si="49"/>
        <v>1111799.6982676305</v>
      </c>
      <c r="CR18" s="165">
        <f t="shared" si="49"/>
        <v>2148574.0851910892</v>
      </c>
      <c r="CS18" s="165">
        <f t="shared" si="49"/>
        <v>2761475.4769977741</v>
      </c>
      <c r="CT18" s="165">
        <f t="shared" si="49"/>
        <v>4022060.1210554312</v>
      </c>
      <c r="CU18" s="165">
        <f t="shared" si="49"/>
        <v>4782254.8737819502</v>
      </c>
      <c r="CV18" s="165">
        <f t="shared" si="49"/>
        <v>6275478.9722468928</v>
      </c>
      <c r="CW18" s="165">
        <f t="shared" si="49"/>
        <v>7380320.6419859156</v>
      </c>
      <c r="CX18" s="165">
        <f t="shared" si="49"/>
        <v>8225261.9927855833</v>
      </c>
      <c r="CY18" s="165">
        <f t="shared" si="49"/>
        <v>8799532.2795252614</v>
      </c>
      <c r="CZ18" s="165">
        <f t="shared" si="49"/>
        <v>9513001.7190132514</v>
      </c>
      <c r="DA18" s="165">
        <f t="shared" si="49"/>
        <v>10127717.613997893</v>
      </c>
      <c r="DC18" s="165">
        <f t="shared" si="49"/>
        <v>3776904179421.563</v>
      </c>
      <c r="DD18" s="165">
        <f t="shared" si="49"/>
        <v>3973872079853.9863</v>
      </c>
      <c r="DE18" s="165">
        <f t="shared" si="49"/>
        <v>4497810696176.3799</v>
      </c>
      <c r="DF18" s="165">
        <f t="shared" si="49"/>
        <v>5542566164353.8154</v>
      </c>
      <c r="DG18" s="165">
        <f t="shared" si="49"/>
        <v>6269371070050.9766</v>
      </c>
      <c r="DH18" s="165">
        <f t="shared" si="49"/>
        <v>6834797357009.1406</v>
      </c>
      <c r="DI18" s="165">
        <f t="shared" si="49"/>
        <v>8114270820379.1523</v>
      </c>
      <c r="DJ18" s="165">
        <f t="shared" si="49"/>
        <v>8981408971266.3516</v>
      </c>
      <c r="DK18" s="165">
        <f t="shared" si="49"/>
        <v>9486733632120.5449</v>
      </c>
      <c r="DL18" s="165">
        <f t="shared" si="49"/>
        <v>9758093240131.3965</v>
      </c>
      <c r="DM18" s="165">
        <f t="shared" si="49"/>
        <v>9944481643273.332</v>
      </c>
      <c r="DN18" s="165">
        <f t="shared" si="49"/>
        <v>10127677883997.832</v>
      </c>
      <c r="DP18" s="165">
        <f t="shared" si="49"/>
        <v>363765525339.16669</v>
      </c>
      <c r="DQ18" s="165">
        <f t="shared" si="49"/>
        <v>1111799698267.6304</v>
      </c>
      <c r="DR18" s="165">
        <f t="shared" si="49"/>
        <v>2148574085191.0898</v>
      </c>
      <c r="DS18" s="165">
        <f t="shared" si="49"/>
        <v>2761475476997.7739</v>
      </c>
      <c r="DT18" s="165">
        <f t="shared" si="49"/>
        <v>4022060121055.4312</v>
      </c>
      <c r="DU18" s="165">
        <f t="shared" si="49"/>
        <v>4782254873781.9512</v>
      </c>
      <c r="DV18" s="165">
        <f t="shared" si="49"/>
        <v>6275478972246.8926</v>
      </c>
      <c r="DW18" s="165">
        <f t="shared" si="49"/>
        <v>7380320641985.917</v>
      </c>
      <c r="DX18" s="165">
        <f t="shared" si="49"/>
        <v>8225261992785.583</v>
      </c>
      <c r="DY18" s="165">
        <f t="shared" si="49"/>
        <v>8799532279525.2578</v>
      </c>
      <c r="DZ18" s="165">
        <f t="shared" si="49"/>
        <v>9513001719013.25</v>
      </c>
      <c r="EA18" s="165">
        <f t="shared" si="49"/>
        <v>10127717613997.896</v>
      </c>
      <c r="EC18" s="448">
        <v>1000000</v>
      </c>
      <c r="ED18" s="448">
        <v>1000000</v>
      </c>
      <c r="EE18" s="448">
        <v>1000000</v>
      </c>
      <c r="EF18" s="448">
        <v>1000000</v>
      </c>
      <c r="EG18" s="448">
        <v>1000000</v>
      </c>
      <c r="EH18" s="448">
        <v>1000000</v>
      </c>
      <c r="EI18" s="448">
        <v>1000000</v>
      </c>
      <c r="EJ18" s="448">
        <v>1000000</v>
      </c>
      <c r="EK18" s="448">
        <v>1000000</v>
      </c>
      <c r="EL18" s="448">
        <v>1000000</v>
      </c>
      <c r="EM18" s="448">
        <v>1000000</v>
      </c>
      <c r="EN18" s="448">
        <v>1000000</v>
      </c>
      <c r="EP18" s="448">
        <v>1000000</v>
      </c>
      <c r="EQ18" s="448">
        <v>1000000</v>
      </c>
      <c r="ER18" s="448">
        <v>1000000</v>
      </c>
      <c r="ES18" s="448">
        <v>1000000</v>
      </c>
      <c r="ET18" s="448">
        <v>1000000</v>
      </c>
      <c r="EU18" s="448">
        <v>1000000</v>
      </c>
      <c r="EV18" s="448">
        <v>1000000</v>
      </c>
      <c r="EW18" s="448">
        <v>1000000</v>
      </c>
      <c r="EX18" s="448">
        <v>1000000</v>
      </c>
      <c r="EY18" s="448">
        <v>1000000</v>
      </c>
      <c r="EZ18" s="448">
        <v>1000000</v>
      </c>
      <c r="FA18" s="448">
        <v>1000000</v>
      </c>
    </row>
    <row r="19" spans="1:157" ht="24.75" customHeight="1" thickBot="1">
      <c r="A19" s="188"/>
      <c r="B19" s="189" t="s">
        <v>161</v>
      </c>
      <c r="C19" s="189" t="s">
        <v>161</v>
      </c>
      <c r="D19" s="189" t="s">
        <v>161</v>
      </c>
      <c r="E19" s="189" t="s">
        <v>161</v>
      </c>
      <c r="F19" s="189" t="s">
        <v>161</v>
      </c>
      <c r="G19" s="189" t="s">
        <v>161</v>
      </c>
      <c r="H19" s="189" t="s">
        <v>161</v>
      </c>
      <c r="I19" s="189" t="s">
        <v>161</v>
      </c>
      <c r="J19" s="189" t="s">
        <v>161</v>
      </c>
      <c r="K19" s="189" t="s">
        <v>161</v>
      </c>
      <c r="L19" s="189" t="s">
        <v>161</v>
      </c>
      <c r="M19" s="189" t="s">
        <v>161</v>
      </c>
      <c r="N19" s="189" t="s">
        <v>161</v>
      </c>
      <c r="O19" s="189" t="s">
        <v>161</v>
      </c>
      <c r="P19" s="189"/>
      <c r="Q19" s="189"/>
      <c r="R19" s="189"/>
      <c r="S19" s="189"/>
      <c r="T19" s="162" t="s">
        <v>175</v>
      </c>
      <c r="U19" s="372"/>
      <c r="V19" s="152" t="s">
        <v>175</v>
      </c>
      <c r="W19" s="330">
        <f>+W9+W18+W15</f>
        <v>13388540.865112998</v>
      </c>
      <c r="X19" s="330">
        <f t="shared" ref="X19:AC19" si="50">+X9+X18+X15</f>
        <v>0</v>
      </c>
      <c r="Y19" s="330">
        <f t="shared" si="50"/>
        <v>5992.3997159999999</v>
      </c>
      <c r="Z19" s="330">
        <f t="shared" si="50"/>
        <v>0</v>
      </c>
      <c r="AA19" s="330">
        <f t="shared" si="50"/>
        <v>5992.3997159999999</v>
      </c>
      <c r="AB19" s="330">
        <f t="shared" si="50"/>
        <v>0</v>
      </c>
      <c r="AC19" s="330">
        <f t="shared" si="50"/>
        <v>0</v>
      </c>
      <c r="AD19" s="330">
        <f>+AD9+AD18+AD15</f>
        <v>13388540.865112999</v>
      </c>
      <c r="AE19" s="330">
        <f>+AE9+AE18+AE15</f>
        <v>20091.523867</v>
      </c>
      <c r="AF19" s="330">
        <f>+AF9+AF18+AF15</f>
        <v>12036797.666924877</v>
      </c>
      <c r="AG19" s="330">
        <f>+AG9+AG18+AG15</f>
        <v>1331651.6743211304</v>
      </c>
      <c r="AH19" s="395">
        <f>+AH9+AH18+AH15</f>
        <v>7836169.1375308987</v>
      </c>
      <c r="AI19" s="163">
        <f t="shared" si="1"/>
        <v>0.58528925716990454</v>
      </c>
      <c r="AJ19" s="164">
        <f t="shared" si="2"/>
        <v>5.8845487064218505</v>
      </c>
      <c r="AK19" s="165" t="e">
        <f>+AK9+AK18</f>
        <v>#REF!</v>
      </c>
      <c r="AL19" s="165" t="e">
        <f>+AL9+AL18+AL15</f>
        <v>#REF!</v>
      </c>
      <c r="AM19" s="166">
        <f t="shared" si="3"/>
        <v>0.66019850602335806</v>
      </c>
      <c r="AN19" s="395">
        <f>+AN9+AN18+AN15</f>
        <v>6614851.976963941</v>
      </c>
      <c r="AO19" s="163">
        <f t="shared" si="4"/>
        <v>0.49406817692886146</v>
      </c>
      <c r="AP19" s="164">
        <f t="shared" si="5"/>
        <v>4.9674040926176586</v>
      </c>
      <c r="AQ19" s="165" t="e">
        <f>+AQ9+AQ18+AQ15</f>
        <v>#REF!</v>
      </c>
      <c r="AR19" s="165" t="e">
        <f>+AR9+AR18</f>
        <v>#REF!</v>
      </c>
      <c r="AS19" s="166">
        <f t="shared" si="6"/>
        <v>0.49842745430590457</v>
      </c>
      <c r="AT19" s="395">
        <f>+AT9+AT18+AT15</f>
        <v>6608340.2554449309</v>
      </c>
      <c r="AU19" s="163">
        <f t="shared" si="7"/>
        <v>0.49358181164196313</v>
      </c>
      <c r="AV19" s="395">
        <f>+AV9+AV18+AV15</f>
        <v>5552371.7275821017</v>
      </c>
      <c r="AW19" s="330">
        <f>+AW9+AW18+AW15</f>
        <v>1221317.1605669588</v>
      </c>
      <c r="AX19" s="331">
        <f>+AX9+AX18</f>
        <v>6770229.1881490611</v>
      </c>
      <c r="AY19" s="330">
        <f t="shared" si="8"/>
        <v>-6504517.4632097688</v>
      </c>
      <c r="AZ19" s="187">
        <f>+AZ9+AZ18</f>
        <v>2032710.2336038775</v>
      </c>
      <c r="BA19" s="168">
        <f t="shared" si="9"/>
        <v>3.2542031164157579</v>
      </c>
      <c r="BC19" s="466">
        <f>CC19/$AD$19</f>
        <v>0.29436398682978765</v>
      </c>
      <c r="BD19" s="466">
        <f t="shared" ref="BD19:BN19" si="51">CD19/$AD$19</f>
        <v>0.43417063139760748</v>
      </c>
      <c r="BE19" s="466">
        <f t="shared" si="51"/>
        <v>0.47741853908735826</v>
      </c>
      <c r="BF19" s="466">
        <f t="shared" si="51"/>
        <v>0.55755765799480561</v>
      </c>
      <c r="BG19" s="466">
        <f t="shared" si="51"/>
        <v>0.61450879204009246</v>
      </c>
      <c r="BH19" s="466">
        <f t="shared" si="51"/>
        <v>0.66019850602335806</v>
      </c>
      <c r="BI19" s="466">
        <f t="shared" si="51"/>
        <v>0.7587239799421176</v>
      </c>
      <c r="BJ19" s="466">
        <f t="shared" si="51"/>
        <v>0.90055939121911754</v>
      </c>
      <c r="BK19" s="466">
        <f t="shared" si="51"/>
        <v>0.94210906749060597</v>
      </c>
      <c r="BL19" s="466">
        <f t="shared" si="51"/>
        <v>0.96475602959180162</v>
      </c>
      <c r="BM19" s="466">
        <f t="shared" si="51"/>
        <v>0.98140759589098414</v>
      </c>
      <c r="BN19" s="466">
        <f t="shared" si="51"/>
        <v>0.99868531053380827</v>
      </c>
      <c r="BP19" s="466">
        <f>CP19/$AD$19</f>
        <v>3.2932527652177822E-2</v>
      </c>
      <c r="BQ19" s="466">
        <f t="shared" ref="BQ19:CA19" si="52">CQ19/$AD$19</f>
        <v>0.2123563294452368</v>
      </c>
      <c r="BR19" s="466">
        <f t="shared" si="52"/>
        <v>0.29451052181625803</v>
      </c>
      <c r="BS19" s="466">
        <f>CS19/$AD$19</f>
        <v>0.34273622737761783</v>
      </c>
      <c r="BT19" s="466">
        <f t="shared" si="52"/>
        <v>0.43903194777264692</v>
      </c>
      <c r="BU19" s="466">
        <f t="shared" si="52"/>
        <v>0.49842745430590457</v>
      </c>
      <c r="BV19" s="466">
        <f t="shared" si="52"/>
        <v>0.61450772103776596</v>
      </c>
      <c r="BW19" s="466">
        <f t="shared" si="52"/>
        <v>0.77439570217212317</v>
      </c>
      <c r="BX19" s="466">
        <f t="shared" si="52"/>
        <v>0.84005635458979799</v>
      </c>
      <c r="BY19" s="466">
        <f t="shared" si="52"/>
        <v>0.88706658560810281</v>
      </c>
      <c r="BZ19" s="466">
        <f t="shared" si="52"/>
        <v>0.94318714182775176</v>
      </c>
      <c r="CA19" s="466">
        <f t="shared" si="52"/>
        <v>0.99572245069720156</v>
      </c>
      <c r="CC19" s="395">
        <f>+CC9+CC18+CC15</f>
        <v>3941104.2668881966</v>
      </c>
      <c r="CD19" s="395">
        <f t="shared" ref="CD19:CN19" si="53">+CD9+CD18+CD15</f>
        <v>5812911.2408987805</v>
      </c>
      <c r="CE19" s="395">
        <f t="shared" si="53"/>
        <v>6391937.6203336436</v>
      </c>
      <c r="CF19" s="395">
        <f t="shared" si="53"/>
        <v>7464883.4887201525</v>
      </c>
      <c r="CG19" s="395">
        <f t="shared" si="53"/>
        <v>8227376.0742000043</v>
      </c>
      <c r="CH19" s="395">
        <f t="shared" si="53"/>
        <v>8839094.6769802794</v>
      </c>
      <c r="CI19" s="395">
        <f t="shared" si="53"/>
        <v>10158207.010796217</v>
      </c>
      <c r="CJ19" s="395">
        <f t="shared" si="53"/>
        <v>12057176.210798441</v>
      </c>
      <c r="CK19" s="395">
        <f t="shared" si="53"/>
        <v>12613465.749491479</v>
      </c>
      <c r="CL19" s="395">
        <f t="shared" si="53"/>
        <v>12916675.527054003</v>
      </c>
      <c r="CM19" s="395">
        <f t="shared" si="53"/>
        <v>13139615.702918746</v>
      </c>
      <c r="CN19" s="395">
        <f t="shared" si="53"/>
        <v>13370939.091469958</v>
      </c>
      <c r="CP19" s="395">
        <f t="shared" ref="CP19:DA19" si="54">+CP9+CP18+CP15</f>
        <v>440918.49226264667</v>
      </c>
      <c r="CQ19" s="395">
        <f t="shared" si="54"/>
        <v>2843141.3947429517</v>
      </c>
      <c r="CR19" s="395">
        <f t="shared" si="54"/>
        <v>3943066.156542724</v>
      </c>
      <c r="CS19" s="395">
        <f t="shared" si="54"/>
        <v>4588737.9861998968</v>
      </c>
      <c r="CT19" s="395">
        <f t="shared" si="54"/>
        <v>5877997.1738442397</v>
      </c>
      <c r="CU19" s="395">
        <f t="shared" si="54"/>
        <v>6673216.3402688457</v>
      </c>
      <c r="CV19" s="395">
        <f t="shared" si="54"/>
        <v>8227361.7350415885</v>
      </c>
      <c r="CW19" s="395">
        <f t="shared" si="54"/>
        <v>10368028.504299346</v>
      </c>
      <c r="CX19" s="395">
        <f t="shared" si="54"/>
        <v>11247128.832423367</v>
      </c>
      <c r="CY19" s="395">
        <f t="shared" si="54"/>
        <v>11876527.231490344</v>
      </c>
      <c r="CZ19" s="395">
        <f t="shared" si="54"/>
        <v>12627899.591809984</v>
      </c>
      <c r="DA19" s="395">
        <f t="shared" si="54"/>
        <v>13331270.721469946</v>
      </c>
      <c r="DC19" s="395">
        <f t="shared" ref="DC19:DN19" si="55">+DC9+DC18+DC15</f>
        <v>3941104266888.1963</v>
      </c>
      <c r="DD19" s="395">
        <f t="shared" si="55"/>
        <v>5812911240898.7813</v>
      </c>
      <c r="DE19" s="395">
        <f t="shared" si="55"/>
        <v>6391937620333.6455</v>
      </c>
      <c r="DF19" s="395">
        <f t="shared" si="55"/>
        <v>7464883488720.1523</v>
      </c>
      <c r="DG19" s="395">
        <f t="shared" si="55"/>
        <v>8227376074200.0049</v>
      </c>
      <c r="DH19" s="395">
        <f t="shared" si="55"/>
        <v>8839094676980.2793</v>
      </c>
      <c r="DI19" s="395">
        <f t="shared" si="55"/>
        <v>10158207010796.217</v>
      </c>
      <c r="DJ19" s="395">
        <f t="shared" si="55"/>
        <v>12057176210798.439</v>
      </c>
      <c r="DK19" s="395">
        <f t="shared" si="55"/>
        <v>12613465749491.477</v>
      </c>
      <c r="DL19" s="395">
        <f t="shared" si="55"/>
        <v>12916675527054.004</v>
      </c>
      <c r="DM19" s="395">
        <f t="shared" si="55"/>
        <v>13139615702918.748</v>
      </c>
      <c r="DN19" s="395">
        <f t="shared" si="55"/>
        <v>13370939091469.959</v>
      </c>
      <c r="DP19" s="395">
        <f t="shared" ref="DP19:EA19" si="56">+DP9+DP18+DP15</f>
        <v>440918492262.64673</v>
      </c>
      <c r="DQ19" s="395">
        <f t="shared" si="56"/>
        <v>2843141394742.9521</v>
      </c>
      <c r="DR19" s="395">
        <f t="shared" si="56"/>
        <v>3943066156542.7246</v>
      </c>
      <c r="DS19" s="395">
        <f t="shared" si="56"/>
        <v>4588737986199.8965</v>
      </c>
      <c r="DT19" s="395">
        <f t="shared" si="56"/>
        <v>5877997173844.2402</v>
      </c>
      <c r="DU19" s="395">
        <f t="shared" si="56"/>
        <v>6673216340268.8467</v>
      </c>
      <c r="DV19" s="395">
        <f t="shared" si="56"/>
        <v>8227361735041.5889</v>
      </c>
      <c r="DW19" s="395">
        <f t="shared" si="56"/>
        <v>10368028504299.35</v>
      </c>
      <c r="DX19" s="395">
        <f t="shared" si="56"/>
        <v>11247128832423.367</v>
      </c>
      <c r="DY19" s="395">
        <f t="shared" si="56"/>
        <v>11876527231490.34</v>
      </c>
      <c r="DZ19" s="395">
        <f t="shared" si="56"/>
        <v>12627899591809.984</v>
      </c>
      <c r="EA19" s="395">
        <f t="shared" si="56"/>
        <v>13331270721469.949</v>
      </c>
      <c r="EC19" s="448">
        <v>1000000</v>
      </c>
      <c r="ED19" s="448">
        <v>1000000</v>
      </c>
      <c r="EE19" s="448">
        <v>1000000</v>
      </c>
      <c r="EF19" s="448">
        <v>1000000</v>
      </c>
      <c r="EG19" s="448">
        <v>1000000</v>
      </c>
      <c r="EH19" s="448">
        <v>1000000</v>
      </c>
      <c r="EI19" s="448">
        <v>1000000</v>
      </c>
      <c r="EJ19" s="448">
        <v>1000000</v>
      </c>
      <c r="EK19" s="448">
        <v>1000000</v>
      </c>
      <c r="EL19" s="448">
        <v>1000000</v>
      </c>
      <c r="EM19" s="448">
        <v>1000000</v>
      </c>
      <c r="EN19" s="448">
        <v>1000000</v>
      </c>
      <c r="EP19" s="448">
        <v>1000000</v>
      </c>
      <c r="EQ19" s="448">
        <v>1000000</v>
      </c>
      <c r="ER19" s="448">
        <v>1000000</v>
      </c>
      <c r="ES19" s="448">
        <v>1000000</v>
      </c>
      <c r="ET19" s="448">
        <v>1000000</v>
      </c>
      <c r="EU19" s="448">
        <v>1000000</v>
      </c>
      <c r="EV19" s="448">
        <v>1000000</v>
      </c>
      <c r="EW19" s="448">
        <v>1000000</v>
      </c>
      <c r="EX19" s="448">
        <v>1000000</v>
      </c>
      <c r="EY19" s="448">
        <v>1000000</v>
      </c>
      <c r="EZ19" s="448">
        <v>1000000</v>
      </c>
      <c r="FA19" s="448">
        <v>1000000</v>
      </c>
    </row>
    <row r="20" spans="1:157" ht="22.8">
      <c r="W20" s="566"/>
      <c r="X20" s="564"/>
      <c r="Y20" s="565"/>
      <c r="Z20" s="564"/>
      <c r="AA20" s="564"/>
      <c r="AB20" s="564"/>
      <c r="AC20" s="564"/>
      <c r="AD20" s="562"/>
      <c r="AE20" s="563"/>
      <c r="AF20" s="563"/>
      <c r="AG20" s="563"/>
      <c r="AH20" s="562"/>
      <c r="AI20" s="190"/>
      <c r="AJ20" s="191"/>
      <c r="AK20" s="191"/>
      <c r="AL20" s="191"/>
      <c r="AM20" s="192"/>
      <c r="AN20" s="562"/>
      <c r="AO20" s="324"/>
      <c r="AP20" s="191"/>
      <c r="AQ20" s="191"/>
      <c r="AR20" s="191"/>
      <c r="AS20" s="192"/>
      <c r="AT20" s="562"/>
      <c r="AU20" s="190"/>
      <c r="AV20" s="562"/>
      <c r="AW20" s="191"/>
      <c r="AX20" s="191"/>
      <c r="AY20" s="191"/>
      <c r="AZ20" s="191"/>
      <c r="BA20" s="191"/>
      <c r="BC20" s="192"/>
      <c r="BD20" s="192"/>
      <c r="BE20" s="192"/>
      <c r="BF20" s="192"/>
      <c r="BG20" s="192"/>
      <c r="BH20" s="192"/>
      <c r="BI20" s="192"/>
      <c r="CC20" s="417"/>
      <c r="CD20" s="417"/>
      <c r="CE20" s="417"/>
      <c r="CF20" s="417"/>
      <c r="CG20" s="417"/>
      <c r="CH20" s="417"/>
      <c r="CI20" s="417"/>
      <c r="CJ20" s="418"/>
      <c r="CK20" s="418"/>
      <c r="CL20" s="418"/>
      <c r="CM20" s="418"/>
      <c r="CN20" s="418"/>
      <c r="CP20" s="418"/>
      <c r="CQ20" s="418"/>
      <c r="CR20" s="418"/>
      <c r="CS20" s="418"/>
      <c r="CT20" s="418"/>
      <c r="CU20" s="418"/>
      <c r="CV20" s="418"/>
      <c r="CW20" s="418"/>
      <c r="CX20" s="418"/>
      <c r="CY20" s="418"/>
      <c r="CZ20" s="418"/>
      <c r="DA20" s="418"/>
      <c r="DC20" s="417"/>
      <c r="DD20" s="417"/>
      <c r="DE20" s="417"/>
      <c r="DF20" s="417"/>
      <c r="DG20" s="417"/>
      <c r="DH20" s="417"/>
      <c r="DI20" s="417"/>
      <c r="DJ20" s="418"/>
      <c r="DK20" s="418"/>
      <c r="DL20" s="418"/>
      <c r="DM20" s="418"/>
      <c r="DN20" s="418"/>
      <c r="DP20" s="418"/>
      <c r="DQ20" s="418"/>
      <c r="DR20" s="418"/>
      <c r="DS20" s="418"/>
      <c r="DT20" s="418"/>
      <c r="DU20" s="418"/>
      <c r="DV20" s="418"/>
      <c r="DW20" s="418"/>
      <c r="DX20" s="418"/>
      <c r="DY20" s="418"/>
      <c r="DZ20" s="418"/>
      <c r="EA20" s="418"/>
      <c r="EC20" s="417"/>
      <c r="ED20" s="417"/>
      <c r="EE20" s="417"/>
      <c r="EF20" s="417"/>
      <c r="EG20" s="417"/>
      <c r="EH20" s="417"/>
      <c r="EI20" s="417"/>
      <c r="EJ20" s="418"/>
      <c r="EK20" s="418"/>
      <c r="EL20" s="418"/>
      <c r="EM20" s="418"/>
      <c r="EN20" s="418"/>
      <c r="EP20" s="418"/>
      <c r="EQ20" s="418"/>
      <c r="ER20" s="418"/>
      <c r="ES20" s="418"/>
      <c r="ET20" s="418"/>
      <c r="EU20" s="418"/>
      <c r="EV20" s="418"/>
      <c r="EW20" s="418"/>
      <c r="EX20" s="418"/>
      <c r="EY20" s="418"/>
      <c r="EZ20" s="418"/>
      <c r="FA20" s="418"/>
    </row>
    <row r="21" spans="1:157">
      <c r="T21" s="143" t="s">
        <v>176</v>
      </c>
      <c r="U21" s="379"/>
      <c r="V21" s="144" t="s">
        <v>177</v>
      </c>
      <c r="W21" s="137"/>
      <c r="X21" s="137"/>
      <c r="Y21" s="137"/>
      <c r="Z21" s="137"/>
      <c r="AA21" s="137"/>
      <c r="AB21" s="137"/>
      <c r="AC21" s="137"/>
      <c r="AE21" s="196"/>
      <c r="AF21" s="196"/>
      <c r="AG21" s="196"/>
      <c r="AH21" s="368"/>
      <c r="AI21" s="139"/>
      <c r="AJ21" s="140"/>
      <c r="AK21" s="140"/>
      <c r="AL21" s="140"/>
      <c r="AM21" s="134"/>
      <c r="AO21" s="139"/>
      <c r="AP21" s="140"/>
      <c r="AQ21" s="140"/>
      <c r="AR21" s="140"/>
      <c r="AS21" s="134"/>
      <c r="AU21" s="139"/>
      <c r="AV21" s="368"/>
      <c r="AW21" s="328"/>
      <c r="AX21" s="328"/>
      <c r="AY21" s="328"/>
      <c r="AZ21" s="140"/>
      <c r="BA21" s="140"/>
      <c r="BC21" s="134"/>
      <c r="BD21" s="134"/>
      <c r="BE21" s="134"/>
      <c r="BF21" s="134"/>
      <c r="BG21" s="134"/>
      <c r="BH21" s="134"/>
      <c r="BI21" s="134"/>
      <c r="BJ21" s="134"/>
      <c r="BK21" s="134"/>
      <c r="BL21" s="134"/>
      <c r="BM21" s="134"/>
      <c r="BN21" s="134"/>
      <c r="BP21" s="134"/>
      <c r="BQ21" s="134"/>
      <c r="BR21" s="134"/>
      <c r="BS21" s="134"/>
      <c r="BT21" s="134"/>
      <c r="BU21" s="134"/>
      <c r="BV21" s="134"/>
      <c r="BW21" s="134"/>
      <c r="BX21" s="134"/>
      <c r="BY21" s="134"/>
      <c r="BZ21" s="134"/>
      <c r="CA21" s="134"/>
      <c r="CC21" s="368"/>
      <c r="CD21" s="368"/>
      <c r="CE21" s="368"/>
      <c r="CF21" s="368"/>
      <c r="CG21" s="368"/>
      <c r="CH21" s="368"/>
      <c r="CI21" s="368"/>
      <c r="CJ21" s="368"/>
      <c r="CK21" s="368"/>
      <c r="CL21" s="368"/>
      <c r="CM21" s="368"/>
      <c r="CN21" s="368"/>
      <c r="CP21" s="368"/>
      <c r="CQ21" s="368"/>
      <c r="CR21" s="368"/>
      <c r="CS21" s="368"/>
      <c r="CT21" s="368"/>
      <c r="CU21" s="368"/>
      <c r="CV21" s="368"/>
      <c r="CW21" s="368"/>
      <c r="CX21" s="368"/>
      <c r="CY21" s="368"/>
      <c r="CZ21" s="368"/>
      <c r="DA21" s="368"/>
      <c r="DC21" s="368"/>
      <c r="DD21" s="368"/>
      <c r="DE21" s="368"/>
      <c r="DF21" s="368"/>
      <c r="DG21" s="368"/>
      <c r="DH21" s="368"/>
      <c r="DI21" s="368"/>
      <c r="DJ21" s="368"/>
      <c r="DK21" s="368"/>
      <c r="DL21" s="368"/>
      <c r="DM21" s="368"/>
      <c r="DN21" s="368"/>
      <c r="DP21" s="368"/>
      <c r="DQ21" s="368"/>
      <c r="DR21" s="368"/>
      <c r="DS21" s="368"/>
      <c r="DT21" s="368"/>
      <c r="DU21" s="368"/>
      <c r="DV21" s="368"/>
      <c r="DW21" s="368"/>
      <c r="DX21" s="368"/>
      <c r="DY21" s="368"/>
      <c r="DZ21" s="368"/>
      <c r="EA21" s="368"/>
      <c r="EC21" s="368"/>
      <c r="ED21" s="368"/>
      <c r="EE21" s="368"/>
      <c r="EF21" s="368"/>
      <c r="EG21" s="368"/>
      <c r="EH21" s="368"/>
      <c r="EI21" s="368"/>
      <c r="EJ21" s="368"/>
      <c r="EK21" s="368"/>
      <c r="EL21" s="368"/>
      <c r="EM21" s="368"/>
      <c r="EN21" s="368"/>
      <c r="EP21" s="368"/>
      <c r="EQ21" s="368"/>
      <c r="ER21" s="368"/>
      <c r="ES21" s="368"/>
      <c r="ET21" s="368"/>
      <c r="EU21" s="368"/>
      <c r="EV21" s="368"/>
      <c r="EW21" s="368"/>
      <c r="EX21" s="368"/>
      <c r="EY21" s="368"/>
      <c r="EZ21" s="368"/>
      <c r="FA21" s="368"/>
    </row>
    <row r="22" spans="1:157" ht="12.75" customHeight="1" thickBot="1">
      <c r="T22" s="137"/>
      <c r="V22" s="138"/>
      <c r="W22" s="137"/>
      <c r="X22" s="137"/>
      <c r="Y22" s="137"/>
      <c r="Z22" s="137"/>
      <c r="AA22" s="137"/>
      <c r="AB22" s="137"/>
      <c r="AC22" s="137"/>
      <c r="AD22" s="368"/>
      <c r="AE22" s="137"/>
      <c r="AF22" s="137"/>
      <c r="AG22" s="137"/>
      <c r="AH22" s="368"/>
      <c r="AI22" s="139"/>
      <c r="AJ22" s="140"/>
      <c r="AK22" s="140"/>
      <c r="AL22" s="140"/>
      <c r="AM22" s="134"/>
      <c r="AN22" s="368"/>
      <c r="AO22" s="139"/>
      <c r="AP22" s="140"/>
      <c r="AQ22" s="140"/>
      <c r="AR22" s="140"/>
      <c r="AS22" s="134"/>
      <c r="AT22" s="368"/>
      <c r="AU22" s="139"/>
      <c r="AV22" s="368"/>
      <c r="AW22" s="328"/>
      <c r="AX22" s="328"/>
      <c r="AY22" s="328"/>
      <c r="AZ22" s="140"/>
      <c r="BA22" s="140"/>
      <c r="BC22" s="134"/>
      <c r="BD22" s="134"/>
      <c r="BE22" s="134"/>
      <c r="BF22" s="134"/>
      <c r="BG22" s="134"/>
      <c r="BH22" s="134"/>
      <c r="BI22" s="134"/>
      <c r="BJ22" s="134"/>
      <c r="BK22" s="134"/>
      <c r="BL22" s="134"/>
      <c r="BM22" s="134"/>
      <c r="BN22" s="134"/>
      <c r="BP22" s="134"/>
      <c r="BQ22" s="134"/>
      <c r="BR22" s="134"/>
      <c r="BS22" s="134"/>
      <c r="BT22" s="134"/>
      <c r="BU22" s="134"/>
      <c r="BV22" s="134"/>
      <c r="BW22" s="134"/>
      <c r="BX22" s="134"/>
      <c r="BY22" s="134"/>
      <c r="BZ22" s="134"/>
      <c r="CA22" s="134"/>
      <c r="CC22" s="368"/>
      <c r="CD22" s="368"/>
      <c r="CE22" s="368"/>
      <c r="CF22" s="368"/>
      <c r="CG22" s="368"/>
      <c r="CH22" s="368"/>
      <c r="CI22" s="368"/>
      <c r="CJ22" s="368"/>
      <c r="CK22" s="368"/>
      <c r="CL22" s="368"/>
      <c r="CM22" s="368"/>
      <c r="CN22" s="368"/>
      <c r="CP22" s="368"/>
      <c r="CQ22" s="368"/>
      <c r="CR22" s="368"/>
      <c r="CS22" s="368"/>
      <c r="CT22" s="368"/>
      <c r="CU22" s="368"/>
      <c r="CV22" s="368"/>
      <c r="CW22" s="368"/>
      <c r="CX22" s="368"/>
      <c r="CY22" s="368"/>
      <c r="CZ22" s="368"/>
      <c r="DA22" s="368"/>
      <c r="DC22" s="368"/>
      <c r="DD22" s="368"/>
      <c r="DE22" s="368"/>
      <c r="DF22" s="368"/>
      <c r="DG22" s="368"/>
      <c r="DH22" s="368"/>
      <c r="DI22" s="368"/>
      <c r="DJ22" s="368"/>
      <c r="DK22" s="368"/>
      <c r="DL22" s="368"/>
      <c r="DM22" s="368"/>
      <c r="DN22" s="368"/>
      <c r="DP22" s="368"/>
      <c r="DQ22" s="368"/>
      <c r="DR22" s="368"/>
      <c r="DS22" s="368"/>
      <c r="DT22" s="368"/>
      <c r="DU22" s="368"/>
      <c r="DV22" s="368"/>
      <c r="DW22" s="368"/>
      <c r="DX22" s="368"/>
      <c r="DY22" s="368"/>
      <c r="DZ22" s="368"/>
      <c r="EA22" s="368"/>
      <c r="EC22" s="368"/>
      <c r="ED22" s="368"/>
      <c r="EE22" s="368"/>
      <c r="EF22" s="368"/>
      <c r="EG22" s="368"/>
      <c r="EH22" s="368"/>
      <c r="EI22" s="368"/>
      <c r="EJ22" s="368"/>
      <c r="EK22" s="368"/>
      <c r="EL22" s="368"/>
      <c r="EM22" s="368"/>
      <c r="EN22" s="368"/>
      <c r="EP22" s="368"/>
      <c r="EQ22" s="368"/>
      <c r="ER22" s="368"/>
      <c r="ES22" s="368"/>
      <c r="ET22" s="368"/>
      <c r="EU22" s="368"/>
      <c r="EV22" s="368"/>
      <c r="EW22" s="368"/>
      <c r="EX22" s="368"/>
      <c r="EY22" s="368"/>
      <c r="EZ22" s="368"/>
      <c r="FA22" s="368"/>
    </row>
    <row r="23" spans="1:157" ht="82.5" customHeight="1" thickBot="1">
      <c r="T23" s="150" t="s">
        <v>178</v>
      </c>
      <c r="U23" s="376"/>
      <c r="V23" s="151" t="s">
        <v>178</v>
      </c>
      <c r="W23" s="152" t="s">
        <v>425</v>
      </c>
      <c r="X23" s="152" t="s">
        <v>123</v>
      </c>
      <c r="Y23" s="152" t="s">
        <v>124</v>
      </c>
      <c r="Z23" s="152" t="s">
        <v>125</v>
      </c>
      <c r="AA23" s="152" t="s">
        <v>126</v>
      </c>
      <c r="AB23" s="152" t="s">
        <v>127</v>
      </c>
      <c r="AC23" s="151" t="s">
        <v>128</v>
      </c>
      <c r="AD23" s="394" t="s">
        <v>424</v>
      </c>
      <c r="AE23" s="151" t="s">
        <v>423</v>
      </c>
      <c r="AF23" s="151" t="s">
        <v>129</v>
      </c>
      <c r="AG23" s="151" t="s">
        <v>130</v>
      </c>
      <c r="AH23" s="394" t="s">
        <v>7</v>
      </c>
      <c r="AI23" s="153" t="s">
        <v>131</v>
      </c>
      <c r="AJ23" s="154" t="s">
        <v>132</v>
      </c>
      <c r="AK23" s="154" t="s">
        <v>133</v>
      </c>
      <c r="AL23" s="154" t="s">
        <v>134</v>
      </c>
      <c r="AM23" s="155" t="s">
        <v>135</v>
      </c>
      <c r="AN23" s="394" t="s">
        <v>136</v>
      </c>
      <c r="AO23" s="153" t="s">
        <v>137</v>
      </c>
      <c r="AP23" s="154" t="s">
        <v>138</v>
      </c>
      <c r="AQ23" s="154" t="s">
        <v>139</v>
      </c>
      <c r="AR23" s="154" t="s">
        <v>140</v>
      </c>
      <c r="AS23" s="155" t="s">
        <v>141</v>
      </c>
      <c r="AT23" s="394" t="s">
        <v>142</v>
      </c>
      <c r="AU23" s="153" t="s">
        <v>143</v>
      </c>
      <c r="AV23" s="394" t="s">
        <v>144</v>
      </c>
      <c r="AW23" s="329" t="s">
        <v>145</v>
      </c>
      <c r="AX23" s="329" t="s">
        <v>146</v>
      </c>
      <c r="AY23" s="329" t="s">
        <v>179</v>
      </c>
      <c r="AZ23" s="156" t="s">
        <v>148</v>
      </c>
      <c r="BA23" s="157" t="s">
        <v>149</v>
      </c>
      <c r="BC23" s="158" t="s">
        <v>150</v>
      </c>
      <c r="BD23" s="158" t="s">
        <v>151</v>
      </c>
      <c r="BE23" s="158" t="s">
        <v>152</v>
      </c>
      <c r="BF23" s="158" t="s">
        <v>153</v>
      </c>
      <c r="BG23" s="158" t="s">
        <v>154</v>
      </c>
      <c r="BH23" s="158" t="s">
        <v>155</v>
      </c>
      <c r="BI23" s="158" t="s">
        <v>156</v>
      </c>
      <c r="BJ23" s="158" t="s">
        <v>157</v>
      </c>
      <c r="BK23" s="158" t="s">
        <v>104</v>
      </c>
      <c r="BL23" s="158" t="s">
        <v>158</v>
      </c>
      <c r="BM23" s="158" t="s">
        <v>159</v>
      </c>
      <c r="BN23" s="158" t="s">
        <v>160</v>
      </c>
      <c r="BP23" s="158" t="s">
        <v>150</v>
      </c>
      <c r="BQ23" s="158" t="s">
        <v>151</v>
      </c>
      <c r="BR23" s="158" t="s">
        <v>152</v>
      </c>
      <c r="BS23" s="158" t="s">
        <v>153</v>
      </c>
      <c r="BT23" s="158" t="s">
        <v>154</v>
      </c>
      <c r="BU23" s="158" t="s">
        <v>155</v>
      </c>
      <c r="BV23" s="158" t="s">
        <v>156</v>
      </c>
      <c r="BW23" s="158" t="s">
        <v>157</v>
      </c>
      <c r="BX23" s="158" t="s">
        <v>104</v>
      </c>
      <c r="BY23" s="158" t="s">
        <v>158</v>
      </c>
      <c r="BZ23" s="158" t="s">
        <v>159</v>
      </c>
      <c r="CA23" s="158" t="s">
        <v>160</v>
      </c>
      <c r="CC23" s="447" t="s">
        <v>150</v>
      </c>
      <c r="CD23" s="447" t="s">
        <v>151</v>
      </c>
      <c r="CE23" s="447" t="s">
        <v>152</v>
      </c>
      <c r="CF23" s="447" t="s">
        <v>153</v>
      </c>
      <c r="CG23" s="447" t="s">
        <v>154</v>
      </c>
      <c r="CH23" s="447" t="s">
        <v>155</v>
      </c>
      <c r="CI23" s="447" t="s">
        <v>156</v>
      </c>
      <c r="CJ23" s="447" t="s">
        <v>157</v>
      </c>
      <c r="CK23" s="447" t="s">
        <v>104</v>
      </c>
      <c r="CL23" s="447" t="s">
        <v>158</v>
      </c>
      <c r="CM23" s="447" t="s">
        <v>159</v>
      </c>
      <c r="CN23" s="447" t="s">
        <v>160</v>
      </c>
      <c r="CP23" s="447" t="s">
        <v>150</v>
      </c>
      <c r="CQ23" s="447" t="s">
        <v>151</v>
      </c>
      <c r="CR23" s="447" t="s">
        <v>152</v>
      </c>
      <c r="CS23" s="447" t="s">
        <v>153</v>
      </c>
      <c r="CT23" s="447" t="s">
        <v>154</v>
      </c>
      <c r="CU23" s="447" t="s">
        <v>155</v>
      </c>
      <c r="CV23" s="447" t="s">
        <v>156</v>
      </c>
      <c r="CW23" s="447" t="s">
        <v>157</v>
      </c>
      <c r="CX23" s="447" t="s">
        <v>104</v>
      </c>
      <c r="CY23" s="447" t="s">
        <v>158</v>
      </c>
      <c r="CZ23" s="447" t="s">
        <v>159</v>
      </c>
      <c r="DA23" s="447" t="s">
        <v>160</v>
      </c>
      <c r="DC23" s="447" t="s">
        <v>150</v>
      </c>
      <c r="DD23" s="447" t="s">
        <v>151</v>
      </c>
      <c r="DE23" s="447" t="s">
        <v>152</v>
      </c>
      <c r="DF23" s="447" t="s">
        <v>153</v>
      </c>
      <c r="DG23" s="447" t="s">
        <v>154</v>
      </c>
      <c r="DH23" s="447" t="s">
        <v>155</v>
      </c>
      <c r="DI23" s="447" t="s">
        <v>156</v>
      </c>
      <c r="DJ23" s="447" t="s">
        <v>157</v>
      </c>
      <c r="DK23" s="447" t="s">
        <v>104</v>
      </c>
      <c r="DL23" s="447" t="s">
        <v>158</v>
      </c>
      <c r="DM23" s="447" t="s">
        <v>159</v>
      </c>
      <c r="DN23" s="447" t="s">
        <v>160</v>
      </c>
      <c r="DP23" s="447" t="s">
        <v>150</v>
      </c>
      <c r="DQ23" s="447" t="s">
        <v>151</v>
      </c>
      <c r="DR23" s="447" t="s">
        <v>152</v>
      </c>
      <c r="DS23" s="447" t="s">
        <v>153</v>
      </c>
      <c r="DT23" s="447" t="s">
        <v>154</v>
      </c>
      <c r="DU23" s="447" t="s">
        <v>155</v>
      </c>
      <c r="DV23" s="447" t="s">
        <v>156</v>
      </c>
      <c r="DW23" s="447" t="s">
        <v>157</v>
      </c>
      <c r="DX23" s="447" t="s">
        <v>104</v>
      </c>
      <c r="DY23" s="447" t="s">
        <v>158</v>
      </c>
      <c r="DZ23" s="447" t="s">
        <v>159</v>
      </c>
      <c r="EA23" s="447" t="s">
        <v>160</v>
      </c>
      <c r="EC23" s="447" t="s">
        <v>150</v>
      </c>
      <c r="ED23" s="447" t="s">
        <v>151</v>
      </c>
      <c r="EE23" s="447" t="s">
        <v>152</v>
      </c>
      <c r="EF23" s="447" t="s">
        <v>153</v>
      </c>
      <c r="EG23" s="447" t="s">
        <v>154</v>
      </c>
      <c r="EH23" s="447" t="s">
        <v>155</v>
      </c>
      <c r="EI23" s="447" t="s">
        <v>156</v>
      </c>
      <c r="EJ23" s="447" t="s">
        <v>157</v>
      </c>
      <c r="EK23" s="447" t="s">
        <v>104</v>
      </c>
      <c r="EL23" s="447" t="s">
        <v>158</v>
      </c>
      <c r="EM23" s="447" t="s">
        <v>159</v>
      </c>
      <c r="EN23" s="447" t="s">
        <v>160</v>
      </c>
      <c r="EP23" s="447" t="s">
        <v>150</v>
      </c>
      <c r="EQ23" s="447" t="s">
        <v>151</v>
      </c>
      <c r="ER23" s="447" t="s">
        <v>152</v>
      </c>
      <c r="ES23" s="447" t="s">
        <v>153</v>
      </c>
      <c r="ET23" s="447" t="s">
        <v>154</v>
      </c>
      <c r="EU23" s="447" t="s">
        <v>155</v>
      </c>
      <c r="EV23" s="447" t="s">
        <v>156</v>
      </c>
      <c r="EW23" s="447" t="s">
        <v>157</v>
      </c>
      <c r="EX23" s="447" t="s">
        <v>104</v>
      </c>
      <c r="EY23" s="447" t="s">
        <v>158</v>
      </c>
      <c r="EZ23" s="447" t="s">
        <v>159</v>
      </c>
      <c r="FA23" s="447" t="s">
        <v>160</v>
      </c>
    </row>
    <row r="24" spans="1:157" ht="25.5" customHeight="1">
      <c r="B24" s="1" t="s">
        <v>180</v>
      </c>
      <c r="C24" s="1" t="s">
        <v>181</v>
      </c>
      <c r="D24" s="1" t="s">
        <v>161</v>
      </c>
      <c r="E24" s="1" t="s">
        <v>161</v>
      </c>
      <c r="F24" s="1" t="s">
        <v>161</v>
      </c>
      <c r="G24" s="1" t="s">
        <v>161</v>
      </c>
      <c r="H24" s="1" t="s">
        <v>161</v>
      </c>
      <c r="I24" s="1" t="s">
        <v>161</v>
      </c>
      <c r="J24" s="1" t="s">
        <v>161</v>
      </c>
      <c r="K24" s="1" t="s">
        <v>161</v>
      </c>
      <c r="L24" s="1" t="s">
        <v>161</v>
      </c>
      <c r="M24" s="1" t="s">
        <v>161</v>
      </c>
      <c r="N24" s="1" t="s">
        <v>161</v>
      </c>
      <c r="O24" s="1" t="s">
        <v>161</v>
      </c>
      <c r="T24" s="197" t="s">
        <v>182</v>
      </c>
      <c r="U24" s="380"/>
      <c r="V24" s="198" t="s">
        <v>182</v>
      </c>
      <c r="W24" s="334">
        <f t="shared" ref="W24:AH30" si="57">+W36+W48+W60</f>
        <v>9614818.211809</v>
      </c>
      <c r="X24" s="334">
        <f t="shared" ref="X24:AC24" si="58">+X36+X48</f>
        <v>0</v>
      </c>
      <c r="Y24" s="334">
        <f t="shared" si="58"/>
        <v>0</v>
      </c>
      <c r="Z24" s="334">
        <f t="shared" si="58"/>
        <v>0</v>
      </c>
      <c r="AA24" s="334">
        <f t="shared" si="58"/>
        <v>0</v>
      </c>
      <c r="AB24" s="334">
        <f t="shared" si="58"/>
        <v>0</v>
      </c>
      <c r="AC24" s="334">
        <f t="shared" si="58"/>
        <v>0</v>
      </c>
      <c r="AD24" s="397">
        <f t="shared" ref="AD24:AH30" si="59">+AD36+AD48+AD60</f>
        <v>9614818.211809</v>
      </c>
      <c r="AE24" s="334">
        <f>+AE36+AE48+AE60</f>
        <v>3077.88</v>
      </c>
      <c r="AF24" s="334">
        <f>+AF36+AF48+AF60</f>
        <v>9498210.5618214533</v>
      </c>
      <c r="AG24" s="334">
        <f>+AG36+AG48+AG60</f>
        <v>113529.76998755</v>
      </c>
      <c r="AH24" s="397">
        <f t="shared" si="59"/>
        <v>5693607.5060481792</v>
      </c>
      <c r="AI24" s="173">
        <f t="shared" ref="AI24:AI31" si="60">+AH24/AD24</f>
        <v>0.59217006298207941</v>
      </c>
      <c r="AJ24" s="334">
        <f t="shared" ref="AJ24:AL25" si="61">+AJ36+AJ48+AJ60</f>
        <v>66.526259751167004</v>
      </c>
      <c r="AK24" s="334" t="e">
        <f>+AK36+AK48+AK60</f>
        <v>#REF!</v>
      </c>
      <c r="AL24" s="334" t="e">
        <f t="shared" si="61"/>
        <v>#REF!</v>
      </c>
      <c r="AM24" s="166">
        <f t="shared" ref="AM24:AM31" si="62">INDEX(BC24:BN24,MATCH($W$1,$BC$86:$BN$86,0))</f>
        <v>0.69467265889162444</v>
      </c>
      <c r="AN24" s="397">
        <f t="shared" ref="AN24:AN30" si="63">+AN36+AN48+AN60</f>
        <v>4754215.6783670206</v>
      </c>
      <c r="AO24" s="173">
        <f t="shared" ref="AO24:AO31" si="64">+AN24/AD24</f>
        <v>0.49446755764220829</v>
      </c>
      <c r="AP24" s="334">
        <f t="shared" ref="AP24:AR25" si="65">+AP36+AP48+AP60</f>
        <v>56.325620571399575</v>
      </c>
      <c r="AQ24" s="334" t="e">
        <f t="shared" si="65"/>
        <v>#REF!</v>
      </c>
      <c r="AR24" s="334" t="e">
        <f t="shared" si="65"/>
        <v>#REF!</v>
      </c>
      <c r="AS24" s="166">
        <f t="shared" ref="AS24:AS31" si="66">INDEX(BP24:CA24,MATCH($W$1,$BP$86:$CA$86,0))</f>
        <v>0.49418420983687616</v>
      </c>
      <c r="AT24" s="397">
        <f>+AT36+AT48+AT60</f>
        <v>4753129.7923696404</v>
      </c>
      <c r="AU24" s="173">
        <f t="shared" ref="AU24:AU31" si="67">+AT24/AD24</f>
        <v>0.49435461884571119</v>
      </c>
      <c r="AV24" s="397">
        <f t="shared" ref="AV24:AV30" si="68">+AD24-AH24</f>
        <v>3921210.7057608208</v>
      </c>
      <c r="AW24" s="334">
        <f>+AH24-AN24</f>
        <v>939391.82768115867</v>
      </c>
      <c r="AX24" s="333">
        <f t="shared" ref="AX24:AX30" si="69">+AD24-AN24</f>
        <v>4860602.5334419794</v>
      </c>
      <c r="AY24" s="334">
        <f t="shared" ref="AY24:AY34" si="70">+AG24-AH24</f>
        <v>-5580077.7360606296</v>
      </c>
      <c r="AZ24" s="174">
        <f t="shared" ref="AZ24:AZ30" si="71">AD24*AS24</f>
        <v>4751491.3407280371</v>
      </c>
      <c r="BA24" s="168">
        <f t="shared" ref="BA24:BA31" si="72">IF(AND(AZ24=0,AN24&gt;AZ24),1,IFERROR(AN24/AZ24,1))</f>
        <v>1.0005733647487962</v>
      </c>
      <c r="BC24" s="482">
        <f>BC83</f>
        <v>0.38021107644780539</v>
      </c>
      <c r="BD24" s="482">
        <f t="shared" ref="BD24:CA24" si="73">BD83</f>
        <v>0.39739488012238755</v>
      </c>
      <c r="BE24" s="482">
        <f t="shared" si="73"/>
        <v>0.45317927098273658</v>
      </c>
      <c r="BF24" s="482">
        <f t="shared" si="73"/>
        <v>0.56166648470460312</v>
      </c>
      <c r="BG24" s="482">
        <f t="shared" si="73"/>
        <v>0.63580155787408632</v>
      </c>
      <c r="BH24" s="482">
        <f t="shared" si="73"/>
        <v>0.69467265889162444</v>
      </c>
      <c r="BI24" s="482">
        <f t="shared" si="73"/>
        <v>0.81040262964904342</v>
      </c>
      <c r="BJ24" s="482">
        <f t="shared" si="73"/>
        <v>0.88221916838704662</v>
      </c>
      <c r="BK24" s="482">
        <f t="shared" si="73"/>
        <v>0.93463871155508671</v>
      </c>
      <c r="BL24" s="482">
        <f t="shared" si="73"/>
        <v>0.96148964503194356</v>
      </c>
      <c r="BM24" s="482">
        <f t="shared" si="73"/>
        <v>0.97914337802509832</v>
      </c>
      <c r="BN24" s="482">
        <f t="shared" si="73"/>
        <v>0.99824723949306693</v>
      </c>
      <c r="BO24" s="482"/>
      <c r="BP24" s="482">
        <f t="shared" si="73"/>
        <v>4.2520968677372026E-2</v>
      </c>
      <c r="BQ24" s="482">
        <f t="shared" si="73"/>
        <v>0.12017849761980592</v>
      </c>
      <c r="BR24" s="482">
        <f t="shared" si="73"/>
        <v>0.22675902675673276</v>
      </c>
      <c r="BS24" s="482">
        <f t="shared" si="73"/>
        <v>0.28885154423509485</v>
      </c>
      <c r="BT24" s="482">
        <f t="shared" si="73"/>
        <v>0.41756480154577019</v>
      </c>
      <c r="BU24" s="482">
        <f t="shared" si="73"/>
        <v>0.49418420983687616</v>
      </c>
      <c r="BV24" s="482">
        <f t="shared" si="73"/>
        <v>0.64693810021901565</v>
      </c>
      <c r="BW24" s="482">
        <f t="shared" si="73"/>
        <v>0.75995653816064512</v>
      </c>
      <c r="BX24" s="482">
        <f t="shared" si="73"/>
        <v>0.83907538590190223</v>
      </c>
      <c r="BY24" s="482">
        <f t="shared" si="73"/>
        <v>0.895225003376662</v>
      </c>
      <c r="BZ24" s="482">
        <f t="shared" si="73"/>
        <v>0.95727119560772378</v>
      </c>
      <c r="CA24" s="482">
        <f t="shared" si="73"/>
        <v>0.99825137165643452</v>
      </c>
      <c r="CB24" s="199"/>
      <c r="CC24" s="456">
        <f t="shared" ref="CC24:CN30" si="74">DC24/EC24</f>
        <v>3655660.3821618627</v>
      </c>
      <c r="CD24" s="456">
        <f t="shared" si="74"/>
        <v>3820879.5306803863</v>
      </c>
      <c r="CE24" s="456">
        <f t="shared" si="74"/>
        <v>4357236.3078591414</v>
      </c>
      <c r="CF24" s="456">
        <f t="shared" si="74"/>
        <v>5400321.1461005593</v>
      </c>
      <c r="CG24" s="456">
        <f t="shared" si="74"/>
        <v>6113116.3977442998</v>
      </c>
      <c r="CH24" s="456">
        <f t="shared" si="74"/>
        <v>6679151.3319569733</v>
      </c>
      <c r="CI24" s="456">
        <f t="shared" si="74"/>
        <v>7791873.9624475278</v>
      </c>
      <c r="CJ24" s="456">
        <f t="shared" si="74"/>
        <v>8482376.9270147681</v>
      </c>
      <c r="CK24" s="456">
        <f t="shared" si="74"/>
        <v>8986381.3053215481</v>
      </c>
      <c r="CL24" s="456">
        <f t="shared" si="74"/>
        <v>9244548.1495188996</v>
      </c>
      <c r="CM24" s="456">
        <f t="shared" si="74"/>
        <v>9414285.5830079</v>
      </c>
      <c r="CN24" s="456">
        <f t="shared" si="74"/>
        <v>9597965.7381660007</v>
      </c>
      <c r="CP24" s="453">
        <f t="shared" ref="CP24:DA30" si="75">DP24/EP24</f>
        <v>408831.38402295666</v>
      </c>
      <c r="CQ24" s="453">
        <f t="shared" si="75"/>
        <v>1155494.4075827545</v>
      </c>
      <c r="CR24" s="453">
        <f t="shared" si="75"/>
        <v>2180246.8201527186</v>
      </c>
      <c r="CS24" s="453">
        <f t="shared" si="75"/>
        <v>2777255.0880207424</v>
      </c>
      <c r="CT24" s="453">
        <f t="shared" si="75"/>
        <v>4014809.6585126822</v>
      </c>
      <c r="CU24" s="453">
        <f t="shared" si="75"/>
        <v>4751491.3407280352</v>
      </c>
      <c r="CV24" s="453">
        <f t="shared" si="75"/>
        <v>6220192.2278989097</v>
      </c>
      <c r="CW24" s="453">
        <f t="shared" si="75"/>
        <v>7306843.9632902928</v>
      </c>
      <c r="CX24" s="453">
        <f t="shared" si="75"/>
        <v>8067557.301450273</v>
      </c>
      <c r="CY24" s="453">
        <f t="shared" si="75"/>
        <v>8607425.6661327034</v>
      </c>
      <c r="CZ24" s="453">
        <f t="shared" si="75"/>
        <v>9203988.5251693185</v>
      </c>
      <c r="DA24" s="453">
        <f>EA24/FA24</f>
        <v>9598005.4681655988</v>
      </c>
      <c r="DC24" s="334">
        <f>+DC36+DC48+DC60</f>
        <v>3655660382161.8628</v>
      </c>
      <c r="DD24" s="334">
        <f>+DD36+DD48+DD60</f>
        <v>3820879530680.3862</v>
      </c>
      <c r="DE24" s="334">
        <f t="shared" ref="DE24:DN24" si="76">+DE36+DE48+DE60</f>
        <v>4357236307859.1416</v>
      </c>
      <c r="DF24" s="334">
        <f t="shared" si="76"/>
        <v>5400321146100.5596</v>
      </c>
      <c r="DG24" s="334">
        <f t="shared" si="76"/>
        <v>6113116397744.2998</v>
      </c>
      <c r="DH24" s="334">
        <f t="shared" si="76"/>
        <v>6679151331956.9736</v>
      </c>
      <c r="DI24" s="334">
        <f t="shared" si="76"/>
        <v>7791873962447.5273</v>
      </c>
      <c r="DJ24" s="334">
        <f t="shared" si="76"/>
        <v>8482376927014.7676</v>
      </c>
      <c r="DK24" s="334">
        <f t="shared" si="76"/>
        <v>8986381305321.5488</v>
      </c>
      <c r="DL24" s="334">
        <f t="shared" si="76"/>
        <v>9244548149518.9004</v>
      </c>
      <c r="DM24" s="334">
        <f t="shared" si="76"/>
        <v>9414285583007.9004</v>
      </c>
      <c r="DN24" s="334">
        <f t="shared" si="76"/>
        <v>9597965738166</v>
      </c>
      <c r="DP24" s="334">
        <f>+DP36+DP48+DP60</f>
        <v>408831384022.95667</v>
      </c>
      <c r="DQ24" s="334">
        <f t="shared" ref="DD24:EA27" si="77">+DQ36+DQ48+DQ60</f>
        <v>1155494407582.7544</v>
      </c>
      <c r="DR24" s="334">
        <f t="shared" si="77"/>
        <v>2180246820152.7188</v>
      </c>
      <c r="DS24" s="334">
        <f t="shared" si="77"/>
        <v>2777255088020.7422</v>
      </c>
      <c r="DT24" s="334">
        <f t="shared" si="77"/>
        <v>4014809658512.6821</v>
      </c>
      <c r="DU24" s="334">
        <f t="shared" si="77"/>
        <v>4751491340728.0352</v>
      </c>
      <c r="DV24" s="334">
        <f t="shared" si="77"/>
        <v>6220192227898.9102</v>
      </c>
      <c r="DW24" s="334">
        <f t="shared" si="77"/>
        <v>7306843963290.293</v>
      </c>
      <c r="DX24" s="334">
        <f t="shared" si="77"/>
        <v>8067557301450.2734</v>
      </c>
      <c r="DY24" s="334">
        <f t="shared" si="77"/>
        <v>8607425666132.7031</v>
      </c>
      <c r="DZ24" s="334">
        <f t="shared" si="77"/>
        <v>9203988525169.3184</v>
      </c>
      <c r="EA24" s="334">
        <f t="shared" si="77"/>
        <v>9598005468165.5996</v>
      </c>
      <c r="EC24" s="456">
        <v>1000000</v>
      </c>
      <c r="ED24" s="459">
        <v>1000000</v>
      </c>
      <c r="EE24" s="459">
        <v>1000000</v>
      </c>
      <c r="EF24" s="459">
        <v>1000000</v>
      </c>
      <c r="EG24" s="459">
        <v>1000000</v>
      </c>
      <c r="EH24" s="459">
        <v>1000000</v>
      </c>
      <c r="EI24" s="459">
        <v>1000000</v>
      </c>
      <c r="EJ24" s="459">
        <v>1000000</v>
      </c>
      <c r="EK24" s="459">
        <v>1000000</v>
      </c>
      <c r="EL24" s="459">
        <v>1000000</v>
      </c>
      <c r="EM24" s="459">
        <v>1000000</v>
      </c>
      <c r="EN24" s="459">
        <v>1000000</v>
      </c>
      <c r="EP24" s="456">
        <v>1000000</v>
      </c>
      <c r="EQ24" s="459">
        <v>1000000</v>
      </c>
      <c r="ER24" s="459">
        <v>1000000</v>
      </c>
      <c r="ES24" s="459">
        <v>1000000</v>
      </c>
      <c r="ET24" s="459">
        <v>1000000</v>
      </c>
      <c r="EU24" s="459">
        <v>1000000</v>
      </c>
      <c r="EV24" s="459">
        <v>1000000</v>
      </c>
      <c r="EW24" s="459">
        <v>1000000</v>
      </c>
      <c r="EX24" s="459">
        <v>1000000</v>
      </c>
      <c r="EY24" s="459">
        <v>1000000</v>
      </c>
      <c r="EZ24" s="459">
        <v>1000000</v>
      </c>
      <c r="FA24" s="459">
        <v>1000000</v>
      </c>
    </row>
    <row r="25" spans="1:157" ht="25.5" customHeight="1">
      <c r="B25" s="1" t="s">
        <v>183</v>
      </c>
      <c r="C25" s="1" t="s">
        <v>184</v>
      </c>
      <c r="D25" s="1" t="s">
        <v>161</v>
      </c>
      <c r="E25" s="1" t="s">
        <v>161</v>
      </c>
      <c r="F25" s="1" t="s">
        <v>161</v>
      </c>
      <c r="G25" s="1" t="s">
        <v>161</v>
      </c>
      <c r="H25" s="1" t="s">
        <v>161</v>
      </c>
      <c r="I25" s="1" t="s">
        <v>161</v>
      </c>
      <c r="J25" s="1" t="s">
        <v>161</v>
      </c>
      <c r="K25" s="1" t="s">
        <v>161</v>
      </c>
      <c r="L25" s="1" t="s">
        <v>161</v>
      </c>
      <c r="M25" s="1" t="s">
        <v>161</v>
      </c>
      <c r="N25" s="1" t="s">
        <v>161</v>
      </c>
      <c r="O25" s="1" t="s">
        <v>161</v>
      </c>
      <c r="T25" s="197" t="s">
        <v>185</v>
      </c>
      <c r="U25" s="380"/>
      <c r="V25" s="198" t="s">
        <v>185</v>
      </c>
      <c r="W25" s="334">
        <f t="shared" si="57"/>
        <v>3178706.5999999996</v>
      </c>
      <c r="X25" s="334">
        <f t="shared" si="57"/>
        <v>0</v>
      </c>
      <c r="Y25" s="334">
        <f t="shared" si="57"/>
        <v>0</v>
      </c>
      <c r="Z25" s="334">
        <f t="shared" si="57"/>
        <v>0</v>
      </c>
      <c r="AA25" s="334">
        <f t="shared" si="57"/>
        <v>0</v>
      </c>
      <c r="AB25" s="334">
        <f t="shared" si="57"/>
        <v>0</v>
      </c>
      <c r="AC25" s="334">
        <f t="shared" si="57"/>
        <v>0</v>
      </c>
      <c r="AD25" s="397">
        <f t="shared" si="59"/>
        <v>3178706.5999999996</v>
      </c>
      <c r="AE25" s="334">
        <f t="shared" si="59"/>
        <v>5154.8</v>
      </c>
      <c r="AF25" s="334">
        <f t="shared" si="59"/>
        <v>1993235.3219418901</v>
      </c>
      <c r="AG25" s="334">
        <f t="shared" si="59"/>
        <v>1180316.4780581102</v>
      </c>
      <c r="AH25" s="397">
        <f t="shared" si="59"/>
        <v>1784581.1487733198</v>
      </c>
      <c r="AI25" s="173">
        <f t="shared" si="60"/>
        <v>0.56141738554081089</v>
      </c>
      <c r="AJ25" s="334">
        <f t="shared" si="61"/>
        <v>2.2582904050646224</v>
      </c>
      <c r="AK25" s="334">
        <f t="shared" si="61"/>
        <v>1786230.09757184</v>
      </c>
      <c r="AL25" s="334">
        <f t="shared" si="61"/>
        <v>-1648.9487985201995</v>
      </c>
      <c r="AM25" s="166">
        <f t="shared" si="62"/>
        <v>0.56193613388912345</v>
      </c>
      <c r="AN25" s="397">
        <f>+AN37+AN49+AN61</f>
        <v>1681886.3417295897</v>
      </c>
      <c r="AO25" s="173">
        <f t="shared" si="64"/>
        <v>0.52911028080716538</v>
      </c>
      <c r="AP25" s="334" t="e">
        <f t="shared" si="65"/>
        <v>#DIV/0!</v>
      </c>
      <c r="AQ25" s="334">
        <f>+AQ37+AQ49+AQ61</f>
        <v>1714887.5795582577</v>
      </c>
      <c r="AR25" s="334">
        <f t="shared" si="65"/>
        <v>-33001.237828667909</v>
      </c>
      <c r="AS25" s="166">
        <f t="shared" si="66"/>
        <v>0.53949225120627931</v>
      </c>
      <c r="AT25" s="397">
        <f t="shared" ref="AT25:AT30" si="78">+AT37+AT49+AT61</f>
        <v>1679558.3898115898</v>
      </c>
      <c r="AU25" s="173">
        <f t="shared" si="67"/>
        <v>0.5283779225838553</v>
      </c>
      <c r="AV25" s="397">
        <f t="shared" si="68"/>
        <v>1394125.4512266798</v>
      </c>
      <c r="AW25" s="334">
        <f t="shared" ref="AW25:AW30" si="79">+AH25-AN25</f>
        <v>102694.80704373005</v>
      </c>
      <c r="AX25" s="333">
        <f t="shared" si="69"/>
        <v>1496820.2582704099</v>
      </c>
      <c r="AY25" s="334">
        <f t="shared" si="70"/>
        <v>-604264.67071520956</v>
      </c>
      <c r="AZ25" s="174">
        <f t="shared" si="71"/>
        <v>1714887.5795582577</v>
      </c>
      <c r="BA25" s="168">
        <f t="shared" si="72"/>
        <v>0.98075603426017655</v>
      </c>
      <c r="BC25" s="140">
        <f>BC176</f>
        <v>2.9149045656494375E-2</v>
      </c>
      <c r="BD25" s="140">
        <f t="shared" ref="BD25:CA25" si="80">BD176</f>
        <v>0.55211396133792279</v>
      </c>
      <c r="BE25" s="140">
        <f t="shared" si="80"/>
        <v>0.55440393338819005</v>
      </c>
      <c r="BF25" s="140">
        <f t="shared" si="80"/>
        <v>0.55580127845929539</v>
      </c>
      <c r="BG25" s="140">
        <f t="shared" si="80"/>
        <v>0.56076905134051702</v>
      </c>
      <c r="BH25" s="140">
        <f t="shared" si="80"/>
        <v>0.56193613388912345</v>
      </c>
      <c r="BI25" s="140">
        <f t="shared" si="80"/>
        <v>0.61333820765239555</v>
      </c>
      <c r="BJ25" s="140">
        <f t="shared" si="80"/>
        <v>0.98216478167561605</v>
      </c>
      <c r="BK25" s="140">
        <f t="shared" si="80"/>
        <v>0.98570844425334492</v>
      </c>
      <c r="BL25" s="140">
        <f t="shared" si="80"/>
        <v>0.99150692610075108</v>
      </c>
      <c r="BM25" s="140">
        <f t="shared" si="80"/>
        <v>0.99730156588421948</v>
      </c>
      <c r="BN25" s="140">
        <f t="shared" si="80"/>
        <v>1.0000000629186203</v>
      </c>
      <c r="BO25" s="140"/>
      <c r="BP25" s="140">
        <f t="shared" si="80"/>
        <v>6.4493340844983945E-3</v>
      </c>
      <c r="BQ25" s="140">
        <f t="shared" si="80"/>
        <v>0.51923185689209306</v>
      </c>
      <c r="BR25" s="140">
        <f t="shared" si="80"/>
        <v>0.52935402459739545</v>
      </c>
      <c r="BS25" s="140">
        <f t="shared" si="80"/>
        <v>0.5348325118279097</v>
      </c>
      <c r="BT25" s="140">
        <f t="shared" si="80"/>
        <v>0.53667615147434689</v>
      </c>
      <c r="BU25" s="140">
        <f t="shared" si="80"/>
        <v>0.53949225120627931</v>
      </c>
      <c r="BV25" s="140">
        <f t="shared" si="80"/>
        <v>0.54770312144581368</v>
      </c>
      <c r="BW25" s="140">
        <f t="shared" si="80"/>
        <v>0.86450388466917971</v>
      </c>
      <c r="BX25" s="140">
        <f t="shared" si="80"/>
        <v>0.88795968572841366</v>
      </c>
      <c r="BY25" s="140">
        <f t="shared" si="80"/>
        <v>0.89765775152299876</v>
      </c>
      <c r="BZ25" s="140">
        <f t="shared" si="80"/>
        <v>0.9252682937248492</v>
      </c>
      <c r="CA25" s="140">
        <f t="shared" si="80"/>
        <v>0.98750815819238758</v>
      </c>
      <c r="CB25" s="199"/>
      <c r="CC25" s="456">
        <f t="shared" si="74"/>
        <v>92656.263812000005</v>
      </c>
      <c r="CD25" s="456">
        <f t="shared" si="74"/>
        <v>1755008.2928569999</v>
      </c>
      <c r="CE25" s="456">
        <f t="shared" si="74"/>
        <v>1762287.4421270001</v>
      </c>
      <c r="CF25" s="456">
        <f t="shared" si="74"/>
        <v>1766729.1921270001</v>
      </c>
      <c r="CG25" s="456">
        <f t="shared" si="74"/>
        <v>1782520.2845718402</v>
      </c>
      <c r="CH25" s="456">
        <f t="shared" si="74"/>
        <v>1786230.09757184</v>
      </c>
      <c r="CI25" s="456">
        <f t="shared" si="74"/>
        <v>1949622.2086968401</v>
      </c>
      <c r="CJ25" s="456">
        <f t="shared" si="74"/>
        <v>3122013.6737998393</v>
      </c>
      <c r="CK25" s="456">
        <f t="shared" si="74"/>
        <v>3133277.9374238392</v>
      </c>
      <c r="CL25" s="456">
        <f t="shared" si="74"/>
        <v>3151709.6099421694</v>
      </c>
      <c r="CM25" s="456">
        <f t="shared" si="74"/>
        <v>3170129.069666503</v>
      </c>
      <c r="CN25" s="456">
        <f t="shared" si="74"/>
        <v>3178706.7999998331</v>
      </c>
      <c r="CP25" s="453">
        <f t="shared" si="75"/>
        <v>20500.540819999998</v>
      </c>
      <c r="CQ25" s="453">
        <f t="shared" si="75"/>
        <v>1650485.7304331514</v>
      </c>
      <c r="CR25" s="453">
        <f t="shared" si="75"/>
        <v>1682661.1317243031</v>
      </c>
      <c r="CS25" s="453">
        <f t="shared" si="75"/>
        <v>1700075.6352419546</v>
      </c>
      <c r="CT25" s="453">
        <f t="shared" si="75"/>
        <v>1705936.0247541061</v>
      </c>
      <c r="CU25" s="453">
        <f t="shared" si="75"/>
        <v>1714887.5795582575</v>
      </c>
      <c r="CV25" s="453">
        <f t="shared" si="75"/>
        <v>1740987.5269804092</v>
      </c>
      <c r="CW25" s="453">
        <f t="shared" si="75"/>
        <v>2748004.2039235607</v>
      </c>
      <c r="CX25" s="453">
        <f t="shared" si="75"/>
        <v>2822563.3135588341</v>
      </c>
      <c r="CY25" s="453">
        <f t="shared" si="75"/>
        <v>2853390.6193073159</v>
      </c>
      <c r="CZ25" s="453">
        <f t="shared" si="75"/>
        <v>2941156.4320339165</v>
      </c>
      <c r="DA25" s="453">
        <f t="shared" si="75"/>
        <v>3138998.6999999862</v>
      </c>
      <c r="DC25" s="334">
        <f>+DC37+DC49+DC61</f>
        <v>92656263812</v>
      </c>
      <c r="DD25" s="334">
        <f t="shared" si="77"/>
        <v>1755008292857</v>
      </c>
      <c r="DE25" s="334">
        <f t="shared" si="77"/>
        <v>1762287442127</v>
      </c>
      <c r="DF25" s="334">
        <f t="shared" si="77"/>
        <v>1766729192127</v>
      </c>
      <c r="DG25" s="334">
        <f t="shared" si="77"/>
        <v>1782520284571.8401</v>
      </c>
      <c r="DH25" s="334">
        <f t="shared" si="77"/>
        <v>1786230097571.8401</v>
      </c>
      <c r="DI25" s="334">
        <f t="shared" si="77"/>
        <v>1949622208696.8401</v>
      </c>
      <c r="DJ25" s="334">
        <f t="shared" si="77"/>
        <v>3122013673799.8394</v>
      </c>
      <c r="DK25" s="334">
        <f t="shared" si="77"/>
        <v>3133277937423.8394</v>
      </c>
      <c r="DL25" s="334">
        <f t="shared" si="77"/>
        <v>3151709609942.1694</v>
      </c>
      <c r="DM25" s="334">
        <f t="shared" si="77"/>
        <v>3170129069666.5029</v>
      </c>
      <c r="DN25" s="334">
        <f t="shared" si="77"/>
        <v>3178706799999.833</v>
      </c>
      <c r="DO25" s="334"/>
      <c r="DP25" s="334">
        <f t="shared" si="77"/>
        <v>20500540820</v>
      </c>
      <c r="DQ25" s="334">
        <f t="shared" si="77"/>
        <v>1650485730433.1514</v>
      </c>
      <c r="DR25" s="334">
        <f t="shared" si="77"/>
        <v>1682661131724.3032</v>
      </c>
      <c r="DS25" s="334">
        <f t="shared" si="77"/>
        <v>1700075635241.9546</v>
      </c>
      <c r="DT25" s="334">
        <f t="shared" si="77"/>
        <v>1705936024754.106</v>
      </c>
      <c r="DU25" s="334">
        <f t="shared" si="77"/>
        <v>1714887579558.2576</v>
      </c>
      <c r="DV25" s="334">
        <f t="shared" si="77"/>
        <v>1740987526980.4092</v>
      </c>
      <c r="DW25" s="334">
        <f t="shared" si="77"/>
        <v>2748004203923.5605</v>
      </c>
      <c r="DX25" s="334">
        <f t="shared" si="77"/>
        <v>2822563313558.834</v>
      </c>
      <c r="DY25" s="334">
        <f t="shared" si="77"/>
        <v>2853390619307.3159</v>
      </c>
      <c r="DZ25" s="334">
        <f t="shared" si="77"/>
        <v>2941156432033.9165</v>
      </c>
      <c r="EA25" s="334">
        <f t="shared" si="77"/>
        <v>3138998699999.9863</v>
      </c>
      <c r="EC25" s="456">
        <v>1000000</v>
      </c>
      <c r="ED25" s="459">
        <v>1000000</v>
      </c>
      <c r="EE25" s="459">
        <v>1000000</v>
      </c>
      <c r="EF25" s="459">
        <v>1000000</v>
      </c>
      <c r="EG25" s="459">
        <v>1000000</v>
      </c>
      <c r="EH25" s="459">
        <v>1000000</v>
      </c>
      <c r="EI25" s="459">
        <v>1000000</v>
      </c>
      <c r="EJ25" s="459">
        <v>1000000</v>
      </c>
      <c r="EK25" s="459">
        <v>1000000</v>
      </c>
      <c r="EL25" s="459">
        <v>1000000</v>
      </c>
      <c r="EM25" s="459">
        <v>1000000</v>
      </c>
      <c r="EN25" s="459">
        <v>1000000</v>
      </c>
      <c r="EP25" s="456">
        <v>1000000</v>
      </c>
      <c r="EQ25" s="459">
        <v>1000000</v>
      </c>
      <c r="ER25" s="459">
        <v>1000000</v>
      </c>
      <c r="ES25" s="459">
        <v>1000000</v>
      </c>
      <c r="ET25" s="459">
        <v>1000000</v>
      </c>
      <c r="EU25" s="459">
        <v>1000000</v>
      </c>
      <c r="EV25" s="459">
        <v>1000000</v>
      </c>
      <c r="EW25" s="459">
        <v>1000000</v>
      </c>
      <c r="EX25" s="459">
        <v>1000000</v>
      </c>
      <c r="EY25" s="459">
        <v>1000000</v>
      </c>
      <c r="EZ25" s="459">
        <v>1000000</v>
      </c>
      <c r="FA25" s="459">
        <v>1000000</v>
      </c>
    </row>
    <row r="26" spans="1:157" ht="25.5" customHeight="1">
      <c r="B26" s="1" t="s">
        <v>186</v>
      </c>
      <c r="C26" s="1" t="s">
        <v>187</v>
      </c>
      <c r="D26" s="1" t="s">
        <v>161</v>
      </c>
      <c r="E26" s="1" t="s">
        <v>161</v>
      </c>
      <c r="F26" s="1" t="s">
        <v>161</v>
      </c>
      <c r="G26" s="1" t="s">
        <v>161</v>
      </c>
      <c r="H26" s="1" t="s">
        <v>161</v>
      </c>
      <c r="I26" s="1" t="s">
        <v>161</v>
      </c>
      <c r="J26" s="1" t="s">
        <v>161</v>
      </c>
      <c r="K26" s="1" t="s">
        <v>161</v>
      </c>
      <c r="L26" s="1" t="s">
        <v>161</v>
      </c>
      <c r="M26" s="1" t="s">
        <v>161</v>
      </c>
      <c r="N26" s="1" t="s">
        <v>161</v>
      </c>
      <c r="O26" s="1" t="s">
        <v>161</v>
      </c>
      <c r="T26" s="197" t="s">
        <v>188</v>
      </c>
      <c r="U26" s="380"/>
      <c r="V26" s="198" t="s">
        <v>188</v>
      </c>
      <c r="W26" s="334">
        <f t="shared" si="57"/>
        <v>217936.56239099998</v>
      </c>
      <c r="X26" s="334">
        <f t="shared" si="57"/>
        <v>0</v>
      </c>
      <c r="Y26" s="334">
        <f t="shared" si="57"/>
        <v>5514.6539000000002</v>
      </c>
      <c r="Z26" s="334">
        <f t="shared" si="57"/>
        <v>0</v>
      </c>
      <c r="AA26" s="334">
        <f t="shared" si="57"/>
        <v>5514.6539000000002</v>
      </c>
      <c r="AB26" s="334">
        <f t="shared" si="57"/>
        <v>0</v>
      </c>
      <c r="AC26" s="334">
        <f t="shared" si="57"/>
        <v>0</v>
      </c>
      <c r="AD26" s="397">
        <f t="shared" si="59"/>
        <v>217936.56239099998</v>
      </c>
      <c r="AE26" s="334">
        <f t="shared" si="59"/>
        <v>4943.7648669999999</v>
      </c>
      <c r="AF26" s="334">
        <f t="shared" si="59"/>
        <v>203143.41423977999</v>
      </c>
      <c r="AG26" s="334">
        <f>+AG38+AG50+AG62</f>
        <v>9849.3832842200027</v>
      </c>
      <c r="AH26" s="397">
        <f t="shared" si="59"/>
        <v>122379.94468645001</v>
      </c>
      <c r="AI26" s="171">
        <f t="shared" si="60"/>
        <v>0.56153929998624164</v>
      </c>
      <c r="AJ26" s="200">
        <f t="shared" ref="AJ26:AJ31" si="81">+AH26/AG26</f>
        <v>12.425137813706433</v>
      </c>
      <c r="AK26" s="334">
        <f>+AK38+AK50</f>
        <v>131901.93224809453</v>
      </c>
      <c r="AL26" s="334">
        <f>+AH26-AK26</f>
        <v>-9521.9875616445206</v>
      </c>
      <c r="AM26" s="166">
        <f t="shared" si="62"/>
        <v>0.60523085617662109</v>
      </c>
      <c r="AN26" s="397">
        <f t="shared" si="63"/>
        <v>72499.880449160002</v>
      </c>
      <c r="AO26" s="173">
        <f t="shared" si="64"/>
        <v>0.33266506387802874</v>
      </c>
      <c r="AP26" s="201">
        <f t="shared" ref="AP26:AP31" si="82">+AN26/AG26</f>
        <v>7.360854822790202</v>
      </c>
      <c r="AQ26" s="334">
        <f>+AQ38+AQ50</f>
        <v>73389.321230111454</v>
      </c>
      <c r="AR26" s="334">
        <f>+AN26-AQ26</f>
        <v>-889.44078095145233</v>
      </c>
      <c r="AS26" s="166">
        <f t="shared" si="66"/>
        <v>0.33674625507969458</v>
      </c>
      <c r="AT26" s="397">
        <f t="shared" si="78"/>
        <v>70885.943746209989</v>
      </c>
      <c r="AU26" s="173">
        <f t="shared" si="67"/>
        <v>0.32525952950947956</v>
      </c>
      <c r="AV26" s="397">
        <f t="shared" si="68"/>
        <v>95556.617704549979</v>
      </c>
      <c r="AW26" s="334">
        <f t="shared" si="79"/>
        <v>49880.064237290004</v>
      </c>
      <c r="AX26" s="333">
        <f t="shared" si="69"/>
        <v>145436.68194183998</v>
      </c>
      <c r="AY26" s="334">
        <f t="shared" si="70"/>
        <v>-112530.56140223</v>
      </c>
      <c r="AZ26" s="174">
        <f t="shared" si="71"/>
        <v>73389.321230111454</v>
      </c>
      <c r="BA26" s="168">
        <f t="shared" si="72"/>
        <v>0.98788051495717444</v>
      </c>
      <c r="BC26" s="140">
        <f>BC198</f>
        <v>0.29827206941883216</v>
      </c>
      <c r="BD26" s="140">
        <f t="shared" ref="BD26:CA26" si="83">BD198</f>
        <v>0.33125617134379154</v>
      </c>
      <c r="BE26" s="140">
        <f t="shared" si="83"/>
        <v>0.44078347143762808</v>
      </c>
      <c r="BF26" s="140">
        <f t="shared" si="83"/>
        <v>0.47180267365744499</v>
      </c>
      <c r="BG26" s="140">
        <f t="shared" si="83"/>
        <v>0.51803775081210846</v>
      </c>
      <c r="BH26" s="140">
        <f t="shared" si="83"/>
        <v>0.60523085617662109</v>
      </c>
      <c r="BI26" s="140">
        <f t="shared" si="83"/>
        <v>0.66606688515165524</v>
      </c>
      <c r="BJ26" s="140">
        <f t="shared" si="83"/>
        <v>0.69887837552704668</v>
      </c>
      <c r="BK26" s="140">
        <f t="shared" si="83"/>
        <v>0.8074293854586273</v>
      </c>
      <c r="BL26" s="140">
        <f t="shared" si="83"/>
        <v>0.85599980947314935</v>
      </c>
      <c r="BM26" s="140">
        <f t="shared" si="83"/>
        <v>0.92485684916617283</v>
      </c>
      <c r="BN26" s="140">
        <f t="shared" si="83"/>
        <v>0.99999999999874867</v>
      </c>
      <c r="BO26" s="140"/>
      <c r="BP26" s="140">
        <f t="shared" si="83"/>
        <v>1.179331125902966E-2</v>
      </c>
      <c r="BQ26" s="140">
        <f t="shared" si="83"/>
        <v>5.8503766616550684E-2</v>
      </c>
      <c r="BR26" s="140">
        <f t="shared" si="83"/>
        <v>0.16747981535173884</v>
      </c>
      <c r="BS26" s="140">
        <f t="shared" si="83"/>
        <v>0.22057145469855352</v>
      </c>
      <c r="BT26" s="140">
        <f t="shared" si="83"/>
        <v>0.27977025127378891</v>
      </c>
      <c r="BU26" s="140">
        <f t="shared" si="83"/>
        <v>0.33674625507969458</v>
      </c>
      <c r="BV26" s="140">
        <f t="shared" si="83"/>
        <v>0.42845509396158349</v>
      </c>
      <c r="BW26" s="140">
        <f t="shared" si="83"/>
        <v>0.48810233698811084</v>
      </c>
      <c r="BX26" s="140">
        <f t="shared" si="83"/>
        <v>0.57607500834878789</v>
      </c>
      <c r="BY26" s="140">
        <f t="shared" si="83"/>
        <v>0.68074007570565254</v>
      </c>
      <c r="BZ26" s="140">
        <f t="shared" si="83"/>
        <v>0.78635071155897995</v>
      </c>
      <c r="CA26" s="140">
        <f t="shared" si="83"/>
        <v>1</v>
      </c>
      <c r="CB26" s="199"/>
      <c r="CC26" s="456">
        <f t="shared" si="74"/>
        <v>65004.389466389999</v>
      </c>
      <c r="CD26" s="456">
        <f t="shared" si="74"/>
        <v>72192.831253469994</v>
      </c>
      <c r="CE26" s="456">
        <f t="shared" si="74"/>
        <v>96062.834523888188</v>
      </c>
      <c r="CF26" s="456">
        <f t="shared" si="74"/>
        <v>102823.05282378636</v>
      </c>
      <c r="CG26" s="456">
        <f t="shared" si="74"/>
        <v>112899.36660075636</v>
      </c>
      <c r="CH26" s="456">
        <f t="shared" si="74"/>
        <v>131901.93224809456</v>
      </c>
      <c r="CI26" s="456">
        <f t="shared" si="74"/>
        <v>145160.32727243274</v>
      </c>
      <c r="CJ26" s="456">
        <f t="shared" si="74"/>
        <v>152311.15069177089</v>
      </c>
      <c r="CK26" s="456">
        <f t="shared" si="74"/>
        <v>175968.38464033091</v>
      </c>
      <c r="CL26" s="456">
        <f t="shared" si="74"/>
        <v>186553.65588392908</v>
      </c>
      <c r="CM26" s="456">
        <f t="shared" si="74"/>
        <v>201560.12241104728</v>
      </c>
      <c r="CN26" s="456">
        <f t="shared" si="74"/>
        <v>217936.56239072725</v>
      </c>
      <c r="CP26" s="453">
        <f t="shared" si="75"/>
        <v>2570.1937149999999</v>
      </c>
      <c r="CQ26" s="453">
        <f t="shared" si="75"/>
        <v>12750.109783336404</v>
      </c>
      <c r="CR26" s="453">
        <f t="shared" si="75"/>
        <v>36499.975227637391</v>
      </c>
      <c r="CS26" s="453">
        <f t="shared" si="75"/>
        <v>48070.584598584937</v>
      </c>
      <c r="CT26" s="453">
        <f t="shared" si="75"/>
        <v>60972.166821875835</v>
      </c>
      <c r="CU26" s="453">
        <f t="shared" si="75"/>
        <v>73389.321230111454</v>
      </c>
      <c r="CV26" s="453">
        <f t="shared" si="75"/>
        <v>93376.030316900418</v>
      </c>
      <c r="CW26" s="453">
        <f t="shared" si="75"/>
        <v>106375.3454182023</v>
      </c>
      <c r="CX26" s="453">
        <f t="shared" si="75"/>
        <v>125547.80699890146</v>
      </c>
      <c r="CY26" s="453">
        <f t="shared" si="75"/>
        <v>148358.15198107899</v>
      </c>
      <c r="CZ26" s="453">
        <f t="shared" si="75"/>
        <v>171374.57091088087</v>
      </c>
      <c r="DA26" s="453">
        <f t="shared" si="75"/>
        <v>217936.56239100001</v>
      </c>
      <c r="DC26" s="334">
        <f>+DC38+DC50+DC62</f>
        <v>65004389466.389999</v>
      </c>
      <c r="DD26" s="334">
        <f t="shared" si="77"/>
        <v>72192831253.470001</v>
      </c>
      <c r="DE26" s="334">
        <f t="shared" si="77"/>
        <v>96062834523.888184</v>
      </c>
      <c r="DF26" s="334">
        <f t="shared" si="77"/>
        <v>102823052823.78636</v>
      </c>
      <c r="DG26" s="334">
        <f t="shared" si="77"/>
        <v>112899366600.75636</v>
      </c>
      <c r="DH26" s="334">
        <f t="shared" si="77"/>
        <v>131901932248.09454</v>
      </c>
      <c r="DI26" s="334">
        <f t="shared" si="77"/>
        <v>145160327272.43274</v>
      </c>
      <c r="DJ26" s="334">
        <f t="shared" si="77"/>
        <v>152311150691.7709</v>
      </c>
      <c r="DK26" s="334">
        <f t="shared" si="77"/>
        <v>175968384640.3309</v>
      </c>
      <c r="DL26" s="334">
        <f t="shared" si="77"/>
        <v>186553655883.92908</v>
      </c>
      <c r="DM26" s="334">
        <f t="shared" si="77"/>
        <v>201560122411.04727</v>
      </c>
      <c r="DN26" s="334">
        <f t="shared" si="77"/>
        <v>217936562390.72726</v>
      </c>
      <c r="DP26" s="334">
        <f>+DP38+DP50+DP62</f>
        <v>2570193715</v>
      </c>
      <c r="DQ26" s="334">
        <f t="shared" si="77"/>
        <v>12750109783.336403</v>
      </c>
      <c r="DR26" s="334">
        <f t="shared" si="77"/>
        <v>36499975227.63739</v>
      </c>
      <c r="DS26" s="334">
        <f t="shared" si="77"/>
        <v>48070584598.584938</v>
      </c>
      <c r="DT26" s="334">
        <f t="shared" si="77"/>
        <v>60972166821.875832</v>
      </c>
      <c r="DU26" s="334">
        <f t="shared" si="77"/>
        <v>73389321230.11145</v>
      </c>
      <c r="DV26" s="334">
        <f t="shared" si="77"/>
        <v>93376030316.900421</v>
      </c>
      <c r="DW26" s="334">
        <f t="shared" si="77"/>
        <v>106375345418.2023</v>
      </c>
      <c r="DX26" s="334">
        <f t="shared" si="77"/>
        <v>125547806998.90146</v>
      </c>
      <c r="DY26" s="334">
        <f t="shared" si="77"/>
        <v>148358151981.07898</v>
      </c>
      <c r="DZ26" s="334">
        <f t="shared" si="77"/>
        <v>171374570910.88086</v>
      </c>
      <c r="EA26" s="334">
        <f t="shared" si="77"/>
        <v>217936562391</v>
      </c>
      <c r="EC26" s="456">
        <v>1000000</v>
      </c>
      <c r="ED26" s="459">
        <v>1000000</v>
      </c>
      <c r="EE26" s="459">
        <v>1000000</v>
      </c>
      <c r="EF26" s="459">
        <v>1000000</v>
      </c>
      <c r="EG26" s="459">
        <v>1000000</v>
      </c>
      <c r="EH26" s="459">
        <v>1000000</v>
      </c>
      <c r="EI26" s="459">
        <v>1000000</v>
      </c>
      <c r="EJ26" s="459">
        <v>1000000</v>
      </c>
      <c r="EK26" s="459">
        <v>1000000</v>
      </c>
      <c r="EL26" s="459">
        <v>1000000</v>
      </c>
      <c r="EM26" s="459">
        <v>1000000</v>
      </c>
      <c r="EN26" s="459">
        <v>1000000</v>
      </c>
      <c r="EP26" s="456">
        <v>1000000</v>
      </c>
      <c r="EQ26" s="459">
        <v>1000000</v>
      </c>
      <c r="ER26" s="459">
        <v>1000000</v>
      </c>
      <c r="ES26" s="459">
        <v>1000000</v>
      </c>
      <c r="ET26" s="459">
        <v>1000000</v>
      </c>
      <c r="EU26" s="459">
        <v>1000000</v>
      </c>
      <c r="EV26" s="459">
        <v>1000000</v>
      </c>
      <c r="EW26" s="459">
        <v>1000000</v>
      </c>
      <c r="EX26" s="459">
        <v>1000000</v>
      </c>
      <c r="EY26" s="459">
        <v>1000000</v>
      </c>
      <c r="EZ26" s="459">
        <v>1000000</v>
      </c>
      <c r="FA26" s="459">
        <v>1000000</v>
      </c>
    </row>
    <row r="27" spans="1:157" ht="25.5" customHeight="1">
      <c r="B27" s="1" t="s">
        <v>189</v>
      </c>
      <c r="C27" s="1" t="s">
        <v>190</v>
      </c>
      <c r="D27" s="1" t="s">
        <v>161</v>
      </c>
      <c r="E27" s="1" t="s">
        <v>161</v>
      </c>
      <c r="F27" s="1" t="s">
        <v>161</v>
      </c>
      <c r="G27" s="1" t="s">
        <v>161</v>
      </c>
      <c r="H27" s="1" t="s">
        <v>161</v>
      </c>
      <c r="I27" s="1" t="s">
        <v>161</v>
      </c>
      <c r="J27" s="1" t="s">
        <v>161</v>
      </c>
      <c r="K27" s="1" t="s">
        <v>161</v>
      </c>
      <c r="L27" s="1" t="s">
        <v>161</v>
      </c>
      <c r="M27" s="1" t="s">
        <v>161</v>
      </c>
      <c r="N27" s="1" t="s">
        <v>161</v>
      </c>
      <c r="O27" s="1" t="s">
        <v>161</v>
      </c>
      <c r="T27" s="197" t="s">
        <v>191</v>
      </c>
      <c r="U27" s="380"/>
      <c r="V27" s="198" t="s">
        <v>191</v>
      </c>
      <c r="W27" s="334">
        <f t="shared" si="57"/>
        <v>62888.3</v>
      </c>
      <c r="X27" s="334">
        <f t="shared" si="57"/>
        <v>0</v>
      </c>
      <c r="Y27" s="334">
        <f t="shared" si="57"/>
        <v>191.90781999999999</v>
      </c>
      <c r="Z27" s="334">
        <f t="shared" si="57"/>
        <v>0</v>
      </c>
      <c r="AA27" s="334">
        <f t="shared" si="57"/>
        <v>191.90781999999999</v>
      </c>
      <c r="AB27" s="334">
        <f t="shared" si="57"/>
        <v>0</v>
      </c>
      <c r="AC27" s="334">
        <f t="shared" si="57"/>
        <v>0</v>
      </c>
      <c r="AD27" s="397">
        <f t="shared" si="59"/>
        <v>62888.3</v>
      </c>
      <c r="AE27" s="334">
        <f t="shared" si="59"/>
        <v>2110.1999999999998</v>
      </c>
      <c r="AF27" s="334">
        <f t="shared" si="59"/>
        <v>49009.120379679996</v>
      </c>
      <c r="AG27" s="334">
        <f t="shared" si="59"/>
        <v>11768.979620319999</v>
      </c>
      <c r="AH27" s="397">
        <f t="shared" si="59"/>
        <v>30490.119682680001</v>
      </c>
      <c r="AI27" s="171">
        <f t="shared" si="60"/>
        <v>0.48482976456161159</v>
      </c>
      <c r="AJ27" s="200">
        <f t="shared" si="81"/>
        <v>2.5907190484072715</v>
      </c>
      <c r="AK27" s="334">
        <f>+AK39+AK51</f>
        <v>32444.667592999998</v>
      </c>
      <c r="AL27" s="334">
        <f>+AH27-AK27</f>
        <v>-1954.5479103199978</v>
      </c>
      <c r="AM27" s="166">
        <f t="shared" si="62"/>
        <v>0.51590943932337174</v>
      </c>
      <c r="AN27" s="397">
        <f t="shared" si="63"/>
        <v>19117.4999345</v>
      </c>
      <c r="AO27" s="173">
        <f t="shared" si="64"/>
        <v>0.30399136142175887</v>
      </c>
      <c r="AP27" s="201">
        <f t="shared" si="82"/>
        <v>1.6243974032797412</v>
      </c>
      <c r="AQ27" s="334">
        <f>+AQ39+AQ51</f>
        <v>18933.02469598125</v>
      </c>
      <c r="AR27" s="334">
        <f>+AN27-AQ27</f>
        <v>184.47523851874939</v>
      </c>
      <c r="AS27" s="166">
        <f t="shared" si="66"/>
        <v>0.30105798210448126</v>
      </c>
      <c r="AT27" s="397">
        <f t="shared" si="78"/>
        <v>18610.188361089997</v>
      </c>
      <c r="AU27" s="173">
        <f t="shared" si="67"/>
        <v>0.29592449408061589</v>
      </c>
      <c r="AV27" s="397">
        <f t="shared" si="68"/>
        <v>32398.180317320002</v>
      </c>
      <c r="AW27" s="334">
        <f t="shared" si="79"/>
        <v>11372.619748180001</v>
      </c>
      <c r="AX27" s="333">
        <f t="shared" si="69"/>
        <v>43770.800065500007</v>
      </c>
      <c r="AY27" s="334">
        <f t="shared" si="70"/>
        <v>-18721.140062360002</v>
      </c>
      <c r="AZ27" s="174">
        <f t="shared" si="71"/>
        <v>18933.02469598125</v>
      </c>
      <c r="BA27" s="168">
        <f t="shared" si="72"/>
        <v>1.0097435693176857</v>
      </c>
      <c r="BC27" s="140">
        <f>BC227</f>
        <v>0.23639975690231727</v>
      </c>
      <c r="BD27" s="140">
        <f t="shared" ref="BD27:CA27" si="84">BD227</f>
        <v>0.2742071527931268</v>
      </c>
      <c r="BE27" s="140">
        <f t="shared" si="84"/>
        <v>0.31155405484008947</v>
      </c>
      <c r="BF27" s="140">
        <f t="shared" si="84"/>
        <v>0.37412329345840156</v>
      </c>
      <c r="BG27" s="140">
        <f t="shared" si="84"/>
        <v>0.46824687906971557</v>
      </c>
      <c r="BH27" s="140">
        <f t="shared" si="84"/>
        <v>0.51590943932337174</v>
      </c>
      <c r="BI27" s="140">
        <f t="shared" si="84"/>
        <v>0.56651313897815658</v>
      </c>
      <c r="BJ27" s="140">
        <f t="shared" si="84"/>
        <v>0.70184813221219222</v>
      </c>
      <c r="BK27" s="140">
        <f t="shared" si="84"/>
        <v>0.78208315557954378</v>
      </c>
      <c r="BL27" s="140">
        <f t="shared" si="84"/>
        <v>0.84797774462202058</v>
      </c>
      <c r="BM27" s="140">
        <f t="shared" si="84"/>
        <v>0.90049941334259365</v>
      </c>
      <c r="BN27" s="140">
        <f t="shared" si="84"/>
        <v>1.0000000000017972</v>
      </c>
      <c r="BO27" s="140"/>
      <c r="BP27" s="140">
        <f t="shared" si="84"/>
        <v>3.5882827187251047E-2</v>
      </c>
      <c r="BQ27" s="140">
        <f t="shared" si="84"/>
        <v>7.7033976001895418E-2</v>
      </c>
      <c r="BR27" s="140">
        <f t="shared" si="84"/>
        <v>0.1219466848046457</v>
      </c>
      <c r="BS27" s="140">
        <f t="shared" si="84"/>
        <v>0.1671705397188348</v>
      </c>
      <c r="BT27" s="140">
        <f t="shared" si="84"/>
        <v>0.24243435842597108</v>
      </c>
      <c r="BU27" s="140">
        <f t="shared" si="84"/>
        <v>0.30105798210448126</v>
      </c>
      <c r="BV27" s="140">
        <f t="shared" si="84"/>
        <v>0.36549271791354671</v>
      </c>
      <c r="BW27" s="140">
        <f t="shared" si="84"/>
        <v>0.51692290311992983</v>
      </c>
      <c r="BX27" s="140">
        <f t="shared" si="84"/>
        <v>0.57964129226885874</v>
      </c>
      <c r="BY27" s="140">
        <f t="shared" si="84"/>
        <v>0.68231420202018889</v>
      </c>
      <c r="BZ27" s="140">
        <f t="shared" si="84"/>
        <v>0.7846749112509136</v>
      </c>
      <c r="CA27" s="140">
        <f t="shared" si="84"/>
        <v>1.0000000000035114</v>
      </c>
      <c r="CB27" s="199"/>
      <c r="CC27" s="456">
        <f t="shared" si="74"/>
        <v>14866.778832</v>
      </c>
      <c r="CD27" s="456">
        <f t="shared" si="74"/>
        <v>17244.421686999998</v>
      </c>
      <c r="CE27" s="456">
        <f t="shared" si="74"/>
        <v>19593.104866999998</v>
      </c>
      <c r="CF27" s="456">
        <f t="shared" si="74"/>
        <v>23527.977916</v>
      </c>
      <c r="CG27" s="456">
        <f t="shared" si="74"/>
        <v>29447.250205</v>
      </c>
      <c r="CH27" s="456">
        <f t="shared" si="74"/>
        <v>32444.667592999998</v>
      </c>
      <c r="CI27" s="456">
        <f t="shared" si="74"/>
        <v>35627.048238000003</v>
      </c>
      <c r="CJ27" s="456">
        <f t="shared" si="74"/>
        <v>44138.035893</v>
      </c>
      <c r="CK27" s="456">
        <f t="shared" si="74"/>
        <v>49183.880113033032</v>
      </c>
      <c r="CL27" s="456">
        <f t="shared" si="74"/>
        <v>53327.87879711303</v>
      </c>
      <c r="CM27" s="456">
        <f t="shared" si="74"/>
        <v>56630.877256113032</v>
      </c>
      <c r="CN27" s="456">
        <f t="shared" si="74"/>
        <v>62888.300000113028</v>
      </c>
      <c r="CP27" s="453">
        <f t="shared" si="75"/>
        <v>2256.610001</v>
      </c>
      <c r="CQ27" s="453">
        <f t="shared" si="75"/>
        <v>4844.535793</v>
      </c>
      <c r="CR27" s="453">
        <f t="shared" si="75"/>
        <v>7669.0196980000001</v>
      </c>
      <c r="CS27" s="453">
        <f t="shared" si="75"/>
        <v>10513.071053</v>
      </c>
      <c r="CT27" s="453">
        <f t="shared" si="75"/>
        <v>15246.284663</v>
      </c>
      <c r="CU27" s="453">
        <f t="shared" si="75"/>
        <v>18933.02469598125</v>
      </c>
      <c r="CV27" s="453">
        <f t="shared" si="75"/>
        <v>22985.215691962501</v>
      </c>
      <c r="CW27" s="453">
        <f t="shared" si="75"/>
        <v>32508.402608277083</v>
      </c>
      <c r="CX27" s="453">
        <f t="shared" si="75"/>
        <v>36452.655480591668</v>
      </c>
      <c r="CY27" s="453">
        <f t="shared" si="75"/>
        <v>42909.580230906249</v>
      </c>
      <c r="CZ27" s="453">
        <f t="shared" si="75"/>
        <v>49346.871221220834</v>
      </c>
      <c r="DA27" s="453">
        <f t="shared" si="75"/>
        <v>62888.300000220835</v>
      </c>
      <c r="DC27" s="334">
        <f t="shared" ref="DC27:DN30" si="85">+DC39+DC51+DC63</f>
        <v>14866778832</v>
      </c>
      <c r="DD27" s="334">
        <f t="shared" si="85"/>
        <v>17244421687</v>
      </c>
      <c r="DE27" s="334">
        <f t="shared" si="85"/>
        <v>19593104867</v>
      </c>
      <c r="DF27" s="334">
        <f t="shared" si="85"/>
        <v>23527977916</v>
      </c>
      <c r="DG27" s="334">
        <f t="shared" si="85"/>
        <v>29447250205</v>
      </c>
      <c r="DH27" s="334">
        <f t="shared" si="85"/>
        <v>32444667593</v>
      </c>
      <c r="DI27" s="334">
        <f t="shared" si="85"/>
        <v>35627048238</v>
      </c>
      <c r="DJ27" s="334">
        <f t="shared" si="85"/>
        <v>44138035893</v>
      </c>
      <c r="DK27" s="334">
        <f t="shared" si="85"/>
        <v>49183880113.033035</v>
      </c>
      <c r="DL27" s="334">
        <f t="shared" si="85"/>
        <v>53327878797.113029</v>
      </c>
      <c r="DM27" s="334">
        <f t="shared" si="85"/>
        <v>56630877256.113029</v>
      </c>
      <c r="DN27" s="334">
        <f t="shared" si="85"/>
        <v>62888300000.113029</v>
      </c>
      <c r="DP27" s="334">
        <f>+DP39+DP51+DP63</f>
        <v>2256610001</v>
      </c>
      <c r="DQ27" s="334">
        <f t="shared" si="77"/>
        <v>4844535793</v>
      </c>
      <c r="DR27" s="334">
        <f t="shared" si="77"/>
        <v>7669019698</v>
      </c>
      <c r="DS27" s="334">
        <f t="shared" si="77"/>
        <v>10513071053</v>
      </c>
      <c r="DT27" s="334">
        <f t="shared" si="77"/>
        <v>15246284663</v>
      </c>
      <c r="DU27" s="334">
        <f t="shared" si="77"/>
        <v>18933024695.981251</v>
      </c>
      <c r="DV27" s="334">
        <f t="shared" si="77"/>
        <v>22985215691.962502</v>
      </c>
      <c r="DW27" s="334">
        <f t="shared" si="77"/>
        <v>32508402608.277084</v>
      </c>
      <c r="DX27" s="334">
        <f t="shared" si="77"/>
        <v>36452655480.591667</v>
      </c>
      <c r="DY27" s="334">
        <f t="shared" si="77"/>
        <v>42909580230.90625</v>
      </c>
      <c r="DZ27" s="334">
        <f t="shared" si="77"/>
        <v>49346871221.220833</v>
      </c>
      <c r="EA27" s="334">
        <f t="shared" si="77"/>
        <v>62888300000.220833</v>
      </c>
      <c r="EC27" s="456">
        <v>1000000</v>
      </c>
      <c r="ED27" s="459">
        <v>1000000</v>
      </c>
      <c r="EE27" s="459">
        <v>1000000</v>
      </c>
      <c r="EF27" s="459">
        <v>1000000</v>
      </c>
      <c r="EG27" s="459">
        <v>1000000</v>
      </c>
      <c r="EH27" s="459">
        <v>1000000</v>
      </c>
      <c r="EI27" s="459">
        <v>1000000</v>
      </c>
      <c r="EJ27" s="459">
        <v>1000000</v>
      </c>
      <c r="EK27" s="459">
        <v>1000000</v>
      </c>
      <c r="EL27" s="459">
        <v>1000000</v>
      </c>
      <c r="EM27" s="459">
        <v>1000000</v>
      </c>
      <c r="EN27" s="459">
        <v>1000000</v>
      </c>
      <c r="EP27" s="456">
        <v>1000000</v>
      </c>
      <c r="EQ27" s="459">
        <v>1000000</v>
      </c>
      <c r="ER27" s="459">
        <v>1000000</v>
      </c>
      <c r="ES27" s="459">
        <v>1000000</v>
      </c>
      <c r="ET27" s="459">
        <v>1000000</v>
      </c>
      <c r="EU27" s="459">
        <v>1000000</v>
      </c>
      <c r="EV27" s="459">
        <v>1000000</v>
      </c>
      <c r="EW27" s="459">
        <v>1000000</v>
      </c>
      <c r="EX27" s="459">
        <v>1000000</v>
      </c>
      <c r="EY27" s="459">
        <v>1000000</v>
      </c>
      <c r="EZ27" s="459">
        <v>1000000</v>
      </c>
      <c r="FA27" s="459">
        <v>1000000</v>
      </c>
    </row>
    <row r="28" spans="1:157" ht="25.5" customHeight="1">
      <c r="B28" s="1" t="s">
        <v>192</v>
      </c>
      <c r="C28" s="1" t="s">
        <v>193</v>
      </c>
      <c r="D28" s="1" t="s">
        <v>161</v>
      </c>
      <c r="E28" s="1" t="s">
        <v>161</v>
      </c>
      <c r="F28" s="1" t="s">
        <v>161</v>
      </c>
      <c r="G28" s="1" t="s">
        <v>161</v>
      </c>
      <c r="H28" s="1" t="s">
        <v>161</v>
      </c>
      <c r="I28" s="1" t="s">
        <v>161</v>
      </c>
      <c r="J28" s="1" t="s">
        <v>161</v>
      </c>
      <c r="K28" s="1" t="s">
        <v>161</v>
      </c>
      <c r="L28" s="1" t="s">
        <v>161</v>
      </c>
      <c r="M28" s="1" t="s">
        <v>161</v>
      </c>
      <c r="N28" s="1" t="s">
        <v>161</v>
      </c>
      <c r="O28" s="1" t="s">
        <v>161</v>
      </c>
      <c r="T28" s="197" t="s">
        <v>194</v>
      </c>
      <c r="U28" s="380"/>
      <c r="V28" s="198" t="s">
        <v>194</v>
      </c>
      <c r="W28" s="334">
        <f t="shared" si="57"/>
        <v>72713.274000000005</v>
      </c>
      <c r="X28" s="334">
        <f t="shared" si="57"/>
        <v>0</v>
      </c>
      <c r="Y28" s="334">
        <f t="shared" si="57"/>
        <v>178.75700000000001</v>
      </c>
      <c r="Z28" s="334">
        <f t="shared" si="57"/>
        <v>0</v>
      </c>
      <c r="AA28" s="334">
        <f t="shared" si="57"/>
        <v>178.75700000000001</v>
      </c>
      <c r="AB28" s="334">
        <f t="shared" si="57"/>
        <v>0</v>
      </c>
      <c r="AC28" s="334">
        <f t="shared" si="57"/>
        <v>0</v>
      </c>
      <c r="AD28" s="397">
        <f t="shared" si="59"/>
        <v>72713.274000000005</v>
      </c>
      <c r="AE28" s="334">
        <f t="shared" si="59"/>
        <v>2942.0790000000002</v>
      </c>
      <c r="AF28" s="334">
        <f t="shared" si="59"/>
        <v>66996.983334299992</v>
      </c>
      <c r="AG28" s="334">
        <f t="shared" si="59"/>
        <v>2774.2116656999992</v>
      </c>
      <c r="AH28" s="397">
        <f t="shared" si="59"/>
        <v>60632.173630930003</v>
      </c>
      <c r="AI28" s="171">
        <f t="shared" si="60"/>
        <v>0.83385288951409342</v>
      </c>
      <c r="AJ28" s="200">
        <f t="shared" si="81"/>
        <v>21.855640786382128</v>
      </c>
      <c r="AK28" s="334">
        <f>+AK40+AK52</f>
        <v>63797.80311761114</v>
      </c>
      <c r="AL28" s="334">
        <f>+AH28-AK28</f>
        <v>-3165.6294866811368</v>
      </c>
      <c r="AM28" s="166">
        <f t="shared" si="62"/>
        <v>0.87738867483275662</v>
      </c>
      <c r="AN28" s="397">
        <f t="shared" si="63"/>
        <v>10928.893879000001</v>
      </c>
      <c r="AO28" s="173">
        <f t="shared" si="64"/>
        <v>0.1503012211910579</v>
      </c>
      <c r="AP28" s="201">
        <f t="shared" si="82"/>
        <v>3.9394592756289857</v>
      </c>
      <c r="AQ28" s="334">
        <f>+AQ40+AQ52</f>
        <v>33377.382190987038</v>
      </c>
      <c r="AR28" s="334">
        <f>+AN28-AQ28</f>
        <v>-22448.488311987036</v>
      </c>
      <c r="AS28" s="166">
        <f t="shared" si="66"/>
        <v>0.45902735985986598</v>
      </c>
      <c r="AT28" s="397">
        <f t="shared" si="78"/>
        <v>10925.893879000001</v>
      </c>
      <c r="AU28" s="173">
        <f t="shared" si="67"/>
        <v>0.1502599632496262</v>
      </c>
      <c r="AV28" s="397">
        <f t="shared" si="68"/>
        <v>12081.100369070002</v>
      </c>
      <c r="AW28" s="334">
        <f t="shared" si="79"/>
        <v>49703.27975193</v>
      </c>
      <c r="AX28" s="333">
        <f t="shared" si="69"/>
        <v>61784.380121000002</v>
      </c>
      <c r="AY28" s="334">
        <f t="shared" si="70"/>
        <v>-57857.961965230003</v>
      </c>
      <c r="AZ28" s="174">
        <f t="shared" si="71"/>
        <v>33377.382190987038</v>
      </c>
      <c r="BA28" s="168">
        <f t="shared" si="72"/>
        <v>0.32743412339722533</v>
      </c>
      <c r="BC28" s="140">
        <f>BC250</f>
        <v>0.79386881764297934</v>
      </c>
      <c r="BD28" s="140">
        <f t="shared" ref="BD28:CA28" si="86">BD250</f>
        <v>0.81084773539881627</v>
      </c>
      <c r="BE28" s="140">
        <f t="shared" si="86"/>
        <v>0.82045628050123653</v>
      </c>
      <c r="BF28" s="140">
        <f t="shared" si="86"/>
        <v>0.82932601439292797</v>
      </c>
      <c r="BG28" s="140">
        <f t="shared" si="86"/>
        <v>0.84796960862007864</v>
      </c>
      <c r="BH28" s="140">
        <f t="shared" si="86"/>
        <v>0.87738867483275662</v>
      </c>
      <c r="BI28" s="140">
        <f t="shared" si="86"/>
        <v>0.89212022072143393</v>
      </c>
      <c r="BJ28" s="140">
        <f t="shared" si="86"/>
        <v>0.90765602171764503</v>
      </c>
      <c r="BK28" s="140">
        <f t="shared" si="86"/>
        <v>0.94832036360035221</v>
      </c>
      <c r="BL28" s="140">
        <f t="shared" si="86"/>
        <v>0.96171335275865888</v>
      </c>
      <c r="BM28" s="140">
        <f t="shared" si="86"/>
        <v>0.97496055182367369</v>
      </c>
      <c r="BN28" s="140">
        <f t="shared" si="86"/>
        <v>0.98969239096967299</v>
      </c>
      <c r="BO28" s="140"/>
      <c r="BP28" s="140">
        <f t="shared" si="86"/>
        <v>1.1715270437829547E-2</v>
      </c>
      <c r="BQ28" s="140">
        <f t="shared" si="86"/>
        <v>3.6632061093944686E-2</v>
      </c>
      <c r="BR28" s="140">
        <f t="shared" si="86"/>
        <v>6.8809545184599918E-2</v>
      </c>
      <c r="BS28" s="140">
        <f t="shared" si="86"/>
        <v>0.10480625533147003</v>
      </c>
      <c r="BT28" s="140">
        <f t="shared" si="86"/>
        <v>0.29485074469175671</v>
      </c>
      <c r="BU28" s="140">
        <f t="shared" si="86"/>
        <v>0.45902735985986598</v>
      </c>
      <c r="BV28" s="140">
        <f t="shared" si="86"/>
        <v>0.64693096092935287</v>
      </c>
      <c r="BW28" s="140">
        <f t="shared" si="86"/>
        <v>0.68102276367053016</v>
      </c>
      <c r="BX28" s="140">
        <f t="shared" si="86"/>
        <v>0.71420750402307143</v>
      </c>
      <c r="BY28" s="140">
        <f t="shared" si="86"/>
        <v>0.81275747135374787</v>
      </c>
      <c r="BZ28" s="140">
        <f t="shared" si="86"/>
        <v>0.87784626192902493</v>
      </c>
      <c r="CA28" s="140">
        <f t="shared" si="86"/>
        <v>0.98969239096742057</v>
      </c>
      <c r="CB28" s="199"/>
      <c r="CC28" s="456">
        <f t="shared" si="74"/>
        <v>57724.800857330003</v>
      </c>
      <c r="CD28" s="456">
        <f t="shared" si="74"/>
        <v>58959.393556333634</v>
      </c>
      <c r="CE28" s="456">
        <f t="shared" si="74"/>
        <v>59658.062329107277</v>
      </c>
      <c r="CF28" s="456">
        <f t="shared" si="74"/>
        <v>60303.009719880916</v>
      </c>
      <c r="CG28" s="456">
        <f t="shared" si="74"/>
        <v>61658.64649526454</v>
      </c>
      <c r="CH28" s="456">
        <f t="shared" si="74"/>
        <v>63797.80311761114</v>
      </c>
      <c r="CI28" s="456">
        <f t="shared" si="74"/>
        <v>64868.982050258113</v>
      </c>
      <c r="CJ28" s="456">
        <f t="shared" si="74"/>
        <v>65998.641004905076</v>
      </c>
      <c r="CK28" s="456">
        <f t="shared" si="74"/>
        <v>68955.478438252045</v>
      </c>
      <c r="CL28" s="456">
        <f t="shared" si="74"/>
        <v>69929.326528599035</v>
      </c>
      <c r="CM28" s="456">
        <f t="shared" si="74"/>
        <v>70892.573743946006</v>
      </c>
      <c r="CN28" s="456">
        <f t="shared" si="74"/>
        <v>71963.774000292964</v>
      </c>
      <c r="CP28" s="453">
        <f t="shared" si="75"/>
        <v>851.85566933000007</v>
      </c>
      <c r="CQ28" s="453">
        <f t="shared" si="75"/>
        <v>2663.6370955087405</v>
      </c>
      <c r="CR28" s="453">
        <f t="shared" si="75"/>
        <v>5003.3673128231958</v>
      </c>
      <c r="CS28" s="453">
        <f t="shared" si="75"/>
        <v>7620.8059608311423</v>
      </c>
      <c r="CT28" s="453">
        <f t="shared" si="75"/>
        <v>21439.562987875754</v>
      </c>
      <c r="CU28" s="453">
        <f t="shared" si="75"/>
        <v>33377.382190987038</v>
      </c>
      <c r="CV28" s="453">
        <f t="shared" si="75"/>
        <v>47040.46822113933</v>
      </c>
      <c r="CW28" s="453">
        <f t="shared" si="75"/>
        <v>49519.394815012522</v>
      </c>
      <c r="CX28" s="453">
        <f t="shared" si="75"/>
        <v>51932.365932885703</v>
      </c>
      <c r="CY28" s="453">
        <f t="shared" si="75"/>
        <v>59098.256710092224</v>
      </c>
      <c r="CZ28" s="453">
        <f t="shared" si="75"/>
        <v>63831.075773520963</v>
      </c>
      <c r="DA28" s="453">
        <f t="shared" si="75"/>
        <v>71963.774000129182</v>
      </c>
      <c r="DC28" s="334">
        <f>+DC40+DC52+DC64</f>
        <v>57724800857.330002</v>
      </c>
      <c r="DD28" s="334">
        <f t="shared" si="85"/>
        <v>58959393556.333633</v>
      </c>
      <c r="DE28" s="334">
        <f t="shared" si="85"/>
        <v>59658062329.107277</v>
      </c>
      <c r="DF28" s="334">
        <f t="shared" si="85"/>
        <v>60303009719.880913</v>
      </c>
      <c r="DG28" s="334">
        <f t="shared" si="85"/>
        <v>61658646495.264542</v>
      </c>
      <c r="DH28" s="334">
        <f t="shared" si="85"/>
        <v>63797803117.611137</v>
      </c>
      <c r="DI28" s="334">
        <f t="shared" si="85"/>
        <v>64868982050.25811</v>
      </c>
      <c r="DJ28" s="334">
        <f t="shared" si="85"/>
        <v>65998641004.905083</v>
      </c>
      <c r="DK28" s="334">
        <f t="shared" si="85"/>
        <v>68955478438.252045</v>
      </c>
      <c r="DL28" s="334">
        <f t="shared" si="85"/>
        <v>69929326528.59903</v>
      </c>
      <c r="DM28" s="334">
        <f t="shared" si="85"/>
        <v>70892573743.945999</v>
      </c>
      <c r="DN28" s="334">
        <f t="shared" si="85"/>
        <v>71963774000.292969</v>
      </c>
      <c r="DP28" s="334">
        <f t="shared" ref="DP28:EA30" si="87">+DP40+DP52+DP64</f>
        <v>851855669.33000004</v>
      </c>
      <c r="DQ28" s="334">
        <f t="shared" si="87"/>
        <v>2663637095.5087404</v>
      </c>
      <c r="DR28" s="334">
        <f t="shared" si="87"/>
        <v>5003367312.8231955</v>
      </c>
      <c r="DS28" s="334">
        <f t="shared" si="87"/>
        <v>7620805960.8311424</v>
      </c>
      <c r="DT28" s="334">
        <f t="shared" si="87"/>
        <v>21439562987.875755</v>
      </c>
      <c r="DU28" s="334">
        <f t="shared" si="87"/>
        <v>33377382190.987038</v>
      </c>
      <c r="DV28" s="334">
        <f t="shared" si="87"/>
        <v>47040468221.139328</v>
      </c>
      <c r="DW28" s="334">
        <f t="shared" si="87"/>
        <v>49519394815.01252</v>
      </c>
      <c r="DX28" s="334">
        <f t="shared" si="87"/>
        <v>51932365932.885704</v>
      </c>
      <c r="DY28" s="334">
        <f t="shared" si="87"/>
        <v>59098256710.092224</v>
      </c>
      <c r="DZ28" s="334">
        <f t="shared" si="87"/>
        <v>63831075773.520966</v>
      </c>
      <c r="EA28" s="334">
        <f t="shared" si="87"/>
        <v>71963774000.129181</v>
      </c>
      <c r="EC28" s="456">
        <v>1000000</v>
      </c>
      <c r="ED28" s="459">
        <v>1000000</v>
      </c>
      <c r="EE28" s="459">
        <v>1000000</v>
      </c>
      <c r="EF28" s="459">
        <v>1000000</v>
      </c>
      <c r="EG28" s="459">
        <v>1000000</v>
      </c>
      <c r="EH28" s="459">
        <v>1000000</v>
      </c>
      <c r="EI28" s="459">
        <v>1000000</v>
      </c>
      <c r="EJ28" s="459">
        <v>1000000</v>
      </c>
      <c r="EK28" s="459">
        <v>1000000</v>
      </c>
      <c r="EL28" s="459">
        <v>1000000</v>
      </c>
      <c r="EM28" s="459">
        <v>1000000</v>
      </c>
      <c r="EN28" s="459">
        <v>1000000</v>
      </c>
      <c r="EP28" s="456">
        <v>1000000</v>
      </c>
      <c r="EQ28" s="459">
        <v>1000000</v>
      </c>
      <c r="ER28" s="459">
        <v>1000000</v>
      </c>
      <c r="ES28" s="459">
        <v>1000000</v>
      </c>
      <c r="ET28" s="459">
        <v>1000000</v>
      </c>
      <c r="EU28" s="459">
        <v>1000000</v>
      </c>
      <c r="EV28" s="459">
        <v>1000000</v>
      </c>
      <c r="EW28" s="459">
        <v>1000000</v>
      </c>
      <c r="EX28" s="459">
        <v>1000000</v>
      </c>
      <c r="EY28" s="459">
        <v>1000000</v>
      </c>
      <c r="EZ28" s="459">
        <v>1000000</v>
      </c>
      <c r="FA28" s="459">
        <v>1000000</v>
      </c>
    </row>
    <row r="29" spans="1:157" ht="25.5" customHeight="1">
      <c r="B29" s="1" t="s">
        <v>195</v>
      </c>
      <c r="C29" s="1" t="s">
        <v>196</v>
      </c>
      <c r="D29" s="1" t="s">
        <v>161</v>
      </c>
      <c r="E29" s="1" t="s">
        <v>161</v>
      </c>
      <c r="F29" s="1" t="s">
        <v>161</v>
      </c>
      <c r="G29" s="1" t="s">
        <v>161</v>
      </c>
      <c r="H29" s="1" t="s">
        <v>161</v>
      </c>
      <c r="I29" s="1" t="s">
        <v>161</v>
      </c>
      <c r="J29" s="1" t="s">
        <v>161</v>
      </c>
      <c r="K29" s="1" t="s">
        <v>161</v>
      </c>
      <c r="L29" s="1" t="s">
        <v>161</v>
      </c>
      <c r="M29" s="1" t="s">
        <v>161</v>
      </c>
      <c r="N29" s="1" t="s">
        <v>161</v>
      </c>
      <c r="O29" s="1" t="s">
        <v>161</v>
      </c>
      <c r="T29" s="197" t="s">
        <v>197</v>
      </c>
      <c r="U29" s="380"/>
      <c r="V29" s="198" t="s">
        <v>197</v>
      </c>
      <c r="W29" s="334">
        <f t="shared" si="57"/>
        <v>156428.06408099999</v>
      </c>
      <c r="X29" s="334" t="e">
        <f t="shared" si="57"/>
        <v>#REF!</v>
      </c>
      <c r="Y29" s="334" t="e">
        <f t="shared" si="57"/>
        <v>#REF!</v>
      </c>
      <c r="Z29" s="334" t="e">
        <f t="shared" si="57"/>
        <v>#REF!</v>
      </c>
      <c r="AA29" s="334" t="e">
        <f t="shared" si="57"/>
        <v>#REF!</v>
      </c>
      <c r="AB29" s="334" t="e">
        <f t="shared" si="57"/>
        <v>#REF!</v>
      </c>
      <c r="AC29" s="334" t="e">
        <f t="shared" si="57"/>
        <v>#REF!</v>
      </c>
      <c r="AD29" s="397">
        <f t="shared" si="59"/>
        <v>156428.06408099999</v>
      </c>
      <c r="AE29" s="334">
        <f t="shared" si="59"/>
        <v>0</v>
      </c>
      <c r="AF29" s="334">
        <f t="shared" si="59"/>
        <v>153462.97919132002</v>
      </c>
      <c r="AG29" s="334">
        <f t="shared" si="59"/>
        <v>2965.0848896800021</v>
      </c>
      <c r="AH29" s="397">
        <f t="shared" si="59"/>
        <v>96001.727305070002</v>
      </c>
      <c r="AI29" s="171">
        <f t="shared" si="60"/>
        <v>0.61371166273181876</v>
      </c>
      <c r="AJ29" s="200">
        <f t="shared" si="81"/>
        <v>32.377395884753469</v>
      </c>
      <c r="AK29" s="334">
        <f>+AK41+AK53</f>
        <v>93815.467903061217</v>
      </c>
      <c r="AL29" s="334">
        <f>+AH29-AK29</f>
        <v>2186.2594020087854</v>
      </c>
      <c r="AM29" s="166">
        <f t="shared" si="62"/>
        <v>0.59973552990135226</v>
      </c>
      <c r="AN29" s="397">
        <f t="shared" si="63"/>
        <v>48680.092486870002</v>
      </c>
      <c r="AO29" s="173">
        <f t="shared" si="64"/>
        <v>0.31119794758607361</v>
      </c>
      <c r="AP29" s="201">
        <f t="shared" si="82"/>
        <v>16.417773621356133</v>
      </c>
      <c r="AQ29" s="334">
        <f>+AQ41+AQ53</f>
        <v>51800.366591773207</v>
      </c>
      <c r="AR29" s="334">
        <f>+AN29-AQ29</f>
        <v>-3120.2741049032047</v>
      </c>
      <c r="AS29" s="166">
        <f t="shared" si="66"/>
        <v>0.33114497002884641</v>
      </c>
      <c r="AT29" s="397">
        <f t="shared" si="78"/>
        <v>47706.457159600002</v>
      </c>
      <c r="AU29" s="173">
        <f t="shared" si="67"/>
        <v>0.30497377462203412</v>
      </c>
      <c r="AV29" s="397">
        <f t="shared" si="68"/>
        <v>60426.336775929987</v>
      </c>
      <c r="AW29" s="334">
        <f t="shared" si="79"/>
        <v>47321.6348182</v>
      </c>
      <c r="AX29" s="333">
        <f t="shared" si="69"/>
        <v>107747.97159412998</v>
      </c>
      <c r="AY29" s="334">
        <f t="shared" si="70"/>
        <v>-93036.642415390001</v>
      </c>
      <c r="AZ29" s="174">
        <f t="shared" si="71"/>
        <v>51800.366591773207</v>
      </c>
      <c r="BA29" s="168">
        <f t="shared" si="72"/>
        <v>0.93976347446547304</v>
      </c>
      <c r="BC29" s="140">
        <f>BC273</f>
        <v>0.19925469150774444</v>
      </c>
      <c r="BD29" s="140">
        <f t="shared" ref="BD29:CA29" si="88">BD273</f>
        <v>0.31904424888495925</v>
      </c>
      <c r="BE29" s="140">
        <f t="shared" si="88"/>
        <v>0.35671456162069881</v>
      </c>
      <c r="BF29" s="140">
        <f t="shared" si="88"/>
        <v>0.41178926231901158</v>
      </c>
      <c r="BG29" s="140">
        <f t="shared" si="88"/>
        <v>0.5032880215964145</v>
      </c>
      <c r="BH29" s="140">
        <f t="shared" si="88"/>
        <v>0.59973552990135226</v>
      </c>
      <c r="BI29" s="140">
        <f t="shared" si="88"/>
        <v>0.70162807081910139</v>
      </c>
      <c r="BJ29" s="140">
        <f t="shared" si="88"/>
        <v>0.78333411450598989</v>
      </c>
      <c r="BK29" s="140">
        <f t="shared" si="88"/>
        <v>0.84489953660308104</v>
      </c>
      <c r="BL29" s="140">
        <f t="shared" si="88"/>
        <v>0.89566469320161568</v>
      </c>
      <c r="BM29" s="140">
        <f t="shared" si="88"/>
        <v>0.9447455460122236</v>
      </c>
      <c r="BN29" s="140">
        <f t="shared" si="88"/>
        <v>0.9999999999999537</v>
      </c>
      <c r="BO29" s="140"/>
      <c r="BP29" s="140">
        <f t="shared" si="88"/>
        <v>2.9586585160086665E-2</v>
      </c>
      <c r="BQ29" s="140">
        <f t="shared" si="88"/>
        <v>8.0905906789895662E-2</v>
      </c>
      <c r="BR29" s="140">
        <f t="shared" si="88"/>
        <v>0.1368011365178152</v>
      </c>
      <c r="BS29" s="140">
        <f t="shared" si="88"/>
        <v>0.19189899044087011</v>
      </c>
      <c r="BT29" s="140">
        <f t="shared" si="88"/>
        <v>0.24724902222348463</v>
      </c>
      <c r="BU29" s="140">
        <f t="shared" si="88"/>
        <v>0.33114497002884641</v>
      </c>
      <c r="BV29" s="140">
        <f t="shared" si="88"/>
        <v>0.40811130414661112</v>
      </c>
      <c r="BW29" s="140">
        <f t="shared" si="88"/>
        <v>0.50414282014503287</v>
      </c>
      <c r="BX29" s="140">
        <f t="shared" si="88"/>
        <v>0.60088115445505075</v>
      </c>
      <c r="BY29" s="140">
        <f t="shared" si="88"/>
        <v>0.69693419531633172</v>
      </c>
      <c r="BZ29" s="140">
        <f t="shared" si="88"/>
        <v>0.83875243004214184</v>
      </c>
      <c r="CA29" s="140">
        <f t="shared" si="88"/>
        <v>0.99999999999963796</v>
      </c>
      <c r="CB29" s="199"/>
      <c r="CC29" s="456">
        <f t="shared" si="74"/>
        <v>31169.025651613334</v>
      </c>
      <c r="CD29" s="456">
        <f t="shared" si="74"/>
        <v>49907.474209250919</v>
      </c>
      <c r="CE29" s="456">
        <f t="shared" si="74"/>
        <v>55800.16830382849</v>
      </c>
      <c r="CF29" s="456">
        <f t="shared" si="74"/>
        <v>64415.39711390606</v>
      </c>
      <c r="CG29" s="456">
        <f t="shared" si="74"/>
        <v>78728.370893483647</v>
      </c>
      <c r="CH29" s="456">
        <f t="shared" si="74"/>
        <v>93815.467903061217</v>
      </c>
      <c r="CI29" s="456">
        <f t="shared" si="74"/>
        <v>109754.32082311879</v>
      </c>
      <c r="CJ29" s="456">
        <f t="shared" si="74"/>
        <v>122535.43906077636</v>
      </c>
      <c r="CK29" s="456">
        <f t="shared" si="74"/>
        <v>132165.99885375393</v>
      </c>
      <c r="CL29" s="456">
        <f t="shared" si="74"/>
        <v>140107.09402323153</v>
      </c>
      <c r="CM29" s="456">
        <f t="shared" si="74"/>
        <v>147784.7168118394</v>
      </c>
      <c r="CN29" s="456">
        <f t="shared" si="74"/>
        <v>156428.06408099274</v>
      </c>
      <c r="CP29" s="453">
        <f t="shared" si="75"/>
        <v>4628.1722393599994</v>
      </c>
      <c r="CQ29" s="453">
        <f t="shared" si="75"/>
        <v>12655.954371861209</v>
      </c>
      <c r="CR29" s="453">
        <f t="shared" si="75"/>
        <v>21399.536949562425</v>
      </c>
      <c r="CS29" s="453">
        <f t="shared" si="75"/>
        <v>30018.387573763637</v>
      </c>
      <c r="CT29" s="453">
        <f t="shared" si="75"/>
        <v>38676.685892339847</v>
      </c>
      <c r="CU29" s="453">
        <f t="shared" si="75"/>
        <v>51800.366591773207</v>
      </c>
      <c r="CV29" s="453">
        <f t="shared" si="75"/>
        <v>63840.061237226553</v>
      </c>
      <c r="CW29" s="453">
        <f t="shared" si="75"/>
        <v>78862.085375623239</v>
      </c>
      <c r="CX29" s="453">
        <f t="shared" si="75"/>
        <v>93994.675734159944</v>
      </c>
      <c r="CY29" s="453">
        <f t="shared" si="75"/>
        <v>109020.06696518329</v>
      </c>
      <c r="CZ29" s="453">
        <f t="shared" si="75"/>
        <v>131204.41887472666</v>
      </c>
      <c r="DA29" s="453">
        <f t="shared" si="75"/>
        <v>156428.06408094332</v>
      </c>
      <c r="DC29" s="334">
        <f t="shared" si="85"/>
        <v>31169025651.613335</v>
      </c>
      <c r="DD29" s="334">
        <f t="shared" si="85"/>
        <v>49907474209.250916</v>
      </c>
      <c r="DE29" s="334">
        <f t="shared" si="85"/>
        <v>55800168303.828491</v>
      </c>
      <c r="DF29" s="334">
        <f t="shared" si="85"/>
        <v>64415397113.906059</v>
      </c>
      <c r="DG29" s="334">
        <f t="shared" si="85"/>
        <v>78728370893.483643</v>
      </c>
      <c r="DH29" s="334">
        <f t="shared" si="85"/>
        <v>93815467903.061218</v>
      </c>
      <c r="DI29" s="334">
        <f t="shared" si="85"/>
        <v>109754320823.11879</v>
      </c>
      <c r="DJ29" s="334">
        <f t="shared" si="85"/>
        <v>122535439060.77637</v>
      </c>
      <c r="DK29" s="334">
        <f t="shared" si="85"/>
        <v>132165998853.75394</v>
      </c>
      <c r="DL29" s="334">
        <f t="shared" si="85"/>
        <v>140107094023.23154</v>
      </c>
      <c r="DM29" s="334">
        <f t="shared" si="85"/>
        <v>147784716811.83942</v>
      </c>
      <c r="DN29" s="334">
        <f t="shared" si="85"/>
        <v>156428064080.99274</v>
      </c>
      <c r="DP29" s="334">
        <f t="shared" si="87"/>
        <v>4628172239.3599997</v>
      </c>
      <c r="DQ29" s="334">
        <f t="shared" si="87"/>
        <v>12655954371.86121</v>
      </c>
      <c r="DR29" s="334">
        <f t="shared" si="87"/>
        <v>21399536949.562424</v>
      </c>
      <c r="DS29" s="334">
        <f t="shared" si="87"/>
        <v>30018387573.763638</v>
      </c>
      <c r="DT29" s="334">
        <f t="shared" si="87"/>
        <v>38676685892.339844</v>
      </c>
      <c r="DU29" s="334">
        <f t="shared" si="87"/>
        <v>51800366591.773209</v>
      </c>
      <c r="DV29" s="334">
        <f t="shared" si="87"/>
        <v>63840061237.226555</v>
      </c>
      <c r="DW29" s="334">
        <f t="shared" si="87"/>
        <v>78862085375.623245</v>
      </c>
      <c r="DX29" s="334">
        <f t="shared" si="87"/>
        <v>93994675734.159943</v>
      </c>
      <c r="DY29" s="334">
        <f t="shared" si="87"/>
        <v>109020066965.18329</v>
      </c>
      <c r="DZ29" s="334">
        <f t="shared" si="87"/>
        <v>131204418874.72665</v>
      </c>
      <c r="EA29" s="334">
        <f t="shared" si="87"/>
        <v>156428064080.94333</v>
      </c>
      <c r="EC29" s="456">
        <v>1000000</v>
      </c>
      <c r="ED29" s="459">
        <v>1000000</v>
      </c>
      <c r="EE29" s="459">
        <v>1000000</v>
      </c>
      <c r="EF29" s="459">
        <v>1000000</v>
      </c>
      <c r="EG29" s="459">
        <v>1000000</v>
      </c>
      <c r="EH29" s="459">
        <v>1000000</v>
      </c>
      <c r="EI29" s="459">
        <v>1000000</v>
      </c>
      <c r="EJ29" s="459">
        <v>1000000</v>
      </c>
      <c r="EK29" s="459">
        <v>1000000</v>
      </c>
      <c r="EL29" s="459">
        <v>1000000</v>
      </c>
      <c r="EM29" s="459">
        <v>1000000</v>
      </c>
      <c r="EN29" s="459">
        <v>1000000</v>
      </c>
      <c r="EP29" s="456">
        <v>1000000</v>
      </c>
      <c r="EQ29" s="459">
        <v>1000000</v>
      </c>
      <c r="ER29" s="459">
        <v>1000000</v>
      </c>
      <c r="ES29" s="459">
        <v>1000000</v>
      </c>
      <c r="ET29" s="459">
        <v>1000000</v>
      </c>
      <c r="EU29" s="459">
        <v>1000000</v>
      </c>
      <c r="EV29" s="459">
        <v>1000000</v>
      </c>
      <c r="EW29" s="459">
        <v>1000000</v>
      </c>
      <c r="EX29" s="459">
        <v>1000000</v>
      </c>
      <c r="EY29" s="459">
        <v>1000000</v>
      </c>
      <c r="EZ29" s="459">
        <v>1000000</v>
      </c>
      <c r="FA29" s="459">
        <v>1000000</v>
      </c>
    </row>
    <row r="30" spans="1:157" ht="25.5" customHeight="1" thickBot="1">
      <c r="B30" s="1" t="s">
        <v>198</v>
      </c>
      <c r="C30" s="1" t="s">
        <v>199</v>
      </c>
      <c r="D30" s="1" t="s">
        <v>161</v>
      </c>
      <c r="E30" s="1" t="s">
        <v>161</v>
      </c>
      <c r="F30" s="1" t="s">
        <v>161</v>
      </c>
      <c r="G30" s="1" t="s">
        <v>161</v>
      </c>
      <c r="H30" s="1" t="s">
        <v>161</v>
      </c>
      <c r="I30" s="1" t="s">
        <v>161</v>
      </c>
      <c r="J30" s="1" t="s">
        <v>161</v>
      </c>
      <c r="K30" s="1" t="s">
        <v>161</v>
      </c>
      <c r="L30" s="1" t="s">
        <v>161</v>
      </c>
      <c r="M30" s="1" t="s">
        <v>161</v>
      </c>
      <c r="N30" s="1" t="s">
        <v>161</v>
      </c>
      <c r="O30" s="1" t="s">
        <v>161</v>
      </c>
      <c r="T30" s="197" t="s">
        <v>200</v>
      </c>
      <c r="U30" s="380"/>
      <c r="V30" s="198" t="s">
        <v>200</v>
      </c>
      <c r="W30" s="334">
        <f t="shared" si="57"/>
        <v>85049.852832000004</v>
      </c>
      <c r="X30" s="334">
        <f t="shared" si="57"/>
        <v>0</v>
      </c>
      <c r="Y30" s="334">
        <f t="shared" si="57"/>
        <v>0</v>
      </c>
      <c r="Z30" s="334">
        <f t="shared" si="57"/>
        <v>0</v>
      </c>
      <c r="AA30" s="334">
        <f t="shared" si="57"/>
        <v>0</v>
      </c>
      <c r="AB30" s="334">
        <f t="shared" si="57"/>
        <v>0</v>
      </c>
      <c r="AC30" s="334">
        <f t="shared" si="57"/>
        <v>0</v>
      </c>
      <c r="AD30" s="397">
        <f t="shared" si="57"/>
        <v>85049.852832000004</v>
      </c>
      <c r="AE30" s="334">
        <f t="shared" si="57"/>
        <v>1862.8</v>
      </c>
      <c r="AF30" s="334">
        <f t="shared" si="57"/>
        <v>72739.286016450002</v>
      </c>
      <c r="AG30" s="334">
        <f t="shared" si="59"/>
        <v>10447.76681555</v>
      </c>
      <c r="AH30" s="397">
        <f t="shared" si="57"/>
        <v>48476.517404270002</v>
      </c>
      <c r="AI30" s="171">
        <f t="shared" si="60"/>
        <v>0.56997767532915367</v>
      </c>
      <c r="AJ30" s="200">
        <f t="shared" si="81"/>
        <v>4.6398927407261494</v>
      </c>
      <c r="AK30" s="334">
        <f>+AK42+AK54</f>
        <v>51753.376589699998</v>
      </c>
      <c r="AL30" s="334">
        <f>+AH30-AK30</f>
        <v>-3276.8591854299957</v>
      </c>
      <c r="AM30" s="166">
        <f t="shared" si="62"/>
        <v>0.60850636263802904</v>
      </c>
      <c r="AN30" s="397">
        <f t="shared" si="63"/>
        <v>27523.590117799999</v>
      </c>
      <c r="AO30" s="173">
        <f t="shared" si="64"/>
        <v>0.32361713984582285</v>
      </c>
      <c r="AP30" s="201">
        <f t="shared" si="82"/>
        <v>2.6343993509536499</v>
      </c>
      <c r="AQ30" s="334">
        <f>+AQ42+AQ54</f>
        <v>29337.3252737</v>
      </c>
      <c r="AR30" s="334">
        <f>+AN30-AQ30</f>
        <v>-1813.7351559000017</v>
      </c>
      <c r="AS30" s="166">
        <f t="shared" si="66"/>
        <v>0.34494269298325975</v>
      </c>
      <c r="AT30" s="397">
        <f t="shared" si="78"/>
        <v>27523.590117799999</v>
      </c>
      <c r="AU30" s="173">
        <f t="shared" si="67"/>
        <v>0.32361713984582285</v>
      </c>
      <c r="AV30" s="397">
        <f t="shared" si="68"/>
        <v>36573.335427730002</v>
      </c>
      <c r="AW30" s="334">
        <f t="shared" si="79"/>
        <v>20952.927286470003</v>
      </c>
      <c r="AX30" s="333">
        <f t="shared" si="69"/>
        <v>57526.262714200006</v>
      </c>
      <c r="AY30" s="334">
        <f t="shared" si="70"/>
        <v>-38028.750588720002</v>
      </c>
      <c r="AZ30" s="174">
        <f t="shared" si="71"/>
        <v>29337.3252737</v>
      </c>
      <c r="BA30" s="168">
        <f t="shared" si="72"/>
        <v>0.93817653317134675</v>
      </c>
      <c r="BC30" s="140">
        <f>BC303</f>
        <v>0.28245347060684728</v>
      </c>
      <c r="BD30" s="140">
        <f t="shared" ref="BD30:CA30" si="89">BD303</f>
        <v>0.45525412879693855</v>
      </c>
      <c r="BE30" s="140">
        <f t="shared" si="89"/>
        <v>0.48559402454534267</v>
      </c>
      <c r="BF30" s="140">
        <f t="shared" si="89"/>
        <v>0.54983884582837461</v>
      </c>
      <c r="BG30" s="140">
        <f t="shared" si="89"/>
        <v>0.57620038198257284</v>
      </c>
      <c r="BH30" s="140">
        <f t="shared" si="89"/>
        <v>0.60850636263802904</v>
      </c>
      <c r="BI30" s="140">
        <f t="shared" si="89"/>
        <v>0.72075564186015628</v>
      </c>
      <c r="BJ30" s="140">
        <f t="shared" si="89"/>
        <v>0.79720706239563743</v>
      </c>
      <c r="BK30" s="140">
        <f t="shared" si="89"/>
        <v>0.8347159029299237</v>
      </c>
      <c r="BL30" s="140">
        <f t="shared" si="89"/>
        <v>0.86960188521611104</v>
      </c>
      <c r="BM30" s="140">
        <f t="shared" si="89"/>
        <v>0.92102169978038217</v>
      </c>
      <c r="BN30" s="140">
        <f t="shared" si="89"/>
        <v>1</v>
      </c>
      <c r="BO30" s="140"/>
      <c r="BP30" s="140">
        <f t="shared" si="89"/>
        <v>1.5046890175434846E-2</v>
      </c>
      <c r="BQ30" s="140">
        <f t="shared" si="89"/>
        <v>4.9935649997292629E-2</v>
      </c>
      <c r="BR30" s="140">
        <f t="shared" si="89"/>
        <v>0.11271395726710952</v>
      </c>
      <c r="BS30" s="140">
        <f t="shared" si="89"/>
        <v>0.17853545003792018</v>
      </c>
      <c r="BT30" s="140">
        <f t="shared" si="89"/>
        <v>0.24593564263629222</v>
      </c>
      <c r="BU30" s="140">
        <f t="shared" si="89"/>
        <v>0.34494269298325975</v>
      </c>
      <c r="BV30" s="140">
        <f t="shared" si="89"/>
        <v>0.45785152352890074</v>
      </c>
      <c r="BW30" s="140">
        <f t="shared" si="89"/>
        <v>0.53986112073675974</v>
      </c>
      <c r="BX30" s="140">
        <f t="shared" si="89"/>
        <v>0.6177601902675095</v>
      </c>
      <c r="BY30" s="140">
        <f t="shared" si="89"/>
        <v>0.70293584494676575</v>
      </c>
      <c r="BZ30" s="140">
        <f t="shared" si="89"/>
        <v>0.78774619350301933</v>
      </c>
      <c r="CA30" s="140">
        <f t="shared" si="89"/>
        <v>1.0000000000008229</v>
      </c>
      <c r="CB30" s="199"/>
      <c r="CC30" s="456">
        <f t="shared" si="74"/>
        <v>24022.626107</v>
      </c>
      <c r="CD30" s="456">
        <f>DD30/ED30</f>
        <v>38719.296655339997</v>
      </c>
      <c r="CE30" s="456">
        <f t="shared" si="74"/>
        <v>41299.700323680001</v>
      </c>
      <c r="CF30" s="456">
        <f t="shared" si="74"/>
        <v>46763.712919020007</v>
      </c>
      <c r="CG30" s="456">
        <f t="shared" si="74"/>
        <v>49005.757689359998</v>
      </c>
      <c r="CH30" s="456">
        <f t="shared" si="74"/>
        <v>51753.376589699998</v>
      </c>
      <c r="CI30" s="456">
        <f t="shared" si="74"/>
        <v>61300.161268039999</v>
      </c>
      <c r="CJ30" s="456">
        <f t="shared" si="74"/>
        <v>67802.343333380006</v>
      </c>
      <c r="CK30" s="456">
        <f t="shared" si="74"/>
        <v>70992.464700719996</v>
      </c>
      <c r="CL30" s="456">
        <f t="shared" si="74"/>
        <v>73959.512360059991</v>
      </c>
      <c r="CM30" s="456">
        <f t="shared" si="74"/>
        <v>78332.760021399998</v>
      </c>
      <c r="CN30" s="456">
        <f t="shared" si="74"/>
        <v>85049.852832000004</v>
      </c>
      <c r="CP30" s="453">
        <f t="shared" si="75"/>
        <v>1279.7357950000001</v>
      </c>
      <c r="CQ30" s="453">
        <f t="shared" si="75"/>
        <v>4247.0196833400005</v>
      </c>
      <c r="CR30" s="453">
        <f t="shared" si="75"/>
        <v>9586.30547768</v>
      </c>
      <c r="CS30" s="453">
        <f t="shared" si="75"/>
        <v>15184.41375102</v>
      </c>
      <c r="CT30" s="453">
        <f t="shared" si="75"/>
        <v>20916.79021236</v>
      </c>
      <c r="CU30" s="453">
        <f t="shared" si="75"/>
        <v>29337.3252737</v>
      </c>
      <c r="CV30" s="453">
        <f t="shared" si="75"/>
        <v>38940.204695040004</v>
      </c>
      <c r="CW30" s="453">
        <f t="shared" si="75"/>
        <v>45915.108868380004</v>
      </c>
      <c r="CX30" s="453">
        <f t="shared" si="75"/>
        <v>52540.413267720003</v>
      </c>
      <c r="CY30" s="453">
        <f t="shared" si="75"/>
        <v>59784.590163059998</v>
      </c>
      <c r="CZ30" s="453">
        <f t="shared" si="75"/>
        <v>66997.697826399992</v>
      </c>
      <c r="DA30" s="453">
        <f t="shared" si="75"/>
        <v>85049.852832069999</v>
      </c>
      <c r="DC30" s="334">
        <f>+DC42+DC54+DC66</f>
        <v>24022626107</v>
      </c>
      <c r="DD30" s="334">
        <f t="shared" si="85"/>
        <v>38719296655.339996</v>
      </c>
      <c r="DE30" s="334">
        <f t="shared" si="85"/>
        <v>41299700323.68</v>
      </c>
      <c r="DF30" s="334">
        <f t="shared" si="85"/>
        <v>46763712919.020004</v>
      </c>
      <c r="DG30" s="334">
        <f t="shared" si="85"/>
        <v>49005757689.360001</v>
      </c>
      <c r="DH30" s="334">
        <f t="shared" si="85"/>
        <v>51753376589.699997</v>
      </c>
      <c r="DI30" s="334">
        <f t="shared" si="85"/>
        <v>61300161268.040001</v>
      </c>
      <c r="DJ30" s="334">
        <f t="shared" si="85"/>
        <v>67802343333.380005</v>
      </c>
      <c r="DK30" s="334">
        <f t="shared" si="85"/>
        <v>70992464700.720001</v>
      </c>
      <c r="DL30" s="334">
        <f t="shared" si="85"/>
        <v>73959512360.059998</v>
      </c>
      <c r="DM30" s="334">
        <f t="shared" si="85"/>
        <v>78332760021.399994</v>
      </c>
      <c r="DN30" s="334">
        <f t="shared" si="85"/>
        <v>85049852832</v>
      </c>
      <c r="DP30" s="334">
        <f t="shared" si="87"/>
        <v>1279735795</v>
      </c>
      <c r="DQ30" s="334">
        <f t="shared" si="87"/>
        <v>4247019683.3400002</v>
      </c>
      <c r="DR30" s="334">
        <f t="shared" si="87"/>
        <v>9586305477.6800003</v>
      </c>
      <c r="DS30" s="334">
        <f t="shared" si="87"/>
        <v>15184413751.02</v>
      </c>
      <c r="DT30" s="334">
        <f t="shared" si="87"/>
        <v>20916790212.360001</v>
      </c>
      <c r="DU30" s="334">
        <f t="shared" si="87"/>
        <v>29337325273.700001</v>
      </c>
      <c r="DV30" s="334">
        <f t="shared" si="87"/>
        <v>38940204695.040001</v>
      </c>
      <c r="DW30" s="334">
        <f t="shared" si="87"/>
        <v>45915108868.380005</v>
      </c>
      <c r="DX30" s="334">
        <f t="shared" si="87"/>
        <v>52540413267.720001</v>
      </c>
      <c r="DY30" s="334">
        <f t="shared" si="87"/>
        <v>59784590163.059998</v>
      </c>
      <c r="DZ30" s="334">
        <f t="shared" si="87"/>
        <v>66997697826.399994</v>
      </c>
      <c r="EA30" s="334">
        <f t="shared" si="87"/>
        <v>85049852832.069992</v>
      </c>
      <c r="EC30" s="456">
        <v>1000000</v>
      </c>
      <c r="ED30" s="459">
        <v>1000000</v>
      </c>
      <c r="EE30" s="459">
        <v>1000000</v>
      </c>
      <c r="EF30" s="459">
        <v>1000000</v>
      </c>
      <c r="EG30" s="459">
        <v>1000000</v>
      </c>
      <c r="EH30" s="459">
        <v>1000000</v>
      </c>
      <c r="EI30" s="459">
        <v>1000000</v>
      </c>
      <c r="EJ30" s="459">
        <v>1000000</v>
      </c>
      <c r="EK30" s="459">
        <v>1000000</v>
      </c>
      <c r="EL30" s="459">
        <v>1000000</v>
      </c>
      <c r="EM30" s="459">
        <v>1000000</v>
      </c>
      <c r="EN30" s="459">
        <v>1000000</v>
      </c>
      <c r="EP30" s="456">
        <v>1000000</v>
      </c>
      <c r="EQ30" s="459">
        <v>1000000</v>
      </c>
      <c r="ER30" s="459">
        <v>1000000</v>
      </c>
      <c r="ES30" s="459">
        <v>1000000</v>
      </c>
      <c r="ET30" s="459">
        <v>1000000</v>
      </c>
      <c r="EU30" s="459">
        <v>1000000</v>
      </c>
      <c r="EV30" s="459">
        <v>1000000</v>
      </c>
      <c r="EW30" s="459">
        <v>1000000</v>
      </c>
      <c r="EX30" s="459">
        <v>1000000</v>
      </c>
      <c r="EY30" s="459">
        <v>1000000</v>
      </c>
      <c r="EZ30" s="459">
        <v>1000000</v>
      </c>
      <c r="FA30" s="459">
        <v>1000000</v>
      </c>
    </row>
    <row r="31" spans="1:157" ht="24.75" customHeight="1" thickBot="1">
      <c r="B31" s="1" t="s">
        <v>161</v>
      </c>
      <c r="C31" s="1" t="s">
        <v>161</v>
      </c>
      <c r="D31" s="1" t="s">
        <v>161</v>
      </c>
      <c r="E31" s="1" t="s">
        <v>161</v>
      </c>
      <c r="F31" s="1" t="s">
        <v>161</v>
      </c>
      <c r="G31" s="1" t="s">
        <v>161</v>
      </c>
      <c r="H31" s="1" t="s">
        <v>161</v>
      </c>
      <c r="I31" s="1" t="s">
        <v>161</v>
      </c>
      <c r="J31" s="1" t="s">
        <v>161</v>
      </c>
      <c r="K31" s="1" t="s">
        <v>161</v>
      </c>
      <c r="L31" s="1" t="s">
        <v>161</v>
      </c>
      <c r="M31" s="1" t="s">
        <v>161</v>
      </c>
      <c r="N31" s="1" t="s">
        <v>161</v>
      </c>
      <c r="O31" s="1" t="s">
        <v>161</v>
      </c>
      <c r="T31" s="162" t="s">
        <v>175</v>
      </c>
      <c r="U31" s="372"/>
      <c r="V31" s="152" t="s">
        <v>175</v>
      </c>
      <c r="W31" s="335">
        <f>SUM(W24:W30)</f>
        <v>13388540.865113001</v>
      </c>
      <c r="X31" s="335" t="e">
        <f t="shared" ref="X31:AD31" si="90">SUM(X24:X30)</f>
        <v>#REF!</v>
      </c>
      <c r="Y31" s="335" t="e">
        <f t="shared" si="90"/>
        <v>#REF!</v>
      </c>
      <c r="Z31" s="335" t="e">
        <f t="shared" si="90"/>
        <v>#REF!</v>
      </c>
      <c r="AA31" s="335" t="e">
        <f t="shared" si="90"/>
        <v>#REF!</v>
      </c>
      <c r="AB31" s="335" t="e">
        <f t="shared" si="90"/>
        <v>#REF!</v>
      </c>
      <c r="AC31" s="335" t="e">
        <f t="shared" si="90"/>
        <v>#REF!</v>
      </c>
      <c r="AD31" s="398">
        <f t="shared" si="90"/>
        <v>13388540.865113001</v>
      </c>
      <c r="AE31" s="335">
        <f>SUM(AE24:AE30)</f>
        <v>20091.523867</v>
      </c>
      <c r="AF31" s="335">
        <f>SUM(AF24:AF30)</f>
        <v>12036797.666924872</v>
      </c>
      <c r="AG31" s="335">
        <f>SUM(AG24:AG30)</f>
        <v>1331651.6743211302</v>
      </c>
      <c r="AH31" s="398">
        <f>SUM(AH24:AH30)</f>
        <v>7836169.1375308987</v>
      </c>
      <c r="AI31" s="163">
        <f t="shared" si="60"/>
        <v>0.58528925716990443</v>
      </c>
      <c r="AJ31" s="200">
        <f t="shared" si="81"/>
        <v>5.8845487064218513</v>
      </c>
      <c r="AK31" s="202" t="e">
        <f>SUM(AK24:AK30)</f>
        <v>#REF!</v>
      </c>
      <c r="AL31" s="202" t="e">
        <f>SUM(AL24:AL30)</f>
        <v>#REF!</v>
      </c>
      <c r="AM31" s="166">
        <f t="shared" si="62"/>
        <v>0.66019850602335806</v>
      </c>
      <c r="AN31" s="202">
        <f>SUM(AN24:AN30)</f>
        <v>6614851.9769639401</v>
      </c>
      <c r="AO31" s="179">
        <f t="shared" si="64"/>
        <v>0.49406817692886129</v>
      </c>
      <c r="AP31" s="201">
        <f t="shared" si="82"/>
        <v>4.9674040926176595</v>
      </c>
      <c r="AQ31" s="202" t="e">
        <f>SUM(AQ24:AQ30)</f>
        <v>#REF!</v>
      </c>
      <c r="AR31" s="202" t="e">
        <f>SUM(AR24:AR30)</f>
        <v>#REF!</v>
      </c>
      <c r="AS31" s="166">
        <f t="shared" si="66"/>
        <v>0.49842745430590452</v>
      </c>
      <c r="AT31" s="398">
        <f>SUM(AT24:AT30)</f>
        <v>6608340.2554449299</v>
      </c>
      <c r="AU31" s="179">
        <f t="shared" si="67"/>
        <v>0.49358181164196302</v>
      </c>
      <c r="AV31" s="398">
        <f>SUM(AV24:AV30)</f>
        <v>5552371.7275820998</v>
      </c>
      <c r="AW31" s="335">
        <f>SUM(AW24:AW30)</f>
        <v>1221317.1605669588</v>
      </c>
      <c r="AX31" s="337">
        <f>SUM(AX24:AX30)</f>
        <v>6773688.8881490584</v>
      </c>
      <c r="AY31" s="335">
        <f t="shared" si="70"/>
        <v>-6504517.4632097688</v>
      </c>
      <c r="AZ31" s="203">
        <f>SUM(AZ25:AZ30)</f>
        <v>1921724.9995408107</v>
      </c>
      <c r="BA31" s="168">
        <f t="shared" si="72"/>
        <v>3.4421428552704136</v>
      </c>
      <c r="BC31" s="483">
        <f>CC31/$AD$31</f>
        <v>0.29436398682978754</v>
      </c>
      <c r="BD31" s="483">
        <f t="shared" ref="BD31:BN31" si="91">CD31/$AD$31</f>
        <v>0.43417063139760748</v>
      </c>
      <c r="BE31" s="483">
        <f t="shared" si="91"/>
        <v>0.47741853908735837</v>
      </c>
      <c r="BF31" s="483">
        <f t="shared" si="91"/>
        <v>0.55755765799480561</v>
      </c>
      <c r="BG31" s="483">
        <f t="shared" si="91"/>
        <v>0.61450879204009246</v>
      </c>
      <c r="BH31" s="483">
        <f t="shared" si="91"/>
        <v>0.66019850602335806</v>
      </c>
      <c r="BI31" s="483">
        <f t="shared" si="91"/>
        <v>0.75872397994211749</v>
      </c>
      <c r="BJ31" s="483">
        <f t="shared" si="91"/>
        <v>0.90055939121911732</v>
      </c>
      <c r="BK31" s="483">
        <f t="shared" si="91"/>
        <v>0.94236747503739193</v>
      </c>
      <c r="BL31" s="483">
        <f t="shared" si="91"/>
        <v>0.9650144371385877</v>
      </c>
      <c r="BM31" s="483">
        <f t="shared" si="91"/>
        <v>0.98140759589098425</v>
      </c>
      <c r="BN31" s="483">
        <f t="shared" si="91"/>
        <v>0.99868531053380827</v>
      </c>
      <c r="BO31" s="484"/>
      <c r="BP31" s="483">
        <f>CP31/$AD$31</f>
        <v>3.2932527652177815E-2</v>
      </c>
      <c r="BQ31" s="483">
        <f t="shared" ref="BQ31:CA31" si="92">CQ31/$AD$31</f>
        <v>0.2123563294452368</v>
      </c>
      <c r="BR31" s="483">
        <f t="shared" si="92"/>
        <v>0.29451052181625803</v>
      </c>
      <c r="BS31" s="483">
        <f t="shared" si="92"/>
        <v>0.34273622737761783</v>
      </c>
      <c r="BT31" s="483">
        <f t="shared" si="92"/>
        <v>0.43903194777264692</v>
      </c>
      <c r="BU31" s="483">
        <f t="shared" si="92"/>
        <v>0.49842745430590452</v>
      </c>
      <c r="BV31" s="483">
        <f t="shared" si="92"/>
        <v>0.61450772103776574</v>
      </c>
      <c r="BW31" s="483">
        <f t="shared" si="92"/>
        <v>0.77439570217212317</v>
      </c>
      <c r="BX31" s="483">
        <f t="shared" si="92"/>
        <v>0.84031476213658396</v>
      </c>
      <c r="BY31" s="483">
        <f t="shared" si="92"/>
        <v>0.88732499315488855</v>
      </c>
      <c r="BZ31" s="483">
        <f t="shared" si="92"/>
        <v>0.94318714182775154</v>
      </c>
      <c r="CA31" s="483">
        <f t="shared" si="92"/>
        <v>0.99572245069720133</v>
      </c>
      <c r="CB31" s="199"/>
      <c r="CC31" s="202">
        <f t="shared" ref="CC31:CN31" si="93">SUM(CC24:CC30)</f>
        <v>3941104.2668881961</v>
      </c>
      <c r="CD31" s="202">
        <f t="shared" si="93"/>
        <v>5812911.2408987815</v>
      </c>
      <c r="CE31" s="202">
        <f t="shared" si="93"/>
        <v>6391937.6203336464</v>
      </c>
      <c r="CF31" s="202">
        <f t="shared" si="93"/>
        <v>7464883.4887201535</v>
      </c>
      <c r="CG31" s="202">
        <f t="shared" si="93"/>
        <v>8227376.0742000053</v>
      </c>
      <c r="CH31" s="202">
        <f t="shared" si="93"/>
        <v>8839094.6769802812</v>
      </c>
      <c r="CI31" s="202">
        <f t="shared" si="93"/>
        <v>10158207.010796217</v>
      </c>
      <c r="CJ31" s="202">
        <f t="shared" si="93"/>
        <v>12057176.210798439</v>
      </c>
      <c r="CK31" s="202">
        <f t="shared" si="93"/>
        <v>12616925.449491479</v>
      </c>
      <c r="CL31" s="202">
        <f t="shared" si="93"/>
        <v>12920135.227054004</v>
      </c>
      <c r="CM31" s="202">
        <f t="shared" si="93"/>
        <v>13139615.702918749</v>
      </c>
      <c r="CN31" s="202">
        <f t="shared" si="93"/>
        <v>13370939.09146996</v>
      </c>
      <c r="CP31" s="202">
        <f t="shared" ref="CP31:DA31" si="94">SUM(CP24:CP30)</f>
        <v>440918.49226264661</v>
      </c>
      <c r="CQ31" s="202">
        <f t="shared" si="94"/>
        <v>2843141.3947429522</v>
      </c>
      <c r="CR31" s="202">
        <f t="shared" si="94"/>
        <v>3943066.1565427249</v>
      </c>
      <c r="CS31" s="202">
        <f t="shared" si="94"/>
        <v>4588737.9861998977</v>
      </c>
      <c r="CT31" s="202">
        <f t="shared" si="94"/>
        <v>5877997.1738442406</v>
      </c>
      <c r="CU31" s="202">
        <f t="shared" si="94"/>
        <v>6673216.3402688457</v>
      </c>
      <c r="CV31" s="202">
        <f t="shared" si="94"/>
        <v>8227361.7350415876</v>
      </c>
      <c r="CW31" s="202">
        <f t="shared" si="94"/>
        <v>10368028.504299348</v>
      </c>
      <c r="CX31" s="202">
        <f t="shared" si="94"/>
        <v>11250588.532423366</v>
      </c>
      <c r="CY31" s="202">
        <f t="shared" si="94"/>
        <v>11879986.931490339</v>
      </c>
      <c r="CZ31" s="202">
        <f t="shared" si="94"/>
        <v>12627899.591809984</v>
      </c>
      <c r="DA31" s="202">
        <f t="shared" si="94"/>
        <v>13331270.721469946</v>
      </c>
      <c r="DC31" s="202">
        <f>SUM(DC24:DC30)</f>
        <v>3941104266888.1963</v>
      </c>
      <c r="DD31" s="202">
        <f t="shared" ref="DD31:DN31" si="95">SUM(DD24:DD30)</f>
        <v>5812911240898.7813</v>
      </c>
      <c r="DE31" s="202">
        <f t="shared" si="95"/>
        <v>6391937620333.6445</v>
      </c>
      <c r="DF31" s="202">
        <f t="shared" si="95"/>
        <v>7464883488720.1523</v>
      </c>
      <c r="DG31" s="202">
        <f t="shared" si="95"/>
        <v>8227376074200.0049</v>
      </c>
      <c r="DH31" s="202">
        <f t="shared" si="95"/>
        <v>8839094676980.2813</v>
      </c>
      <c r="DI31" s="202">
        <f t="shared" si="95"/>
        <v>10158207010796.217</v>
      </c>
      <c r="DJ31" s="202">
        <f t="shared" si="95"/>
        <v>12057176210798.439</v>
      </c>
      <c r="DK31" s="202">
        <f t="shared" si="95"/>
        <v>12616925449491.479</v>
      </c>
      <c r="DL31" s="202">
        <f t="shared" si="95"/>
        <v>12920135227054.006</v>
      </c>
      <c r="DM31" s="202">
        <f t="shared" si="95"/>
        <v>13139615702918.748</v>
      </c>
      <c r="DN31" s="202">
        <f t="shared" si="95"/>
        <v>13370939091469.957</v>
      </c>
      <c r="DP31" s="202">
        <f>SUM(DP24:DP30)</f>
        <v>440918492262.64667</v>
      </c>
      <c r="DQ31" s="202">
        <f t="shared" ref="DQ31:EA31" si="96">SUM(DQ24:DQ30)</f>
        <v>2843141394742.9521</v>
      </c>
      <c r="DR31" s="202">
        <f t="shared" si="96"/>
        <v>3943066156542.7251</v>
      </c>
      <c r="DS31" s="202">
        <f t="shared" si="96"/>
        <v>4588737986199.8965</v>
      </c>
      <c r="DT31" s="202">
        <f t="shared" si="96"/>
        <v>5877997173844.2402</v>
      </c>
      <c r="DU31" s="202">
        <f t="shared" si="96"/>
        <v>6673216340268.8467</v>
      </c>
      <c r="DV31" s="202">
        <f t="shared" si="96"/>
        <v>8227361735041.5889</v>
      </c>
      <c r="DW31" s="202">
        <f t="shared" si="96"/>
        <v>10368028504299.35</v>
      </c>
      <c r="DX31" s="202">
        <f t="shared" si="96"/>
        <v>11250588532423.367</v>
      </c>
      <c r="DY31" s="202">
        <f t="shared" si="96"/>
        <v>11879986931490.34</v>
      </c>
      <c r="DZ31" s="202">
        <f t="shared" si="96"/>
        <v>12627899591809.984</v>
      </c>
      <c r="EA31" s="202">
        <f t="shared" si="96"/>
        <v>13331270721469.949</v>
      </c>
      <c r="EC31" s="449">
        <v>1000000</v>
      </c>
      <c r="ED31" s="449">
        <v>1000000</v>
      </c>
      <c r="EE31" s="449">
        <v>1000000</v>
      </c>
      <c r="EF31" s="449">
        <v>1000000</v>
      </c>
      <c r="EG31" s="449">
        <v>1000000</v>
      </c>
      <c r="EH31" s="449">
        <v>1000000</v>
      </c>
      <c r="EI31" s="449">
        <v>1000000</v>
      </c>
      <c r="EJ31" s="449">
        <v>1000000</v>
      </c>
      <c r="EK31" s="449">
        <v>1000000</v>
      </c>
      <c r="EL31" s="449">
        <v>1000000</v>
      </c>
      <c r="EM31" s="449">
        <v>1000000</v>
      </c>
      <c r="EN31" s="449">
        <v>1000000</v>
      </c>
      <c r="EP31" s="449">
        <v>1000000</v>
      </c>
      <c r="EQ31" s="449">
        <v>1000000</v>
      </c>
      <c r="ER31" s="449">
        <v>1000000</v>
      </c>
      <c r="ES31" s="449">
        <v>1000000</v>
      </c>
      <c r="ET31" s="449">
        <v>1000000</v>
      </c>
      <c r="EU31" s="449">
        <v>1000000</v>
      </c>
      <c r="EV31" s="449">
        <v>1000000</v>
      </c>
      <c r="EW31" s="449">
        <v>1000000</v>
      </c>
      <c r="EX31" s="449">
        <v>1000000</v>
      </c>
      <c r="EY31" s="449">
        <v>1000000</v>
      </c>
      <c r="EZ31" s="449">
        <v>1000000</v>
      </c>
      <c r="FA31" s="449">
        <v>1000000</v>
      </c>
    </row>
    <row r="32" spans="1:157" ht="22.8">
      <c r="T32" s="137"/>
      <c r="V32" s="579"/>
      <c r="W32" s="204"/>
      <c r="X32" s="193"/>
      <c r="Y32" s="205"/>
      <c r="Z32" s="193"/>
      <c r="AA32" s="193"/>
      <c r="AB32" s="193"/>
      <c r="AC32" s="193"/>
      <c r="AD32" s="562"/>
      <c r="AE32" s="205"/>
      <c r="AF32" s="205"/>
      <c r="AG32" s="205"/>
      <c r="AH32" s="400"/>
      <c r="AI32" s="206"/>
      <c r="AJ32" s="194"/>
      <c r="AK32" s="194"/>
      <c r="AL32" s="194"/>
      <c r="AN32" s="400" t="s">
        <v>201</v>
      </c>
      <c r="AO32" s="206"/>
      <c r="AP32" s="194"/>
      <c r="AQ32" s="194"/>
      <c r="AR32" s="194"/>
      <c r="AS32" s="195"/>
      <c r="AT32" s="400" t="s">
        <v>201</v>
      </c>
      <c r="AU32" s="206"/>
      <c r="AV32" s="400"/>
      <c r="AW32" s="338"/>
      <c r="AX32" s="328"/>
      <c r="AY32" s="338">
        <f t="shared" si="70"/>
        <v>0</v>
      </c>
      <c r="AZ32" s="140"/>
      <c r="BA32" s="140"/>
      <c r="BC32" s="140"/>
      <c r="BD32" s="140"/>
      <c r="BE32" s="140"/>
      <c r="BF32" s="140"/>
      <c r="BG32" s="140"/>
      <c r="BH32" s="140"/>
      <c r="BI32" s="140"/>
      <c r="BJ32" s="140"/>
      <c r="BK32" s="140"/>
      <c r="BL32" s="140"/>
      <c r="BM32" s="140"/>
      <c r="BN32" s="140"/>
      <c r="BO32" s="484"/>
      <c r="BP32" s="140"/>
      <c r="BQ32" s="140"/>
      <c r="BR32" s="140"/>
      <c r="BS32" s="140"/>
      <c r="BT32" s="140"/>
      <c r="BU32" s="140"/>
      <c r="BV32" s="140"/>
      <c r="BW32" s="140"/>
      <c r="BX32" s="140"/>
      <c r="BY32" s="140"/>
      <c r="BZ32" s="140"/>
      <c r="CA32" s="140"/>
      <c r="CC32" s="368"/>
      <c r="CD32" s="368"/>
      <c r="CE32" s="368"/>
      <c r="CF32" s="368"/>
      <c r="CG32" s="368"/>
      <c r="CH32" s="368"/>
      <c r="CI32" s="368"/>
      <c r="CJ32" s="368"/>
      <c r="CK32" s="368"/>
      <c r="CL32" s="368"/>
      <c r="CM32" s="368"/>
      <c r="CN32" s="368"/>
      <c r="CP32" s="368"/>
      <c r="CQ32" s="368"/>
      <c r="CR32" s="368"/>
      <c r="CS32" s="368"/>
      <c r="CT32" s="368"/>
      <c r="CU32" s="368"/>
      <c r="CV32" s="368"/>
      <c r="CW32" s="368"/>
      <c r="CX32" s="368"/>
      <c r="CY32" s="368"/>
      <c r="CZ32" s="368"/>
      <c r="DA32" s="368"/>
      <c r="DC32" s="368"/>
      <c r="DD32" s="368"/>
      <c r="DE32" s="368"/>
      <c r="DF32" s="368"/>
      <c r="DG32" s="368"/>
      <c r="DH32" s="368"/>
      <c r="DI32" s="368"/>
      <c r="DJ32" s="368"/>
      <c r="DK32" s="368"/>
      <c r="DL32" s="368"/>
      <c r="DM32" s="368"/>
      <c r="DN32" s="368"/>
      <c r="DP32" s="368"/>
      <c r="DQ32" s="368"/>
      <c r="DR32" s="368"/>
      <c r="DS32" s="368"/>
      <c r="DT32" s="368"/>
      <c r="DU32" s="368"/>
      <c r="DV32" s="368"/>
      <c r="DW32" s="368"/>
      <c r="DX32" s="368"/>
      <c r="DY32" s="368"/>
      <c r="DZ32" s="368"/>
      <c r="EA32" s="368"/>
      <c r="EC32" s="368"/>
      <c r="ED32" s="368"/>
      <c r="EE32" s="368"/>
      <c r="EF32" s="368"/>
      <c r="EG32" s="368"/>
      <c r="EH32" s="368"/>
      <c r="EI32" s="368"/>
      <c r="EJ32" s="368"/>
      <c r="EK32" s="368"/>
      <c r="EL32" s="368"/>
      <c r="EM32" s="368"/>
      <c r="EN32" s="368"/>
      <c r="EP32" s="368"/>
      <c r="EQ32" s="368"/>
      <c r="ER32" s="368"/>
      <c r="ES32" s="368"/>
      <c r="ET32" s="368"/>
      <c r="EU32" s="368"/>
      <c r="EV32" s="368"/>
      <c r="EW32" s="368"/>
      <c r="EX32" s="368"/>
      <c r="EY32" s="368"/>
      <c r="EZ32" s="368"/>
      <c r="FA32" s="368"/>
    </row>
    <row r="33" spans="2:157">
      <c r="T33" s="143" t="s">
        <v>202</v>
      </c>
      <c r="U33" s="379"/>
      <c r="V33" s="144" t="s">
        <v>202</v>
      </c>
      <c r="W33" s="207"/>
      <c r="X33" s="207"/>
      <c r="Y33" s="207"/>
      <c r="Z33" s="207"/>
      <c r="AA33" s="207"/>
      <c r="AB33" s="207"/>
      <c r="AC33" s="207"/>
      <c r="AD33" s="401"/>
      <c r="AE33" s="207"/>
      <c r="AF33" s="207"/>
      <c r="AG33" s="207"/>
      <c r="AH33" s="401"/>
      <c r="AI33" s="208"/>
      <c r="AJ33" s="209"/>
      <c r="AK33" s="209"/>
      <c r="AL33" s="209"/>
      <c r="AM33" s="134"/>
      <c r="AN33" s="401"/>
      <c r="AO33" s="208"/>
      <c r="AP33" s="209"/>
      <c r="AQ33" s="209"/>
      <c r="AR33" s="209"/>
      <c r="AS33" s="210"/>
      <c r="AT33" s="401"/>
      <c r="AU33" s="208"/>
      <c r="AV33" s="401"/>
      <c r="AW33" s="339"/>
      <c r="AX33" s="339"/>
      <c r="AY33" s="339">
        <f t="shared" si="70"/>
        <v>0</v>
      </c>
      <c r="AZ33" s="209"/>
      <c r="BA33" s="209"/>
      <c r="BC33" s="140"/>
      <c r="BD33" s="140"/>
      <c r="BE33" s="140"/>
      <c r="BF33" s="140"/>
      <c r="BG33" s="140"/>
      <c r="BH33" s="140"/>
      <c r="BI33" s="140"/>
      <c r="BJ33" s="140"/>
      <c r="BK33" s="140"/>
      <c r="BL33" s="140"/>
      <c r="BM33" s="140"/>
      <c r="BN33" s="140"/>
      <c r="BO33" s="484"/>
      <c r="BP33" s="140"/>
      <c r="BQ33" s="140"/>
      <c r="BR33" s="140"/>
      <c r="BS33" s="140"/>
      <c r="BT33" s="140"/>
      <c r="BU33" s="140"/>
      <c r="BV33" s="140"/>
      <c r="BW33" s="140"/>
      <c r="BX33" s="140"/>
      <c r="BY33" s="140"/>
      <c r="BZ33" s="140"/>
      <c r="CA33" s="140"/>
      <c r="CC33" s="368"/>
      <c r="CD33" s="368"/>
      <c r="CE33" s="368"/>
      <c r="CF33" s="368"/>
      <c r="CG33" s="368"/>
      <c r="CH33" s="368"/>
      <c r="CI33" s="368"/>
      <c r="CJ33" s="368"/>
      <c r="CK33" s="368"/>
      <c r="CL33" s="368"/>
      <c r="CM33" s="368"/>
      <c r="CN33" s="368"/>
      <c r="CP33" s="368"/>
      <c r="CQ33" s="368"/>
      <c r="CR33" s="368"/>
      <c r="CS33" s="368"/>
      <c r="CT33" s="368"/>
      <c r="CU33" s="368"/>
      <c r="CV33" s="368"/>
      <c r="CW33" s="368"/>
      <c r="CX33" s="368"/>
      <c r="CY33" s="368"/>
      <c r="CZ33" s="368"/>
      <c r="DA33" s="368"/>
      <c r="DC33" s="368"/>
      <c r="DD33" s="368"/>
      <c r="DE33" s="368"/>
      <c r="DF33" s="368"/>
      <c r="DG33" s="368"/>
      <c r="DH33" s="368"/>
      <c r="DI33" s="368"/>
      <c r="DJ33" s="368"/>
      <c r="DK33" s="368"/>
      <c r="DL33" s="368"/>
      <c r="DM33" s="368"/>
      <c r="DN33" s="368"/>
      <c r="DP33" s="368"/>
      <c r="DQ33" s="368"/>
      <c r="DR33" s="368"/>
      <c r="DS33" s="368"/>
      <c r="DT33" s="368"/>
      <c r="DU33" s="368"/>
      <c r="DV33" s="368"/>
      <c r="DW33" s="368"/>
      <c r="DX33" s="368"/>
      <c r="DY33" s="368"/>
      <c r="DZ33" s="368"/>
      <c r="EA33" s="368"/>
      <c r="EC33" s="368"/>
      <c r="ED33" s="368"/>
      <c r="EE33" s="368"/>
      <c r="EF33" s="368"/>
      <c r="EG33" s="368"/>
      <c r="EH33" s="368"/>
      <c r="EI33" s="368"/>
      <c r="EJ33" s="368"/>
      <c r="EK33" s="368"/>
      <c r="EL33" s="368"/>
      <c r="EM33" s="368"/>
      <c r="EN33" s="368"/>
      <c r="EP33" s="368"/>
      <c r="EQ33" s="368"/>
      <c r="ER33" s="368"/>
      <c r="ES33" s="368"/>
      <c r="ET33" s="368"/>
      <c r="EU33" s="368"/>
      <c r="EV33" s="368"/>
      <c r="EW33" s="368"/>
      <c r="EX33" s="368"/>
      <c r="EY33" s="368"/>
      <c r="EZ33" s="368"/>
      <c r="FA33" s="368"/>
    </row>
    <row r="34" spans="2:157" ht="12.75" customHeight="1" thickBot="1">
      <c r="T34" s="137"/>
      <c r="V34" s="138"/>
      <c r="W34" s="137"/>
      <c r="X34" s="137"/>
      <c r="Y34" s="137"/>
      <c r="Z34" s="137"/>
      <c r="AA34" s="137"/>
      <c r="AB34" s="137"/>
      <c r="AC34" s="137"/>
      <c r="AD34" s="368"/>
      <c r="AE34" s="137"/>
      <c r="AF34" s="137"/>
      <c r="AG34" s="137"/>
      <c r="AH34" s="368"/>
      <c r="AI34" s="139"/>
      <c r="AJ34" s="140"/>
      <c r="AK34" s="140"/>
      <c r="AL34" s="140"/>
      <c r="AM34" s="134"/>
      <c r="AN34" s="368"/>
      <c r="AO34" s="139"/>
      <c r="AP34" s="140"/>
      <c r="AQ34" s="140"/>
      <c r="AR34" s="140"/>
      <c r="AS34" s="134"/>
      <c r="AT34" s="368"/>
      <c r="AU34" s="139"/>
      <c r="AV34" s="368"/>
      <c r="AW34" s="328"/>
      <c r="AX34" s="328"/>
      <c r="AY34" s="328">
        <f t="shared" si="70"/>
        <v>0</v>
      </c>
      <c r="AZ34" s="140"/>
      <c r="BA34" s="140"/>
      <c r="BC34" s="140"/>
      <c r="BD34" s="140"/>
      <c r="BE34" s="140"/>
      <c r="BF34" s="140"/>
      <c r="BG34" s="140"/>
      <c r="BH34" s="140"/>
      <c r="BI34" s="140"/>
      <c r="BJ34" s="140"/>
      <c r="BK34" s="140"/>
      <c r="BL34" s="140"/>
      <c r="BM34" s="140"/>
      <c r="BN34" s="140"/>
      <c r="BO34" s="484"/>
      <c r="BP34" s="140"/>
      <c r="BQ34" s="140"/>
      <c r="BR34" s="140"/>
      <c r="BS34" s="140"/>
      <c r="BT34" s="140"/>
      <c r="BU34" s="140"/>
      <c r="BV34" s="140"/>
      <c r="BW34" s="140"/>
      <c r="BX34" s="140"/>
      <c r="BY34" s="140"/>
      <c r="BZ34" s="140"/>
      <c r="CA34" s="140"/>
      <c r="CC34" s="368"/>
      <c r="CD34" s="368"/>
      <c r="CE34" s="368"/>
      <c r="CF34" s="368"/>
      <c r="CG34" s="368"/>
      <c r="CH34" s="368"/>
      <c r="CI34" s="368"/>
      <c r="CJ34" s="368"/>
      <c r="CK34" s="368"/>
      <c r="CL34" s="368"/>
      <c r="CM34" s="368"/>
      <c r="CN34" s="368"/>
      <c r="CP34" s="368"/>
      <c r="CQ34" s="368"/>
      <c r="CR34" s="368"/>
      <c r="CS34" s="368"/>
      <c r="CT34" s="368"/>
      <c r="CU34" s="368"/>
      <c r="CV34" s="368"/>
      <c r="CW34" s="368"/>
      <c r="CX34" s="368"/>
      <c r="CY34" s="368"/>
      <c r="CZ34" s="368"/>
      <c r="DA34" s="368"/>
      <c r="DC34" s="368"/>
      <c r="DD34" s="368"/>
      <c r="DE34" s="368"/>
      <c r="DF34" s="368"/>
      <c r="DG34" s="368"/>
      <c r="DH34" s="368"/>
      <c r="DI34" s="368"/>
      <c r="DJ34" s="368"/>
      <c r="DK34" s="368"/>
      <c r="DL34" s="368"/>
      <c r="DM34" s="368"/>
      <c r="DN34" s="368"/>
      <c r="DP34" s="368"/>
      <c r="DQ34" s="368"/>
      <c r="DR34" s="368"/>
      <c r="DS34" s="368"/>
      <c r="DT34" s="368"/>
      <c r="DU34" s="368"/>
      <c r="DV34" s="368"/>
      <c r="DW34" s="368"/>
      <c r="DX34" s="368"/>
      <c r="DY34" s="368"/>
      <c r="DZ34" s="368"/>
      <c r="EA34" s="368"/>
      <c r="EC34" s="368"/>
      <c r="ED34" s="368"/>
      <c r="EE34" s="368"/>
      <c r="EF34" s="368"/>
      <c r="EG34" s="368"/>
      <c r="EH34" s="368"/>
      <c r="EI34" s="368"/>
      <c r="EJ34" s="368"/>
      <c r="EK34" s="368"/>
      <c r="EL34" s="368"/>
      <c r="EM34" s="368"/>
      <c r="EN34" s="368"/>
      <c r="EP34" s="368"/>
      <c r="EQ34" s="368"/>
      <c r="ER34" s="368"/>
      <c r="ES34" s="368"/>
      <c r="ET34" s="368"/>
      <c r="EU34" s="368"/>
      <c r="EV34" s="368"/>
      <c r="EW34" s="368"/>
      <c r="EX34" s="368"/>
      <c r="EY34" s="368"/>
      <c r="EZ34" s="368"/>
      <c r="FA34" s="368"/>
    </row>
    <row r="35" spans="2:157" ht="69" customHeight="1" thickBot="1">
      <c r="T35" s="150" t="s">
        <v>178</v>
      </c>
      <c r="U35" s="376"/>
      <c r="V35" s="151" t="s">
        <v>178</v>
      </c>
      <c r="W35" s="152" t="s">
        <v>425</v>
      </c>
      <c r="X35" s="152" t="s">
        <v>123</v>
      </c>
      <c r="Y35" s="152" t="s">
        <v>124</v>
      </c>
      <c r="Z35" s="152" t="s">
        <v>125</v>
      </c>
      <c r="AA35" s="152" t="s">
        <v>126</v>
      </c>
      <c r="AB35" s="152" t="s">
        <v>127</v>
      </c>
      <c r="AC35" s="151" t="s">
        <v>128</v>
      </c>
      <c r="AD35" s="394" t="s">
        <v>424</v>
      </c>
      <c r="AE35" s="151" t="s">
        <v>423</v>
      </c>
      <c r="AF35" s="151" t="s">
        <v>129</v>
      </c>
      <c r="AG35" s="151" t="s">
        <v>130</v>
      </c>
      <c r="AH35" s="394" t="s">
        <v>7</v>
      </c>
      <c r="AI35" s="153" t="s">
        <v>131</v>
      </c>
      <c r="AJ35" s="154" t="s">
        <v>132</v>
      </c>
      <c r="AK35" s="154" t="s">
        <v>133</v>
      </c>
      <c r="AL35" s="154" t="s">
        <v>134</v>
      </c>
      <c r="AM35" s="155" t="s">
        <v>135</v>
      </c>
      <c r="AN35" s="394" t="s">
        <v>136</v>
      </c>
      <c r="AO35" s="153" t="s">
        <v>137</v>
      </c>
      <c r="AP35" s="154" t="s">
        <v>138</v>
      </c>
      <c r="AQ35" s="154" t="s">
        <v>139</v>
      </c>
      <c r="AR35" s="154" t="s">
        <v>140</v>
      </c>
      <c r="AS35" s="155" t="s">
        <v>141</v>
      </c>
      <c r="AT35" s="394" t="s">
        <v>142</v>
      </c>
      <c r="AU35" s="153" t="s">
        <v>143</v>
      </c>
      <c r="AV35" s="394" t="s">
        <v>144</v>
      </c>
      <c r="AW35" s="329" t="s">
        <v>145</v>
      </c>
      <c r="AX35" s="329" t="s">
        <v>146</v>
      </c>
      <c r="AY35" s="329" t="s">
        <v>147</v>
      </c>
      <c r="AZ35" s="156" t="s">
        <v>148</v>
      </c>
      <c r="BA35" s="157" t="s">
        <v>149</v>
      </c>
      <c r="BC35" s="485" t="s">
        <v>150</v>
      </c>
      <c r="BD35" s="485" t="s">
        <v>151</v>
      </c>
      <c r="BE35" s="485" t="s">
        <v>152</v>
      </c>
      <c r="BF35" s="485" t="s">
        <v>153</v>
      </c>
      <c r="BG35" s="485" t="s">
        <v>154</v>
      </c>
      <c r="BH35" s="485" t="s">
        <v>155</v>
      </c>
      <c r="BI35" s="485" t="s">
        <v>156</v>
      </c>
      <c r="BJ35" s="485" t="s">
        <v>157</v>
      </c>
      <c r="BK35" s="485" t="s">
        <v>104</v>
      </c>
      <c r="BL35" s="485" t="s">
        <v>158</v>
      </c>
      <c r="BM35" s="485" t="s">
        <v>159</v>
      </c>
      <c r="BN35" s="485" t="s">
        <v>160</v>
      </c>
      <c r="BO35" s="484"/>
      <c r="BP35" s="485" t="s">
        <v>150</v>
      </c>
      <c r="BQ35" s="485" t="s">
        <v>151</v>
      </c>
      <c r="BR35" s="485" t="s">
        <v>152</v>
      </c>
      <c r="BS35" s="485" t="s">
        <v>153</v>
      </c>
      <c r="BT35" s="485" t="s">
        <v>154</v>
      </c>
      <c r="BU35" s="485" t="s">
        <v>155</v>
      </c>
      <c r="BV35" s="485" t="s">
        <v>156</v>
      </c>
      <c r="BW35" s="485" t="s">
        <v>157</v>
      </c>
      <c r="BX35" s="485" t="s">
        <v>104</v>
      </c>
      <c r="BY35" s="485" t="s">
        <v>158</v>
      </c>
      <c r="BZ35" s="485" t="s">
        <v>159</v>
      </c>
      <c r="CA35" s="485" t="s">
        <v>160</v>
      </c>
      <c r="CC35" s="447" t="s">
        <v>150</v>
      </c>
      <c r="CD35" s="447" t="s">
        <v>151</v>
      </c>
      <c r="CE35" s="447" t="s">
        <v>152</v>
      </c>
      <c r="CF35" s="447" t="s">
        <v>153</v>
      </c>
      <c r="CG35" s="447" t="s">
        <v>154</v>
      </c>
      <c r="CH35" s="447" t="s">
        <v>155</v>
      </c>
      <c r="CI35" s="447" t="s">
        <v>156</v>
      </c>
      <c r="CJ35" s="447" t="s">
        <v>157</v>
      </c>
      <c r="CK35" s="447" t="s">
        <v>104</v>
      </c>
      <c r="CL35" s="447" t="s">
        <v>158</v>
      </c>
      <c r="CM35" s="447" t="s">
        <v>159</v>
      </c>
      <c r="CN35" s="447" t="s">
        <v>160</v>
      </c>
      <c r="CP35" s="447" t="s">
        <v>150</v>
      </c>
      <c r="CQ35" s="447" t="s">
        <v>151</v>
      </c>
      <c r="CR35" s="447" t="s">
        <v>152</v>
      </c>
      <c r="CS35" s="447" t="s">
        <v>153</v>
      </c>
      <c r="CT35" s="447" t="s">
        <v>154</v>
      </c>
      <c r="CU35" s="447" t="s">
        <v>155</v>
      </c>
      <c r="CV35" s="447" t="s">
        <v>156</v>
      </c>
      <c r="CW35" s="447" t="s">
        <v>157</v>
      </c>
      <c r="CX35" s="447" t="s">
        <v>104</v>
      </c>
      <c r="CY35" s="447" t="s">
        <v>158</v>
      </c>
      <c r="CZ35" s="447" t="s">
        <v>159</v>
      </c>
      <c r="DA35" s="447" t="s">
        <v>160</v>
      </c>
      <c r="DC35" s="447" t="s">
        <v>150</v>
      </c>
      <c r="DD35" s="447" t="s">
        <v>151</v>
      </c>
      <c r="DE35" s="447" t="s">
        <v>152</v>
      </c>
      <c r="DF35" s="447" t="s">
        <v>153</v>
      </c>
      <c r="DG35" s="447" t="s">
        <v>154</v>
      </c>
      <c r="DH35" s="447" t="s">
        <v>155</v>
      </c>
      <c r="DI35" s="447" t="s">
        <v>156</v>
      </c>
      <c r="DJ35" s="447" t="s">
        <v>157</v>
      </c>
      <c r="DK35" s="447" t="s">
        <v>104</v>
      </c>
      <c r="DL35" s="447" t="s">
        <v>158</v>
      </c>
      <c r="DM35" s="447" t="s">
        <v>159</v>
      </c>
      <c r="DN35" s="447" t="s">
        <v>160</v>
      </c>
      <c r="DP35" s="447" t="s">
        <v>150</v>
      </c>
      <c r="DQ35" s="447" t="s">
        <v>151</v>
      </c>
      <c r="DR35" s="447" t="s">
        <v>152</v>
      </c>
      <c r="DS35" s="447" t="s">
        <v>153</v>
      </c>
      <c r="DT35" s="447" t="s">
        <v>154</v>
      </c>
      <c r="DU35" s="447" t="s">
        <v>155</v>
      </c>
      <c r="DV35" s="447" t="s">
        <v>156</v>
      </c>
      <c r="DW35" s="447" t="s">
        <v>157</v>
      </c>
      <c r="DX35" s="447" t="s">
        <v>104</v>
      </c>
      <c r="DY35" s="447" t="s">
        <v>158</v>
      </c>
      <c r="DZ35" s="447" t="s">
        <v>159</v>
      </c>
      <c r="EA35" s="447" t="s">
        <v>160</v>
      </c>
      <c r="EC35" s="447" t="s">
        <v>150</v>
      </c>
      <c r="ED35" s="447" t="s">
        <v>151</v>
      </c>
      <c r="EE35" s="447" t="s">
        <v>152</v>
      </c>
      <c r="EF35" s="447" t="s">
        <v>153</v>
      </c>
      <c r="EG35" s="447" t="s">
        <v>154</v>
      </c>
      <c r="EH35" s="447" t="s">
        <v>155</v>
      </c>
      <c r="EI35" s="447" t="s">
        <v>156</v>
      </c>
      <c r="EJ35" s="447" t="s">
        <v>157</v>
      </c>
      <c r="EK35" s="447" t="s">
        <v>104</v>
      </c>
      <c r="EL35" s="447" t="s">
        <v>158</v>
      </c>
      <c r="EM35" s="447" t="s">
        <v>159</v>
      </c>
      <c r="EN35" s="447" t="s">
        <v>160</v>
      </c>
      <c r="EP35" s="447" t="s">
        <v>150</v>
      </c>
      <c r="EQ35" s="447" t="s">
        <v>151</v>
      </c>
      <c r="ER35" s="447" t="s">
        <v>152</v>
      </c>
      <c r="ES35" s="447" t="s">
        <v>153</v>
      </c>
      <c r="ET35" s="447" t="s">
        <v>154</v>
      </c>
      <c r="EU35" s="447" t="s">
        <v>155</v>
      </c>
      <c r="EV35" s="447" t="s">
        <v>156</v>
      </c>
      <c r="EW35" s="447" t="s">
        <v>157</v>
      </c>
      <c r="EX35" s="447" t="s">
        <v>104</v>
      </c>
      <c r="EY35" s="447" t="s">
        <v>158</v>
      </c>
      <c r="EZ35" s="447" t="s">
        <v>159</v>
      </c>
      <c r="FA35" s="447" t="s">
        <v>160</v>
      </c>
    </row>
    <row r="36" spans="2:157" ht="25.5" customHeight="1">
      <c r="B36" s="1" t="s">
        <v>180</v>
      </c>
      <c r="C36" s="1" t="s">
        <v>181</v>
      </c>
      <c r="D36" s="1" t="s">
        <v>161</v>
      </c>
      <c r="E36" s="1" t="s">
        <v>162</v>
      </c>
      <c r="F36" s="1" t="s">
        <v>161</v>
      </c>
      <c r="G36" s="1" t="s">
        <v>161</v>
      </c>
      <c r="H36" s="1" t="s">
        <v>161</v>
      </c>
      <c r="I36" s="1" t="s">
        <v>161</v>
      </c>
      <c r="J36" s="1" t="s">
        <v>161</v>
      </c>
      <c r="K36" s="1" t="s">
        <v>161</v>
      </c>
      <c r="L36" s="1" t="s">
        <v>161</v>
      </c>
      <c r="M36" s="1" t="s">
        <v>161</v>
      </c>
      <c r="N36" s="1" t="s">
        <v>161</v>
      </c>
      <c r="O36" s="1" t="s">
        <v>161</v>
      </c>
      <c r="T36" s="197" t="s">
        <v>182</v>
      </c>
      <c r="U36" s="380"/>
      <c r="V36" s="198" t="s">
        <v>182</v>
      </c>
      <c r="W36" s="334">
        <f>W73</f>
        <v>180669.5</v>
      </c>
      <c r="X36" s="334">
        <f t="shared" ref="X36:AH36" si="97">X73</f>
        <v>0</v>
      </c>
      <c r="Y36" s="334">
        <f t="shared" si="97"/>
        <v>0</v>
      </c>
      <c r="Z36" s="334">
        <f t="shared" si="97"/>
        <v>0</v>
      </c>
      <c r="AA36" s="334">
        <f t="shared" si="97"/>
        <v>0</v>
      </c>
      <c r="AB36" s="334">
        <f t="shared" si="97"/>
        <v>0</v>
      </c>
      <c r="AC36" s="334">
        <f t="shared" si="97"/>
        <v>0</v>
      </c>
      <c r="AD36" s="397">
        <f t="shared" si="97"/>
        <v>180669.5</v>
      </c>
      <c r="AE36" s="334">
        <f>AE73</f>
        <v>3077.88</v>
      </c>
      <c r="AF36" s="334">
        <f>AF73</f>
        <v>161123.60541128996</v>
      </c>
      <c r="AG36" s="334">
        <f>AG73</f>
        <v>16468.014588710008</v>
      </c>
      <c r="AH36" s="397">
        <f t="shared" si="97"/>
        <v>113877.44227329001</v>
      </c>
      <c r="AI36" s="171">
        <f t="shared" ref="AI36:AI43" si="98">+AH36/AD36</f>
        <v>0.63030806125710215</v>
      </c>
      <c r="AJ36" s="211">
        <f t="shared" ref="AJ36:AJ43" si="99">+AH36/AG36</f>
        <v>6.9150680951765171</v>
      </c>
      <c r="AK36" s="486">
        <f>AK73</f>
        <v>140520.2896439</v>
      </c>
      <c r="AL36" s="486">
        <f>+AH36-AK36</f>
        <v>-26642.84737060999</v>
      </c>
      <c r="AM36" s="166">
        <f t="shared" ref="AM36:AM43" si="100">INDEX(BC36:BN36,MATCH($W$1,$BC$86:$BN$86,0))</f>
        <v>0.7777753834703699</v>
      </c>
      <c r="AN36" s="397">
        <f>AN73</f>
        <v>110587.64864887002</v>
      </c>
      <c r="AO36" s="173">
        <f t="shared" ref="AO36:AO43" si="101">+AN36/AD36</f>
        <v>0.61209915701803574</v>
      </c>
      <c r="AP36" s="212">
        <f t="shared" ref="AP36:AP43" si="102">+AN36/AG36</f>
        <v>6.7152994098442012</v>
      </c>
      <c r="AQ36" s="172">
        <f>AQ73</f>
        <v>112306.18551856668</v>
      </c>
      <c r="AR36" s="172">
        <f>+AN36-AQ36</f>
        <v>-1718.5368696966616</v>
      </c>
      <c r="AS36" s="166">
        <f t="shared" ref="AS36:AS43" si="103">INDEX(BP36:CA36,MATCH($W$1,$BP$86:$CA$86,0))</f>
        <v>0.62161120453959673</v>
      </c>
      <c r="AT36" s="397">
        <f>AT73</f>
        <v>110529.58265149001</v>
      </c>
      <c r="AU36" s="173">
        <f t="shared" ref="AU36:AU43" si="104">+AT36/AD36</f>
        <v>0.61177776354885582</v>
      </c>
      <c r="AV36" s="397">
        <f t="shared" ref="AV36:AV42" si="105">+AD36-AH36</f>
        <v>66792.057726709987</v>
      </c>
      <c r="AW36" s="332">
        <f t="shared" ref="AW36:AW42" si="106">+AH36-AN36</f>
        <v>3289.7936244199955</v>
      </c>
      <c r="AX36" s="333">
        <f t="shared" ref="AX36:AX42" si="107">+AD36-AN36</f>
        <v>70081.851351129983</v>
      </c>
      <c r="AY36" s="334">
        <f t="shared" ref="AY36:AY46" si="108">+AG36-AH36</f>
        <v>-97409.427684580005</v>
      </c>
      <c r="AZ36" s="174">
        <f t="shared" ref="AZ36:AZ42" si="109">AD36*AS36</f>
        <v>112306.18551856666</v>
      </c>
      <c r="BA36" s="168">
        <f t="shared" ref="BA36:BA43" si="110">IF(AND(AZ36=0,AN36&gt;AZ36),1,IFERROR(AN36/AZ36,1))</f>
        <v>0.98469775407506355</v>
      </c>
      <c r="BC36" s="482">
        <f>BC73</f>
        <v>0.26533949628908038</v>
      </c>
      <c r="BD36" s="482">
        <f t="shared" ref="BD36:CA36" si="111">BD73</f>
        <v>0.45151089912132381</v>
      </c>
      <c r="BE36" s="482">
        <f t="shared" si="111"/>
        <v>0.5798571045627513</v>
      </c>
      <c r="BF36" s="482">
        <f t="shared" si="111"/>
        <v>0.63184575656599484</v>
      </c>
      <c r="BG36" s="482">
        <f t="shared" si="111"/>
        <v>0.65378130848261606</v>
      </c>
      <c r="BH36" s="482">
        <f t="shared" si="111"/>
        <v>0.7777753834703699</v>
      </c>
      <c r="BI36" s="482">
        <f t="shared" si="111"/>
        <v>0.8012053768948274</v>
      </c>
      <c r="BJ36" s="482">
        <f t="shared" si="111"/>
        <v>0.82362668387248561</v>
      </c>
      <c r="BK36" s="482">
        <f t="shared" si="111"/>
        <v>0.91814227835854978</v>
      </c>
      <c r="BL36" s="482">
        <f t="shared" si="111"/>
        <v>0.93897083657119773</v>
      </c>
      <c r="BM36" s="482">
        <f t="shared" si="111"/>
        <v>0.96067238951178824</v>
      </c>
      <c r="BN36" s="482">
        <f t="shared" si="111"/>
        <v>1</v>
      </c>
      <c r="BO36" s="482"/>
      <c r="BP36" s="482">
        <f t="shared" si="111"/>
        <v>0.24965691863756753</v>
      </c>
      <c r="BQ36" s="482">
        <f t="shared" si="111"/>
        <v>0.34105122371032931</v>
      </c>
      <c r="BR36" s="482">
        <f t="shared" si="111"/>
        <v>0.50210655912296576</v>
      </c>
      <c r="BS36" s="482">
        <f t="shared" si="111"/>
        <v>0.56314471757859885</v>
      </c>
      <c r="BT36" s="482">
        <f t="shared" si="111"/>
        <v>0.59074237519651451</v>
      </c>
      <c r="BU36" s="482">
        <f t="shared" si="111"/>
        <v>0.62161120453959673</v>
      </c>
      <c r="BV36" s="482">
        <f t="shared" si="111"/>
        <v>0.75557912041360986</v>
      </c>
      <c r="BW36" s="482">
        <f t="shared" si="111"/>
        <v>0.78864400478534935</v>
      </c>
      <c r="BX36" s="482">
        <f t="shared" si="111"/>
        <v>0.81624166240879992</v>
      </c>
      <c r="BY36" s="482">
        <f t="shared" si="111"/>
        <v>0.91918684686992913</v>
      </c>
      <c r="BZ36" s="482">
        <f t="shared" si="111"/>
        <v>0.95010548562190444</v>
      </c>
      <c r="CA36" s="482">
        <f t="shared" si="111"/>
        <v>1</v>
      </c>
      <c r="CC36" s="456">
        <f>DC36/EC36</f>
        <v>47938.754124800005</v>
      </c>
      <c r="CD36" s="456">
        <f>DD36/ED36</f>
        <v>81574.248388799999</v>
      </c>
      <c r="CE36" s="456">
        <f t="shared" ref="CE36:CN42" si="112">DE36/EE36</f>
        <v>104762.4931528</v>
      </c>
      <c r="CF36" s="456">
        <f t="shared" si="112"/>
        <v>114155.25691590001</v>
      </c>
      <c r="CG36" s="456">
        <f t="shared" si="112"/>
        <v>118118.34211290001</v>
      </c>
      <c r="CH36" s="456">
        <f t="shared" si="112"/>
        <v>140520.28964390003</v>
      </c>
      <c r="CI36" s="456">
        <f t="shared" si="112"/>
        <v>144753.37484090001</v>
      </c>
      <c r="CJ36" s="456">
        <f t="shared" si="112"/>
        <v>148804.22116190003</v>
      </c>
      <c r="CK36" s="456">
        <f t="shared" si="112"/>
        <v>165880.30635990002</v>
      </c>
      <c r="CL36" s="456">
        <f t="shared" si="112"/>
        <v>169643.39155790003</v>
      </c>
      <c r="CM36" s="456">
        <f t="shared" si="112"/>
        <v>173564.20027690002</v>
      </c>
      <c r="CN36" s="456">
        <f t="shared" si="112"/>
        <v>180669.5</v>
      </c>
      <c r="CP36" s="453">
        <f t="shared" ref="CP36:DA42" si="113">DP36/EP36</f>
        <v>45105.390661789999</v>
      </c>
      <c r="CQ36" s="453">
        <f t="shared" si="113"/>
        <v>61617.554062133342</v>
      </c>
      <c r="CR36" s="453">
        <f t="shared" si="113"/>
        <v>90715.340983466682</v>
      </c>
      <c r="CS36" s="453">
        <f t="shared" si="113"/>
        <v>101743.07455256669</v>
      </c>
      <c r="CT36" s="453">
        <f t="shared" si="113"/>
        <v>106729.12955556669</v>
      </c>
      <c r="CU36" s="453">
        <f t="shared" si="113"/>
        <v>112306.18551856668</v>
      </c>
      <c r="CV36" s="453">
        <f t="shared" si="113"/>
        <v>136510.10189556668</v>
      </c>
      <c r="CW36" s="453">
        <f t="shared" si="113"/>
        <v>142483.91802256668</v>
      </c>
      <c r="CX36" s="453">
        <f t="shared" si="113"/>
        <v>147469.97302656667</v>
      </c>
      <c r="CY36" s="453">
        <f t="shared" si="113"/>
        <v>166069.02803056667</v>
      </c>
      <c r="CZ36" s="453">
        <f t="shared" si="113"/>
        <v>171655.08303456669</v>
      </c>
      <c r="DA36" s="453">
        <f t="shared" si="113"/>
        <v>180669.5</v>
      </c>
      <c r="DC36" s="213">
        <f>DC73</f>
        <v>47938754124.800003</v>
      </c>
      <c r="DD36" s="213">
        <f t="shared" ref="DD36:EA36" si="114">DD73</f>
        <v>81574248388.800003</v>
      </c>
      <c r="DE36" s="213">
        <f t="shared" si="114"/>
        <v>104762493152.8</v>
      </c>
      <c r="DF36" s="213">
        <f t="shared" si="114"/>
        <v>114155256915.90001</v>
      </c>
      <c r="DG36" s="213">
        <f t="shared" si="114"/>
        <v>118118342112.90001</v>
      </c>
      <c r="DH36" s="213">
        <f t="shared" si="114"/>
        <v>140520289643.90002</v>
      </c>
      <c r="DI36" s="213">
        <f t="shared" si="114"/>
        <v>144753374840.90002</v>
      </c>
      <c r="DJ36" s="213">
        <f t="shared" si="114"/>
        <v>148804221161.90002</v>
      </c>
      <c r="DK36" s="213">
        <f t="shared" si="114"/>
        <v>165880306359.90002</v>
      </c>
      <c r="DL36" s="213">
        <f t="shared" si="114"/>
        <v>169643391557.90002</v>
      </c>
      <c r="DM36" s="213">
        <f t="shared" si="114"/>
        <v>173564200276.90002</v>
      </c>
      <c r="DN36" s="213">
        <f t="shared" si="114"/>
        <v>180669500000</v>
      </c>
      <c r="DO36" s="213"/>
      <c r="DP36" s="213">
        <f t="shared" si="114"/>
        <v>45105390661.790001</v>
      </c>
      <c r="DQ36" s="213">
        <f t="shared" si="114"/>
        <v>61617554062.133339</v>
      </c>
      <c r="DR36" s="213">
        <f t="shared" si="114"/>
        <v>90715340983.466675</v>
      </c>
      <c r="DS36" s="213">
        <f t="shared" si="114"/>
        <v>101743074552.56668</v>
      </c>
      <c r="DT36" s="213">
        <f t="shared" si="114"/>
        <v>106729129555.56668</v>
      </c>
      <c r="DU36" s="213">
        <f t="shared" si="114"/>
        <v>112306185518.56668</v>
      </c>
      <c r="DV36" s="213">
        <f t="shared" si="114"/>
        <v>136510101895.56668</v>
      </c>
      <c r="DW36" s="213">
        <f t="shared" si="114"/>
        <v>142483918022.56668</v>
      </c>
      <c r="DX36" s="213">
        <f t="shared" si="114"/>
        <v>147469973026.56668</v>
      </c>
      <c r="DY36" s="213">
        <f t="shared" si="114"/>
        <v>166069028030.56668</v>
      </c>
      <c r="DZ36" s="213">
        <f t="shared" si="114"/>
        <v>171655083034.56668</v>
      </c>
      <c r="EA36" s="213">
        <f t="shared" si="114"/>
        <v>180669500000</v>
      </c>
      <c r="EC36" s="448">
        <v>1000000</v>
      </c>
      <c r="ED36" s="448">
        <v>1000000</v>
      </c>
      <c r="EE36" s="448">
        <v>1000000</v>
      </c>
      <c r="EF36" s="448">
        <v>1000000</v>
      </c>
      <c r="EG36" s="448">
        <v>1000000</v>
      </c>
      <c r="EH36" s="448">
        <v>1000000</v>
      </c>
      <c r="EI36" s="448">
        <v>1000000</v>
      </c>
      <c r="EJ36" s="448">
        <v>1000000</v>
      </c>
      <c r="EK36" s="448">
        <v>1000000</v>
      </c>
      <c r="EL36" s="448">
        <v>1000000</v>
      </c>
      <c r="EM36" s="448">
        <v>1000000</v>
      </c>
      <c r="EN36" s="448">
        <v>1000000</v>
      </c>
      <c r="EP36" s="448">
        <v>1000000</v>
      </c>
      <c r="EQ36" s="448">
        <v>1000000</v>
      </c>
      <c r="ER36" s="448">
        <v>1000000</v>
      </c>
      <c r="ES36" s="448">
        <v>1000000</v>
      </c>
      <c r="ET36" s="448">
        <v>1000000</v>
      </c>
      <c r="EU36" s="448">
        <v>1000000</v>
      </c>
      <c r="EV36" s="448">
        <v>1000000</v>
      </c>
      <c r="EW36" s="448">
        <v>1000000</v>
      </c>
      <c r="EX36" s="448">
        <v>1000000</v>
      </c>
      <c r="EY36" s="448">
        <v>1000000</v>
      </c>
      <c r="EZ36" s="448">
        <v>1000000</v>
      </c>
      <c r="FA36" s="448">
        <v>1000000</v>
      </c>
    </row>
    <row r="37" spans="2:157" ht="25.5" customHeight="1">
      <c r="B37" s="1" t="s">
        <v>183</v>
      </c>
      <c r="C37" s="1" t="s">
        <v>184</v>
      </c>
      <c r="D37" s="1" t="s">
        <v>161</v>
      </c>
      <c r="E37" s="1" t="s">
        <v>162</v>
      </c>
      <c r="F37" s="1" t="s">
        <v>161</v>
      </c>
      <c r="G37" s="1" t="s">
        <v>161</v>
      </c>
      <c r="H37" s="1" t="s">
        <v>161</v>
      </c>
      <c r="I37" s="1" t="s">
        <v>161</v>
      </c>
      <c r="J37" s="1" t="s">
        <v>161</v>
      </c>
      <c r="K37" s="1" t="s">
        <v>161</v>
      </c>
      <c r="L37" s="1" t="s">
        <v>161</v>
      </c>
      <c r="M37" s="1" t="s">
        <v>161</v>
      </c>
      <c r="N37" s="1" t="s">
        <v>161</v>
      </c>
      <c r="O37" s="1" t="s">
        <v>161</v>
      </c>
      <c r="T37" s="197" t="s">
        <v>185</v>
      </c>
      <c r="U37" s="380"/>
      <c r="V37" s="198" t="s">
        <v>185</v>
      </c>
      <c r="W37" s="336">
        <f>W166</f>
        <v>2754945.9</v>
      </c>
      <c r="X37" s="336">
        <f t="shared" ref="X37:AH37" si="115">X166</f>
        <v>0</v>
      </c>
      <c r="Y37" s="336">
        <f t="shared" si="115"/>
        <v>0</v>
      </c>
      <c r="Z37" s="336">
        <f t="shared" si="115"/>
        <v>0</v>
      </c>
      <c r="AA37" s="336">
        <f t="shared" si="115"/>
        <v>0</v>
      </c>
      <c r="AB37" s="336">
        <f t="shared" si="115"/>
        <v>0</v>
      </c>
      <c r="AC37" s="336">
        <f t="shared" si="115"/>
        <v>0</v>
      </c>
      <c r="AD37" s="399">
        <f t="shared" si="115"/>
        <v>2754945.9</v>
      </c>
      <c r="AE37" s="336">
        <f t="shared" si="115"/>
        <v>5154.8</v>
      </c>
      <c r="AF37" s="336">
        <f t="shared" si="115"/>
        <v>1711549.1646288901</v>
      </c>
      <c r="AG37" s="336">
        <f>AG166</f>
        <v>1038241.9353711102</v>
      </c>
      <c r="AH37" s="399">
        <f t="shared" si="115"/>
        <v>1695789.9448013199</v>
      </c>
      <c r="AI37" s="171">
        <f t="shared" si="98"/>
        <v>0.61554382784842343</v>
      </c>
      <c r="AJ37" s="211">
        <f t="shared" si="99"/>
        <v>1.6333283091625219</v>
      </c>
      <c r="AK37" s="487">
        <f>AK166</f>
        <v>1696801.013</v>
      </c>
      <c r="AL37" s="486">
        <f t="shared" ref="AL37:AL42" si="116">+AH37-AK37</f>
        <v>-1011.0681986801792</v>
      </c>
      <c r="AM37" s="166">
        <f t="shared" si="100"/>
        <v>0.6159108289567502</v>
      </c>
      <c r="AN37" s="399">
        <f>AN166</f>
        <v>1669304.7580658498</v>
      </c>
      <c r="AO37" s="173">
        <f t="shared" si="101"/>
        <v>0.60593014115661936</v>
      </c>
      <c r="AP37" s="212">
        <f t="shared" si="102"/>
        <v>1.6078186607528735</v>
      </c>
      <c r="AQ37" s="213">
        <f>AQ166</f>
        <v>1660547.0954866668</v>
      </c>
      <c r="AR37" s="172">
        <f>+AN37-AQ37</f>
        <v>8757.6625791830011</v>
      </c>
      <c r="AS37" s="166">
        <f t="shared" si="103"/>
        <v>0.60275125384010875</v>
      </c>
      <c r="AT37" s="397">
        <f>AT166</f>
        <v>1666988.2606928498</v>
      </c>
      <c r="AU37" s="173">
        <f t="shared" si="104"/>
        <v>0.60508929075262419</v>
      </c>
      <c r="AV37" s="397">
        <f t="shared" si="105"/>
        <v>1059155.9551986801</v>
      </c>
      <c r="AW37" s="332">
        <f t="shared" si="106"/>
        <v>26485.186735470081</v>
      </c>
      <c r="AX37" s="333">
        <f t="shared" si="107"/>
        <v>1085641.1419341501</v>
      </c>
      <c r="AY37" s="334">
        <f t="shared" si="108"/>
        <v>-657548.00943020964</v>
      </c>
      <c r="AZ37" s="174">
        <f t="shared" si="109"/>
        <v>1660547.0954866668</v>
      </c>
      <c r="BA37" s="168">
        <f t="shared" si="110"/>
        <v>1.0052739621796853</v>
      </c>
      <c r="BC37" s="140">
        <f>BC166</f>
        <v>2.0146384725739985E-2</v>
      </c>
      <c r="BD37" s="140">
        <f t="shared" ref="BD37:CA37" si="117">BD166</f>
        <v>0.60839096332163911</v>
      </c>
      <c r="BE37" s="140">
        <f t="shared" si="117"/>
        <v>0.61002238555755306</v>
      </c>
      <c r="BF37" s="140">
        <f t="shared" si="117"/>
        <v>0.6116346676716955</v>
      </c>
      <c r="BG37" s="140">
        <f t="shared" si="117"/>
        <v>0.61457148759255131</v>
      </c>
      <c r="BH37" s="140">
        <f t="shared" si="117"/>
        <v>0.6159108289567502</v>
      </c>
      <c r="BI37" s="140">
        <f t="shared" si="117"/>
        <v>0.62030528548673136</v>
      </c>
      <c r="BJ37" s="140">
        <f t="shared" si="117"/>
        <v>0.98482908974727956</v>
      </c>
      <c r="BK37" s="140">
        <f t="shared" si="117"/>
        <v>0.98616853710267049</v>
      </c>
      <c r="BL37" s="140">
        <f t="shared" si="117"/>
        <v>0.99076488265462126</v>
      </c>
      <c r="BM37" s="140">
        <f t="shared" si="117"/>
        <v>0.99688649772275517</v>
      </c>
      <c r="BN37" s="140">
        <f t="shared" si="117"/>
        <v>1.0000000725967046</v>
      </c>
      <c r="BO37" s="140"/>
      <c r="BP37" s="140">
        <f t="shared" si="117"/>
        <v>7.4413587649761114E-3</v>
      </c>
      <c r="BQ37" s="140">
        <f t="shared" si="117"/>
        <v>0.59567755546609213</v>
      </c>
      <c r="BR37" s="140">
        <f t="shared" si="117"/>
        <v>0.59706685256021419</v>
      </c>
      <c r="BS37" s="140">
        <f t="shared" si="117"/>
        <v>0.59845116589040825</v>
      </c>
      <c r="BT37" s="140">
        <f t="shared" si="117"/>
        <v>0.59983294922536712</v>
      </c>
      <c r="BU37" s="140">
        <f t="shared" si="117"/>
        <v>0.60275125384010875</v>
      </c>
      <c r="BV37" s="140">
        <f t="shared" si="117"/>
        <v>0.60576272797952224</v>
      </c>
      <c r="BW37" s="140">
        <f t="shared" si="117"/>
        <v>0.97020375686990201</v>
      </c>
      <c r="BX37" s="140">
        <f t="shared" si="117"/>
        <v>0.97165714778161938</v>
      </c>
      <c r="BY37" s="140">
        <f t="shared" si="117"/>
        <v>0.97598703014579347</v>
      </c>
      <c r="BZ37" s="140">
        <f t="shared" si="117"/>
        <v>0.97803893765511829</v>
      </c>
      <c r="CA37" s="140">
        <f t="shared" si="117"/>
        <v>0.98558668611241584</v>
      </c>
      <c r="CC37" s="456">
        <f t="shared" ref="CC37:CD42" si="118">DC37/EC37</f>
        <v>55502.2</v>
      </c>
      <c r="CD37" s="456">
        <f t="shared" si="118"/>
        <v>1676084.19</v>
      </c>
      <c r="CE37" s="456">
        <f t="shared" si="112"/>
        <v>1680578.67</v>
      </c>
      <c r="CF37" s="456">
        <f t="shared" si="112"/>
        <v>1685020.42</v>
      </c>
      <c r="CG37" s="456">
        <f t="shared" si="112"/>
        <v>1693111.2</v>
      </c>
      <c r="CH37" s="456">
        <f t="shared" si="112"/>
        <v>1696801.013</v>
      </c>
      <c r="CI37" s="456">
        <f t="shared" si="112"/>
        <v>1708907.503</v>
      </c>
      <c r="CJ37" s="456">
        <f t="shared" si="112"/>
        <v>2713150.8629999999</v>
      </c>
      <c r="CK37" s="456">
        <f t="shared" si="112"/>
        <v>2716840.9679999999</v>
      </c>
      <c r="CL37" s="456">
        <f t="shared" si="112"/>
        <v>2729503.6513333302</v>
      </c>
      <c r="CM37" s="456">
        <f t="shared" si="112"/>
        <v>2746368.3696666635</v>
      </c>
      <c r="CN37" s="456">
        <f t="shared" si="112"/>
        <v>2754946.0999999936</v>
      </c>
      <c r="CP37" s="453">
        <f t="shared" si="113"/>
        <v>20500.540819999998</v>
      </c>
      <c r="CQ37" s="453">
        <f t="shared" si="113"/>
        <v>1641059.4391533332</v>
      </c>
      <c r="CR37" s="453">
        <f t="shared" si="113"/>
        <v>1644886.8774866667</v>
      </c>
      <c r="CS37" s="453">
        <f t="shared" si="113"/>
        <v>1648700.5858199999</v>
      </c>
      <c r="CT37" s="453">
        <f t="shared" si="113"/>
        <v>1652507.3241533332</v>
      </c>
      <c r="CU37" s="453">
        <f t="shared" si="113"/>
        <v>1660547.0954866668</v>
      </c>
      <c r="CV37" s="453">
        <f t="shared" si="113"/>
        <v>1668843.54382</v>
      </c>
      <c r="CW37" s="453">
        <f t="shared" si="113"/>
        <v>2672858.8621533336</v>
      </c>
      <c r="CX37" s="453">
        <f t="shared" si="113"/>
        <v>2676862.8754866663</v>
      </c>
      <c r="CY37" s="453">
        <f t="shared" si="113"/>
        <v>2688791.4671533299</v>
      </c>
      <c r="CZ37" s="453">
        <f t="shared" si="113"/>
        <v>2694444.3613333236</v>
      </c>
      <c r="DA37" s="453">
        <f t="shared" si="113"/>
        <v>2715237.999999987</v>
      </c>
      <c r="DC37" s="213">
        <f>DC166</f>
        <v>55502200000</v>
      </c>
      <c r="DD37" s="213">
        <f t="shared" ref="DD37:EA37" si="119">DD166</f>
        <v>1676084190000</v>
      </c>
      <c r="DE37" s="213">
        <f t="shared" si="119"/>
        <v>1680578670000</v>
      </c>
      <c r="DF37" s="213">
        <f t="shared" si="119"/>
        <v>1685020420000</v>
      </c>
      <c r="DG37" s="213">
        <f t="shared" si="119"/>
        <v>1693111200000</v>
      </c>
      <c r="DH37" s="213">
        <f t="shared" si="119"/>
        <v>1696801013000</v>
      </c>
      <c r="DI37" s="213">
        <f t="shared" si="119"/>
        <v>1708907503000</v>
      </c>
      <c r="DJ37" s="213">
        <f t="shared" si="119"/>
        <v>2713150863000</v>
      </c>
      <c r="DK37" s="213">
        <f t="shared" si="119"/>
        <v>2716840968000</v>
      </c>
      <c r="DL37" s="213">
        <f t="shared" si="119"/>
        <v>2729503651333.3301</v>
      </c>
      <c r="DM37" s="213">
        <f t="shared" si="119"/>
        <v>2746368369666.6636</v>
      </c>
      <c r="DN37" s="213">
        <f t="shared" si="119"/>
        <v>2754946099999.9937</v>
      </c>
      <c r="DO37" s="213"/>
      <c r="DP37" s="213">
        <f t="shared" si="119"/>
        <v>20500540820</v>
      </c>
      <c r="DQ37" s="213">
        <f t="shared" si="119"/>
        <v>1641059439153.3333</v>
      </c>
      <c r="DR37" s="213">
        <f t="shared" si="119"/>
        <v>1644886877486.6667</v>
      </c>
      <c r="DS37" s="213">
        <f t="shared" si="119"/>
        <v>1648700585820</v>
      </c>
      <c r="DT37" s="213">
        <f t="shared" si="119"/>
        <v>1652507324153.3333</v>
      </c>
      <c r="DU37" s="213">
        <f t="shared" si="119"/>
        <v>1660547095486.6667</v>
      </c>
      <c r="DV37" s="213">
        <f t="shared" si="119"/>
        <v>1668843543820</v>
      </c>
      <c r="DW37" s="213">
        <f t="shared" si="119"/>
        <v>2672858862153.3335</v>
      </c>
      <c r="DX37" s="213">
        <f t="shared" si="119"/>
        <v>2676862875486.6665</v>
      </c>
      <c r="DY37" s="213">
        <f t="shared" si="119"/>
        <v>2688791467153.3301</v>
      </c>
      <c r="DZ37" s="213">
        <f t="shared" si="119"/>
        <v>2694444361333.3237</v>
      </c>
      <c r="EA37" s="213">
        <f t="shared" si="119"/>
        <v>2715237999999.9868</v>
      </c>
      <c r="EC37" s="456">
        <v>1000000</v>
      </c>
      <c r="ED37" s="459">
        <v>1000000</v>
      </c>
      <c r="EE37" s="459">
        <v>1000000</v>
      </c>
      <c r="EF37" s="459">
        <v>1000000</v>
      </c>
      <c r="EG37" s="459">
        <v>1000000</v>
      </c>
      <c r="EH37" s="459">
        <v>1000000</v>
      </c>
      <c r="EI37" s="459">
        <v>1000000</v>
      </c>
      <c r="EJ37" s="459">
        <v>1000000</v>
      </c>
      <c r="EK37" s="459">
        <v>1000000</v>
      </c>
      <c r="EL37" s="459">
        <v>1000000</v>
      </c>
      <c r="EM37" s="459">
        <v>1000000</v>
      </c>
      <c r="EN37" s="459">
        <v>1000000</v>
      </c>
      <c r="EP37" s="456">
        <v>1000000</v>
      </c>
      <c r="EQ37" s="459">
        <v>1000000</v>
      </c>
      <c r="ER37" s="459">
        <v>1000000</v>
      </c>
      <c r="ES37" s="459">
        <v>1000000</v>
      </c>
      <c r="ET37" s="459">
        <v>1000000</v>
      </c>
      <c r="EU37" s="459">
        <v>1000000</v>
      </c>
      <c r="EV37" s="459">
        <v>1000000</v>
      </c>
      <c r="EW37" s="459">
        <v>1000000</v>
      </c>
      <c r="EX37" s="459">
        <v>1000000</v>
      </c>
      <c r="EY37" s="459">
        <v>1000000</v>
      </c>
      <c r="EZ37" s="459">
        <v>1000000</v>
      </c>
      <c r="FA37" s="459">
        <v>1000000</v>
      </c>
    </row>
    <row r="38" spans="2:157" ht="25.5" customHeight="1">
      <c r="B38" s="1" t="s">
        <v>186</v>
      </c>
      <c r="C38" s="1" t="s">
        <v>187</v>
      </c>
      <c r="D38" s="1" t="s">
        <v>161</v>
      </c>
      <c r="E38" s="1" t="s">
        <v>162</v>
      </c>
      <c r="F38" s="1" t="s">
        <v>161</v>
      </c>
      <c r="G38" s="1" t="s">
        <v>161</v>
      </c>
      <c r="H38" s="1" t="s">
        <v>161</v>
      </c>
      <c r="I38" s="1" t="s">
        <v>161</v>
      </c>
      <c r="J38" s="1" t="s">
        <v>161</v>
      </c>
      <c r="K38" s="1" t="s">
        <v>161</v>
      </c>
      <c r="L38" s="1" t="s">
        <v>161</v>
      </c>
      <c r="M38" s="1" t="s">
        <v>161</v>
      </c>
      <c r="N38" s="1" t="s">
        <v>161</v>
      </c>
      <c r="O38" s="1" t="s">
        <v>161</v>
      </c>
      <c r="T38" s="197" t="s">
        <v>188</v>
      </c>
      <c r="U38" s="380"/>
      <c r="V38" s="198" t="s">
        <v>188</v>
      </c>
      <c r="W38" s="332">
        <f>W191</f>
        <v>127513.26939100001</v>
      </c>
      <c r="X38" s="332">
        <f t="shared" ref="X38:AH38" si="120">X191</f>
        <v>0</v>
      </c>
      <c r="Y38" s="332">
        <f t="shared" si="120"/>
        <v>5514.6539000000002</v>
      </c>
      <c r="Z38" s="332">
        <f t="shared" si="120"/>
        <v>0</v>
      </c>
      <c r="AA38" s="332">
        <f t="shared" si="120"/>
        <v>5514.6539000000002</v>
      </c>
      <c r="AB38" s="332">
        <f t="shared" si="120"/>
        <v>0</v>
      </c>
      <c r="AC38" s="332">
        <f t="shared" si="120"/>
        <v>0</v>
      </c>
      <c r="AD38" s="396">
        <f t="shared" si="120"/>
        <v>127513.26939100001</v>
      </c>
      <c r="AE38" s="332">
        <f t="shared" si="120"/>
        <v>4943.7648669999999</v>
      </c>
      <c r="AF38" s="332">
        <f t="shared" si="120"/>
        <v>117001.98557954999</v>
      </c>
      <c r="AG38" s="332">
        <f>AG191</f>
        <v>5567.5189444500029</v>
      </c>
      <c r="AH38" s="396">
        <f t="shared" si="120"/>
        <v>69624.332462029997</v>
      </c>
      <c r="AI38" s="171">
        <f t="shared" si="98"/>
        <v>0.54601636986137958</v>
      </c>
      <c r="AJ38" s="211">
        <f t="shared" si="99"/>
        <v>12.505450481032527</v>
      </c>
      <c r="AK38" s="486">
        <f>AK191</f>
        <v>63942.317676999999</v>
      </c>
      <c r="AL38" s="486">
        <f>+AH38-AK38</f>
        <v>5682.0147850299982</v>
      </c>
      <c r="AM38" s="166">
        <f t="shared" si="100"/>
        <v>0.50145618555925053</v>
      </c>
      <c r="AN38" s="396">
        <f>AN191</f>
        <v>51628.351366069997</v>
      </c>
      <c r="AO38" s="173">
        <f t="shared" si="101"/>
        <v>0.40488610803131025</v>
      </c>
      <c r="AP38" s="212">
        <f t="shared" si="102"/>
        <v>9.2731343855660988</v>
      </c>
      <c r="AQ38" s="172">
        <f>AQ191</f>
        <v>48027.229285068315</v>
      </c>
      <c r="AR38" s="172">
        <f>+AN38-AQ38</f>
        <v>3601.1220810016821</v>
      </c>
      <c r="AS38" s="166">
        <f t="shared" si="103"/>
        <v>0.37664495243863705</v>
      </c>
      <c r="AT38" s="397">
        <f>AT191</f>
        <v>51198.999056659995</v>
      </c>
      <c r="AU38" s="173">
        <f t="shared" si="104"/>
        <v>0.40151898936624442</v>
      </c>
      <c r="AV38" s="397">
        <f t="shared" si="105"/>
        <v>57888.936928970012</v>
      </c>
      <c r="AW38" s="332">
        <f t="shared" si="106"/>
        <v>17995.98109596</v>
      </c>
      <c r="AX38" s="333">
        <f t="shared" si="107"/>
        <v>75884.918024930012</v>
      </c>
      <c r="AY38" s="334">
        <f t="shared" si="108"/>
        <v>-64056.813517579998</v>
      </c>
      <c r="AZ38" s="174">
        <f t="shared" si="109"/>
        <v>48027.229285068315</v>
      </c>
      <c r="BA38" s="168">
        <f t="shared" si="110"/>
        <v>1.074980841797619</v>
      </c>
      <c r="BC38" s="488">
        <f>BC191</f>
        <v>0.15152614438222328</v>
      </c>
      <c r="BD38" s="488">
        <f t="shared" ref="BD38:CA38" si="121">BD191</f>
        <v>0.19339571045560972</v>
      </c>
      <c r="BE38" s="488">
        <f t="shared" si="121"/>
        <v>0.3390810838032024</v>
      </c>
      <c r="BF38" s="488">
        <f t="shared" si="121"/>
        <v>0.38534234967908432</v>
      </c>
      <c r="BG38" s="488">
        <f t="shared" si="121"/>
        <v>0.43774017939924031</v>
      </c>
      <c r="BH38" s="488">
        <f t="shared" si="121"/>
        <v>0.50145618555925053</v>
      </c>
      <c r="BI38" s="488">
        <f t="shared" si="121"/>
        <v>0.5874079706820432</v>
      </c>
      <c r="BJ38" s="488">
        <f t="shared" si="121"/>
        <v>0.63476716150854895</v>
      </c>
      <c r="BK38" s="488">
        <f t="shared" si="121"/>
        <v>0.78608291207436287</v>
      </c>
      <c r="BL38" s="488">
        <f t="shared" si="121"/>
        <v>0.84268270831101555</v>
      </c>
      <c r="BM38" s="488">
        <f t="shared" si="121"/>
        <v>0.8949692279559317</v>
      </c>
      <c r="BN38" s="488">
        <f t="shared" si="121"/>
        <v>1</v>
      </c>
      <c r="BO38" s="488"/>
      <c r="BP38" s="488">
        <f t="shared" si="121"/>
        <v>2.0156284340250838E-2</v>
      </c>
      <c r="BQ38" s="488">
        <f t="shared" si="121"/>
        <v>6.4732915346673789E-2</v>
      </c>
      <c r="BR38" s="488">
        <f t="shared" si="121"/>
        <v>0.21370644933652744</v>
      </c>
      <c r="BS38" s="488">
        <f t="shared" si="121"/>
        <v>0.26565608276131014</v>
      </c>
      <c r="BT38" s="488">
        <f t="shared" si="121"/>
        <v>0.32264179711284291</v>
      </c>
      <c r="BU38" s="488">
        <f t="shared" si="121"/>
        <v>0.37664495243863705</v>
      </c>
      <c r="BV38" s="488">
        <f t="shared" si="121"/>
        <v>0.46566556089919375</v>
      </c>
      <c r="BW38" s="488">
        <f t="shared" si="121"/>
        <v>0.51648582656026665</v>
      </c>
      <c r="BX38" s="488">
        <f t="shared" si="121"/>
        <v>0.60888622506830969</v>
      </c>
      <c r="BY38" s="488">
        <f t="shared" si="121"/>
        <v>0.69116865785907389</v>
      </c>
      <c r="BZ38" s="488">
        <f t="shared" si="121"/>
        <v>0.77727406791806875</v>
      </c>
      <c r="CA38" s="488">
        <f t="shared" si="121"/>
        <v>1</v>
      </c>
      <c r="CC38" s="456">
        <f t="shared" si="118"/>
        <v>19321.594068390001</v>
      </c>
      <c r="CD38" s="456">
        <f t="shared" si="118"/>
        <v>24660.51932639</v>
      </c>
      <c r="CE38" s="456">
        <f t="shared" si="112"/>
        <v>43237.337584389999</v>
      </c>
      <c r="CF38" s="456">
        <f t="shared" si="112"/>
        <v>49136.262842390002</v>
      </c>
      <c r="CG38" s="456">
        <f t="shared" si="112"/>
        <v>55817.681419</v>
      </c>
      <c r="CH38" s="456">
        <f t="shared" si="112"/>
        <v>63942.317676999999</v>
      </c>
      <c r="CI38" s="456">
        <f t="shared" si="112"/>
        <v>74902.310807999995</v>
      </c>
      <c r="CJ38" s="456">
        <f t="shared" si="112"/>
        <v>80941.236065999998</v>
      </c>
      <c r="CK38" s="456">
        <f t="shared" si="112"/>
        <v>100236.002131</v>
      </c>
      <c r="CL38" s="456">
        <f t="shared" si="112"/>
        <v>107453.22719600001</v>
      </c>
      <c r="CM38" s="456">
        <f t="shared" si="112"/>
        <v>114120.452261</v>
      </c>
      <c r="CN38" s="456">
        <f t="shared" si="112"/>
        <v>127513.26939099999</v>
      </c>
      <c r="CP38" s="453">
        <f t="shared" si="113"/>
        <v>2570.1937149999999</v>
      </c>
      <c r="CQ38" s="453">
        <f t="shared" si="113"/>
        <v>8254.3056730652133</v>
      </c>
      <c r="CR38" s="453">
        <f t="shared" si="113"/>
        <v>27250.408044842719</v>
      </c>
      <c r="CS38" s="453">
        <f t="shared" si="113"/>
        <v>33874.675646500735</v>
      </c>
      <c r="CT38" s="453">
        <f t="shared" si="113"/>
        <v>41141.110392046299</v>
      </c>
      <c r="CU38" s="453">
        <f t="shared" si="113"/>
        <v>48027.229285068322</v>
      </c>
      <c r="CV38" s="453">
        <f t="shared" si="113"/>
        <v>59378.538113050017</v>
      </c>
      <c r="CW38" s="453">
        <f t="shared" si="113"/>
        <v>65858.796338812594</v>
      </c>
      <c r="CX38" s="453">
        <f t="shared" si="113"/>
        <v>77641.073245604435</v>
      </c>
      <c r="CY38" s="453">
        <f t="shared" si="113"/>
        <v>88133.175264200006</v>
      </c>
      <c r="CZ38" s="453">
        <f t="shared" si="113"/>
        <v>99112.75761307514</v>
      </c>
      <c r="DA38" s="453">
        <f t="shared" si="113"/>
        <v>127513.26939099999</v>
      </c>
      <c r="DC38" s="213">
        <f>DC191</f>
        <v>19321594068.389999</v>
      </c>
      <c r="DD38" s="213">
        <f t="shared" ref="DD38:EA38" si="122">DD191</f>
        <v>24660519326.389999</v>
      </c>
      <c r="DE38" s="213">
        <f t="shared" si="122"/>
        <v>43237337584.389999</v>
      </c>
      <c r="DF38" s="213">
        <f t="shared" si="122"/>
        <v>49136262842.389999</v>
      </c>
      <c r="DG38" s="213">
        <f t="shared" si="122"/>
        <v>55817681419</v>
      </c>
      <c r="DH38" s="213">
        <f t="shared" si="122"/>
        <v>63942317677</v>
      </c>
      <c r="DI38" s="213">
        <f t="shared" si="122"/>
        <v>74902310808</v>
      </c>
      <c r="DJ38" s="213">
        <f t="shared" si="122"/>
        <v>80941236066</v>
      </c>
      <c r="DK38" s="213">
        <f t="shared" si="122"/>
        <v>100236002131</v>
      </c>
      <c r="DL38" s="213">
        <f t="shared" si="122"/>
        <v>107453227196</v>
      </c>
      <c r="DM38" s="213">
        <f t="shared" si="122"/>
        <v>114120452261</v>
      </c>
      <c r="DN38" s="213">
        <f t="shared" si="122"/>
        <v>127513269391</v>
      </c>
      <c r="DO38" s="213"/>
      <c r="DP38" s="213">
        <f t="shared" si="122"/>
        <v>2570193715</v>
      </c>
      <c r="DQ38" s="213">
        <f t="shared" si="122"/>
        <v>8254305673.0652142</v>
      </c>
      <c r="DR38" s="213">
        <f t="shared" si="122"/>
        <v>27250408044.84272</v>
      </c>
      <c r="DS38" s="213">
        <f t="shared" si="122"/>
        <v>33874675646.500736</v>
      </c>
      <c r="DT38" s="213">
        <f t="shared" si="122"/>
        <v>41141110392.046303</v>
      </c>
      <c r="DU38" s="213">
        <f t="shared" si="122"/>
        <v>48027229285.068321</v>
      </c>
      <c r="DV38" s="213">
        <f t="shared" si="122"/>
        <v>59378538113.050018</v>
      </c>
      <c r="DW38" s="213">
        <f t="shared" si="122"/>
        <v>65858796338.812592</v>
      </c>
      <c r="DX38" s="213">
        <f t="shared" si="122"/>
        <v>77641073245.604431</v>
      </c>
      <c r="DY38" s="213">
        <f t="shared" si="122"/>
        <v>88133175264.200012</v>
      </c>
      <c r="DZ38" s="213">
        <f t="shared" si="122"/>
        <v>99112757613.075134</v>
      </c>
      <c r="EA38" s="213">
        <f t="shared" si="122"/>
        <v>127513269391</v>
      </c>
      <c r="EC38" s="456">
        <v>1000000</v>
      </c>
      <c r="ED38" s="459">
        <v>1000000</v>
      </c>
      <c r="EE38" s="459">
        <v>1000000</v>
      </c>
      <c r="EF38" s="459">
        <v>1000000</v>
      </c>
      <c r="EG38" s="459">
        <v>1000000</v>
      </c>
      <c r="EH38" s="459">
        <v>1000000</v>
      </c>
      <c r="EI38" s="459">
        <v>1000000</v>
      </c>
      <c r="EJ38" s="459">
        <v>1000000</v>
      </c>
      <c r="EK38" s="459">
        <v>1000000</v>
      </c>
      <c r="EL38" s="459">
        <v>1000000</v>
      </c>
      <c r="EM38" s="459">
        <v>1000000</v>
      </c>
      <c r="EN38" s="459">
        <v>1000000</v>
      </c>
      <c r="EP38" s="456">
        <v>1000000</v>
      </c>
      <c r="EQ38" s="459">
        <v>1000000</v>
      </c>
      <c r="ER38" s="459">
        <v>1000000</v>
      </c>
      <c r="ES38" s="459">
        <v>1000000</v>
      </c>
      <c r="ET38" s="459">
        <v>1000000</v>
      </c>
      <c r="EU38" s="459">
        <v>1000000</v>
      </c>
      <c r="EV38" s="459">
        <v>1000000</v>
      </c>
      <c r="EW38" s="459">
        <v>1000000</v>
      </c>
      <c r="EX38" s="459">
        <v>1000000</v>
      </c>
      <c r="EY38" s="459">
        <v>1000000</v>
      </c>
      <c r="EZ38" s="459">
        <v>1000000</v>
      </c>
      <c r="FA38" s="459">
        <v>1000000</v>
      </c>
    </row>
    <row r="39" spans="2:157" ht="25.5" customHeight="1">
      <c r="B39" s="1" t="s">
        <v>189</v>
      </c>
      <c r="C39" s="1" t="s">
        <v>190</v>
      </c>
      <c r="D39" s="1" t="s">
        <v>161</v>
      </c>
      <c r="E39" s="1" t="s">
        <v>162</v>
      </c>
      <c r="F39" s="1" t="s">
        <v>161</v>
      </c>
      <c r="G39" s="1" t="s">
        <v>161</v>
      </c>
      <c r="H39" s="1" t="s">
        <v>161</v>
      </c>
      <c r="I39" s="1" t="s">
        <v>161</v>
      </c>
      <c r="J39" s="1" t="s">
        <v>161</v>
      </c>
      <c r="K39" s="1" t="s">
        <v>161</v>
      </c>
      <c r="L39" s="1" t="s">
        <v>161</v>
      </c>
      <c r="M39" s="1" t="s">
        <v>161</v>
      </c>
      <c r="N39" s="1" t="s">
        <v>161</v>
      </c>
      <c r="O39" s="1" t="s">
        <v>161</v>
      </c>
      <c r="T39" s="197" t="s">
        <v>191</v>
      </c>
      <c r="U39" s="380"/>
      <c r="V39" s="198" t="s">
        <v>191</v>
      </c>
      <c r="W39" s="332">
        <f>W217</f>
        <v>38835.4</v>
      </c>
      <c r="X39" s="332">
        <f t="shared" ref="X39:AH39" si="123">X217</f>
        <v>0</v>
      </c>
      <c r="Y39" s="332">
        <f t="shared" si="123"/>
        <v>191.90781999999999</v>
      </c>
      <c r="Z39" s="332">
        <f t="shared" si="123"/>
        <v>0</v>
      </c>
      <c r="AA39" s="332">
        <f t="shared" si="123"/>
        <v>191.90781999999999</v>
      </c>
      <c r="AB39" s="332">
        <f t="shared" si="123"/>
        <v>0</v>
      </c>
      <c r="AC39" s="332">
        <f t="shared" si="123"/>
        <v>0</v>
      </c>
      <c r="AD39" s="396">
        <f t="shared" si="123"/>
        <v>38835.4</v>
      </c>
      <c r="AE39" s="332">
        <f t="shared" si="123"/>
        <v>2110.1999999999998</v>
      </c>
      <c r="AF39" s="332">
        <f t="shared" si="123"/>
        <v>30548.64223868</v>
      </c>
      <c r="AG39" s="332">
        <f>AG217</f>
        <v>6176.5577613200003</v>
      </c>
      <c r="AH39" s="396">
        <f t="shared" si="123"/>
        <v>15118.280349679999</v>
      </c>
      <c r="AI39" s="171">
        <f t="shared" si="98"/>
        <v>0.38929122269063787</v>
      </c>
      <c r="AJ39" s="211">
        <f t="shared" si="99"/>
        <v>2.4476870344120365</v>
      </c>
      <c r="AK39" s="486">
        <f>AK217</f>
        <v>16718.36767</v>
      </c>
      <c r="AL39" s="486">
        <f>+AH39-AK39</f>
        <v>-1600.0873203200008</v>
      </c>
      <c r="AM39" s="166">
        <f t="shared" si="100"/>
        <v>0.43049299530840418</v>
      </c>
      <c r="AN39" s="396">
        <f>AN217</f>
        <v>13398.31883342</v>
      </c>
      <c r="AO39" s="173">
        <f t="shared" si="101"/>
        <v>0.3450027251790892</v>
      </c>
      <c r="AP39" s="212">
        <f t="shared" si="102"/>
        <v>2.1692210048330591</v>
      </c>
      <c r="AQ39" s="172">
        <f>AQ217</f>
        <v>15252.805245</v>
      </c>
      <c r="AR39" s="172">
        <f>+AN39-AQ39</f>
        <v>-1854.4864115799992</v>
      </c>
      <c r="AS39" s="166">
        <f t="shared" si="103"/>
        <v>0.39275519873620457</v>
      </c>
      <c r="AT39" s="397">
        <f>AT217</f>
        <v>12908.911032009999</v>
      </c>
      <c r="AU39" s="173">
        <f t="shared" si="104"/>
        <v>0.33240061984709823</v>
      </c>
      <c r="AV39" s="397">
        <f t="shared" si="105"/>
        <v>23717.119650320004</v>
      </c>
      <c r="AW39" s="332">
        <f t="shared" si="106"/>
        <v>1719.9615162599985</v>
      </c>
      <c r="AX39" s="333">
        <f t="shared" si="107"/>
        <v>25437.081166579999</v>
      </c>
      <c r="AY39" s="334">
        <f t="shared" si="108"/>
        <v>-8941.7225883599986</v>
      </c>
      <c r="AZ39" s="174">
        <f t="shared" si="109"/>
        <v>15252.805245</v>
      </c>
      <c r="BA39" s="168">
        <f t="shared" si="110"/>
        <v>0.87841669897490393</v>
      </c>
      <c r="BC39" s="488">
        <f>BC217</f>
        <v>0.11528045443075131</v>
      </c>
      <c r="BD39" s="488">
        <f t="shared" ref="BD39:CA39" si="124">BD217</f>
        <v>0.17477173851692013</v>
      </c>
      <c r="BE39" s="488">
        <f t="shared" si="124"/>
        <v>0.23231931572740333</v>
      </c>
      <c r="BF39" s="488">
        <f t="shared" si="124"/>
        <v>0.28767762634091576</v>
      </c>
      <c r="BG39" s="488">
        <f t="shared" si="124"/>
        <v>0.37444513920289213</v>
      </c>
      <c r="BH39" s="488">
        <f t="shared" si="124"/>
        <v>0.43049299530840418</v>
      </c>
      <c r="BI39" s="488">
        <f t="shared" si="124"/>
        <v>0.48654085141391618</v>
      </c>
      <c r="BJ39" s="488">
        <f t="shared" si="124"/>
        <v>0.67946897655232086</v>
      </c>
      <c r="BK39" s="488">
        <f t="shared" si="124"/>
        <v>0.73760639949633577</v>
      </c>
      <c r="BL39" s="488">
        <f t="shared" si="124"/>
        <v>0.79652421102911253</v>
      </c>
      <c r="BM39" s="488">
        <f t="shared" si="124"/>
        <v>0.85257206713462452</v>
      </c>
      <c r="BN39" s="488">
        <f t="shared" si="124"/>
        <v>1</v>
      </c>
      <c r="BO39" s="488"/>
      <c r="BP39" s="488">
        <f t="shared" si="124"/>
        <v>5.7199070976480221E-2</v>
      </c>
      <c r="BQ39" s="488">
        <f t="shared" si="124"/>
        <v>0.11725621883642243</v>
      </c>
      <c r="BR39" s="488">
        <f t="shared" si="124"/>
        <v>0.17731336669636463</v>
      </c>
      <c r="BS39" s="488">
        <f t="shared" si="124"/>
        <v>0.23737051455630687</v>
      </c>
      <c r="BT39" s="488">
        <f t="shared" si="124"/>
        <v>0.3292486887736446</v>
      </c>
      <c r="BU39" s="488">
        <f t="shared" si="124"/>
        <v>0.39275519873620457</v>
      </c>
      <c r="BV39" s="488">
        <f t="shared" si="124"/>
        <v>0.45626170869876453</v>
      </c>
      <c r="BW39" s="488">
        <f t="shared" si="124"/>
        <v>0.65664848769421713</v>
      </c>
      <c r="BX39" s="488">
        <f t="shared" si="124"/>
        <v>0.72015499765677704</v>
      </c>
      <c r="BY39" s="488">
        <f t="shared" si="124"/>
        <v>0.78366150761933695</v>
      </c>
      <c r="BZ39" s="488">
        <f t="shared" si="124"/>
        <v>0.84716801758189686</v>
      </c>
      <c r="CA39" s="488">
        <f t="shared" si="124"/>
        <v>1</v>
      </c>
      <c r="CC39" s="456">
        <f t="shared" si="118"/>
        <v>4476.9625599999999</v>
      </c>
      <c r="CD39" s="456">
        <f t="shared" si="118"/>
        <v>6787.3303740000001</v>
      </c>
      <c r="CE39" s="456">
        <f t="shared" si="112"/>
        <v>9022.2135539999999</v>
      </c>
      <c r="CF39" s="456">
        <f t="shared" si="112"/>
        <v>11172.07569</v>
      </c>
      <c r="CG39" s="456">
        <f t="shared" si="112"/>
        <v>14541.726758999999</v>
      </c>
      <c r="CH39" s="456">
        <f t="shared" si="112"/>
        <v>16718.36767</v>
      </c>
      <c r="CI39" s="456">
        <f t="shared" si="112"/>
        <v>18895.008580999998</v>
      </c>
      <c r="CJ39" s="456">
        <f t="shared" si="112"/>
        <v>26387.449492</v>
      </c>
      <c r="CK39" s="456">
        <f t="shared" si="112"/>
        <v>28645.239567000001</v>
      </c>
      <c r="CL39" s="456">
        <f t="shared" si="112"/>
        <v>30933.336345</v>
      </c>
      <c r="CM39" s="456">
        <f t="shared" si="112"/>
        <v>33109.977255999998</v>
      </c>
      <c r="CN39" s="456">
        <f t="shared" si="112"/>
        <v>38835.4</v>
      </c>
      <c r="CP39" s="453">
        <f t="shared" si="113"/>
        <v>2221.3488010000001</v>
      </c>
      <c r="CQ39" s="453">
        <f t="shared" si="113"/>
        <v>4553.6921609999999</v>
      </c>
      <c r="CR39" s="453">
        <f t="shared" si="113"/>
        <v>6886.0355209999998</v>
      </c>
      <c r="CS39" s="453">
        <f t="shared" si="113"/>
        <v>9218.3788810000005</v>
      </c>
      <c r="CT39" s="453">
        <f t="shared" si="113"/>
        <v>12786.504527999999</v>
      </c>
      <c r="CU39" s="453">
        <f t="shared" si="113"/>
        <v>15252.805245</v>
      </c>
      <c r="CV39" s="453">
        <f t="shared" si="113"/>
        <v>17719.105962000001</v>
      </c>
      <c r="CW39" s="453">
        <f t="shared" si="113"/>
        <v>25501.206678999999</v>
      </c>
      <c r="CX39" s="453">
        <f t="shared" si="113"/>
        <v>27967.507396000001</v>
      </c>
      <c r="CY39" s="453">
        <f t="shared" si="113"/>
        <v>30433.808112999999</v>
      </c>
      <c r="CZ39" s="453">
        <f t="shared" si="113"/>
        <v>32900.108829999997</v>
      </c>
      <c r="DA39" s="453">
        <f t="shared" si="113"/>
        <v>38835.4</v>
      </c>
      <c r="DC39" s="213">
        <f>DC217</f>
        <v>4476962560</v>
      </c>
      <c r="DD39" s="213">
        <f t="shared" ref="DD39:EA39" si="125">DD217</f>
        <v>6787330374</v>
      </c>
      <c r="DE39" s="213">
        <f t="shared" si="125"/>
        <v>9022213554</v>
      </c>
      <c r="DF39" s="213">
        <f t="shared" si="125"/>
        <v>11172075690</v>
      </c>
      <c r="DG39" s="213">
        <f t="shared" si="125"/>
        <v>14541726759</v>
      </c>
      <c r="DH39" s="213">
        <f t="shared" si="125"/>
        <v>16718367670</v>
      </c>
      <c r="DI39" s="213">
        <f t="shared" si="125"/>
        <v>18895008581</v>
      </c>
      <c r="DJ39" s="213">
        <f t="shared" si="125"/>
        <v>26387449492</v>
      </c>
      <c r="DK39" s="213">
        <f t="shared" si="125"/>
        <v>28645239567</v>
      </c>
      <c r="DL39" s="213">
        <f t="shared" si="125"/>
        <v>30933336345</v>
      </c>
      <c r="DM39" s="213">
        <f t="shared" si="125"/>
        <v>33109977256</v>
      </c>
      <c r="DN39" s="213">
        <f t="shared" si="125"/>
        <v>38835400000</v>
      </c>
      <c r="DO39" s="213"/>
      <c r="DP39" s="213">
        <f t="shared" si="125"/>
        <v>2221348801</v>
      </c>
      <c r="DQ39" s="213">
        <f t="shared" si="125"/>
        <v>4553692161</v>
      </c>
      <c r="DR39" s="213">
        <f t="shared" si="125"/>
        <v>6886035521</v>
      </c>
      <c r="DS39" s="213">
        <f t="shared" si="125"/>
        <v>9218378881</v>
      </c>
      <c r="DT39" s="213">
        <f t="shared" si="125"/>
        <v>12786504528</v>
      </c>
      <c r="DU39" s="213">
        <f t="shared" si="125"/>
        <v>15252805245</v>
      </c>
      <c r="DV39" s="213">
        <f t="shared" si="125"/>
        <v>17719105962</v>
      </c>
      <c r="DW39" s="213">
        <f t="shared" si="125"/>
        <v>25501206679</v>
      </c>
      <c r="DX39" s="213">
        <f t="shared" si="125"/>
        <v>27967507396</v>
      </c>
      <c r="DY39" s="213">
        <f t="shared" si="125"/>
        <v>30433808113</v>
      </c>
      <c r="DZ39" s="213">
        <f t="shared" si="125"/>
        <v>32900108830</v>
      </c>
      <c r="EA39" s="213">
        <f t="shared" si="125"/>
        <v>38835400000</v>
      </c>
      <c r="EC39" s="456">
        <v>1000000</v>
      </c>
      <c r="ED39" s="459">
        <v>1000000</v>
      </c>
      <c r="EE39" s="459">
        <v>1000000</v>
      </c>
      <c r="EF39" s="459">
        <v>1000000</v>
      </c>
      <c r="EG39" s="459">
        <v>1000000</v>
      </c>
      <c r="EH39" s="459">
        <v>1000000</v>
      </c>
      <c r="EI39" s="459">
        <v>1000000</v>
      </c>
      <c r="EJ39" s="459">
        <v>1000000</v>
      </c>
      <c r="EK39" s="459">
        <v>1000000</v>
      </c>
      <c r="EL39" s="459">
        <v>1000000</v>
      </c>
      <c r="EM39" s="459">
        <v>1000000</v>
      </c>
      <c r="EN39" s="459">
        <v>1000000</v>
      </c>
      <c r="EP39" s="456">
        <v>1000000</v>
      </c>
      <c r="EQ39" s="459">
        <v>1000000</v>
      </c>
      <c r="ER39" s="459">
        <v>1000000</v>
      </c>
      <c r="ES39" s="459">
        <v>1000000</v>
      </c>
      <c r="ET39" s="459">
        <v>1000000</v>
      </c>
      <c r="EU39" s="459">
        <v>1000000</v>
      </c>
      <c r="EV39" s="459">
        <v>1000000</v>
      </c>
      <c r="EW39" s="459">
        <v>1000000</v>
      </c>
      <c r="EX39" s="459">
        <v>1000000</v>
      </c>
      <c r="EY39" s="459">
        <v>1000000</v>
      </c>
      <c r="EZ39" s="459">
        <v>1000000</v>
      </c>
      <c r="FA39" s="459">
        <v>1000000</v>
      </c>
    </row>
    <row r="40" spans="2:157" ht="25.5" customHeight="1">
      <c r="B40" s="1" t="s">
        <v>192</v>
      </c>
      <c r="C40" s="1" t="s">
        <v>193</v>
      </c>
      <c r="D40" s="1" t="s">
        <v>161</v>
      </c>
      <c r="E40" s="1" t="s">
        <v>162</v>
      </c>
      <c r="F40" s="1" t="s">
        <v>161</v>
      </c>
      <c r="G40" s="1" t="s">
        <v>161</v>
      </c>
      <c r="H40" s="1" t="s">
        <v>161</v>
      </c>
      <c r="I40" s="1" t="s">
        <v>161</v>
      </c>
      <c r="J40" s="1" t="s">
        <v>161</v>
      </c>
      <c r="K40" s="1" t="s">
        <v>161</v>
      </c>
      <c r="L40" s="1" t="s">
        <v>161</v>
      </c>
      <c r="M40" s="1" t="s">
        <v>161</v>
      </c>
      <c r="N40" s="1" t="s">
        <v>161</v>
      </c>
      <c r="O40" s="1" t="s">
        <v>161</v>
      </c>
      <c r="T40" s="197" t="s">
        <v>194</v>
      </c>
      <c r="U40" s="380"/>
      <c r="V40" s="198" t="s">
        <v>194</v>
      </c>
      <c r="W40" s="332">
        <f>W240</f>
        <v>22713.273999999998</v>
      </c>
      <c r="X40" s="332">
        <f t="shared" ref="X40:AH40" si="126">X240</f>
        <v>0</v>
      </c>
      <c r="Y40" s="332">
        <f t="shared" si="126"/>
        <v>178.75700000000001</v>
      </c>
      <c r="Z40" s="332">
        <f t="shared" si="126"/>
        <v>0</v>
      </c>
      <c r="AA40" s="332">
        <f t="shared" si="126"/>
        <v>178.75700000000001</v>
      </c>
      <c r="AB40" s="332">
        <f t="shared" si="126"/>
        <v>0</v>
      </c>
      <c r="AC40" s="332">
        <f t="shared" si="126"/>
        <v>0</v>
      </c>
      <c r="AD40" s="396">
        <f t="shared" si="126"/>
        <v>22713.273999999998</v>
      </c>
      <c r="AE40" s="332">
        <f t="shared" si="126"/>
        <v>2192.5790000000002</v>
      </c>
      <c r="AF40" s="332">
        <f t="shared" si="126"/>
        <v>17746.483334299995</v>
      </c>
      <c r="AG40" s="332">
        <f>AG240</f>
        <v>2774.2116656999992</v>
      </c>
      <c r="AH40" s="396">
        <f t="shared" si="126"/>
        <v>14769.168923930001</v>
      </c>
      <c r="AI40" s="171">
        <f t="shared" si="98"/>
        <v>0.65024394651030948</v>
      </c>
      <c r="AJ40" s="211">
        <f t="shared" si="99"/>
        <v>5.3237354260073699</v>
      </c>
      <c r="AK40" s="486">
        <f>AK240</f>
        <v>16445.696759078182</v>
      </c>
      <c r="AL40" s="486">
        <f t="shared" si="116"/>
        <v>-1676.5278351481811</v>
      </c>
      <c r="AM40" s="166">
        <f t="shared" si="100"/>
        <v>0.72405663573988421</v>
      </c>
      <c r="AN40" s="396">
        <f>AN240</f>
        <v>7573.8804330000012</v>
      </c>
      <c r="AO40" s="173">
        <f t="shared" si="101"/>
        <v>0.33345612935413899</v>
      </c>
      <c r="AP40" s="212">
        <f t="shared" si="102"/>
        <v>2.7301018615999988</v>
      </c>
      <c r="AQ40" s="172">
        <f>AQ240</f>
        <v>8518.9354883203687</v>
      </c>
      <c r="AR40" s="172">
        <f t="shared" ref="AR40:AR42" si="127">+AN40-AQ40</f>
        <v>-945.0550553203675</v>
      </c>
      <c r="AS40" s="166">
        <f t="shared" si="103"/>
        <v>0.37506418001739289</v>
      </c>
      <c r="AT40" s="397">
        <f>AT240</f>
        <v>7570.8804330000012</v>
      </c>
      <c r="AU40" s="173">
        <f t="shared" si="104"/>
        <v>0.33332404799942106</v>
      </c>
      <c r="AV40" s="397">
        <f t="shared" si="105"/>
        <v>7944.1050760699964</v>
      </c>
      <c r="AW40" s="332">
        <f t="shared" si="106"/>
        <v>7195.2884909300001</v>
      </c>
      <c r="AX40" s="333">
        <f t="shared" si="107"/>
        <v>15139.393566999996</v>
      </c>
      <c r="AY40" s="334">
        <f t="shared" si="108"/>
        <v>-11994.957258230002</v>
      </c>
      <c r="AZ40" s="174">
        <f t="shared" si="109"/>
        <v>8518.9354883203687</v>
      </c>
      <c r="BA40" s="168">
        <f t="shared" si="110"/>
        <v>0.8890641845314996</v>
      </c>
      <c r="BC40" s="488">
        <f>BC240</f>
        <v>0.54374482825901715</v>
      </c>
      <c r="BD40" s="488">
        <f t="shared" ref="BD40:CA40" si="128">BD240</f>
        <v>0.58671312635658068</v>
      </c>
      <c r="BE40" s="488">
        <f t="shared" si="128"/>
        <v>0.61602624543283713</v>
      </c>
      <c r="BF40" s="488">
        <f t="shared" si="128"/>
        <v>0.63725488571488687</v>
      </c>
      <c r="BG40" s="488">
        <f t="shared" si="128"/>
        <v>0.66578392450443513</v>
      </c>
      <c r="BH40" s="488">
        <f t="shared" si="128"/>
        <v>0.72405663573988421</v>
      </c>
      <c r="BI40" s="488">
        <f t="shared" si="128"/>
        <v>0.76556146993274321</v>
      </c>
      <c r="BJ40" s="488">
        <f t="shared" si="128"/>
        <v>0.80848684319011543</v>
      </c>
      <c r="BK40" s="488">
        <f t="shared" si="128"/>
        <v>0.92605987560926251</v>
      </c>
      <c r="BL40" s="488">
        <f t="shared" si="128"/>
        <v>0.94573442804705599</v>
      </c>
      <c r="BM40" s="488">
        <f t="shared" si="128"/>
        <v>0.95997713477207369</v>
      </c>
      <c r="BN40" s="488">
        <f t="shared" si="128"/>
        <v>1.0000000000070448</v>
      </c>
      <c r="BO40" s="488"/>
      <c r="BP40" s="488">
        <f t="shared" si="128"/>
        <v>3.7316720228444386E-2</v>
      </c>
      <c r="BQ40" s="488">
        <f t="shared" si="128"/>
        <v>0.10305424799210983</v>
      </c>
      <c r="BR40" s="488">
        <f t="shared" si="128"/>
        <v>0.16742556547138598</v>
      </c>
      <c r="BS40" s="488">
        <f t="shared" si="128"/>
        <v>0.2420377233520426</v>
      </c>
      <c r="BT40" s="488">
        <f t="shared" si="128"/>
        <v>0.30612215700574136</v>
      </c>
      <c r="BU40" s="488">
        <f t="shared" si="128"/>
        <v>0.37506418001739289</v>
      </c>
      <c r="BV40" s="488">
        <f t="shared" si="128"/>
        <v>0.4885754269892153</v>
      </c>
      <c r="BW40" s="488">
        <f t="shared" si="128"/>
        <v>0.55974203463047922</v>
      </c>
      <c r="BX40" s="488">
        <f t="shared" si="128"/>
        <v>0.62421808849542104</v>
      </c>
      <c r="BY40" s="488">
        <f t="shared" si="128"/>
        <v>0.73311516388871401</v>
      </c>
      <c r="BZ40" s="488">
        <f t="shared" si="128"/>
        <v>0.87892887099358763</v>
      </c>
      <c r="CA40" s="488">
        <f t="shared" si="128"/>
        <v>0.99999999999983402</v>
      </c>
      <c r="CC40" s="456">
        <f t="shared" si="118"/>
        <v>12350.22527033</v>
      </c>
      <c r="CD40" s="456">
        <f t="shared" si="118"/>
        <v>13326.175998333638</v>
      </c>
      <c r="CE40" s="456">
        <f t="shared" si="112"/>
        <v>13991.972903707274</v>
      </c>
      <c r="CF40" s="456">
        <f t="shared" si="112"/>
        <v>14474.144827080911</v>
      </c>
      <c r="CG40" s="456">
        <f t="shared" si="112"/>
        <v>15122.132702064546</v>
      </c>
      <c r="CH40" s="456">
        <f t="shared" si="112"/>
        <v>16445.696759078186</v>
      </c>
      <c r="CI40" s="456">
        <f t="shared" si="112"/>
        <v>17388.407430425155</v>
      </c>
      <c r="CJ40" s="456">
        <f t="shared" si="112"/>
        <v>18363.383194772126</v>
      </c>
      <c r="CK40" s="456">
        <f t="shared" si="112"/>
        <v>21033.851695119094</v>
      </c>
      <c r="CL40" s="456">
        <f t="shared" si="112"/>
        <v>21480.725195466068</v>
      </c>
      <c r="CM40" s="456">
        <f t="shared" si="112"/>
        <v>21804.223695813038</v>
      </c>
      <c r="CN40" s="456">
        <f t="shared" si="112"/>
        <v>22713.274000160007</v>
      </c>
      <c r="CP40" s="453">
        <f t="shared" si="113"/>
        <v>847.58489133</v>
      </c>
      <c r="CQ40" s="453">
        <f t="shared" si="113"/>
        <v>2340.6993715087406</v>
      </c>
      <c r="CR40" s="453">
        <f t="shared" si="113"/>
        <v>3802.7827431565283</v>
      </c>
      <c r="CS40" s="453">
        <f t="shared" si="113"/>
        <v>5497.4691288311424</v>
      </c>
      <c r="CT40" s="453">
        <f t="shared" si="113"/>
        <v>6953.0364295424224</v>
      </c>
      <c r="CU40" s="453">
        <f t="shared" si="113"/>
        <v>8518.9354883203705</v>
      </c>
      <c r="CV40" s="453">
        <f t="shared" si="113"/>
        <v>11097.147542873041</v>
      </c>
      <c r="CW40" s="453">
        <f t="shared" si="113"/>
        <v>12713.574201879561</v>
      </c>
      <c r="CX40" s="453">
        <f t="shared" si="113"/>
        <v>14178.036479752745</v>
      </c>
      <c r="CY40" s="453">
        <f t="shared" si="113"/>
        <v>16651.445590959265</v>
      </c>
      <c r="CZ40" s="453">
        <f t="shared" si="113"/>
        <v>19963.352273388005</v>
      </c>
      <c r="DA40" s="453">
        <f t="shared" si="113"/>
        <v>22713.273999996232</v>
      </c>
      <c r="DC40" s="213">
        <f>DC240</f>
        <v>12350225270.33</v>
      </c>
      <c r="DD40" s="213">
        <f t="shared" ref="DD40:EA40" si="129">DD240</f>
        <v>13326175998.333637</v>
      </c>
      <c r="DE40" s="213">
        <f t="shared" si="129"/>
        <v>13991972903.707273</v>
      </c>
      <c r="DF40" s="213">
        <f t="shared" si="129"/>
        <v>14474144827.08091</v>
      </c>
      <c r="DG40" s="213">
        <f t="shared" si="129"/>
        <v>15122132702.064547</v>
      </c>
      <c r="DH40" s="213">
        <f t="shared" si="129"/>
        <v>16445696759.078186</v>
      </c>
      <c r="DI40" s="213">
        <f t="shared" si="129"/>
        <v>17388407430.425156</v>
      </c>
      <c r="DJ40" s="213">
        <f t="shared" si="129"/>
        <v>18363383194.772125</v>
      </c>
      <c r="DK40" s="213">
        <f t="shared" si="129"/>
        <v>21033851695.119095</v>
      </c>
      <c r="DL40" s="213">
        <f t="shared" si="129"/>
        <v>21480725195.466068</v>
      </c>
      <c r="DM40" s="213">
        <f t="shared" si="129"/>
        <v>21804223695.813038</v>
      </c>
      <c r="DN40" s="213">
        <f t="shared" si="129"/>
        <v>22713274000.160007</v>
      </c>
      <c r="DO40" s="213"/>
      <c r="DP40" s="213">
        <f t="shared" si="129"/>
        <v>847584891.33000004</v>
      </c>
      <c r="DQ40" s="213">
        <f t="shared" si="129"/>
        <v>2340699371.5087404</v>
      </c>
      <c r="DR40" s="213">
        <f t="shared" si="129"/>
        <v>3802782743.1565285</v>
      </c>
      <c r="DS40" s="213">
        <f t="shared" si="129"/>
        <v>5497469128.8311424</v>
      </c>
      <c r="DT40" s="213">
        <f t="shared" si="129"/>
        <v>6953036429.5424223</v>
      </c>
      <c r="DU40" s="213">
        <f t="shared" si="129"/>
        <v>8518935488.3203697</v>
      </c>
      <c r="DV40" s="213">
        <f t="shared" si="129"/>
        <v>11097147542.873041</v>
      </c>
      <c r="DW40" s="213">
        <f t="shared" si="129"/>
        <v>12713574201.87956</v>
      </c>
      <c r="DX40" s="213">
        <f t="shared" si="129"/>
        <v>14178036479.752745</v>
      </c>
      <c r="DY40" s="213">
        <f t="shared" si="129"/>
        <v>16651445590.959265</v>
      </c>
      <c r="DZ40" s="213">
        <f t="shared" si="129"/>
        <v>19963352273.388004</v>
      </c>
      <c r="EA40" s="213">
        <f t="shared" si="129"/>
        <v>22713273999.996231</v>
      </c>
      <c r="EC40" s="456">
        <v>1000000</v>
      </c>
      <c r="ED40" s="459">
        <v>1000000</v>
      </c>
      <c r="EE40" s="459">
        <v>1000000</v>
      </c>
      <c r="EF40" s="459">
        <v>1000000</v>
      </c>
      <c r="EG40" s="459">
        <v>1000000</v>
      </c>
      <c r="EH40" s="459">
        <v>1000000</v>
      </c>
      <c r="EI40" s="459">
        <v>1000000</v>
      </c>
      <c r="EJ40" s="459">
        <v>1000000</v>
      </c>
      <c r="EK40" s="459">
        <v>1000000</v>
      </c>
      <c r="EL40" s="459">
        <v>1000000</v>
      </c>
      <c r="EM40" s="459">
        <v>1000000</v>
      </c>
      <c r="EN40" s="459">
        <v>1000000</v>
      </c>
      <c r="EP40" s="456">
        <v>1000000</v>
      </c>
      <c r="EQ40" s="459">
        <v>1000000</v>
      </c>
      <c r="ER40" s="459">
        <v>1000000</v>
      </c>
      <c r="ES40" s="459">
        <v>1000000</v>
      </c>
      <c r="ET40" s="459">
        <v>1000000</v>
      </c>
      <c r="EU40" s="459">
        <v>1000000</v>
      </c>
      <c r="EV40" s="459">
        <v>1000000</v>
      </c>
      <c r="EW40" s="459">
        <v>1000000</v>
      </c>
      <c r="EX40" s="459">
        <v>1000000</v>
      </c>
      <c r="EY40" s="459">
        <v>1000000</v>
      </c>
      <c r="EZ40" s="459">
        <v>1000000</v>
      </c>
      <c r="FA40" s="459">
        <v>1000000</v>
      </c>
    </row>
    <row r="41" spans="2:157" ht="25.5" customHeight="1">
      <c r="B41" s="1" t="s">
        <v>195</v>
      </c>
      <c r="C41" s="1" t="s">
        <v>196</v>
      </c>
      <c r="D41" s="1" t="s">
        <v>161</v>
      </c>
      <c r="E41" s="1" t="s">
        <v>162</v>
      </c>
      <c r="F41" s="1" t="s">
        <v>161</v>
      </c>
      <c r="G41" s="1" t="s">
        <v>161</v>
      </c>
      <c r="H41" s="1" t="s">
        <v>161</v>
      </c>
      <c r="I41" s="1" t="s">
        <v>161</v>
      </c>
      <c r="J41" s="1" t="s">
        <v>161</v>
      </c>
      <c r="K41" s="1" t="s">
        <v>161</v>
      </c>
      <c r="L41" s="1" t="s">
        <v>161</v>
      </c>
      <c r="M41" s="1" t="s">
        <v>161</v>
      </c>
      <c r="N41" s="1" t="s">
        <v>161</v>
      </c>
      <c r="O41" s="1" t="s">
        <v>161</v>
      </c>
      <c r="T41" s="197" t="s">
        <v>197</v>
      </c>
      <c r="U41" s="380"/>
      <c r="V41" s="198" t="s">
        <v>197</v>
      </c>
      <c r="W41" s="332">
        <f>W263</f>
        <v>76428.064081000004</v>
      </c>
      <c r="X41" s="332">
        <f t="shared" ref="X41:AH41" si="130">X263</f>
        <v>0</v>
      </c>
      <c r="Y41" s="332">
        <f t="shared" si="130"/>
        <v>107.080996</v>
      </c>
      <c r="Z41" s="332">
        <f t="shared" si="130"/>
        <v>0</v>
      </c>
      <c r="AA41" s="332">
        <f t="shared" si="130"/>
        <v>107.080996</v>
      </c>
      <c r="AB41" s="332">
        <f t="shared" si="130"/>
        <v>0</v>
      </c>
      <c r="AC41" s="332">
        <f t="shared" si="130"/>
        <v>0</v>
      </c>
      <c r="AD41" s="396">
        <f t="shared" si="130"/>
        <v>76428.064081000004</v>
      </c>
      <c r="AE41" s="332">
        <f t="shared" si="130"/>
        <v>0</v>
      </c>
      <c r="AF41" s="332">
        <f>AF263</f>
        <v>74306.074555530009</v>
      </c>
      <c r="AG41" s="332">
        <f>AG263</f>
        <v>2121.9895254700023</v>
      </c>
      <c r="AH41" s="396">
        <f t="shared" si="130"/>
        <v>46225.044145480002</v>
      </c>
      <c r="AI41" s="171">
        <f t="shared" si="98"/>
        <v>0.60481767661273966</v>
      </c>
      <c r="AJ41" s="211">
        <f t="shared" si="99"/>
        <v>21.7838229598431</v>
      </c>
      <c r="AK41" s="486">
        <f>AK263</f>
        <v>50055.129745461221</v>
      </c>
      <c r="AL41" s="486">
        <f t="shared" si="116"/>
        <v>-3830.0855999812193</v>
      </c>
      <c r="AM41" s="166">
        <f t="shared" si="100"/>
        <v>0.65493127880894364</v>
      </c>
      <c r="AN41" s="396">
        <f>AN263</f>
        <v>32468.217813110001</v>
      </c>
      <c r="AO41" s="173">
        <f t="shared" si="101"/>
        <v>0.42482062320327163</v>
      </c>
      <c r="AP41" s="212">
        <f t="shared" si="102"/>
        <v>15.300837927519257</v>
      </c>
      <c r="AQ41" s="172">
        <f>AQ263</f>
        <v>31383.779125573205</v>
      </c>
      <c r="AR41" s="172">
        <f t="shared" si="127"/>
        <v>1084.4386875367964</v>
      </c>
      <c r="AS41" s="166">
        <f t="shared" si="103"/>
        <v>0.41063161160685741</v>
      </c>
      <c r="AT41" s="397">
        <f>AT263</f>
        <v>31766.150900840003</v>
      </c>
      <c r="AU41" s="173">
        <f t="shared" si="104"/>
        <v>0.41563464000832984</v>
      </c>
      <c r="AV41" s="397">
        <f t="shared" si="105"/>
        <v>30203.019935520002</v>
      </c>
      <c r="AW41" s="332">
        <f t="shared" si="106"/>
        <v>13756.826332370001</v>
      </c>
      <c r="AX41" s="333">
        <f t="shared" si="107"/>
        <v>43959.846267890003</v>
      </c>
      <c r="AY41" s="334">
        <f t="shared" si="108"/>
        <v>-44103.05462001</v>
      </c>
      <c r="AZ41" s="174">
        <f t="shared" si="109"/>
        <v>31383.779125573205</v>
      </c>
      <c r="BA41" s="168">
        <f t="shared" si="110"/>
        <v>1.0345541141873873</v>
      </c>
      <c r="BC41" s="488">
        <f>BC263</f>
        <v>0.2353402938356618</v>
      </c>
      <c r="BD41" s="488">
        <f t="shared" ref="BD41:CA41" si="131">BD263</f>
        <v>0.337195413619506</v>
      </c>
      <c r="BE41" s="488">
        <f t="shared" si="131"/>
        <v>0.38457547579038343</v>
      </c>
      <c r="BF41" s="488">
        <f t="shared" si="131"/>
        <v>0.43206502595628732</v>
      </c>
      <c r="BG41" s="488">
        <f t="shared" si="131"/>
        <v>0.57314927159843465</v>
      </c>
      <c r="BH41" s="488">
        <f t="shared" si="131"/>
        <v>0.65493127880894364</v>
      </c>
      <c r="BI41" s="488">
        <f t="shared" si="131"/>
        <v>0.70067309281763657</v>
      </c>
      <c r="BJ41" s="488">
        <f t="shared" si="131"/>
        <v>0.76751538883501769</v>
      </c>
      <c r="BK41" s="488">
        <f t="shared" si="131"/>
        <v>0.81718417828825318</v>
      </c>
      <c r="BL41" s="488">
        <f t="shared" si="131"/>
        <v>0.86080600934921303</v>
      </c>
      <c r="BM41" s="488">
        <f t="shared" si="131"/>
        <v>0.91504468657639682</v>
      </c>
      <c r="BN41" s="488">
        <f t="shared" si="131"/>
        <v>0.9999999999996434</v>
      </c>
      <c r="BO41" s="488"/>
      <c r="BP41" s="488">
        <f t="shared" si="131"/>
        <v>6.0555926609039447E-2</v>
      </c>
      <c r="BQ41" s="488">
        <f t="shared" si="131"/>
        <v>0.12918147922047993</v>
      </c>
      <c r="BR41" s="488">
        <f t="shared" si="131"/>
        <v>0.19122785133394149</v>
      </c>
      <c r="BS41" s="488">
        <f t="shared" si="131"/>
        <v>0.24948246290780776</v>
      </c>
      <c r="BT41" s="488">
        <f t="shared" si="131"/>
        <v>0.31230082943960846</v>
      </c>
      <c r="BU41" s="488">
        <f t="shared" si="131"/>
        <v>0.41063161160685741</v>
      </c>
      <c r="BV41" s="488">
        <f t="shared" si="131"/>
        <v>0.48592786744940181</v>
      </c>
      <c r="BW41" s="488">
        <f t="shared" si="131"/>
        <v>0.57496370079304715</v>
      </c>
      <c r="BX41" s="488">
        <f t="shared" si="131"/>
        <v>0.65629149680297605</v>
      </c>
      <c r="BY41" s="488">
        <f t="shared" si="131"/>
        <v>0.73297976308277635</v>
      </c>
      <c r="BZ41" s="488">
        <f t="shared" si="131"/>
        <v>0.81882242284267959</v>
      </c>
      <c r="CA41" s="488">
        <f t="shared" si="131"/>
        <v>1</v>
      </c>
      <c r="CC41" s="456">
        <f t="shared" si="118"/>
        <v>17986.603058113335</v>
      </c>
      <c r="CD41" s="456">
        <f t="shared" si="118"/>
        <v>25771.192679930911</v>
      </c>
      <c r="CE41" s="456">
        <f t="shared" si="112"/>
        <v>29392.359107688488</v>
      </c>
      <c r="CF41" s="456">
        <f t="shared" si="112"/>
        <v>33021.893490946059</v>
      </c>
      <c r="CG41" s="456">
        <f t="shared" si="112"/>
        <v>43804.689257703641</v>
      </c>
      <c r="CH41" s="456">
        <f t="shared" si="112"/>
        <v>50055.129745461221</v>
      </c>
      <c r="CI41" s="456">
        <f t="shared" si="112"/>
        <v>53551.088037698792</v>
      </c>
      <c r="CJ41" s="456">
        <f t="shared" si="112"/>
        <v>58659.715321036369</v>
      </c>
      <c r="CK41" s="456">
        <f t="shared" si="112"/>
        <v>62455.804744193949</v>
      </c>
      <c r="CL41" s="456">
        <f t="shared" si="112"/>
        <v>65789.736843851526</v>
      </c>
      <c r="CM41" s="456">
        <f t="shared" si="112"/>
        <v>69935.093942639403</v>
      </c>
      <c r="CN41" s="456">
        <f t="shared" si="112"/>
        <v>76428.064080972748</v>
      </c>
      <c r="CP41" s="453">
        <f t="shared" si="113"/>
        <v>4628.1722393599994</v>
      </c>
      <c r="CQ41" s="453">
        <f t="shared" si="113"/>
        <v>9873.090371941209</v>
      </c>
      <c r="CR41" s="453">
        <f t="shared" si="113"/>
        <v>14615.174475822421</v>
      </c>
      <c r="CS41" s="453">
        <f t="shared" si="113"/>
        <v>19067.461662203637</v>
      </c>
      <c r="CT41" s="453">
        <f t="shared" si="113"/>
        <v>23868.547804959846</v>
      </c>
      <c r="CU41" s="453">
        <f t="shared" si="113"/>
        <v>31383.779125573205</v>
      </c>
      <c r="CV41" s="453">
        <f t="shared" si="113"/>
        <v>37138.526192166559</v>
      </c>
      <c r="CW41" s="453">
        <f t="shared" si="113"/>
        <v>43943.362568459917</v>
      </c>
      <c r="CX41" s="453">
        <f t="shared" si="113"/>
        <v>50159.088573473273</v>
      </c>
      <c r="CY41" s="453">
        <f t="shared" si="113"/>
        <v>56020.224302966628</v>
      </c>
      <c r="CZ41" s="453">
        <f t="shared" si="113"/>
        <v>62581.012603979987</v>
      </c>
      <c r="DA41" s="453">
        <f t="shared" si="113"/>
        <v>76428.064081000004</v>
      </c>
      <c r="DC41" s="213">
        <f>DC263</f>
        <v>17986603058.113335</v>
      </c>
      <c r="DD41" s="213">
        <f t="shared" ref="DD41:EA41" si="132">DD263</f>
        <v>25771192679.930912</v>
      </c>
      <c r="DE41" s="213">
        <f t="shared" si="132"/>
        <v>29392359107.688488</v>
      </c>
      <c r="DF41" s="213">
        <f t="shared" si="132"/>
        <v>33021893490.94606</v>
      </c>
      <c r="DG41" s="213">
        <f t="shared" si="132"/>
        <v>43804689257.703644</v>
      </c>
      <c r="DH41" s="213">
        <f t="shared" si="132"/>
        <v>50055129745.46122</v>
      </c>
      <c r="DI41" s="213">
        <f t="shared" si="132"/>
        <v>53551088037.698792</v>
      </c>
      <c r="DJ41" s="213">
        <f t="shared" si="132"/>
        <v>58659715321.036369</v>
      </c>
      <c r="DK41" s="213">
        <f t="shared" si="132"/>
        <v>62455804744.193947</v>
      </c>
      <c r="DL41" s="213">
        <f t="shared" si="132"/>
        <v>65789736843.851532</v>
      </c>
      <c r="DM41" s="213">
        <f t="shared" si="132"/>
        <v>69935093942.639404</v>
      </c>
      <c r="DN41" s="213">
        <f t="shared" si="132"/>
        <v>76428064080.972748</v>
      </c>
      <c r="DO41" s="213"/>
      <c r="DP41" s="213">
        <f t="shared" si="132"/>
        <v>4628172239.3599997</v>
      </c>
      <c r="DQ41" s="213">
        <f t="shared" si="132"/>
        <v>9873090371.9412098</v>
      </c>
      <c r="DR41" s="213">
        <f t="shared" si="132"/>
        <v>14615174475.822422</v>
      </c>
      <c r="DS41" s="213">
        <f t="shared" si="132"/>
        <v>19067461662.203636</v>
      </c>
      <c r="DT41" s="213">
        <f t="shared" si="132"/>
        <v>23868547804.959846</v>
      </c>
      <c r="DU41" s="213">
        <f t="shared" si="132"/>
        <v>31383779125.573204</v>
      </c>
      <c r="DV41" s="213">
        <f t="shared" si="132"/>
        <v>37138526192.166557</v>
      </c>
      <c r="DW41" s="213">
        <f t="shared" si="132"/>
        <v>43943362568.459915</v>
      </c>
      <c r="DX41" s="213">
        <f t="shared" si="132"/>
        <v>50159088573.473274</v>
      </c>
      <c r="DY41" s="213">
        <f t="shared" si="132"/>
        <v>56020224302.966629</v>
      </c>
      <c r="DZ41" s="213">
        <f t="shared" si="132"/>
        <v>62581012603.979988</v>
      </c>
      <c r="EA41" s="213">
        <f t="shared" si="132"/>
        <v>76428064081</v>
      </c>
      <c r="EC41" s="456">
        <v>1000000</v>
      </c>
      <c r="ED41" s="459">
        <v>1000000</v>
      </c>
      <c r="EE41" s="459">
        <v>1000000</v>
      </c>
      <c r="EF41" s="459">
        <v>1000000</v>
      </c>
      <c r="EG41" s="459">
        <v>1000000</v>
      </c>
      <c r="EH41" s="459">
        <v>1000000</v>
      </c>
      <c r="EI41" s="459">
        <v>1000000</v>
      </c>
      <c r="EJ41" s="459">
        <v>1000000</v>
      </c>
      <c r="EK41" s="459">
        <v>1000000</v>
      </c>
      <c r="EL41" s="459">
        <v>1000000</v>
      </c>
      <c r="EM41" s="459">
        <v>1000000</v>
      </c>
      <c r="EN41" s="459">
        <v>1000000</v>
      </c>
      <c r="EP41" s="456">
        <v>1000000</v>
      </c>
      <c r="EQ41" s="459">
        <v>1000000</v>
      </c>
      <c r="ER41" s="459">
        <v>1000000</v>
      </c>
      <c r="ES41" s="459">
        <v>1000000</v>
      </c>
      <c r="ET41" s="459">
        <v>1000000</v>
      </c>
      <c r="EU41" s="459">
        <v>1000000</v>
      </c>
      <c r="EV41" s="459">
        <v>1000000</v>
      </c>
      <c r="EW41" s="459">
        <v>1000000</v>
      </c>
      <c r="EX41" s="459">
        <v>1000000</v>
      </c>
      <c r="EY41" s="459">
        <v>1000000</v>
      </c>
      <c r="EZ41" s="459">
        <v>1000000</v>
      </c>
      <c r="FA41" s="459">
        <v>1000000</v>
      </c>
    </row>
    <row r="42" spans="2:157" ht="25.5" customHeight="1" thickBot="1">
      <c r="B42" s="1" t="s">
        <v>198</v>
      </c>
      <c r="C42" s="1" t="s">
        <v>199</v>
      </c>
      <c r="D42" s="1" t="s">
        <v>161</v>
      </c>
      <c r="E42" s="1" t="s">
        <v>162</v>
      </c>
      <c r="F42" s="1" t="s">
        <v>161</v>
      </c>
      <c r="G42" s="1" t="s">
        <v>161</v>
      </c>
      <c r="H42" s="1" t="s">
        <v>161</v>
      </c>
      <c r="I42" s="1" t="s">
        <v>161</v>
      </c>
      <c r="J42" s="1" t="s">
        <v>161</v>
      </c>
      <c r="K42" s="1" t="s">
        <v>161</v>
      </c>
      <c r="L42" s="1" t="s">
        <v>161</v>
      </c>
      <c r="M42" s="1" t="s">
        <v>161</v>
      </c>
      <c r="N42" s="1" t="s">
        <v>161</v>
      </c>
      <c r="O42" s="1" t="s">
        <v>161</v>
      </c>
      <c r="T42" s="197" t="s">
        <v>200</v>
      </c>
      <c r="U42" s="380"/>
      <c r="V42" s="198" t="s">
        <v>200</v>
      </c>
      <c r="W42" s="332">
        <f>W293</f>
        <v>42155.6</v>
      </c>
      <c r="X42" s="332">
        <f t="shared" ref="X42:AH42" si="133">X293</f>
        <v>0</v>
      </c>
      <c r="Y42" s="332">
        <f t="shared" si="133"/>
        <v>0</v>
      </c>
      <c r="Z42" s="332">
        <f t="shared" si="133"/>
        <v>0</v>
      </c>
      <c r="AA42" s="332">
        <f t="shared" si="133"/>
        <v>0</v>
      </c>
      <c r="AB42" s="332">
        <f t="shared" si="133"/>
        <v>0</v>
      </c>
      <c r="AC42" s="332">
        <f t="shared" si="133"/>
        <v>0</v>
      </c>
      <c r="AD42" s="396">
        <f t="shared" si="133"/>
        <v>42155.6</v>
      </c>
      <c r="AE42" s="332">
        <f t="shared" si="133"/>
        <v>1862.8</v>
      </c>
      <c r="AF42" s="332">
        <f t="shared" si="133"/>
        <v>39233.159727450002</v>
      </c>
      <c r="AG42" s="332">
        <f>AG293</f>
        <v>1059.6402725500004</v>
      </c>
      <c r="AH42" s="396">
        <f t="shared" si="133"/>
        <v>20384.605394270002</v>
      </c>
      <c r="AI42" s="171">
        <f t="shared" si="98"/>
        <v>0.48355628657331418</v>
      </c>
      <c r="AJ42" s="211">
        <f t="shared" si="99"/>
        <v>19.237288278233244</v>
      </c>
      <c r="AK42" s="486">
        <f>AK293</f>
        <v>19814.5054757</v>
      </c>
      <c r="AL42" s="486">
        <f t="shared" si="116"/>
        <v>570.09991857000205</v>
      </c>
      <c r="AM42" s="166">
        <f t="shared" si="100"/>
        <v>0.47003258109717333</v>
      </c>
      <c r="AN42" s="396">
        <f>AN293</f>
        <v>15692.56770732</v>
      </c>
      <c r="AO42" s="173">
        <f t="shared" si="101"/>
        <v>0.3722534540445398</v>
      </c>
      <c r="AP42" s="212">
        <f t="shared" si="102"/>
        <v>14.80933493548352</v>
      </c>
      <c r="AQ42" s="172">
        <f>AQ293</f>
        <v>14925.436337700001</v>
      </c>
      <c r="AR42" s="172">
        <f t="shared" si="127"/>
        <v>767.13136961999953</v>
      </c>
      <c r="AS42" s="166">
        <f t="shared" si="103"/>
        <v>0.35405583926453427</v>
      </c>
      <c r="AT42" s="397">
        <f>AT293</f>
        <v>15692.56770732</v>
      </c>
      <c r="AU42" s="173">
        <f t="shared" si="104"/>
        <v>0.3722534540445398</v>
      </c>
      <c r="AV42" s="397">
        <f t="shared" si="105"/>
        <v>21770.994605729997</v>
      </c>
      <c r="AW42" s="332">
        <f t="shared" si="106"/>
        <v>4692.0376869500014</v>
      </c>
      <c r="AX42" s="333">
        <f t="shared" si="107"/>
        <v>26463.03229268</v>
      </c>
      <c r="AY42" s="334">
        <f t="shared" si="108"/>
        <v>-19324.965121720001</v>
      </c>
      <c r="AZ42" s="174">
        <f t="shared" si="109"/>
        <v>14925.436337700001</v>
      </c>
      <c r="BA42" s="168">
        <f t="shared" si="110"/>
        <v>1.0513975841149992</v>
      </c>
      <c r="BC42" s="488">
        <f>BC293</f>
        <v>0.15712617979580412</v>
      </c>
      <c r="BD42" s="488">
        <f t="shared" ref="BD42:CA42" si="134">BD293</f>
        <v>0.25703594012041103</v>
      </c>
      <c r="BE42" s="488">
        <f t="shared" si="134"/>
        <v>0.31174690562297769</v>
      </c>
      <c r="BF42" s="488">
        <f t="shared" si="134"/>
        <v>0.36382522369554698</v>
      </c>
      <c r="BG42" s="488">
        <f t="shared" si="134"/>
        <v>0.414873276583894</v>
      </c>
      <c r="BH42" s="488">
        <f t="shared" si="134"/>
        <v>0.47003258109717333</v>
      </c>
      <c r="BI42" s="488">
        <f t="shared" si="134"/>
        <v>0.60581506891231518</v>
      </c>
      <c r="BJ42" s="488">
        <f t="shared" si="134"/>
        <v>0.69884834509246696</v>
      </c>
      <c r="BK42" s="488">
        <f t="shared" si="134"/>
        <v>0.75055140654432628</v>
      </c>
      <c r="BL42" s="488">
        <f t="shared" si="134"/>
        <v>0.80127476423203559</v>
      </c>
      <c r="BM42" s="488">
        <f t="shared" si="134"/>
        <v>0.85947638146296101</v>
      </c>
      <c r="BN42" s="488">
        <f t="shared" si="134"/>
        <v>1</v>
      </c>
      <c r="BO42" s="488"/>
      <c r="BP42" s="488">
        <f t="shared" si="134"/>
        <v>3.0357432820313324E-2</v>
      </c>
      <c r="BQ42" s="488">
        <f t="shared" si="134"/>
        <v>8.6415937202649229E-2</v>
      </c>
      <c r="BR42" s="488">
        <f t="shared" si="134"/>
        <v>0.15028731880651683</v>
      </c>
      <c r="BS42" s="488">
        <f t="shared" si="134"/>
        <v>0.21731071342882083</v>
      </c>
      <c r="BT42" s="488">
        <f t="shared" si="134"/>
        <v>0.28350681582897652</v>
      </c>
      <c r="BU42" s="488">
        <f t="shared" si="134"/>
        <v>0.35405583926453427</v>
      </c>
      <c r="BV42" s="488">
        <f t="shared" si="134"/>
        <v>0.50279913627228645</v>
      </c>
      <c r="BW42" s="488">
        <f t="shared" si="134"/>
        <v>0.57757788643454255</v>
      </c>
      <c r="BX42" s="488">
        <f t="shared" si="134"/>
        <v>0.65443939665714645</v>
      </c>
      <c r="BY42" s="488">
        <f t="shared" si="134"/>
        <v>0.73289915242719839</v>
      </c>
      <c r="BZ42" s="488">
        <f t="shared" si="134"/>
        <v>0.81225737762954386</v>
      </c>
      <c r="CA42" s="488">
        <f t="shared" si="134"/>
        <v>1.0000000000016607</v>
      </c>
      <c r="CC42" s="456">
        <f t="shared" si="118"/>
        <v>6623.7483849999999</v>
      </c>
      <c r="CD42" s="456">
        <f t="shared" si="118"/>
        <v>10835.50427734</v>
      </c>
      <c r="CE42" s="456">
        <f t="shared" si="112"/>
        <v>13141.87785468</v>
      </c>
      <c r="CF42" s="456">
        <f t="shared" si="112"/>
        <v>15337.27060002</v>
      </c>
      <c r="CG42" s="456">
        <f t="shared" si="112"/>
        <v>17489.231898360002</v>
      </c>
      <c r="CH42" s="456">
        <f t="shared" si="112"/>
        <v>19814.5054757</v>
      </c>
      <c r="CI42" s="456">
        <f t="shared" si="112"/>
        <v>25538.497719040002</v>
      </c>
      <c r="CJ42" s="456">
        <f t="shared" si="112"/>
        <v>29460.371296380003</v>
      </c>
      <c r="CK42" s="456">
        <f t="shared" si="112"/>
        <v>31639.94487372</v>
      </c>
      <c r="CL42" s="456">
        <f t="shared" si="112"/>
        <v>33778.218451059998</v>
      </c>
      <c r="CM42" s="456">
        <f t="shared" si="112"/>
        <v>36231.742546399997</v>
      </c>
      <c r="CN42" s="456">
        <f t="shared" si="112"/>
        <v>42155.6</v>
      </c>
      <c r="CP42" s="453">
        <f t="shared" si="113"/>
        <v>1279.7357950000001</v>
      </c>
      <c r="CQ42" s="453">
        <f t="shared" si="113"/>
        <v>3642.9156823400003</v>
      </c>
      <c r="CR42" s="453">
        <f t="shared" si="113"/>
        <v>6335.4520966800001</v>
      </c>
      <c r="CS42" s="453">
        <f t="shared" si="113"/>
        <v>9160.8635110200012</v>
      </c>
      <c r="CT42" s="453">
        <f t="shared" si="113"/>
        <v>11951.399925360001</v>
      </c>
      <c r="CU42" s="453">
        <f t="shared" si="113"/>
        <v>14925.436337700001</v>
      </c>
      <c r="CV42" s="453">
        <f t="shared" si="113"/>
        <v>21195.799269040002</v>
      </c>
      <c r="CW42" s="453">
        <f t="shared" si="113"/>
        <v>24348.142349379999</v>
      </c>
      <c r="CX42" s="453">
        <f t="shared" si="113"/>
        <v>27588.285429720003</v>
      </c>
      <c r="CY42" s="453">
        <f t="shared" si="113"/>
        <v>30895.803510059999</v>
      </c>
      <c r="CZ42" s="453">
        <f t="shared" si="113"/>
        <v>34241.197108399996</v>
      </c>
      <c r="DA42" s="453">
        <f t="shared" si="113"/>
        <v>42155.600000069993</v>
      </c>
      <c r="DC42" s="213">
        <f>DC293</f>
        <v>6623748385</v>
      </c>
      <c r="DD42" s="213">
        <f t="shared" ref="DD42:EA42" si="135">DD293</f>
        <v>10835504277.34</v>
      </c>
      <c r="DE42" s="213">
        <f t="shared" si="135"/>
        <v>13141877854.68</v>
      </c>
      <c r="DF42" s="213">
        <f t="shared" si="135"/>
        <v>15337270600.02</v>
      </c>
      <c r="DG42" s="213">
        <f t="shared" si="135"/>
        <v>17489231898.360001</v>
      </c>
      <c r="DH42" s="213">
        <f t="shared" si="135"/>
        <v>19814505475.700001</v>
      </c>
      <c r="DI42" s="213">
        <f t="shared" si="135"/>
        <v>25538497719.040001</v>
      </c>
      <c r="DJ42" s="213">
        <f t="shared" si="135"/>
        <v>29460371296.380001</v>
      </c>
      <c r="DK42" s="213">
        <f t="shared" si="135"/>
        <v>31639944873.720001</v>
      </c>
      <c r="DL42" s="213">
        <f t="shared" si="135"/>
        <v>33778218451.059998</v>
      </c>
      <c r="DM42" s="213">
        <f t="shared" si="135"/>
        <v>36231742546.399994</v>
      </c>
      <c r="DN42" s="213">
        <f t="shared" si="135"/>
        <v>42155600000</v>
      </c>
      <c r="DO42" s="213"/>
      <c r="DP42" s="213">
        <f t="shared" si="135"/>
        <v>1279735795</v>
      </c>
      <c r="DQ42" s="213">
        <f t="shared" si="135"/>
        <v>3642915682.3400002</v>
      </c>
      <c r="DR42" s="213">
        <f t="shared" si="135"/>
        <v>6335452096.6800003</v>
      </c>
      <c r="DS42" s="213">
        <f t="shared" si="135"/>
        <v>9160863511.0200005</v>
      </c>
      <c r="DT42" s="213">
        <f t="shared" si="135"/>
        <v>11951399925.360001</v>
      </c>
      <c r="DU42" s="213">
        <f t="shared" si="135"/>
        <v>14925436337.700001</v>
      </c>
      <c r="DV42" s="213">
        <f t="shared" si="135"/>
        <v>21195799269.040001</v>
      </c>
      <c r="DW42" s="213">
        <f t="shared" si="135"/>
        <v>24348142349.380001</v>
      </c>
      <c r="DX42" s="213">
        <f t="shared" si="135"/>
        <v>27588285429.720001</v>
      </c>
      <c r="DY42" s="213">
        <f t="shared" si="135"/>
        <v>30895803510.059998</v>
      </c>
      <c r="DZ42" s="213">
        <f t="shared" si="135"/>
        <v>34241197108.399998</v>
      </c>
      <c r="EA42" s="213">
        <f t="shared" si="135"/>
        <v>42155600000.069992</v>
      </c>
      <c r="EC42" s="456">
        <v>1000000</v>
      </c>
      <c r="ED42" s="459">
        <v>1000000</v>
      </c>
      <c r="EE42" s="459">
        <v>1000000</v>
      </c>
      <c r="EF42" s="459">
        <v>1000000</v>
      </c>
      <c r="EG42" s="459">
        <v>1000000</v>
      </c>
      <c r="EH42" s="459">
        <v>1000000</v>
      </c>
      <c r="EI42" s="459">
        <v>1000000</v>
      </c>
      <c r="EJ42" s="459">
        <v>1000000</v>
      </c>
      <c r="EK42" s="459">
        <v>1000000</v>
      </c>
      <c r="EL42" s="459">
        <v>1000000</v>
      </c>
      <c r="EM42" s="459">
        <v>1000000</v>
      </c>
      <c r="EN42" s="459">
        <v>1000000</v>
      </c>
      <c r="EP42" s="456">
        <v>1000000</v>
      </c>
      <c r="EQ42" s="459">
        <v>1000000</v>
      </c>
      <c r="ER42" s="459">
        <v>1000000</v>
      </c>
      <c r="ES42" s="459">
        <v>1000000</v>
      </c>
      <c r="ET42" s="459">
        <v>1000000</v>
      </c>
      <c r="EU42" s="459">
        <v>1000000</v>
      </c>
      <c r="EV42" s="459">
        <v>1000000</v>
      </c>
      <c r="EW42" s="459">
        <v>1000000</v>
      </c>
      <c r="EX42" s="459">
        <v>1000000</v>
      </c>
      <c r="EY42" s="459">
        <v>1000000</v>
      </c>
      <c r="EZ42" s="459">
        <v>1000000</v>
      </c>
      <c r="FA42" s="459">
        <v>1000000</v>
      </c>
    </row>
    <row r="43" spans="2:157" ht="25.5" customHeight="1" thickBot="1">
      <c r="B43" s="1" t="s">
        <v>161</v>
      </c>
      <c r="C43" s="1" t="s">
        <v>161</v>
      </c>
      <c r="D43" s="1" t="s">
        <v>161</v>
      </c>
      <c r="E43" s="1" t="s">
        <v>162</v>
      </c>
      <c r="F43" s="1" t="s">
        <v>161</v>
      </c>
      <c r="G43" s="1" t="s">
        <v>161</v>
      </c>
      <c r="H43" s="1" t="s">
        <v>161</v>
      </c>
      <c r="I43" s="1" t="s">
        <v>161</v>
      </c>
      <c r="J43" s="1" t="s">
        <v>161</v>
      </c>
      <c r="K43" s="1" t="s">
        <v>161</v>
      </c>
      <c r="L43" s="1" t="s">
        <v>161</v>
      </c>
      <c r="M43" s="1" t="s">
        <v>161</v>
      </c>
      <c r="N43" s="1" t="s">
        <v>161</v>
      </c>
      <c r="O43" s="1" t="s">
        <v>161</v>
      </c>
      <c r="T43" s="162" t="s">
        <v>175</v>
      </c>
      <c r="U43" s="372"/>
      <c r="V43" s="152" t="s">
        <v>175</v>
      </c>
      <c r="W43" s="335">
        <f t="shared" ref="W43:AD43" si="136">SUM(W36:W42)</f>
        <v>3243261.0074720001</v>
      </c>
      <c r="X43" s="335">
        <f t="shared" si="136"/>
        <v>0</v>
      </c>
      <c r="Y43" s="335">
        <f t="shared" si="136"/>
        <v>5992.3997159999999</v>
      </c>
      <c r="Z43" s="335">
        <f t="shared" si="136"/>
        <v>0</v>
      </c>
      <c r="AA43" s="335">
        <f t="shared" si="136"/>
        <v>5992.3997159999999</v>
      </c>
      <c r="AB43" s="335">
        <f t="shared" si="136"/>
        <v>0</v>
      </c>
      <c r="AC43" s="335">
        <f t="shared" si="136"/>
        <v>0</v>
      </c>
      <c r="AD43" s="335">
        <f t="shared" si="136"/>
        <v>3243261.0074720001</v>
      </c>
      <c r="AE43" s="335">
        <f>SUM(AE36:AE42)</f>
        <v>19342.023867</v>
      </c>
      <c r="AF43" s="335">
        <f>SUM(AF36:AF42)</f>
        <v>2151509.1154756905</v>
      </c>
      <c r="AG43" s="335">
        <f>SUM(AG36:AG42)</f>
        <v>1072409.86812931</v>
      </c>
      <c r="AH43" s="398">
        <f>SUM(AH36:AH42)</f>
        <v>1975788.8183499998</v>
      </c>
      <c r="AI43" s="163">
        <f t="shared" si="98"/>
        <v>0.60919821556084164</v>
      </c>
      <c r="AJ43" s="211">
        <f t="shared" si="99"/>
        <v>1.8423821684861272</v>
      </c>
      <c r="AK43" s="489">
        <f>SUM(AK36:AK42)</f>
        <v>2004297.3199711395</v>
      </c>
      <c r="AL43" s="489">
        <f>SUM(AL36:AL42)</f>
        <v>-28508.501621139574</v>
      </c>
      <c r="AM43" s="166">
        <f t="shared" si="100"/>
        <v>0.6179882887481245</v>
      </c>
      <c r="AN43" s="398">
        <f>SUM(AN36:AN42)</f>
        <v>1900653.7428676398</v>
      </c>
      <c r="AO43" s="179">
        <f t="shared" si="101"/>
        <v>0.58603169417719103</v>
      </c>
      <c r="AP43" s="212">
        <f t="shared" si="102"/>
        <v>1.7723202661153254</v>
      </c>
      <c r="AQ43" s="489">
        <f>SUM(AQ36:AQ42)</f>
        <v>1890961.4664868955</v>
      </c>
      <c r="AR43" s="489">
        <f>SUM(AR36:AR42)</f>
        <v>9692.2763807444517</v>
      </c>
      <c r="AS43" s="166">
        <f t="shared" si="103"/>
        <v>0.58304325866169759</v>
      </c>
      <c r="AT43" s="490">
        <f>SUM(AT36:AT42)</f>
        <v>1896655.35247417</v>
      </c>
      <c r="AU43" s="179">
        <f t="shared" si="104"/>
        <v>0.5847988638917907</v>
      </c>
      <c r="AV43" s="398">
        <f>SUM(AV36:AV42)</f>
        <v>1267472.189122</v>
      </c>
      <c r="AW43" s="335">
        <f>SUM(AW36:AW42)</f>
        <v>75135.075482360073</v>
      </c>
      <c r="AX43" s="337">
        <f>SUM(AX36:AX42)</f>
        <v>1342607.2646043603</v>
      </c>
      <c r="AY43" s="335">
        <f t="shared" si="108"/>
        <v>-903378.95022068988</v>
      </c>
      <c r="AZ43" s="203">
        <f>SUM(AZ37:AZ42)</f>
        <v>1778655.2809683287</v>
      </c>
      <c r="BA43" s="168">
        <f t="shared" si="110"/>
        <v>1.0685902789622581</v>
      </c>
      <c r="BC43" s="483">
        <f>CC43/$AD$43</f>
        <v>5.0628082996817189E-2</v>
      </c>
      <c r="BD43" s="483">
        <f t="shared" ref="BD43:BN43" si="137">CD43/$AD$43</f>
        <v>0.56703396883812818</v>
      </c>
      <c r="BE43" s="483">
        <f t="shared" si="137"/>
        <v>0.58401926943082094</v>
      </c>
      <c r="BF43" s="483">
        <f t="shared" si="137"/>
        <v>0.59271126188660062</v>
      </c>
      <c r="BG43" s="483">
        <f t="shared" si="137"/>
        <v>0.60371490288264507</v>
      </c>
      <c r="BH43" s="483">
        <f t="shared" si="137"/>
        <v>0.6179882887481245</v>
      </c>
      <c r="BI43" s="483">
        <f t="shared" si="137"/>
        <v>0.6302102068591251</v>
      </c>
      <c r="BJ43" s="483">
        <f t="shared" si="137"/>
        <v>0.94835637108637572</v>
      </c>
      <c r="BK43" s="483">
        <f t="shared" si="137"/>
        <v>0.96407045568253624</v>
      </c>
      <c r="BL43" s="483">
        <f t="shared" si="137"/>
        <v>0.97389087083823822</v>
      </c>
      <c r="BM43" s="483">
        <f t="shared" si="137"/>
        <v>0.98516093903151603</v>
      </c>
      <c r="BN43" s="483">
        <f t="shared" si="137"/>
        <v>1.0000000616663678</v>
      </c>
      <c r="BO43" s="484"/>
      <c r="BP43" s="483">
        <f>CP43/$AD$43</f>
        <v>2.3788701170128095E-2</v>
      </c>
      <c r="BQ43" s="483">
        <f t="shared" ref="BQ43:CA43" si="138">CQ43/$AD$43</f>
        <v>0.53382743247816422</v>
      </c>
      <c r="BR43" s="483">
        <f t="shared" si="138"/>
        <v>0.55329869141502552</v>
      </c>
      <c r="BS43" s="483">
        <f t="shared" si="138"/>
        <v>0.56340285440868798</v>
      </c>
      <c r="BT43" s="483">
        <f t="shared" si="138"/>
        <v>0.57224412358826515</v>
      </c>
      <c r="BU43" s="483">
        <f t="shared" si="138"/>
        <v>0.58304325866169759</v>
      </c>
      <c r="BV43" s="483">
        <f t="shared" si="138"/>
        <v>0.60182722213779383</v>
      </c>
      <c r="BW43" s="483">
        <f t="shared" si="138"/>
        <v>0.92120487849426524</v>
      </c>
      <c r="BX43" s="483">
        <f t="shared" si="138"/>
        <v>0.93173717214736751</v>
      </c>
      <c r="BY43" s="483">
        <f t="shared" si="138"/>
        <v>0.94873491367982277</v>
      </c>
      <c r="BZ43" s="483">
        <f t="shared" si="138"/>
        <v>0.96042158359147256</v>
      </c>
      <c r="CA43" s="483">
        <f t="shared" si="138"/>
        <v>0.98775679789308779</v>
      </c>
      <c r="CC43" s="490">
        <f t="shared" ref="CC43:CN43" si="139">SUM(CC36:CC42)</f>
        <v>164200.08746663335</v>
      </c>
      <c r="CD43" s="490">
        <f t="shared" si="139"/>
        <v>1839039.1610447944</v>
      </c>
      <c r="CE43" s="490">
        <f t="shared" si="139"/>
        <v>1894126.9241572658</v>
      </c>
      <c r="CF43" s="490">
        <f t="shared" si="139"/>
        <v>1922317.3243663369</v>
      </c>
      <c r="CG43" s="490">
        <f t="shared" si="139"/>
        <v>1958005.0041490281</v>
      </c>
      <c r="CH43" s="490">
        <f t="shared" si="139"/>
        <v>2004297.3199711395</v>
      </c>
      <c r="CI43" s="490">
        <f t="shared" si="139"/>
        <v>2043936.1904170637</v>
      </c>
      <c r="CJ43" s="490">
        <f t="shared" si="139"/>
        <v>3075767.2395320889</v>
      </c>
      <c r="CK43" s="490">
        <f t="shared" si="139"/>
        <v>3126732.1173709328</v>
      </c>
      <c r="CL43" s="490">
        <f t="shared" si="139"/>
        <v>3158582.286922608</v>
      </c>
      <c r="CM43" s="490">
        <f t="shared" si="139"/>
        <v>3195134.0596454162</v>
      </c>
      <c r="CN43" s="490">
        <f t="shared" si="139"/>
        <v>3243261.207472126</v>
      </c>
      <c r="CP43" s="489">
        <f t="shared" ref="CP43:DA43" si="140">SUM(CP36:CP42)</f>
        <v>77152.966923479995</v>
      </c>
      <c r="CQ43" s="489">
        <f t="shared" si="140"/>
        <v>1731341.6964753219</v>
      </c>
      <c r="CR43" s="489">
        <f t="shared" si="140"/>
        <v>1794492.0713516348</v>
      </c>
      <c r="CS43" s="489">
        <f t="shared" si="140"/>
        <v>1827262.509202122</v>
      </c>
      <c r="CT43" s="489">
        <f t="shared" si="140"/>
        <v>1855937.0527888085</v>
      </c>
      <c r="CU43" s="489">
        <f t="shared" si="140"/>
        <v>1890961.4664868955</v>
      </c>
      <c r="CV43" s="489">
        <f t="shared" si="140"/>
        <v>1951882.7627946965</v>
      </c>
      <c r="CW43" s="489">
        <f t="shared" si="140"/>
        <v>2987707.8623134322</v>
      </c>
      <c r="CX43" s="489">
        <f t="shared" si="140"/>
        <v>3021866.8396377834</v>
      </c>
      <c r="CY43" s="489">
        <f t="shared" si="140"/>
        <v>3076994.9519650829</v>
      </c>
      <c r="CZ43" s="489">
        <f t="shared" si="140"/>
        <v>3114897.8727967329</v>
      </c>
      <c r="DA43" s="489">
        <f t="shared" si="140"/>
        <v>3203553.1074720528</v>
      </c>
      <c r="DC43" s="489">
        <f t="shared" ref="DC43:DN43" si="141">SUM(DC36:DC42)</f>
        <v>164200087466.63333</v>
      </c>
      <c r="DD43" s="489">
        <f>SUM(DD36:DD42)</f>
        <v>1839039161044.7947</v>
      </c>
      <c r="DE43" s="489">
        <f t="shared" si="141"/>
        <v>1894126924157.2656</v>
      </c>
      <c r="DF43" s="489">
        <f t="shared" si="141"/>
        <v>1922317324366.3367</v>
      </c>
      <c r="DG43" s="489">
        <f t="shared" si="141"/>
        <v>1958005004149.0281</v>
      </c>
      <c r="DH43" s="489">
        <f t="shared" si="141"/>
        <v>2004297319971.1392</v>
      </c>
      <c r="DI43" s="489">
        <f t="shared" si="141"/>
        <v>2043936190417.0637</v>
      </c>
      <c r="DJ43" s="489">
        <f t="shared" si="141"/>
        <v>3075767239532.0879</v>
      </c>
      <c r="DK43" s="489">
        <f t="shared" si="141"/>
        <v>3126732117370.9331</v>
      </c>
      <c r="DL43" s="489">
        <f t="shared" si="141"/>
        <v>3158582286922.6079</v>
      </c>
      <c r="DM43" s="489">
        <f t="shared" si="141"/>
        <v>3195134059645.4155</v>
      </c>
      <c r="DN43" s="489">
        <f t="shared" si="141"/>
        <v>3243261207472.1265</v>
      </c>
      <c r="DP43" s="489">
        <f t="shared" ref="DP43:EA43" si="142">SUM(DP36:DP42)</f>
        <v>77152966923.480011</v>
      </c>
      <c r="DQ43" s="489">
        <f t="shared" si="142"/>
        <v>1731341696475.3218</v>
      </c>
      <c r="DR43" s="489">
        <f t="shared" si="142"/>
        <v>1794492071351.635</v>
      </c>
      <c r="DS43" s="489">
        <f t="shared" si="142"/>
        <v>1827262509202.1221</v>
      </c>
      <c r="DT43" s="489">
        <f t="shared" si="142"/>
        <v>1855937052788.8088</v>
      </c>
      <c r="DU43" s="489">
        <f t="shared" si="142"/>
        <v>1890961466486.8953</v>
      </c>
      <c r="DV43" s="489">
        <f t="shared" si="142"/>
        <v>1951882762794.6963</v>
      </c>
      <c r="DW43" s="489">
        <f t="shared" si="142"/>
        <v>2987707862313.4321</v>
      </c>
      <c r="DX43" s="489">
        <f t="shared" si="142"/>
        <v>3021866839637.7842</v>
      </c>
      <c r="DY43" s="489">
        <f t="shared" si="142"/>
        <v>3076994951965.0835</v>
      </c>
      <c r="DZ43" s="489">
        <f t="shared" si="142"/>
        <v>3114897872796.7339</v>
      </c>
      <c r="EA43" s="489">
        <f t="shared" si="142"/>
        <v>3203553107472.0527</v>
      </c>
      <c r="EC43" s="449">
        <v>1000000</v>
      </c>
      <c r="ED43" s="449">
        <v>1000000</v>
      </c>
      <c r="EE43" s="449">
        <v>1000000</v>
      </c>
      <c r="EF43" s="449">
        <v>1000000</v>
      </c>
      <c r="EG43" s="449">
        <v>1000000</v>
      </c>
      <c r="EH43" s="449">
        <v>1000000</v>
      </c>
      <c r="EI43" s="449">
        <v>1000000</v>
      </c>
      <c r="EJ43" s="449">
        <v>1000000</v>
      </c>
      <c r="EK43" s="449">
        <v>1000000</v>
      </c>
      <c r="EL43" s="449">
        <v>1000000</v>
      </c>
      <c r="EM43" s="449">
        <v>1000000</v>
      </c>
      <c r="EN43" s="449">
        <v>1000000</v>
      </c>
      <c r="EP43" s="449">
        <v>1000000</v>
      </c>
      <c r="EQ43" s="449">
        <v>1000000</v>
      </c>
      <c r="ER43" s="449">
        <v>1000000</v>
      </c>
      <c r="ES43" s="449">
        <v>1000000</v>
      </c>
      <c r="ET43" s="449">
        <v>1000000</v>
      </c>
      <c r="EU43" s="449">
        <v>1000000</v>
      </c>
      <c r="EV43" s="449">
        <v>1000000</v>
      </c>
      <c r="EW43" s="449">
        <v>1000000</v>
      </c>
      <c r="EX43" s="449">
        <v>1000000</v>
      </c>
      <c r="EY43" s="449">
        <v>1000000</v>
      </c>
      <c r="EZ43" s="449">
        <v>1000000</v>
      </c>
      <c r="FA43" s="449">
        <v>1000000</v>
      </c>
    </row>
    <row r="44" spans="2:157" ht="27.75" customHeight="1">
      <c r="T44" s="137"/>
      <c r="V44" s="579"/>
      <c r="W44" s="137"/>
      <c r="X44" s="137"/>
      <c r="Y44" s="137"/>
      <c r="Z44" s="137"/>
      <c r="AA44" s="137"/>
      <c r="AB44" s="137"/>
      <c r="AC44" s="137"/>
      <c r="AD44" s="368"/>
      <c r="AE44" s="196"/>
      <c r="AF44" s="196"/>
      <c r="AG44" s="196"/>
      <c r="AH44" s="368"/>
      <c r="AI44" s="139"/>
      <c r="AJ44" s="140"/>
      <c r="AK44" s="140"/>
      <c r="AL44" s="140"/>
      <c r="AM44" s="134"/>
      <c r="AN44" s="368"/>
      <c r="AO44" s="139"/>
      <c r="AP44" s="140"/>
      <c r="AQ44" s="140"/>
      <c r="AR44" s="140"/>
      <c r="AS44" s="134"/>
      <c r="AT44" s="368"/>
      <c r="AU44" s="139"/>
      <c r="AV44" s="368"/>
      <c r="AW44" s="328"/>
      <c r="AX44" s="328"/>
      <c r="AY44" s="328">
        <f t="shared" si="108"/>
        <v>0</v>
      </c>
      <c r="AZ44" s="140"/>
      <c r="BA44" s="140"/>
      <c r="BC44" s="140"/>
      <c r="BD44" s="140"/>
      <c r="BE44" s="140"/>
      <c r="BF44" s="140"/>
      <c r="BG44" s="140"/>
      <c r="BH44" s="140"/>
      <c r="BI44" s="140"/>
      <c r="BJ44" s="140"/>
      <c r="BK44" s="140"/>
      <c r="BL44" s="140"/>
      <c r="BM44" s="140"/>
      <c r="BN44" s="140"/>
      <c r="BO44" s="484"/>
      <c r="BP44" s="140"/>
      <c r="BQ44" s="140"/>
      <c r="BR44" s="140"/>
      <c r="BS44" s="140"/>
      <c r="BT44" s="140"/>
      <c r="BU44" s="140"/>
      <c r="BV44" s="140"/>
      <c r="BW44" s="140"/>
      <c r="BX44" s="140"/>
      <c r="BY44" s="140"/>
      <c r="BZ44" s="140"/>
      <c r="CA44" s="140"/>
      <c r="CC44" s="368"/>
      <c r="CD44" s="368"/>
      <c r="CE44" s="368"/>
      <c r="CF44" s="368"/>
      <c r="CG44" s="368"/>
      <c r="CH44" s="368"/>
      <c r="CI44" s="368"/>
      <c r="CJ44" s="368"/>
      <c r="CK44" s="368"/>
      <c r="CL44" s="368"/>
      <c r="CM44" s="368"/>
      <c r="CN44" s="368"/>
      <c r="CP44" s="368"/>
      <c r="CQ44" s="368"/>
      <c r="CR44" s="368"/>
      <c r="CS44" s="368"/>
      <c r="CT44" s="368"/>
      <c r="CU44" s="368"/>
      <c r="CV44" s="368"/>
      <c r="CW44" s="368"/>
      <c r="CX44" s="368"/>
      <c r="CY44" s="368"/>
      <c r="CZ44" s="368"/>
      <c r="DA44" s="368"/>
      <c r="DC44" s="368"/>
      <c r="DD44" s="368"/>
      <c r="DE44" s="368"/>
      <c r="DF44" s="368"/>
      <c r="DG44" s="368"/>
      <c r="DH44" s="368"/>
      <c r="DI44" s="368"/>
      <c r="DJ44" s="368"/>
      <c r="DK44" s="368"/>
      <c r="DL44" s="368"/>
      <c r="DM44" s="368"/>
      <c r="DN44" s="368"/>
      <c r="DP44" s="368"/>
      <c r="DQ44" s="368"/>
      <c r="DR44" s="368"/>
      <c r="DS44" s="368"/>
      <c r="DT44" s="368"/>
      <c r="DU44" s="368"/>
      <c r="DV44" s="368"/>
      <c r="DW44" s="368"/>
      <c r="DX44" s="368"/>
      <c r="DY44" s="368"/>
      <c r="DZ44" s="368"/>
      <c r="EA44" s="368"/>
      <c r="EC44" s="368"/>
      <c r="ED44" s="368"/>
      <c r="EE44" s="368"/>
      <c r="EF44" s="368"/>
      <c r="EG44" s="368"/>
      <c r="EH44" s="368"/>
      <c r="EI44" s="368"/>
      <c r="EJ44" s="368"/>
      <c r="EK44" s="368"/>
      <c r="EL44" s="368"/>
      <c r="EM44" s="368"/>
      <c r="EN44" s="368"/>
      <c r="EP44" s="368"/>
      <c r="EQ44" s="368"/>
      <c r="ER44" s="368"/>
      <c r="ES44" s="368"/>
      <c r="ET44" s="368"/>
      <c r="EU44" s="368"/>
      <c r="EV44" s="368"/>
      <c r="EW44" s="368"/>
      <c r="EX44" s="368"/>
      <c r="EY44" s="368"/>
      <c r="EZ44" s="368"/>
      <c r="FA44" s="368"/>
    </row>
    <row r="45" spans="2:157" ht="18" customHeight="1">
      <c r="T45" s="214" t="s">
        <v>203</v>
      </c>
      <c r="U45" s="381"/>
      <c r="V45" s="215" t="s">
        <v>203</v>
      </c>
      <c r="W45" s="207"/>
      <c r="X45" s="207"/>
      <c r="Y45" s="207"/>
      <c r="Z45" s="207"/>
      <c r="AA45" s="207"/>
      <c r="AB45" s="207"/>
      <c r="AC45" s="207"/>
      <c r="AD45" s="401"/>
      <c r="AE45" s="207"/>
      <c r="AF45" s="207"/>
      <c r="AG45" s="216"/>
      <c r="AH45" s="401"/>
      <c r="AI45" s="208"/>
      <c r="AJ45" s="209"/>
      <c r="AK45" s="209"/>
      <c r="AL45" s="209"/>
      <c r="AM45" s="134"/>
      <c r="AN45" s="401"/>
      <c r="AO45" s="208"/>
      <c r="AP45" s="209"/>
      <c r="AQ45" s="209"/>
      <c r="AR45" s="209"/>
      <c r="AS45" s="210"/>
      <c r="AT45" s="401"/>
      <c r="AU45" s="208"/>
      <c r="AV45" s="401"/>
      <c r="AW45" s="339"/>
      <c r="AX45" s="339"/>
      <c r="AY45" s="339">
        <f t="shared" si="108"/>
        <v>0</v>
      </c>
      <c r="AZ45" s="209"/>
      <c r="BA45" s="209"/>
      <c r="BC45" s="140"/>
      <c r="BD45" s="140"/>
      <c r="BE45" s="140"/>
      <c r="BF45" s="140"/>
      <c r="BG45" s="140"/>
      <c r="BH45" s="140"/>
      <c r="BI45" s="140"/>
      <c r="BJ45" s="140"/>
      <c r="BK45" s="140"/>
      <c r="BL45" s="140"/>
      <c r="BM45" s="140"/>
      <c r="BN45" s="140"/>
      <c r="BO45" s="484"/>
      <c r="BP45" s="140"/>
      <c r="BQ45" s="140"/>
      <c r="BR45" s="140"/>
      <c r="BS45" s="140"/>
      <c r="BT45" s="140"/>
      <c r="BU45" s="140"/>
      <c r="BV45" s="140"/>
      <c r="BW45" s="140"/>
      <c r="BX45" s="140"/>
      <c r="BY45" s="140"/>
      <c r="BZ45" s="140"/>
      <c r="CA45" s="140"/>
      <c r="CC45" s="368"/>
      <c r="CD45" s="368"/>
      <c r="CE45" s="368"/>
      <c r="CF45" s="368"/>
      <c r="CG45" s="368"/>
      <c r="CH45" s="368"/>
      <c r="CI45" s="368"/>
      <c r="CJ45" s="368"/>
      <c r="CK45" s="368"/>
      <c r="CL45" s="368"/>
      <c r="CM45" s="368"/>
      <c r="CN45" s="368"/>
      <c r="CP45" s="368"/>
      <c r="CQ45" s="368"/>
      <c r="CR45" s="368"/>
      <c r="CS45" s="368"/>
      <c r="CT45" s="368"/>
      <c r="CU45" s="368"/>
      <c r="CV45" s="368"/>
      <c r="CW45" s="368"/>
      <c r="CX45" s="368"/>
      <c r="CY45" s="368"/>
      <c r="CZ45" s="368"/>
      <c r="DA45" s="368"/>
      <c r="DC45" s="368"/>
      <c r="DD45" s="368"/>
      <c r="DE45" s="368"/>
      <c r="DF45" s="368"/>
      <c r="DG45" s="368"/>
      <c r="DH45" s="368"/>
      <c r="DI45" s="368"/>
      <c r="DJ45" s="368"/>
      <c r="DK45" s="368"/>
      <c r="DL45" s="368"/>
      <c r="DM45" s="368"/>
      <c r="DN45" s="368"/>
      <c r="DP45" s="368"/>
      <c r="DQ45" s="368"/>
      <c r="DR45" s="368"/>
      <c r="DS45" s="368"/>
      <c r="DT45" s="368"/>
      <c r="DU45" s="368"/>
      <c r="DV45" s="368"/>
      <c r="DW45" s="368"/>
      <c r="DX45" s="368"/>
      <c r="DY45" s="368"/>
      <c r="DZ45" s="368"/>
      <c r="EA45" s="368"/>
      <c r="EC45" s="368"/>
      <c r="ED45" s="368"/>
      <c r="EE45" s="368"/>
      <c r="EF45" s="368"/>
      <c r="EG45" s="368"/>
      <c r="EH45" s="368"/>
      <c r="EI45" s="368"/>
      <c r="EJ45" s="368"/>
      <c r="EK45" s="368"/>
      <c r="EL45" s="368"/>
      <c r="EM45" s="368"/>
      <c r="EN45" s="368"/>
      <c r="EP45" s="368"/>
      <c r="EQ45" s="368"/>
      <c r="ER45" s="368"/>
      <c r="ES45" s="368"/>
      <c r="ET45" s="368"/>
      <c r="EU45" s="368"/>
      <c r="EV45" s="368"/>
      <c r="EW45" s="368"/>
      <c r="EX45" s="368"/>
      <c r="EY45" s="368"/>
      <c r="EZ45" s="368"/>
      <c r="FA45" s="368"/>
    </row>
    <row r="46" spans="2:157" ht="12.75" customHeight="1" thickBot="1">
      <c r="T46" s="137"/>
      <c r="V46" s="138"/>
      <c r="W46" s="137"/>
      <c r="X46" s="137"/>
      <c r="Y46" s="137"/>
      <c r="Z46" s="137"/>
      <c r="AA46" s="137"/>
      <c r="AB46" s="137"/>
      <c r="AC46" s="137"/>
      <c r="AD46" s="368"/>
      <c r="AE46" s="137"/>
      <c r="AF46" s="137"/>
      <c r="AG46" s="137"/>
      <c r="AH46" s="368"/>
      <c r="AI46" s="139"/>
      <c r="AJ46" s="140"/>
      <c r="AK46" s="140"/>
      <c r="AL46" s="140"/>
      <c r="AM46" s="134"/>
      <c r="AN46" s="368"/>
      <c r="AO46" s="139"/>
      <c r="AP46" s="140"/>
      <c r="AQ46" s="140"/>
      <c r="AR46" s="140"/>
      <c r="AS46" s="134"/>
      <c r="AT46" s="368"/>
      <c r="AU46" s="139"/>
      <c r="AV46" s="368"/>
      <c r="AW46" s="328"/>
      <c r="AX46" s="328"/>
      <c r="AY46" s="328">
        <f t="shared" si="108"/>
        <v>0</v>
      </c>
      <c r="AZ46" s="140"/>
      <c r="BA46" s="140"/>
      <c r="BC46" s="140"/>
      <c r="BD46" s="140"/>
      <c r="BE46" s="140"/>
      <c r="BF46" s="140"/>
      <c r="BG46" s="140"/>
      <c r="BH46" s="140"/>
      <c r="BI46" s="140"/>
      <c r="BJ46" s="140"/>
      <c r="BK46" s="140"/>
      <c r="BL46" s="140"/>
      <c r="BM46" s="140"/>
      <c r="BN46" s="140"/>
      <c r="BO46" s="484"/>
      <c r="BP46" s="140"/>
      <c r="BQ46" s="140"/>
      <c r="BR46" s="140"/>
      <c r="BS46" s="140"/>
      <c r="BT46" s="140"/>
      <c r="BU46" s="140"/>
      <c r="BV46" s="140"/>
      <c r="BW46" s="140"/>
      <c r="BX46" s="140"/>
      <c r="BY46" s="140"/>
      <c r="BZ46" s="140"/>
      <c r="CA46" s="140"/>
      <c r="CC46" s="368"/>
      <c r="CD46" s="368"/>
      <c r="CE46" s="368"/>
      <c r="CF46" s="368"/>
      <c r="CG46" s="368"/>
      <c r="CH46" s="368"/>
      <c r="CI46" s="368"/>
      <c r="CJ46" s="368"/>
      <c r="CK46" s="368"/>
      <c r="CL46" s="368"/>
      <c r="CM46" s="368"/>
      <c r="CN46" s="368"/>
      <c r="CP46" s="368"/>
      <c r="CQ46" s="368"/>
      <c r="CR46" s="368"/>
      <c r="CS46" s="368"/>
      <c r="CT46" s="368"/>
      <c r="CU46" s="368"/>
      <c r="CV46" s="368"/>
      <c r="CW46" s="368"/>
      <c r="CX46" s="368"/>
      <c r="CY46" s="368"/>
      <c r="CZ46" s="368"/>
      <c r="DA46" s="368"/>
      <c r="DC46" s="368"/>
      <c r="DD46" s="368"/>
      <c r="DE46" s="368"/>
      <c r="DF46" s="368"/>
      <c r="DG46" s="368"/>
      <c r="DH46" s="368"/>
      <c r="DI46" s="368"/>
      <c r="DJ46" s="368"/>
      <c r="DK46" s="368"/>
      <c r="DL46" s="368"/>
      <c r="DM46" s="368"/>
      <c r="DN46" s="368"/>
      <c r="DP46" s="368"/>
      <c r="DQ46" s="368"/>
      <c r="DR46" s="368"/>
      <c r="DS46" s="368"/>
      <c r="DT46" s="368"/>
      <c r="DU46" s="368"/>
      <c r="DV46" s="368"/>
      <c r="DW46" s="368"/>
      <c r="DX46" s="368"/>
      <c r="DY46" s="368"/>
      <c r="DZ46" s="368"/>
      <c r="EA46" s="368"/>
      <c r="EC46" s="368"/>
      <c r="ED46" s="368"/>
      <c r="EE46" s="368"/>
      <c r="EF46" s="368"/>
      <c r="EG46" s="368"/>
      <c r="EH46" s="368"/>
      <c r="EI46" s="368"/>
      <c r="EJ46" s="368"/>
      <c r="EK46" s="368"/>
      <c r="EL46" s="368"/>
      <c r="EM46" s="368"/>
      <c r="EN46" s="368"/>
      <c r="EP46" s="368"/>
      <c r="EQ46" s="368"/>
      <c r="ER46" s="368"/>
      <c r="ES46" s="368"/>
      <c r="ET46" s="368"/>
      <c r="EU46" s="368"/>
      <c r="EV46" s="368"/>
      <c r="EW46" s="368"/>
      <c r="EX46" s="368"/>
      <c r="EY46" s="368"/>
      <c r="EZ46" s="368"/>
      <c r="FA46" s="368"/>
    </row>
    <row r="47" spans="2:157" ht="79.5" customHeight="1" thickBot="1">
      <c r="B47" s="146"/>
      <c r="C47" s="217"/>
      <c r="D47" s="217"/>
      <c r="E47" s="217"/>
      <c r="F47" s="217"/>
      <c r="G47" s="217"/>
      <c r="H47" s="217"/>
      <c r="I47" s="217"/>
      <c r="J47" s="217"/>
      <c r="K47" s="217"/>
      <c r="L47" s="217"/>
      <c r="M47" s="217"/>
      <c r="N47" s="217"/>
      <c r="O47" s="217"/>
      <c r="P47" s="217"/>
      <c r="Q47" s="217"/>
      <c r="R47" s="217"/>
      <c r="S47" s="217"/>
      <c r="T47" s="150" t="s">
        <v>178</v>
      </c>
      <c r="U47" s="376"/>
      <c r="V47" s="151" t="s">
        <v>178</v>
      </c>
      <c r="W47" s="152" t="s">
        <v>425</v>
      </c>
      <c r="X47" s="152" t="s">
        <v>123</v>
      </c>
      <c r="Y47" s="152" t="s">
        <v>124</v>
      </c>
      <c r="Z47" s="152" t="s">
        <v>125</v>
      </c>
      <c r="AA47" s="152" t="s">
        <v>126</v>
      </c>
      <c r="AB47" s="152" t="s">
        <v>127</v>
      </c>
      <c r="AC47" s="151" t="s">
        <v>128</v>
      </c>
      <c r="AD47" s="394" t="s">
        <v>424</v>
      </c>
      <c r="AE47" s="151" t="s">
        <v>423</v>
      </c>
      <c r="AF47" s="151" t="s">
        <v>129</v>
      </c>
      <c r="AG47" s="151" t="s">
        <v>130</v>
      </c>
      <c r="AH47" s="394" t="s">
        <v>7</v>
      </c>
      <c r="AI47" s="153" t="s">
        <v>131</v>
      </c>
      <c r="AJ47" s="154" t="s">
        <v>132</v>
      </c>
      <c r="AK47" s="154" t="s">
        <v>133</v>
      </c>
      <c r="AL47" s="154" t="s">
        <v>134</v>
      </c>
      <c r="AM47" s="155" t="s">
        <v>135</v>
      </c>
      <c r="AN47" s="394" t="s">
        <v>136</v>
      </c>
      <c r="AO47" s="153" t="s">
        <v>137</v>
      </c>
      <c r="AP47" s="154" t="s">
        <v>138</v>
      </c>
      <c r="AQ47" s="154" t="s">
        <v>139</v>
      </c>
      <c r="AR47" s="154" t="s">
        <v>140</v>
      </c>
      <c r="AS47" s="155" t="s">
        <v>141</v>
      </c>
      <c r="AT47" s="394" t="s">
        <v>142</v>
      </c>
      <c r="AU47" s="153" t="s">
        <v>143</v>
      </c>
      <c r="AV47" s="394" t="s">
        <v>144</v>
      </c>
      <c r="AW47" s="329" t="s">
        <v>145</v>
      </c>
      <c r="AX47" s="329" t="s">
        <v>146</v>
      </c>
      <c r="AY47" s="329" t="s">
        <v>147</v>
      </c>
      <c r="AZ47" s="156" t="s">
        <v>148</v>
      </c>
      <c r="BA47" s="157" t="s">
        <v>149</v>
      </c>
      <c r="BC47" s="485" t="s">
        <v>150</v>
      </c>
      <c r="BD47" s="485" t="s">
        <v>151</v>
      </c>
      <c r="BE47" s="485" t="s">
        <v>152</v>
      </c>
      <c r="BF47" s="485" t="s">
        <v>153</v>
      </c>
      <c r="BG47" s="485" t="s">
        <v>154</v>
      </c>
      <c r="BH47" s="485" t="s">
        <v>155</v>
      </c>
      <c r="BI47" s="485" t="s">
        <v>156</v>
      </c>
      <c r="BJ47" s="485" t="s">
        <v>157</v>
      </c>
      <c r="BK47" s="485" t="s">
        <v>104</v>
      </c>
      <c r="BL47" s="485" t="s">
        <v>158</v>
      </c>
      <c r="BM47" s="485" t="s">
        <v>159</v>
      </c>
      <c r="BN47" s="485" t="s">
        <v>160</v>
      </c>
      <c r="BO47" s="484"/>
      <c r="BP47" s="485" t="s">
        <v>150</v>
      </c>
      <c r="BQ47" s="485" t="s">
        <v>151</v>
      </c>
      <c r="BR47" s="485" t="s">
        <v>152</v>
      </c>
      <c r="BS47" s="485" t="s">
        <v>153</v>
      </c>
      <c r="BT47" s="485" t="s">
        <v>154</v>
      </c>
      <c r="BU47" s="485" t="s">
        <v>155</v>
      </c>
      <c r="BV47" s="485" t="s">
        <v>156</v>
      </c>
      <c r="BW47" s="485" t="s">
        <v>157</v>
      </c>
      <c r="BX47" s="485" t="s">
        <v>104</v>
      </c>
      <c r="BY47" s="485" t="s">
        <v>158</v>
      </c>
      <c r="BZ47" s="485" t="s">
        <v>159</v>
      </c>
      <c r="CA47" s="485" t="s">
        <v>160</v>
      </c>
      <c r="CC47" s="447" t="s">
        <v>150</v>
      </c>
      <c r="CD47" s="447" t="s">
        <v>151</v>
      </c>
      <c r="CE47" s="447" t="s">
        <v>152</v>
      </c>
      <c r="CF47" s="447" t="s">
        <v>153</v>
      </c>
      <c r="CG47" s="447" t="s">
        <v>154</v>
      </c>
      <c r="CH47" s="447" t="s">
        <v>155</v>
      </c>
      <c r="CI47" s="447" t="s">
        <v>156</v>
      </c>
      <c r="CJ47" s="447" t="s">
        <v>157</v>
      </c>
      <c r="CK47" s="447" t="s">
        <v>104</v>
      </c>
      <c r="CL47" s="447" t="s">
        <v>158</v>
      </c>
      <c r="CM47" s="447" t="s">
        <v>159</v>
      </c>
      <c r="CN47" s="447" t="s">
        <v>160</v>
      </c>
      <c r="CP47" s="447" t="s">
        <v>150</v>
      </c>
      <c r="CQ47" s="447" t="s">
        <v>151</v>
      </c>
      <c r="CR47" s="447" t="s">
        <v>152</v>
      </c>
      <c r="CS47" s="447" t="s">
        <v>153</v>
      </c>
      <c r="CT47" s="447" t="s">
        <v>154</v>
      </c>
      <c r="CU47" s="447" t="s">
        <v>155</v>
      </c>
      <c r="CV47" s="447" t="s">
        <v>156</v>
      </c>
      <c r="CW47" s="447" t="s">
        <v>157</v>
      </c>
      <c r="CX47" s="447" t="s">
        <v>104</v>
      </c>
      <c r="CY47" s="447" t="s">
        <v>158</v>
      </c>
      <c r="CZ47" s="447" t="s">
        <v>159</v>
      </c>
      <c r="DA47" s="447" t="s">
        <v>160</v>
      </c>
      <c r="DC47" s="447" t="s">
        <v>150</v>
      </c>
      <c r="DD47" s="447" t="s">
        <v>151</v>
      </c>
      <c r="DE47" s="447" t="s">
        <v>152</v>
      </c>
      <c r="DF47" s="447" t="s">
        <v>153</v>
      </c>
      <c r="DG47" s="447" t="s">
        <v>154</v>
      </c>
      <c r="DH47" s="447" t="s">
        <v>155</v>
      </c>
      <c r="DI47" s="447" t="s">
        <v>156</v>
      </c>
      <c r="DJ47" s="447" t="s">
        <v>157</v>
      </c>
      <c r="DK47" s="447" t="s">
        <v>104</v>
      </c>
      <c r="DL47" s="447" t="s">
        <v>158</v>
      </c>
      <c r="DM47" s="447" t="s">
        <v>159</v>
      </c>
      <c r="DN47" s="447" t="s">
        <v>160</v>
      </c>
      <c r="DP47" s="447" t="s">
        <v>150</v>
      </c>
      <c r="DQ47" s="447" t="s">
        <v>151</v>
      </c>
      <c r="DR47" s="447" t="s">
        <v>152</v>
      </c>
      <c r="DS47" s="447" t="s">
        <v>153</v>
      </c>
      <c r="DT47" s="447" t="s">
        <v>154</v>
      </c>
      <c r="DU47" s="447" t="s">
        <v>155</v>
      </c>
      <c r="DV47" s="447" t="s">
        <v>156</v>
      </c>
      <c r="DW47" s="447" t="s">
        <v>157</v>
      </c>
      <c r="DX47" s="447" t="s">
        <v>104</v>
      </c>
      <c r="DY47" s="447" t="s">
        <v>158</v>
      </c>
      <c r="DZ47" s="447" t="s">
        <v>159</v>
      </c>
      <c r="EA47" s="447" t="s">
        <v>160</v>
      </c>
      <c r="EC47" s="447" t="s">
        <v>150</v>
      </c>
      <c r="ED47" s="447" t="s">
        <v>151</v>
      </c>
      <c r="EE47" s="447" t="s">
        <v>152</v>
      </c>
      <c r="EF47" s="447" t="s">
        <v>153</v>
      </c>
      <c r="EG47" s="447" t="s">
        <v>154</v>
      </c>
      <c r="EH47" s="447" t="s">
        <v>155</v>
      </c>
      <c r="EI47" s="447" t="s">
        <v>156</v>
      </c>
      <c r="EJ47" s="447" t="s">
        <v>157</v>
      </c>
      <c r="EK47" s="447" t="s">
        <v>104</v>
      </c>
      <c r="EL47" s="447" t="s">
        <v>158</v>
      </c>
      <c r="EM47" s="447" t="s">
        <v>159</v>
      </c>
      <c r="EN47" s="447" t="s">
        <v>160</v>
      </c>
      <c r="EP47" s="447" t="s">
        <v>150</v>
      </c>
      <c r="EQ47" s="447" t="s">
        <v>151</v>
      </c>
      <c r="ER47" s="447" t="s">
        <v>152</v>
      </c>
      <c r="ES47" s="447" t="s">
        <v>153</v>
      </c>
      <c r="ET47" s="447" t="s">
        <v>154</v>
      </c>
      <c r="EU47" s="447" t="s">
        <v>155</v>
      </c>
      <c r="EV47" s="447" t="s">
        <v>156</v>
      </c>
      <c r="EW47" s="447" t="s">
        <v>157</v>
      </c>
      <c r="EX47" s="447" t="s">
        <v>104</v>
      </c>
      <c r="EY47" s="447" t="s">
        <v>158</v>
      </c>
      <c r="EZ47" s="447" t="s">
        <v>159</v>
      </c>
      <c r="FA47" s="447" t="s">
        <v>160</v>
      </c>
    </row>
    <row r="48" spans="2:157" ht="25.5" customHeight="1">
      <c r="B48" s="161" t="s">
        <v>180</v>
      </c>
      <c r="C48" s="1" t="s">
        <v>181</v>
      </c>
      <c r="D48" s="1" t="s">
        <v>161</v>
      </c>
      <c r="E48" s="1" t="s">
        <v>173</v>
      </c>
      <c r="F48" s="1" t="s">
        <v>161</v>
      </c>
      <c r="G48" s="1" t="s">
        <v>161</v>
      </c>
      <c r="H48" s="1" t="s">
        <v>161</v>
      </c>
      <c r="I48" s="1" t="s">
        <v>161</v>
      </c>
      <c r="J48" s="1" t="s">
        <v>161</v>
      </c>
      <c r="K48" s="1" t="s">
        <v>161</v>
      </c>
      <c r="L48" s="1" t="s">
        <v>161</v>
      </c>
      <c r="M48" s="1" t="s">
        <v>161</v>
      </c>
      <c r="N48" s="1" t="s">
        <v>161</v>
      </c>
      <c r="O48" s="1" t="s">
        <v>161</v>
      </c>
      <c r="T48" s="197" t="s">
        <v>182</v>
      </c>
      <c r="U48" s="380"/>
      <c r="V48" s="198" t="s">
        <v>182</v>
      </c>
      <c r="W48" s="332">
        <f>W82</f>
        <v>9430689.0118090007</v>
      </c>
      <c r="X48" s="332">
        <f t="shared" ref="X48:AH48" si="143">X82</f>
        <v>0</v>
      </c>
      <c r="Y48" s="332">
        <f>Y82</f>
        <v>0</v>
      </c>
      <c r="Z48" s="332">
        <f t="shared" si="143"/>
        <v>0</v>
      </c>
      <c r="AA48" s="332">
        <f t="shared" si="143"/>
        <v>0</v>
      </c>
      <c r="AB48" s="332">
        <f t="shared" si="143"/>
        <v>0</v>
      </c>
      <c r="AC48" s="332">
        <f t="shared" si="143"/>
        <v>0</v>
      </c>
      <c r="AD48" s="397">
        <f t="shared" si="143"/>
        <v>9430689.0118090007</v>
      </c>
      <c r="AE48" s="332">
        <f>AE82</f>
        <v>0</v>
      </c>
      <c r="AF48" s="332">
        <f>AF82</f>
        <v>9337086.956410164</v>
      </c>
      <c r="AG48" s="332">
        <f>AG82</f>
        <v>93602.055398839992</v>
      </c>
      <c r="AH48" s="396">
        <f t="shared" si="143"/>
        <v>5579730.0637748893</v>
      </c>
      <c r="AI48" s="171">
        <f t="shared" ref="AI48:AI55" si="144">+AH48/AD48</f>
        <v>0.59165667076795925</v>
      </c>
      <c r="AJ48" s="211">
        <f t="shared" ref="AJ48:AJ54" si="145">+AH48/AG48</f>
        <v>59.611191655990481</v>
      </c>
      <c r="AK48" s="396" t="e">
        <f>AK82</f>
        <v>#REF!</v>
      </c>
      <c r="AL48" s="396" t="e">
        <f>+AH48-AK48</f>
        <v>#REF!</v>
      </c>
      <c r="AM48" s="166">
        <f t="shared" ref="AM48:AM55" si="146">INDEX(BC48:BN48,MATCH($W$1,$BC$86:$BN$86,0))</f>
        <v>0.69333545344624059</v>
      </c>
      <c r="AN48" s="396">
        <f>AN82</f>
        <v>4643628.0297181504</v>
      </c>
      <c r="AO48" s="173">
        <f t="shared" ref="AO48:AO55" si="147">+AN48/AD48</f>
        <v>0.49239541500132733</v>
      </c>
      <c r="AP48" s="491">
        <f t="shared" ref="AP48:AP55" si="148">+AN48/AG48</f>
        <v>49.610321161555376</v>
      </c>
      <c r="AQ48" s="492" t="e">
        <f>AQ82</f>
        <v>#REF!</v>
      </c>
      <c r="AR48" s="493" t="e">
        <f>+AN48-AQ48</f>
        <v>#REF!</v>
      </c>
      <c r="AS48" s="166">
        <f t="shared" ref="AS48:AS55" si="149">INDEX(BP48:CA48,MATCH($W$1,$BP$86:$CA$86,0))</f>
        <v>0.49192430684548455</v>
      </c>
      <c r="AT48" s="396">
        <f>AT82</f>
        <v>4642600.2097181501</v>
      </c>
      <c r="AU48" s="173">
        <f t="shared" ref="AU48:AU55" si="150">+AT48/AD48</f>
        <v>0.49228642826677238</v>
      </c>
      <c r="AV48" s="397">
        <f t="shared" ref="AV48:AV54" si="151">+AD48-AH48</f>
        <v>3850958.9480341114</v>
      </c>
      <c r="AW48" s="332">
        <f t="shared" ref="AW48:AW54" si="152">+AH48-AN48</f>
        <v>936102.03405673895</v>
      </c>
      <c r="AX48" s="333">
        <f t="shared" ref="AX48:AX54" si="153">+AD48-AN48</f>
        <v>4787060.9820908504</v>
      </c>
      <c r="AY48" s="334">
        <f t="shared" ref="AY48:AY57" si="154">+AG48-AH48</f>
        <v>-5486128.0083760489</v>
      </c>
      <c r="AZ48" s="174">
        <f t="shared" ref="AZ48:AZ54" si="155">AD48*AS48</f>
        <v>4639185.1552094705</v>
      </c>
      <c r="BA48" s="168">
        <f t="shared" ref="BA48:BA55" si="156">IF(AND(AZ48=0,AN48&gt;AZ48),1,IFERROR(AN48/AZ48,1))</f>
        <v>1.0009576842398047</v>
      </c>
      <c r="BC48" s="494">
        <f>BC82</f>
        <v>0.38255122436118033</v>
      </c>
      <c r="BD48" s="494">
        <f t="shared" ref="BD48:CA48" si="157">BD82</f>
        <v>0.39650393281013413</v>
      </c>
      <c r="BE48" s="494">
        <f t="shared" si="157"/>
        <v>0.45091867724420159</v>
      </c>
      <c r="BF48" s="494">
        <f t="shared" si="157"/>
        <v>0.56052806773347985</v>
      </c>
      <c r="BG48" s="494">
        <f t="shared" si="157"/>
        <v>0.63569035604127455</v>
      </c>
      <c r="BH48" s="494">
        <f t="shared" si="157"/>
        <v>0.69333545344624059</v>
      </c>
      <c r="BI48" s="494">
        <f t="shared" si="157"/>
        <v>0.8108761277178147</v>
      </c>
      <c r="BJ48" s="494">
        <f t="shared" si="157"/>
        <v>0.88366530753136507</v>
      </c>
      <c r="BK48" s="494">
        <f t="shared" si="157"/>
        <v>0.93493076570768574</v>
      </c>
      <c r="BL48" s="494">
        <f t="shared" si="157"/>
        <v>0.96190692393756627</v>
      </c>
      <c r="BM48" s="494">
        <f t="shared" si="157"/>
        <v>0.97985644221327561</v>
      </c>
      <c r="BN48" s="494">
        <f t="shared" si="157"/>
        <v>0.99857987325992514</v>
      </c>
      <c r="BO48" s="494"/>
      <c r="BP48" s="494">
        <f t="shared" si="157"/>
        <v>3.856833714967306E-2</v>
      </c>
      <c r="BQ48" s="494">
        <f t="shared" si="157"/>
        <v>0.11599119132768358</v>
      </c>
      <c r="BR48" s="494">
        <f t="shared" si="157"/>
        <v>0.22156721280415084</v>
      </c>
      <c r="BS48" s="494">
        <f t="shared" si="157"/>
        <v>0.283702708266377</v>
      </c>
      <c r="BT48" s="494">
        <f t="shared" si="157"/>
        <v>0.41440031837159108</v>
      </c>
      <c r="BU48" s="494">
        <f t="shared" si="157"/>
        <v>0.49192430684548455</v>
      </c>
      <c r="BV48" s="494">
        <f t="shared" si="157"/>
        <v>0.6450941302788612</v>
      </c>
      <c r="BW48" s="494">
        <f t="shared" si="157"/>
        <v>0.75968574897301733</v>
      </c>
      <c r="BX48" s="494">
        <f t="shared" si="157"/>
        <v>0.83945378948564597</v>
      </c>
      <c r="BY48" s="494">
        <f t="shared" si="157"/>
        <v>0.89472751434559017</v>
      </c>
      <c r="BZ48" s="494">
        <f t="shared" si="157"/>
        <v>0.95775965370341087</v>
      </c>
      <c r="CA48" s="494">
        <f t="shared" si="157"/>
        <v>0.99858408610159033</v>
      </c>
      <c r="CC48" s="456">
        <f t="shared" ref="CC48:CN54" si="158">DC48/EC48</f>
        <v>3607721.6280370629</v>
      </c>
      <c r="CD48" s="456">
        <f t="shared" si="158"/>
        <v>3739305.2822915865</v>
      </c>
      <c r="CE48" s="456">
        <f t="shared" si="158"/>
        <v>4252473.8147063414</v>
      </c>
      <c r="CF48" s="456">
        <f t="shared" si="158"/>
        <v>5286165.8891846593</v>
      </c>
      <c r="CG48" s="456">
        <f t="shared" si="158"/>
        <v>5994998.0556313992</v>
      </c>
      <c r="CH48" s="456">
        <f t="shared" si="158"/>
        <v>6538631.0423130728</v>
      </c>
      <c r="CI48" s="456">
        <f t="shared" si="158"/>
        <v>7647120.5876066266</v>
      </c>
      <c r="CJ48" s="456">
        <f t="shared" si="158"/>
        <v>8333572.7058528671</v>
      </c>
      <c r="CK48" s="456">
        <f t="shared" si="158"/>
        <v>8817041.2989616487</v>
      </c>
      <c r="CL48" s="456">
        <f t="shared" si="158"/>
        <v>9071445.0579610001</v>
      </c>
      <c r="CM48" s="456">
        <f t="shared" si="158"/>
        <v>9240721.382731</v>
      </c>
      <c r="CN48" s="456">
        <f t="shared" si="158"/>
        <v>9417296.2381660007</v>
      </c>
      <c r="CP48" s="453">
        <f t="shared" ref="CP48:DA54" si="159">DP48/EP48</f>
        <v>363725.99336116668</v>
      </c>
      <c r="CQ48" s="453">
        <f t="shared" si="159"/>
        <v>1093876.8535206211</v>
      </c>
      <c r="CR48" s="453">
        <f t="shared" si="159"/>
        <v>2089531.4791692519</v>
      </c>
      <c r="CS48" s="453">
        <f t="shared" si="159"/>
        <v>2675512.0134681752</v>
      </c>
      <c r="CT48" s="453">
        <f t="shared" si="159"/>
        <v>3908080.528957115</v>
      </c>
      <c r="CU48" s="453">
        <f t="shared" si="159"/>
        <v>4639185.1552094687</v>
      </c>
      <c r="CV48" s="453">
        <f t="shared" si="159"/>
        <v>6083682.1260033436</v>
      </c>
      <c r="CW48" s="453">
        <f t="shared" si="159"/>
        <v>7164360.0452677263</v>
      </c>
      <c r="CX48" s="453">
        <f t="shared" si="159"/>
        <v>7916627.6284237066</v>
      </c>
      <c r="CY48" s="453">
        <f t="shared" si="159"/>
        <v>8437896.9381021373</v>
      </c>
      <c r="CZ48" s="453">
        <f t="shared" si="159"/>
        <v>9032333.4421347529</v>
      </c>
      <c r="DA48" s="453">
        <f t="shared" si="159"/>
        <v>9417335.9681655988</v>
      </c>
      <c r="DC48" s="492">
        <f>DC82</f>
        <v>3607721628037.063</v>
      </c>
      <c r="DD48" s="492">
        <f t="shared" ref="DD48:EA48" si="160">DD82</f>
        <v>3739305282291.5864</v>
      </c>
      <c r="DE48" s="492">
        <f t="shared" si="160"/>
        <v>4252473814706.3418</v>
      </c>
      <c r="DF48" s="492">
        <f t="shared" si="160"/>
        <v>5286165889184.6592</v>
      </c>
      <c r="DG48" s="492">
        <f t="shared" si="160"/>
        <v>5994998055631.3994</v>
      </c>
      <c r="DH48" s="492">
        <f t="shared" si="160"/>
        <v>6538631042313.0732</v>
      </c>
      <c r="DI48" s="492">
        <f t="shared" si="160"/>
        <v>7647120587606.627</v>
      </c>
      <c r="DJ48" s="492">
        <f t="shared" si="160"/>
        <v>8333572705852.8672</v>
      </c>
      <c r="DK48" s="492">
        <f t="shared" si="160"/>
        <v>8817041298961.6484</v>
      </c>
      <c r="DL48" s="492">
        <f t="shared" si="160"/>
        <v>9071445057961</v>
      </c>
      <c r="DM48" s="492">
        <f t="shared" si="160"/>
        <v>9240721382731</v>
      </c>
      <c r="DN48" s="492">
        <f t="shared" si="160"/>
        <v>9417296238166</v>
      </c>
      <c r="DO48" s="492"/>
      <c r="DP48" s="492">
        <f t="shared" si="160"/>
        <v>363725993361.16669</v>
      </c>
      <c r="DQ48" s="492">
        <f t="shared" si="160"/>
        <v>1093876853520.6211</v>
      </c>
      <c r="DR48" s="492">
        <f t="shared" si="160"/>
        <v>2089531479169.252</v>
      </c>
      <c r="DS48" s="492">
        <f t="shared" si="160"/>
        <v>2675512013468.1753</v>
      </c>
      <c r="DT48" s="492">
        <f t="shared" si="160"/>
        <v>3908080528957.1152</v>
      </c>
      <c r="DU48" s="492">
        <f t="shared" si="160"/>
        <v>4639185155209.4688</v>
      </c>
      <c r="DV48" s="492">
        <f t="shared" si="160"/>
        <v>6083682126003.3438</v>
      </c>
      <c r="DW48" s="492">
        <f t="shared" si="160"/>
        <v>7164360045267.7266</v>
      </c>
      <c r="DX48" s="492">
        <f t="shared" si="160"/>
        <v>7916627628423.707</v>
      </c>
      <c r="DY48" s="492">
        <f t="shared" si="160"/>
        <v>8437896938102.1367</v>
      </c>
      <c r="DZ48" s="492">
        <f t="shared" si="160"/>
        <v>9032333442134.752</v>
      </c>
      <c r="EA48" s="492">
        <f t="shared" si="160"/>
        <v>9417335968165.5996</v>
      </c>
      <c r="EC48" s="448">
        <v>1000000</v>
      </c>
      <c r="ED48" s="448">
        <v>1000000</v>
      </c>
      <c r="EE48" s="448">
        <v>1000000</v>
      </c>
      <c r="EF48" s="448">
        <v>1000000</v>
      </c>
      <c r="EG48" s="448">
        <v>1000000</v>
      </c>
      <c r="EH48" s="448">
        <v>1000000</v>
      </c>
      <c r="EI48" s="448">
        <v>1000000</v>
      </c>
      <c r="EJ48" s="448">
        <v>1000000</v>
      </c>
      <c r="EK48" s="448">
        <v>1000000</v>
      </c>
      <c r="EL48" s="448">
        <v>1000000</v>
      </c>
      <c r="EM48" s="448">
        <v>1000000</v>
      </c>
      <c r="EN48" s="448">
        <v>1000000</v>
      </c>
      <c r="EP48" s="448">
        <v>1000000</v>
      </c>
      <c r="EQ48" s="448">
        <v>1000000</v>
      </c>
      <c r="ER48" s="448">
        <v>1000000</v>
      </c>
      <c r="ES48" s="448">
        <v>1000000</v>
      </c>
      <c r="ET48" s="448">
        <v>1000000</v>
      </c>
      <c r="EU48" s="448">
        <v>1000000</v>
      </c>
      <c r="EV48" s="448">
        <v>1000000</v>
      </c>
      <c r="EW48" s="448">
        <v>1000000</v>
      </c>
      <c r="EX48" s="448">
        <v>1000000</v>
      </c>
      <c r="EY48" s="448">
        <v>1000000</v>
      </c>
      <c r="EZ48" s="448">
        <v>1000000</v>
      </c>
      <c r="FA48" s="448">
        <v>1000000</v>
      </c>
    </row>
    <row r="49" spans="2:157" ht="25.5" customHeight="1">
      <c r="B49" s="161" t="s">
        <v>183</v>
      </c>
      <c r="C49" s="1" t="s">
        <v>184</v>
      </c>
      <c r="D49" s="1" t="s">
        <v>161</v>
      </c>
      <c r="E49" s="1" t="s">
        <v>173</v>
      </c>
      <c r="F49" s="1" t="s">
        <v>161</v>
      </c>
      <c r="G49" s="1" t="s">
        <v>161</v>
      </c>
      <c r="H49" s="1" t="s">
        <v>161</v>
      </c>
      <c r="I49" s="1" t="s">
        <v>161</v>
      </c>
      <c r="J49" s="1" t="s">
        <v>161</v>
      </c>
      <c r="K49" s="1" t="s">
        <v>161</v>
      </c>
      <c r="L49" s="1" t="s">
        <v>161</v>
      </c>
      <c r="M49" s="1" t="s">
        <v>161</v>
      </c>
      <c r="N49" s="1" t="s">
        <v>161</v>
      </c>
      <c r="O49" s="1" t="s">
        <v>161</v>
      </c>
      <c r="T49" s="197" t="s">
        <v>185</v>
      </c>
      <c r="U49" s="380"/>
      <c r="V49" s="198" t="s">
        <v>185</v>
      </c>
      <c r="W49" s="332">
        <f>W175</f>
        <v>423760.69999999995</v>
      </c>
      <c r="X49" s="332">
        <f t="shared" ref="X49:AH49" si="161">X175</f>
        <v>0</v>
      </c>
      <c r="Y49" s="332">
        <f t="shared" si="161"/>
        <v>0</v>
      </c>
      <c r="Z49" s="332">
        <f t="shared" si="161"/>
        <v>0</v>
      </c>
      <c r="AA49" s="332">
        <f t="shared" si="161"/>
        <v>0</v>
      </c>
      <c r="AB49" s="332">
        <f t="shared" si="161"/>
        <v>0</v>
      </c>
      <c r="AC49" s="332">
        <f t="shared" si="161"/>
        <v>0</v>
      </c>
      <c r="AD49" s="396">
        <f t="shared" si="161"/>
        <v>423760.69999999995</v>
      </c>
      <c r="AE49" s="334">
        <f t="shared" si="161"/>
        <v>0</v>
      </c>
      <c r="AF49" s="332">
        <f t="shared" si="161"/>
        <v>281686.157313</v>
      </c>
      <c r="AG49" s="332">
        <f>AG175</f>
        <v>142074.54268700001</v>
      </c>
      <c r="AH49" s="396">
        <f t="shared" si="161"/>
        <v>88791.203971999988</v>
      </c>
      <c r="AI49" s="171">
        <f t="shared" si="144"/>
        <v>0.20953147371146025</v>
      </c>
      <c r="AJ49" s="211">
        <f t="shared" si="145"/>
        <v>0.62496209590210061</v>
      </c>
      <c r="AK49" s="396">
        <f>AK175</f>
        <v>89429.084571840009</v>
      </c>
      <c r="AL49" s="396">
        <f>+AH49-AK49</f>
        <v>-637.8805998400203</v>
      </c>
      <c r="AM49" s="166">
        <f t="shared" si="146"/>
        <v>0.21103675865138041</v>
      </c>
      <c r="AN49" s="397">
        <f>AN175</f>
        <v>12581.583663740001</v>
      </c>
      <c r="AO49" s="173">
        <f t="shared" si="147"/>
        <v>2.9690303191730622E-2</v>
      </c>
      <c r="AP49" s="491">
        <f t="shared" si="148"/>
        <v>8.8556214405406147E-2</v>
      </c>
      <c r="AQ49" s="492">
        <f>AQ175</f>
        <v>54340.484071590909</v>
      </c>
      <c r="AR49" s="493">
        <f t="shared" ref="AR49:AR54" si="162">+AN49-AQ49</f>
        <v>-41758.90040785091</v>
      </c>
      <c r="AS49" s="166">
        <f t="shared" si="149"/>
        <v>0.12823389255207224</v>
      </c>
      <c r="AT49" s="397">
        <f>AT175</f>
        <v>12570.12911874</v>
      </c>
      <c r="AU49" s="173">
        <f t="shared" si="150"/>
        <v>2.9663272499644261E-2</v>
      </c>
      <c r="AV49" s="397">
        <f t="shared" si="151"/>
        <v>334969.49602799997</v>
      </c>
      <c r="AW49" s="332">
        <f t="shared" si="152"/>
        <v>76209.620308259982</v>
      </c>
      <c r="AX49" s="333">
        <f t="shared" si="153"/>
        <v>411179.11633625993</v>
      </c>
      <c r="AY49" s="334">
        <f t="shared" si="154"/>
        <v>53283.33871500002</v>
      </c>
      <c r="AZ49" s="174">
        <f t="shared" si="155"/>
        <v>54340.484071590909</v>
      </c>
      <c r="BA49" s="168">
        <f t="shared" si="156"/>
        <v>0.23153241784089343</v>
      </c>
      <c r="BC49" s="140">
        <f>BC175</f>
        <v>8.76769927272633E-2</v>
      </c>
      <c r="BD49" s="140">
        <f t="shared" ref="BD49:CA49" si="163">BD175</f>
        <v>0.18624686729326248</v>
      </c>
      <c r="BE49" s="140">
        <f t="shared" si="163"/>
        <v>0.19281819226511571</v>
      </c>
      <c r="BF49" s="140">
        <f t="shared" si="163"/>
        <v>0.19281819226511571</v>
      </c>
      <c r="BG49" s="140">
        <f t="shared" si="163"/>
        <v>0.21098956220300755</v>
      </c>
      <c r="BH49" s="140">
        <f t="shared" si="163"/>
        <v>0.21103675865138041</v>
      </c>
      <c r="BI49" s="140">
        <f t="shared" si="163"/>
        <v>0.56804395900053983</v>
      </c>
      <c r="BJ49" s="140">
        <f t="shared" si="163"/>
        <v>0.96484362707499671</v>
      </c>
      <c r="BK49" s="140">
        <f t="shared" si="163"/>
        <v>0.98271729639827266</v>
      </c>
      <c r="BL49" s="140">
        <f t="shared" si="163"/>
        <v>0.99633108640994683</v>
      </c>
      <c r="BM49" s="140">
        <f t="shared" si="163"/>
        <v>0.99999999999962141</v>
      </c>
      <c r="BN49" s="140">
        <f t="shared" si="163"/>
        <v>0.99999999999962141</v>
      </c>
      <c r="BO49" s="140"/>
      <c r="BP49" s="140">
        <f t="shared" si="163"/>
        <v>0</v>
      </c>
      <c r="BQ49" s="140">
        <f t="shared" si="163"/>
        <v>2.224437348677729E-2</v>
      </c>
      <c r="BR49" s="140">
        <f t="shared" si="163"/>
        <v>8.9140531997507946E-2</v>
      </c>
      <c r="BS49" s="140">
        <f t="shared" si="163"/>
        <v>0.12123599338483856</v>
      </c>
      <c r="BT49" s="140">
        <f t="shared" si="163"/>
        <v>0.12608224547668703</v>
      </c>
      <c r="BU49" s="140">
        <f t="shared" si="163"/>
        <v>0.12823389255207224</v>
      </c>
      <c r="BV49" s="140">
        <f t="shared" si="163"/>
        <v>0.17024698883216186</v>
      </c>
      <c r="BW49" s="140">
        <f t="shared" si="163"/>
        <v>0.1773296621659991</v>
      </c>
      <c r="BX49" s="140">
        <f t="shared" si="163"/>
        <v>0.34382716016885873</v>
      </c>
      <c r="BY49" s="140">
        <f t="shared" si="163"/>
        <v>0.38842476934266412</v>
      </c>
      <c r="BZ49" s="140">
        <f t="shared" si="163"/>
        <v>0.58219667538918252</v>
      </c>
      <c r="CA49" s="140">
        <f t="shared" si="163"/>
        <v>0.99999999999999889</v>
      </c>
      <c r="CC49" s="456">
        <f t="shared" si="158"/>
        <v>37154.063812</v>
      </c>
      <c r="CD49" s="456">
        <f t="shared" si="158"/>
        <v>78924.102857000005</v>
      </c>
      <c r="CE49" s="456">
        <f t="shared" si="158"/>
        <v>81708.772127000004</v>
      </c>
      <c r="CF49" s="456">
        <f t="shared" si="158"/>
        <v>81708.772127000004</v>
      </c>
      <c r="CG49" s="456">
        <f t="shared" si="158"/>
        <v>89409.084571839994</v>
      </c>
      <c r="CH49" s="456">
        <f t="shared" si="158"/>
        <v>89429.084571839994</v>
      </c>
      <c r="CI49" s="456">
        <f t="shared" si="158"/>
        <v>240714.70569683998</v>
      </c>
      <c r="CJ49" s="456">
        <f t="shared" si="158"/>
        <v>408862.8107998395</v>
      </c>
      <c r="CK49" s="456">
        <f t="shared" si="158"/>
        <v>416436.96942383947</v>
      </c>
      <c r="CL49" s="456">
        <f t="shared" si="158"/>
        <v>422205.95860883949</v>
      </c>
      <c r="CM49" s="456">
        <f t="shared" si="158"/>
        <v>423760.69999983947</v>
      </c>
      <c r="CN49" s="456">
        <f t="shared" si="158"/>
        <v>423760.69999983947</v>
      </c>
      <c r="CP49" s="453">
        <f t="shared" si="159"/>
        <v>0</v>
      </c>
      <c r="CQ49" s="453">
        <f t="shared" si="159"/>
        <v>9426.2912798181824</v>
      </c>
      <c r="CR49" s="453">
        <f t="shared" si="159"/>
        <v>37774.254237636364</v>
      </c>
      <c r="CS49" s="453">
        <f t="shared" si="159"/>
        <v>51375.049421954544</v>
      </c>
      <c r="CT49" s="453">
        <f t="shared" si="159"/>
        <v>53428.700600772725</v>
      </c>
      <c r="CU49" s="453">
        <f t="shared" si="159"/>
        <v>54340.484071590909</v>
      </c>
      <c r="CV49" s="453">
        <f t="shared" si="159"/>
        <v>72143.983160409087</v>
      </c>
      <c r="CW49" s="453">
        <f t="shared" si="159"/>
        <v>75145.341770227271</v>
      </c>
      <c r="CX49" s="453">
        <f t="shared" si="159"/>
        <v>145700.43807216766</v>
      </c>
      <c r="CY49" s="453">
        <f t="shared" si="159"/>
        <v>164599.15215398587</v>
      </c>
      <c r="CZ49" s="453">
        <f t="shared" si="159"/>
        <v>246712.07070059271</v>
      </c>
      <c r="DA49" s="453">
        <f t="shared" si="159"/>
        <v>423760.69999999949</v>
      </c>
      <c r="DC49" s="492">
        <f>DC175</f>
        <v>37154063812</v>
      </c>
      <c r="DD49" s="492">
        <f t="shared" ref="DD49:EA49" si="164">DD175</f>
        <v>78924102857</v>
      </c>
      <c r="DE49" s="492">
        <f t="shared" si="164"/>
        <v>81708772127</v>
      </c>
      <c r="DF49" s="492">
        <f t="shared" si="164"/>
        <v>81708772127</v>
      </c>
      <c r="DG49" s="492">
        <f t="shared" si="164"/>
        <v>89409084571.839996</v>
      </c>
      <c r="DH49" s="492">
        <f t="shared" si="164"/>
        <v>89429084571.839996</v>
      </c>
      <c r="DI49" s="492">
        <f t="shared" si="164"/>
        <v>240714705696.84</v>
      </c>
      <c r="DJ49" s="492">
        <f t="shared" si="164"/>
        <v>408862810799.83948</v>
      </c>
      <c r="DK49" s="492">
        <f t="shared" si="164"/>
        <v>416436969423.83948</v>
      </c>
      <c r="DL49" s="492">
        <f t="shared" si="164"/>
        <v>422205958608.83948</v>
      </c>
      <c r="DM49" s="492">
        <f t="shared" si="164"/>
        <v>423760699999.83948</v>
      </c>
      <c r="DN49" s="492">
        <f t="shared" si="164"/>
        <v>423760699999.83948</v>
      </c>
      <c r="DO49" s="492"/>
      <c r="DP49" s="492">
        <f t="shared" si="164"/>
        <v>0</v>
      </c>
      <c r="DQ49" s="492">
        <f t="shared" si="164"/>
        <v>9426291279.818182</v>
      </c>
      <c r="DR49" s="492">
        <f t="shared" si="164"/>
        <v>37774254237.63636</v>
      </c>
      <c r="DS49" s="492">
        <f t="shared" si="164"/>
        <v>51375049421.954544</v>
      </c>
      <c r="DT49" s="492">
        <f t="shared" si="164"/>
        <v>53428700600.772728</v>
      </c>
      <c r="DU49" s="492">
        <f t="shared" si="164"/>
        <v>54340484071.590912</v>
      </c>
      <c r="DV49" s="492">
        <f t="shared" si="164"/>
        <v>72143983160.409088</v>
      </c>
      <c r="DW49" s="492">
        <f t="shared" si="164"/>
        <v>75145341770.227264</v>
      </c>
      <c r="DX49" s="492">
        <f t="shared" si="164"/>
        <v>145700438072.16766</v>
      </c>
      <c r="DY49" s="492">
        <f t="shared" si="164"/>
        <v>164599152153.98587</v>
      </c>
      <c r="DZ49" s="492">
        <f t="shared" si="164"/>
        <v>246712070700.59271</v>
      </c>
      <c r="EA49" s="492">
        <f t="shared" si="164"/>
        <v>423760699999.99951</v>
      </c>
      <c r="EC49" s="456">
        <v>1000000</v>
      </c>
      <c r="ED49" s="459">
        <v>1000000</v>
      </c>
      <c r="EE49" s="459">
        <v>1000000</v>
      </c>
      <c r="EF49" s="459">
        <v>1000000</v>
      </c>
      <c r="EG49" s="459">
        <v>1000000</v>
      </c>
      <c r="EH49" s="459">
        <v>1000000</v>
      </c>
      <c r="EI49" s="459">
        <v>1000000</v>
      </c>
      <c r="EJ49" s="459">
        <v>1000000</v>
      </c>
      <c r="EK49" s="459">
        <v>1000000</v>
      </c>
      <c r="EL49" s="459">
        <v>1000000</v>
      </c>
      <c r="EM49" s="459">
        <v>1000000</v>
      </c>
      <c r="EN49" s="459">
        <v>1000000</v>
      </c>
      <c r="EP49" s="456">
        <v>1000000</v>
      </c>
      <c r="EQ49" s="459">
        <v>1000000</v>
      </c>
      <c r="ER49" s="459">
        <v>1000000</v>
      </c>
      <c r="ES49" s="459">
        <v>1000000</v>
      </c>
      <c r="ET49" s="459">
        <v>1000000</v>
      </c>
      <c r="EU49" s="459">
        <v>1000000</v>
      </c>
      <c r="EV49" s="459">
        <v>1000000</v>
      </c>
      <c r="EW49" s="459">
        <v>1000000</v>
      </c>
      <c r="EX49" s="459">
        <v>1000000</v>
      </c>
      <c r="EY49" s="459">
        <v>1000000</v>
      </c>
      <c r="EZ49" s="459">
        <v>1000000</v>
      </c>
      <c r="FA49" s="459">
        <v>1000000</v>
      </c>
    </row>
    <row r="50" spans="2:157" ht="25.5" customHeight="1">
      <c r="B50" s="161" t="s">
        <v>186</v>
      </c>
      <c r="C50" s="1" t="s">
        <v>187</v>
      </c>
      <c r="D50" s="1" t="s">
        <v>161</v>
      </c>
      <c r="E50" s="1" t="s">
        <v>173</v>
      </c>
      <c r="F50" s="1" t="s">
        <v>161</v>
      </c>
      <c r="G50" s="1" t="s">
        <v>161</v>
      </c>
      <c r="H50" s="1" t="s">
        <v>161</v>
      </c>
      <c r="I50" s="1" t="s">
        <v>161</v>
      </c>
      <c r="J50" s="1" t="s">
        <v>161</v>
      </c>
      <c r="K50" s="1" t="s">
        <v>161</v>
      </c>
      <c r="L50" s="1" t="s">
        <v>161</v>
      </c>
      <c r="M50" s="1" t="s">
        <v>161</v>
      </c>
      <c r="N50" s="1" t="s">
        <v>161</v>
      </c>
      <c r="O50" s="1" t="s">
        <v>161</v>
      </c>
      <c r="T50" s="197" t="s">
        <v>188</v>
      </c>
      <c r="U50" s="380"/>
      <c r="V50" s="198" t="s">
        <v>188</v>
      </c>
      <c r="W50" s="336">
        <f>W197</f>
        <v>90423.292999999991</v>
      </c>
      <c r="X50" s="336">
        <f t="shared" ref="X50:AH50" si="165">X197</f>
        <v>0</v>
      </c>
      <c r="Y50" s="336">
        <f t="shared" si="165"/>
        <v>0</v>
      </c>
      <c r="Z50" s="336">
        <f t="shared" si="165"/>
        <v>0</v>
      </c>
      <c r="AA50" s="336">
        <f t="shared" si="165"/>
        <v>0</v>
      </c>
      <c r="AB50" s="336">
        <f t="shared" si="165"/>
        <v>0</v>
      </c>
      <c r="AC50" s="336">
        <f t="shared" si="165"/>
        <v>0</v>
      </c>
      <c r="AD50" s="399">
        <f t="shared" si="165"/>
        <v>90423.292999999991</v>
      </c>
      <c r="AE50" s="334">
        <f t="shared" si="165"/>
        <v>0</v>
      </c>
      <c r="AF50" s="336">
        <f t="shared" si="165"/>
        <v>86141.428660229998</v>
      </c>
      <c r="AG50" s="336">
        <f>AG197</f>
        <v>4281.8643397700007</v>
      </c>
      <c r="AH50" s="399">
        <f t="shared" si="165"/>
        <v>52755.612224420001</v>
      </c>
      <c r="AI50" s="171">
        <f t="shared" si="144"/>
        <v>0.58342945135187685</v>
      </c>
      <c r="AJ50" s="211">
        <f t="shared" si="145"/>
        <v>12.320710802167486</v>
      </c>
      <c r="AK50" s="495">
        <f>AK197</f>
        <v>67959.614571094542</v>
      </c>
      <c r="AL50" s="396">
        <f>+AH50-AK50</f>
        <v>-15204.002346674541</v>
      </c>
      <c r="AM50" s="166">
        <f t="shared" si="146"/>
        <v>0.75157199341429148</v>
      </c>
      <c r="AN50" s="397">
        <f>AN197</f>
        <v>20871.529083089998</v>
      </c>
      <c r="AO50" s="173">
        <f t="shared" si="147"/>
        <v>0.23082027197450108</v>
      </c>
      <c r="AP50" s="491">
        <f t="shared" si="148"/>
        <v>4.874402229242766</v>
      </c>
      <c r="AQ50" s="496">
        <f>AQ197</f>
        <v>25362.091945043139</v>
      </c>
      <c r="AR50" s="497">
        <f>+AN50-AQ50</f>
        <v>-4490.5628619531417</v>
      </c>
      <c r="AS50" s="166">
        <f t="shared" si="149"/>
        <v>0.28048184382140495</v>
      </c>
      <c r="AT50" s="397">
        <f>AT197</f>
        <v>19686.944689549997</v>
      </c>
      <c r="AU50" s="173">
        <f t="shared" si="150"/>
        <v>0.2177198378469804</v>
      </c>
      <c r="AV50" s="397">
        <f t="shared" si="151"/>
        <v>37667.680775579989</v>
      </c>
      <c r="AW50" s="332">
        <f t="shared" si="152"/>
        <v>31884.083141330004</v>
      </c>
      <c r="AX50" s="333">
        <f t="shared" si="153"/>
        <v>69551.763916909986</v>
      </c>
      <c r="AY50" s="334">
        <f t="shared" si="154"/>
        <v>-48473.747884650002</v>
      </c>
      <c r="AZ50" s="174">
        <f t="shared" si="155"/>
        <v>25362.091945043136</v>
      </c>
      <c r="BA50" s="168">
        <f t="shared" si="156"/>
        <v>0.82294193745201716</v>
      </c>
      <c r="BC50" s="488">
        <f>BC197</f>
        <v>0.50521048152935555</v>
      </c>
      <c r="BD50" s="488">
        <f t="shared" ref="BD50:CA50" si="166">BD197</f>
        <v>0.52566446487499652</v>
      </c>
      <c r="BE50" s="488">
        <f t="shared" si="166"/>
        <v>0.58420231321920779</v>
      </c>
      <c r="BF50" s="488">
        <f t="shared" si="166"/>
        <v>0.59372743681648898</v>
      </c>
      <c r="BG50" s="488">
        <f t="shared" si="166"/>
        <v>0.63127191333052179</v>
      </c>
      <c r="BH50" s="488">
        <f t="shared" si="166"/>
        <v>0.75157199341429148</v>
      </c>
      <c r="BI50" s="488">
        <f t="shared" si="166"/>
        <v>0.77699024370228076</v>
      </c>
      <c r="BJ50" s="488">
        <f t="shared" si="166"/>
        <v>0.78928683371187236</v>
      </c>
      <c r="BK50" s="488">
        <f t="shared" si="166"/>
        <v>0.83753179072267259</v>
      </c>
      <c r="BL50" s="488">
        <f t="shared" si="166"/>
        <v>0.87477934129128765</v>
      </c>
      <c r="BM50" s="488">
        <f t="shared" si="166"/>
        <v>0.96700382444650934</v>
      </c>
      <c r="BN50" s="488">
        <f t="shared" si="166"/>
        <v>0.99999999999698386</v>
      </c>
      <c r="BO50" s="488"/>
      <c r="BP50" s="488">
        <f t="shared" si="166"/>
        <v>0</v>
      </c>
      <c r="BQ50" s="488">
        <f t="shared" si="166"/>
        <v>4.9719535322289003E-2</v>
      </c>
      <c r="BR50" s="488">
        <f t="shared" si="166"/>
        <v>0.10229186392044658</v>
      </c>
      <c r="BS50" s="488">
        <f t="shared" si="166"/>
        <v>0.15699393907368761</v>
      </c>
      <c r="BT50" s="488">
        <f t="shared" si="166"/>
        <v>0.2193135836120183</v>
      </c>
      <c r="BU50" s="488">
        <f t="shared" si="166"/>
        <v>0.28048184382140495</v>
      </c>
      <c r="BV50" s="488">
        <f t="shared" si="166"/>
        <v>0.37598157594028775</v>
      </c>
      <c r="BW50" s="488">
        <f t="shared" si="166"/>
        <v>0.4480764605574552</v>
      </c>
      <c r="BX50" s="488">
        <f t="shared" si="166"/>
        <v>0.52980523230111753</v>
      </c>
      <c r="BY50" s="488">
        <f t="shared" si="166"/>
        <v>0.66603388041706224</v>
      </c>
      <c r="BZ50" s="488">
        <f t="shared" si="166"/>
        <v>0.79915042795229474</v>
      </c>
      <c r="CA50" s="488">
        <f t="shared" si="166"/>
        <v>1</v>
      </c>
      <c r="CC50" s="456">
        <f t="shared" si="158"/>
        <v>45682.795398000002</v>
      </c>
      <c r="CD50" s="456">
        <f t="shared" si="158"/>
        <v>47532.311927080002</v>
      </c>
      <c r="CE50" s="456">
        <f t="shared" si="158"/>
        <v>52825.496939498182</v>
      </c>
      <c r="CF50" s="456">
        <f t="shared" si="158"/>
        <v>53686.78998139636</v>
      </c>
      <c r="CG50" s="456">
        <f t="shared" si="158"/>
        <v>57081.685181756366</v>
      </c>
      <c r="CH50" s="456">
        <f t="shared" si="158"/>
        <v>67959.614571094542</v>
      </c>
      <c r="CI50" s="456">
        <f t="shared" si="158"/>
        <v>70258.016464432745</v>
      </c>
      <c r="CJ50" s="456">
        <f t="shared" si="158"/>
        <v>71369.914625770907</v>
      </c>
      <c r="CK50" s="456">
        <f t="shared" si="158"/>
        <v>75732.382509330899</v>
      </c>
      <c r="CL50" s="456">
        <f t="shared" si="158"/>
        <v>79100.428687929074</v>
      </c>
      <c r="CM50" s="456">
        <f t="shared" si="158"/>
        <v>87439.67015004727</v>
      </c>
      <c r="CN50" s="456">
        <f t="shared" si="158"/>
        <v>90423.292999727259</v>
      </c>
      <c r="CP50" s="453">
        <f t="shared" si="159"/>
        <v>0</v>
      </c>
      <c r="CQ50" s="453">
        <f t="shared" si="159"/>
        <v>4495.8041102711877</v>
      </c>
      <c r="CR50" s="453">
        <f t="shared" si="159"/>
        <v>9249.5671827946662</v>
      </c>
      <c r="CS50" s="453">
        <f t="shared" si="159"/>
        <v>14195.908952084203</v>
      </c>
      <c r="CT50" s="453">
        <f t="shared" si="159"/>
        <v>19831.056429829528</v>
      </c>
      <c r="CU50" s="453">
        <f t="shared" si="159"/>
        <v>25362.091945043132</v>
      </c>
      <c r="CV50" s="453">
        <f t="shared" si="159"/>
        <v>33997.492203850394</v>
      </c>
      <c r="CW50" s="453">
        <f t="shared" si="159"/>
        <v>40516.549079389712</v>
      </c>
      <c r="CX50" s="453">
        <f t="shared" si="159"/>
        <v>47906.733753297027</v>
      </c>
      <c r="CY50" s="453">
        <f t="shared" si="159"/>
        <v>60224.976716878977</v>
      </c>
      <c r="CZ50" s="453">
        <f t="shared" si="159"/>
        <v>72261.813297805726</v>
      </c>
      <c r="DA50" s="453">
        <f t="shared" si="159"/>
        <v>90423.293000000005</v>
      </c>
      <c r="DC50" s="492">
        <f>DC197</f>
        <v>45682795398</v>
      </c>
      <c r="DD50" s="492">
        <f t="shared" ref="DD50:EA50" si="167">DD197</f>
        <v>47532311927.080002</v>
      </c>
      <c r="DE50" s="492">
        <f t="shared" si="167"/>
        <v>52825496939.498184</v>
      </c>
      <c r="DF50" s="492">
        <f t="shared" si="167"/>
        <v>53686789981.396362</v>
      </c>
      <c r="DG50" s="492">
        <f t="shared" si="167"/>
        <v>57081685181.756363</v>
      </c>
      <c r="DH50" s="492">
        <f t="shared" si="167"/>
        <v>67959614571.094543</v>
      </c>
      <c r="DI50" s="492">
        <f t="shared" si="167"/>
        <v>70258016464.432739</v>
      </c>
      <c r="DJ50" s="492">
        <f t="shared" si="167"/>
        <v>71369914625.770905</v>
      </c>
      <c r="DK50" s="492">
        <f t="shared" si="167"/>
        <v>75732382509.330902</v>
      </c>
      <c r="DL50" s="492">
        <f t="shared" si="167"/>
        <v>79100428687.929077</v>
      </c>
      <c r="DM50" s="492">
        <f t="shared" si="167"/>
        <v>87439670150.047272</v>
      </c>
      <c r="DN50" s="492">
        <f t="shared" si="167"/>
        <v>90423292999.727264</v>
      </c>
      <c r="DO50" s="492"/>
      <c r="DP50" s="492">
        <f t="shared" si="167"/>
        <v>0</v>
      </c>
      <c r="DQ50" s="492">
        <f t="shared" si="167"/>
        <v>4495804110.2711878</v>
      </c>
      <c r="DR50" s="492">
        <f t="shared" si="167"/>
        <v>9249567182.7946663</v>
      </c>
      <c r="DS50" s="492">
        <f t="shared" si="167"/>
        <v>14195908952.084202</v>
      </c>
      <c r="DT50" s="492">
        <f t="shared" si="167"/>
        <v>19831056429.829529</v>
      </c>
      <c r="DU50" s="492">
        <f t="shared" si="167"/>
        <v>25362091945.043133</v>
      </c>
      <c r="DV50" s="492">
        <f t="shared" si="167"/>
        <v>33997492203.850395</v>
      </c>
      <c r="DW50" s="492">
        <f t="shared" si="167"/>
        <v>40516549079.389709</v>
      </c>
      <c r="DX50" s="492">
        <f t="shared" si="167"/>
        <v>47906733753.297028</v>
      </c>
      <c r="DY50" s="492">
        <f t="shared" si="167"/>
        <v>60224976716.878975</v>
      </c>
      <c r="DZ50" s="492">
        <f t="shared" si="167"/>
        <v>72261813297.805725</v>
      </c>
      <c r="EA50" s="492">
        <f t="shared" si="167"/>
        <v>90423293000</v>
      </c>
      <c r="EC50" s="456">
        <v>1000000</v>
      </c>
      <c r="ED50" s="459">
        <v>1000000</v>
      </c>
      <c r="EE50" s="459">
        <v>1000000</v>
      </c>
      <c r="EF50" s="459">
        <v>1000000</v>
      </c>
      <c r="EG50" s="459">
        <v>1000000</v>
      </c>
      <c r="EH50" s="459">
        <v>1000000</v>
      </c>
      <c r="EI50" s="459">
        <v>1000000</v>
      </c>
      <c r="EJ50" s="459">
        <v>1000000</v>
      </c>
      <c r="EK50" s="459">
        <v>1000000</v>
      </c>
      <c r="EL50" s="459">
        <v>1000000</v>
      </c>
      <c r="EM50" s="459">
        <v>1000000</v>
      </c>
      <c r="EN50" s="459">
        <v>1000000</v>
      </c>
      <c r="EP50" s="456">
        <v>1000000</v>
      </c>
      <c r="EQ50" s="459">
        <v>1000000</v>
      </c>
      <c r="ER50" s="459">
        <v>1000000</v>
      </c>
      <c r="ES50" s="459">
        <v>1000000</v>
      </c>
      <c r="ET50" s="459">
        <v>1000000</v>
      </c>
      <c r="EU50" s="459">
        <v>1000000</v>
      </c>
      <c r="EV50" s="459">
        <v>1000000</v>
      </c>
      <c r="EW50" s="459">
        <v>1000000</v>
      </c>
      <c r="EX50" s="459">
        <v>1000000</v>
      </c>
      <c r="EY50" s="459">
        <v>1000000</v>
      </c>
      <c r="EZ50" s="459">
        <v>1000000</v>
      </c>
      <c r="FA50" s="459">
        <v>1000000</v>
      </c>
    </row>
    <row r="51" spans="2:157" ht="25.5" customHeight="1">
      <c r="B51" s="161" t="s">
        <v>189</v>
      </c>
      <c r="C51" s="1" t="s">
        <v>190</v>
      </c>
      <c r="D51" s="1" t="s">
        <v>161</v>
      </c>
      <c r="E51" s="1" t="s">
        <v>173</v>
      </c>
      <c r="F51" s="1" t="s">
        <v>161</v>
      </c>
      <c r="G51" s="1" t="s">
        <v>161</v>
      </c>
      <c r="H51" s="1" t="s">
        <v>161</v>
      </c>
      <c r="I51" s="1" t="s">
        <v>161</v>
      </c>
      <c r="J51" s="1" t="s">
        <v>161</v>
      </c>
      <c r="K51" s="1" t="s">
        <v>161</v>
      </c>
      <c r="L51" s="1" t="s">
        <v>161</v>
      </c>
      <c r="M51" s="1" t="s">
        <v>161</v>
      </c>
      <c r="N51" s="1" t="s">
        <v>161</v>
      </c>
      <c r="O51" s="1" t="s">
        <v>161</v>
      </c>
      <c r="T51" s="197" t="s">
        <v>191</v>
      </c>
      <c r="U51" s="380"/>
      <c r="V51" s="198" t="s">
        <v>191</v>
      </c>
      <c r="W51" s="332">
        <f>W226</f>
        <v>24052.899999999998</v>
      </c>
      <c r="X51" s="332">
        <f t="shared" ref="X51:AH51" si="168">X226</f>
        <v>0</v>
      </c>
      <c r="Y51" s="332">
        <f t="shared" si="168"/>
        <v>0</v>
      </c>
      <c r="Z51" s="332">
        <f t="shared" si="168"/>
        <v>0</v>
      </c>
      <c r="AA51" s="332">
        <f t="shared" si="168"/>
        <v>0</v>
      </c>
      <c r="AB51" s="332">
        <f t="shared" si="168"/>
        <v>0</v>
      </c>
      <c r="AC51" s="332">
        <f t="shared" si="168"/>
        <v>0</v>
      </c>
      <c r="AD51" s="396">
        <f t="shared" si="168"/>
        <v>24052.899999999998</v>
      </c>
      <c r="AE51" s="334">
        <f t="shared" si="168"/>
        <v>0</v>
      </c>
      <c r="AF51" s="332">
        <f t="shared" si="168"/>
        <v>18460.478141</v>
      </c>
      <c r="AG51" s="332">
        <f>AG226</f>
        <v>5592.4218589999991</v>
      </c>
      <c r="AH51" s="396">
        <f t="shared" si="168"/>
        <v>15371.839333</v>
      </c>
      <c r="AI51" s="171">
        <f t="shared" si="144"/>
        <v>0.6390846564447531</v>
      </c>
      <c r="AJ51" s="211">
        <f t="shared" si="145"/>
        <v>2.748690946528253</v>
      </c>
      <c r="AK51" s="396">
        <f>AK226</f>
        <v>15726.299923</v>
      </c>
      <c r="AL51" s="396">
        <f>+AH51-AK51</f>
        <v>-354.46059000000059</v>
      </c>
      <c r="AM51" s="166">
        <f t="shared" si="146"/>
        <v>0.65382136553180703</v>
      </c>
      <c r="AN51" s="397">
        <f>AN226</f>
        <v>5719.1811010800002</v>
      </c>
      <c r="AO51" s="173">
        <f t="shared" si="147"/>
        <v>0.23777511655891809</v>
      </c>
      <c r="AP51" s="491">
        <f t="shared" si="148"/>
        <v>1.022666251809313</v>
      </c>
      <c r="AQ51" s="492">
        <f>AQ226</f>
        <v>3680.2194509812502</v>
      </c>
      <c r="AR51" s="497">
        <f>+AN51-AQ51</f>
        <v>2038.9616500987499</v>
      </c>
      <c r="AS51" s="166">
        <f t="shared" si="149"/>
        <v>0.15300522810061368</v>
      </c>
      <c r="AT51" s="397">
        <f>AT226</f>
        <v>5701.2773290799996</v>
      </c>
      <c r="AU51" s="173">
        <f t="shared" si="150"/>
        <v>0.23703076672999929</v>
      </c>
      <c r="AV51" s="397">
        <f t="shared" si="151"/>
        <v>8681.0606669999979</v>
      </c>
      <c r="AW51" s="332">
        <f t="shared" si="152"/>
        <v>9652.6582319199988</v>
      </c>
      <c r="AX51" s="333">
        <f t="shared" si="153"/>
        <v>18333.718898919997</v>
      </c>
      <c r="AY51" s="334">
        <f t="shared" si="154"/>
        <v>-9779.4174740000017</v>
      </c>
      <c r="AZ51" s="174">
        <f t="shared" si="155"/>
        <v>3680.2194509812502</v>
      </c>
      <c r="BA51" s="168">
        <f t="shared" si="156"/>
        <v>1.5540326269280234</v>
      </c>
      <c r="BC51" s="488">
        <f>BC226</f>
        <v>0.43195690631898859</v>
      </c>
      <c r="BD51" s="488">
        <f t="shared" ref="BD51:CA51" si="169">BD226</f>
        <v>0.43475386805748995</v>
      </c>
      <c r="BE51" s="488">
        <f t="shared" si="169"/>
        <v>0.43948510628656001</v>
      </c>
      <c r="BF51" s="488">
        <f t="shared" si="169"/>
        <v>0.51369698564414268</v>
      </c>
      <c r="BG51" s="488">
        <f t="shared" si="169"/>
        <v>0.61969756021103495</v>
      </c>
      <c r="BH51" s="488">
        <f t="shared" si="169"/>
        <v>0.65382136553180703</v>
      </c>
      <c r="BI51" s="488">
        <f t="shared" si="169"/>
        <v>0.69563502351067863</v>
      </c>
      <c r="BJ51" s="488">
        <f t="shared" si="169"/>
        <v>0.73798113329369852</v>
      </c>
      <c r="BK51" s="488">
        <f t="shared" si="169"/>
        <v>0.85389456348436277</v>
      </c>
      <c r="BL51" s="488">
        <f t="shared" si="169"/>
        <v>0.93105373789077539</v>
      </c>
      <c r="BM51" s="488">
        <f t="shared" si="169"/>
        <v>0.97788208490922224</v>
      </c>
      <c r="BN51" s="488">
        <f t="shared" si="169"/>
        <v>1.0000000000046994</v>
      </c>
      <c r="BO51" s="488"/>
      <c r="BP51" s="488">
        <f t="shared" si="169"/>
        <v>1.4659853905350292E-3</v>
      </c>
      <c r="BQ51" s="488">
        <f t="shared" si="169"/>
        <v>1.2091832253075512E-2</v>
      </c>
      <c r="BR51" s="488">
        <f t="shared" si="169"/>
        <v>3.2552589375917255E-2</v>
      </c>
      <c r="BS51" s="488">
        <f t="shared" si="169"/>
        <v>5.382686378773454E-2</v>
      </c>
      <c r="BT51" s="488">
        <f t="shared" si="169"/>
        <v>0.10226542890878024</v>
      </c>
      <c r="BU51" s="488">
        <f t="shared" si="169"/>
        <v>0.15300522810061368</v>
      </c>
      <c r="BV51" s="488">
        <f t="shared" si="169"/>
        <v>0.2189386614488274</v>
      </c>
      <c r="BW51" s="488">
        <f t="shared" si="169"/>
        <v>0.29132436958857705</v>
      </c>
      <c r="BX51" s="488">
        <f t="shared" si="169"/>
        <v>0.3527702723826095</v>
      </c>
      <c r="BY51" s="488">
        <f t="shared" si="169"/>
        <v>0.51868057980144811</v>
      </c>
      <c r="BZ51" s="488">
        <f t="shared" si="169"/>
        <v>0.68377461309117959</v>
      </c>
      <c r="CA51" s="488">
        <f t="shared" si="169"/>
        <v>1.0000000000091811</v>
      </c>
      <c r="CC51" s="456">
        <f t="shared" si="158"/>
        <v>10389.816272</v>
      </c>
      <c r="CD51" s="456">
        <f t="shared" si="158"/>
        <v>10457.091313000001</v>
      </c>
      <c r="CE51" s="456">
        <f t="shared" si="158"/>
        <v>10570.891313</v>
      </c>
      <c r="CF51" s="456">
        <f t="shared" si="158"/>
        <v>12355.902226</v>
      </c>
      <c r="CG51" s="456">
        <f t="shared" si="158"/>
        <v>14905.523445999999</v>
      </c>
      <c r="CH51" s="456">
        <f t="shared" si="158"/>
        <v>15726.299923</v>
      </c>
      <c r="CI51" s="456">
        <f t="shared" si="158"/>
        <v>16732.039657000001</v>
      </c>
      <c r="CJ51" s="456">
        <f t="shared" si="158"/>
        <v>17750.586401</v>
      </c>
      <c r="CK51" s="456">
        <f t="shared" si="158"/>
        <v>20538.640546033032</v>
      </c>
      <c r="CL51" s="456">
        <f t="shared" si="158"/>
        <v>22394.54245211303</v>
      </c>
      <c r="CM51" s="456">
        <f t="shared" si="158"/>
        <v>23520.90000011303</v>
      </c>
      <c r="CN51" s="456">
        <f t="shared" si="158"/>
        <v>24052.90000011303</v>
      </c>
      <c r="CP51" s="453">
        <f t="shared" si="159"/>
        <v>35.261200000000002</v>
      </c>
      <c r="CQ51" s="453">
        <f t="shared" si="159"/>
        <v>290.84363200000001</v>
      </c>
      <c r="CR51" s="453">
        <f t="shared" si="159"/>
        <v>782.98417700000005</v>
      </c>
      <c r="CS51" s="453">
        <f t="shared" si="159"/>
        <v>1294.692172</v>
      </c>
      <c r="CT51" s="453">
        <f t="shared" si="159"/>
        <v>2459.780135</v>
      </c>
      <c r="CU51" s="453">
        <f t="shared" si="159"/>
        <v>3680.2194509812498</v>
      </c>
      <c r="CV51" s="453">
        <f t="shared" si="159"/>
        <v>5266.1097299624998</v>
      </c>
      <c r="CW51" s="453">
        <f t="shared" si="159"/>
        <v>7007.1959292770835</v>
      </c>
      <c r="CX51" s="453">
        <f t="shared" si="159"/>
        <v>8485.1480845916667</v>
      </c>
      <c r="CY51" s="453">
        <f t="shared" si="159"/>
        <v>12475.77211790625</v>
      </c>
      <c r="CZ51" s="453">
        <f t="shared" si="159"/>
        <v>16446.762391220833</v>
      </c>
      <c r="DA51" s="453">
        <f t="shared" si="159"/>
        <v>24052.900000220834</v>
      </c>
      <c r="DC51" s="492">
        <f>DC226</f>
        <v>10389816272</v>
      </c>
      <c r="DD51" s="492">
        <f t="shared" ref="DD51:EA51" si="170">DD226</f>
        <v>10457091313</v>
      </c>
      <c r="DE51" s="492">
        <f t="shared" si="170"/>
        <v>10570891313</v>
      </c>
      <c r="DF51" s="492">
        <f t="shared" si="170"/>
        <v>12355902226</v>
      </c>
      <c r="DG51" s="492">
        <f t="shared" si="170"/>
        <v>14905523446</v>
      </c>
      <c r="DH51" s="492">
        <f t="shared" si="170"/>
        <v>15726299923</v>
      </c>
      <c r="DI51" s="492">
        <f t="shared" si="170"/>
        <v>16732039657</v>
      </c>
      <c r="DJ51" s="492">
        <f t="shared" si="170"/>
        <v>17750586401</v>
      </c>
      <c r="DK51" s="492">
        <f t="shared" si="170"/>
        <v>20538640546.033031</v>
      </c>
      <c r="DL51" s="492">
        <f t="shared" si="170"/>
        <v>22394542452.113029</v>
      </c>
      <c r="DM51" s="492">
        <f t="shared" si="170"/>
        <v>23520900000.113029</v>
      </c>
      <c r="DN51" s="492">
        <f t="shared" si="170"/>
        <v>24052900000.113029</v>
      </c>
      <c r="DO51" s="492"/>
      <c r="DP51" s="492">
        <f t="shared" si="170"/>
        <v>35261200</v>
      </c>
      <c r="DQ51" s="492">
        <f t="shared" si="170"/>
        <v>290843632</v>
      </c>
      <c r="DR51" s="492">
        <f t="shared" si="170"/>
        <v>782984177</v>
      </c>
      <c r="DS51" s="492">
        <f t="shared" si="170"/>
        <v>1294692172</v>
      </c>
      <c r="DT51" s="492">
        <f t="shared" si="170"/>
        <v>2459780135</v>
      </c>
      <c r="DU51" s="492">
        <f t="shared" si="170"/>
        <v>3680219450.9812498</v>
      </c>
      <c r="DV51" s="492">
        <f t="shared" si="170"/>
        <v>5266109729.9624996</v>
      </c>
      <c r="DW51" s="492">
        <f t="shared" si="170"/>
        <v>7007195929.2770834</v>
      </c>
      <c r="DX51" s="492">
        <f t="shared" si="170"/>
        <v>8485148084.5916672</v>
      </c>
      <c r="DY51" s="492">
        <f t="shared" si="170"/>
        <v>12475772117.90625</v>
      </c>
      <c r="DZ51" s="492">
        <f t="shared" si="170"/>
        <v>16446762391.220833</v>
      </c>
      <c r="EA51" s="492">
        <f t="shared" si="170"/>
        <v>24052900000.220833</v>
      </c>
      <c r="EC51" s="456">
        <v>1000000</v>
      </c>
      <c r="ED51" s="459">
        <v>1000000</v>
      </c>
      <c r="EE51" s="459">
        <v>1000000</v>
      </c>
      <c r="EF51" s="459">
        <v>1000000</v>
      </c>
      <c r="EG51" s="459">
        <v>1000000</v>
      </c>
      <c r="EH51" s="459">
        <v>1000000</v>
      </c>
      <c r="EI51" s="459">
        <v>1000000</v>
      </c>
      <c r="EJ51" s="459">
        <v>1000000</v>
      </c>
      <c r="EK51" s="459">
        <v>1000000</v>
      </c>
      <c r="EL51" s="459">
        <v>1000000</v>
      </c>
      <c r="EM51" s="459">
        <v>1000000</v>
      </c>
      <c r="EN51" s="459">
        <v>1000000</v>
      </c>
      <c r="EP51" s="456">
        <v>1000000</v>
      </c>
      <c r="EQ51" s="459">
        <v>1000000</v>
      </c>
      <c r="ER51" s="459">
        <v>1000000</v>
      </c>
      <c r="ES51" s="459">
        <v>1000000</v>
      </c>
      <c r="ET51" s="459">
        <v>1000000</v>
      </c>
      <c r="EU51" s="459">
        <v>1000000</v>
      </c>
      <c r="EV51" s="459">
        <v>1000000</v>
      </c>
      <c r="EW51" s="459">
        <v>1000000</v>
      </c>
      <c r="EX51" s="459">
        <v>1000000</v>
      </c>
      <c r="EY51" s="459">
        <v>1000000</v>
      </c>
      <c r="EZ51" s="459">
        <v>1000000</v>
      </c>
      <c r="FA51" s="459">
        <v>1000000</v>
      </c>
    </row>
    <row r="52" spans="2:157" ht="25.5" customHeight="1">
      <c r="B52" s="161" t="s">
        <v>192</v>
      </c>
      <c r="C52" s="1" t="s">
        <v>193</v>
      </c>
      <c r="D52" s="1" t="s">
        <v>161</v>
      </c>
      <c r="E52" s="1" t="s">
        <v>173</v>
      </c>
      <c r="F52" s="1" t="s">
        <v>161</v>
      </c>
      <c r="G52" s="1" t="s">
        <v>161</v>
      </c>
      <c r="H52" s="1" t="s">
        <v>161</v>
      </c>
      <c r="I52" s="1" t="s">
        <v>161</v>
      </c>
      <c r="J52" s="1" t="s">
        <v>161</v>
      </c>
      <c r="K52" s="1" t="s">
        <v>161</v>
      </c>
      <c r="L52" s="1" t="s">
        <v>161</v>
      </c>
      <c r="M52" s="1" t="s">
        <v>161</v>
      </c>
      <c r="N52" s="1" t="s">
        <v>161</v>
      </c>
      <c r="O52" s="1" t="s">
        <v>161</v>
      </c>
      <c r="T52" s="197" t="s">
        <v>194</v>
      </c>
      <c r="U52" s="380"/>
      <c r="V52" s="198" t="s">
        <v>194</v>
      </c>
      <c r="W52" s="332">
        <f>W249</f>
        <v>50000</v>
      </c>
      <c r="X52" s="332">
        <f t="shared" ref="X52:AH52" si="171">X249</f>
        <v>0</v>
      </c>
      <c r="Y52" s="332">
        <f t="shared" si="171"/>
        <v>0</v>
      </c>
      <c r="Z52" s="332">
        <f t="shared" si="171"/>
        <v>0</v>
      </c>
      <c r="AA52" s="332">
        <f t="shared" si="171"/>
        <v>0</v>
      </c>
      <c r="AB52" s="332">
        <f t="shared" si="171"/>
        <v>0</v>
      </c>
      <c r="AC52" s="332">
        <f t="shared" si="171"/>
        <v>0</v>
      </c>
      <c r="AD52" s="396">
        <f t="shared" si="171"/>
        <v>50000</v>
      </c>
      <c r="AE52" s="334">
        <f t="shared" si="171"/>
        <v>749.5</v>
      </c>
      <c r="AF52" s="332">
        <f t="shared" si="171"/>
        <v>49250.5</v>
      </c>
      <c r="AG52" s="332">
        <f>AG249</f>
        <v>0</v>
      </c>
      <c r="AH52" s="396">
        <f t="shared" si="171"/>
        <v>45863.004707</v>
      </c>
      <c r="AI52" s="171">
        <f t="shared" si="144"/>
        <v>0.91726009413999998</v>
      </c>
      <c r="AJ52" s="211" t="e">
        <f t="shared" si="145"/>
        <v>#DIV/0!</v>
      </c>
      <c r="AK52" s="396">
        <f>AK249</f>
        <v>47352.106358532961</v>
      </c>
      <c r="AL52" s="396">
        <f t="shared" ref="AL52:AL54" si="172">+AH52-AK52</f>
        <v>-1489.1016515329611</v>
      </c>
      <c r="AM52" s="166">
        <f t="shared" si="146"/>
        <v>0.94704212717065928</v>
      </c>
      <c r="AN52" s="397">
        <f>AN249</f>
        <v>3355.0134459999999</v>
      </c>
      <c r="AO52" s="173">
        <f t="shared" si="147"/>
        <v>6.7100268919999997E-2</v>
      </c>
      <c r="AP52" s="491" t="e">
        <f t="shared" si="148"/>
        <v>#DIV/0!</v>
      </c>
      <c r="AQ52" s="492">
        <f>AQ249</f>
        <v>24858.446702666668</v>
      </c>
      <c r="AR52" s="497">
        <f t="shared" si="162"/>
        <v>-21503.433256666667</v>
      </c>
      <c r="AS52" s="166">
        <f t="shared" si="149"/>
        <v>0.49716893405333334</v>
      </c>
      <c r="AT52" s="397">
        <f>AT249</f>
        <v>3355.0134459999999</v>
      </c>
      <c r="AU52" s="173">
        <f t="shared" si="150"/>
        <v>6.7100268919999997E-2</v>
      </c>
      <c r="AV52" s="397">
        <f t="shared" si="151"/>
        <v>4136.9952929999999</v>
      </c>
      <c r="AW52" s="332">
        <f t="shared" si="152"/>
        <v>42507.991261000003</v>
      </c>
      <c r="AX52" s="333">
        <f t="shared" si="153"/>
        <v>46644.986554000003</v>
      </c>
      <c r="AY52" s="334">
        <f t="shared" si="154"/>
        <v>-45863.004707</v>
      </c>
      <c r="AZ52" s="174">
        <f t="shared" si="155"/>
        <v>24858.446702666668</v>
      </c>
      <c r="BA52" s="168">
        <f t="shared" si="156"/>
        <v>0.13496472591910152</v>
      </c>
      <c r="BC52" s="488">
        <f>BC249</f>
        <v>0.90749151173999998</v>
      </c>
      <c r="BD52" s="488">
        <f t="shared" ref="BD52:CA52" si="173">BD249</f>
        <v>0.91266435115999989</v>
      </c>
      <c r="BE52" s="488">
        <f t="shared" si="173"/>
        <v>0.91332178850800005</v>
      </c>
      <c r="BF52" s="488">
        <f t="shared" si="173"/>
        <v>0.91657729785600006</v>
      </c>
      <c r="BG52" s="488">
        <f t="shared" si="173"/>
        <v>0.93073027586400003</v>
      </c>
      <c r="BH52" s="488">
        <f t="shared" si="173"/>
        <v>0.94704212717065928</v>
      </c>
      <c r="BI52" s="488">
        <f t="shared" si="173"/>
        <v>0.94961149239665898</v>
      </c>
      <c r="BJ52" s="488">
        <f t="shared" si="173"/>
        <v>0.95270515620265894</v>
      </c>
      <c r="BK52" s="488">
        <f t="shared" si="173"/>
        <v>0.95843253486265911</v>
      </c>
      <c r="BL52" s="488">
        <f t="shared" si="173"/>
        <v>0.96897202666265903</v>
      </c>
      <c r="BM52" s="488">
        <f t="shared" si="173"/>
        <v>0.98176700096265912</v>
      </c>
      <c r="BN52" s="488">
        <f t="shared" si="173"/>
        <v>0.98501000000265904</v>
      </c>
      <c r="BO52" s="488"/>
      <c r="BP52" s="488">
        <f t="shared" si="173"/>
        <v>8.5415559999999993E-5</v>
      </c>
      <c r="BQ52" s="488">
        <f t="shared" si="173"/>
        <v>6.4587544800000004E-3</v>
      </c>
      <c r="BR52" s="488">
        <f t="shared" si="173"/>
        <v>2.4011691393333329E-2</v>
      </c>
      <c r="BS52" s="488">
        <f t="shared" si="173"/>
        <v>4.2466736640000002E-2</v>
      </c>
      <c r="BT52" s="488">
        <f t="shared" si="173"/>
        <v>0.28973053116666664</v>
      </c>
      <c r="BU52" s="488">
        <f t="shared" si="173"/>
        <v>0.49716893405333334</v>
      </c>
      <c r="BV52" s="488">
        <f t="shared" si="173"/>
        <v>0.71886641356532577</v>
      </c>
      <c r="BW52" s="488">
        <f t="shared" si="173"/>
        <v>0.736116412262659</v>
      </c>
      <c r="BX52" s="488">
        <f t="shared" si="173"/>
        <v>0.75508658906265902</v>
      </c>
      <c r="BY52" s="488">
        <f t="shared" si="173"/>
        <v>0.8489362223826592</v>
      </c>
      <c r="BZ52" s="488">
        <f t="shared" si="173"/>
        <v>0.87735447000265909</v>
      </c>
      <c r="CA52" s="488">
        <f t="shared" si="173"/>
        <v>0.98501000000265904</v>
      </c>
      <c r="CC52" s="456">
        <f>DC52/EC52</f>
        <v>45374.575586999999</v>
      </c>
      <c r="CD52" s="456">
        <f t="shared" si="158"/>
        <v>45633.217557999997</v>
      </c>
      <c r="CE52" s="456">
        <f t="shared" si="158"/>
        <v>45666.089425400001</v>
      </c>
      <c r="CF52" s="456">
        <f t="shared" si="158"/>
        <v>45828.864892800004</v>
      </c>
      <c r="CG52" s="456">
        <f t="shared" si="158"/>
        <v>46536.5137932</v>
      </c>
      <c r="CH52" s="456">
        <f t="shared" si="158"/>
        <v>47352.106358532954</v>
      </c>
      <c r="CI52" s="456">
        <f t="shared" si="158"/>
        <v>47480.574619832958</v>
      </c>
      <c r="CJ52" s="456">
        <f t="shared" si="158"/>
        <v>47635.257810132956</v>
      </c>
      <c r="CK52" s="456">
        <f t="shared" si="158"/>
        <v>47921.626743132954</v>
      </c>
      <c r="CL52" s="456">
        <f t="shared" si="158"/>
        <v>48448.60133313296</v>
      </c>
      <c r="CM52" s="456">
        <f t="shared" si="158"/>
        <v>49088.350048132961</v>
      </c>
      <c r="CN52" s="456">
        <f t="shared" si="158"/>
        <v>49250.500000132961</v>
      </c>
      <c r="CP52" s="453">
        <f t="shared" si="159"/>
        <v>4.270778</v>
      </c>
      <c r="CQ52" s="453">
        <f t="shared" si="159"/>
        <v>322.937724</v>
      </c>
      <c r="CR52" s="453">
        <f t="shared" si="159"/>
        <v>1200.5845696666668</v>
      </c>
      <c r="CS52" s="453">
        <f t="shared" si="159"/>
        <v>2123.336832</v>
      </c>
      <c r="CT52" s="453">
        <f t="shared" si="159"/>
        <v>14486.526558333335</v>
      </c>
      <c r="CU52" s="453">
        <f t="shared" si="159"/>
        <v>24858.446702666668</v>
      </c>
      <c r="CV52" s="453">
        <f t="shared" si="159"/>
        <v>35943.320678266289</v>
      </c>
      <c r="CW52" s="453">
        <f t="shared" si="159"/>
        <v>36805.820613132957</v>
      </c>
      <c r="CX52" s="453">
        <f t="shared" si="159"/>
        <v>37754.329453132959</v>
      </c>
      <c r="CY52" s="453">
        <f t="shared" si="159"/>
        <v>42446.811119132959</v>
      </c>
      <c r="CZ52" s="453">
        <f t="shared" si="159"/>
        <v>43867.723500132961</v>
      </c>
      <c r="DA52" s="453">
        <f t="shared" si="159"/>
        <v>49250.500000132961</v>
      </c>
      <c r="DC52" s="492">
        <f>DC249</f>
        <v>45374575587</v>
      </c>
      <c r="DD52" s="492">
        <f t="shared" ref="DD52:EA52" si="174">DD249</f>
        <v>45633217558</v>
      </c>
      <c r="DE52" s="492">
        <f t="shared" si="174"/>
        <v>45666089425.400002</v>
      </c>
      <c r="DF52" s="492">
        <f t="shared" si="174"/>
        <v>45828864892.800003</v>
      </c>
      <c r="DG52" s="492">
        <f t="shared" si="174"/>
        <v>46536513793.199997</v>
      </c>
      <c r="DH52" s="492">
        <f t="shared" si="174"/>
        <v>47352106358.532951</v>
      </c>
      <c r="DI52" s="492">
        <f t="shared" si="174"/>
        <v>47480574619.832954</v>
      </c>
      <c r="DJ52" s="492">
        <f t="shared" si="174"/>
        <v>47635257810.132957</v>
      </c>
      <c r="DK52" s="492">
        <f t="shared" si="174"/>
        <v>47921626743.132957</v>
      </c>
      <c r="DL52" s="492">
        <f t="shared" si="174"/>
        <v>48448601333.132957</v>
      </c>
      <c r="DM52" s="492">
        <f t="shared" si="174"/>
        <v>49088350048.132957</v>
      </c>
      <c r="DN52" s="492">
        <f t="shared" si="174"/>
        <v>49250500000.132957</v>
      </c>
      <c r="DO52" s="492"/>
      <c r="DP52" s="492">
        <f t="shared" si="174"/>
        <v>4270778</v>
      </c>
      <c r="DQ52" s="492">
        <f t="shared" si="174"/>
        <v>322937724</v>
      </c>
      <c r="DR52" s="492">
        <f t="shared" si="174"/>
        <v>1200584569.6666667</v>
      </c>
      <c r="DS52" s="492">
        <f t="shared" si="174"/>
        <v>2123336832</v>
      </c>
      <c r="DT52" s="492">
        <f t="shared" si="174"/>
        <v>14486526558.333334</v>
      </c>
      <c r="DU52" s="492">
        <f t="shared" si="174"/>
        <v>24858446702.666668</v>
      </c>
      <c r="DV52" s="492">
        <f t="shared" si="174"/>
        <v>35943320678.266289</v>
      </c>
      <c r="DW52" s="492">
        <f t="shared" si="174"/>
        <v>36805820613.132957</v>
      </c>
      <c r="DX52" s="492">
        <f t="shared" si="174"/>
        <v>37754329453.132957</v>
      </c>
      <c r="DY52" s="492">
        <f t="shared" si="174"/>
        <v>42446811119.132957</v>
      </c>
      <c r="DZ52" s="492">
        <f t="shared" si="174"/>
        <v>43867723500.132957</v>
      </c>
      <c r="EA52" s="492">
        <f t="shared" si="174"/>
        <v>49250500000.132957</v>
      </c>
      <c r="EC52" s="456">
        <v>1000000</v>
      </c>
      <c r="ED52" s="459">
        <v>1000000</v>
      </c>
      <c r="EE52" s="459">
        <v>1000000</v>
      </c>
      <c r="EF52" s="459">
        <v>1000000</v>
      </c>
      <c r="EG52" s="459">
        <v>1000000</v>
      </c>
      <c r="EH52" s="459">
        <v>1000000</v>
      </c>
      <c r="EI52" s="459">
        <v>1000000</v>
      </c>
      <c r="EJ52" s="459">
        <v>1000000</v>
      </c>
      <c r="EK52" s="459">
        <v>1000000</v>
      </c>
      <c r="EL52" s="459">
        <v>1000000</v>
      </c>
      <c r="EM52" s="459">
        <v>1000000</v>
      </c>
      <c r="EN52" s="459">
        <v>1000000</v>
      </c>
      <c r="EP52" s="456">
        <v>1000000</v>
      </c>
      <c r="EQ52" s="459">
        <v>1000000</v>
      </c>
      <c r="ER52" s="459">
        <v>1000000</v>
      </c>
      <c r="ES52" s="459">
        <v>1000000</v>
      </c>
      <c r="ET52" s="459">
        <v>1000000</v>
      </c>
      <c r="EU52" s="459">
        <v>1000000</v>
      </c>
      <c r="EV52" s="459">
        <v>1000000</v>
      </c>
      <c r="EW52" s="459">
        <v>1000000</v>
      </c>
      <c r="EX52" s="459">
        <v>1000000</v>
      </c>
      <c r="EY52" s="459">
        <v>1000000</v>
      </c>
      <c r="EZ52" s="459">
        <v>1000000</v>
      </c>
      <c r="FA52" s="459">
        <v>1000000</v>
      </c>
    </row>
    <row r="53" spans="2:157" ht="25.5" customHeight="1">
      <c r="B53" s="161" t="s">
        <v>195</v>
      </c>
      <c r="C53" s="1" t="s">
        <v>196</v>
      </c>
      <c r="D53" s="1" t="s">
        <v>161</v>
      </c>
      <c r="E53" s="1" t="s">
        <v>173</v>
      </c>
      <c r="F53" s="1" t="s">
        <v>161</v>
      </c>
      <c r="G53" s="1" t="s">
        <v>161</v>
      </c>
      <c r="H53" s="1" t="s">
        <v>161</v>
      </c>
      <c r="I53" s="1" t="s">
        <v>161</v>
      </c>
      <c r="J53" s="1" t="s">
        <v>161</v>
      </c>
      <c r="K53" s="1" t="s">
        <v>161</v>
      </c>
      <c r="L53" s="1" t="s">
        <v>161</v>
      </c>
      <c r="M53" s="1" t="s">
        <v>161</v>
      </c>
      <c r="N53" s="1" t="s">
        <v>161</v>
      </c>
      <c r="O53" s="1" t="s">
        <v>161</v>
      </c>
      <c r="T53" s="197" t="s">
        <v>197</v>
      </c>
      <c r="U53" s="380"/>
      <c r="V53" s="198" t="s">
        <v>197</v>
      </c>
      <c r="W53" s="332">
        <f>W272</f>
        <v>80000</v>
      </c>
      <c r="X53" s="332">
        <f t="shared" ref="X53:AH53" si="175">X272</f>
        <v>0</v>
      </c>
      <c r="Y53" s="332">
        <f t="shared" si="175"/>
        <v>0</v>
      </c>
      <c r="Z53" s="332">
        <f t="shared" si="175"/>
        <v>0</v>
      </c>
      <c r="AA53" s="332">
        <f t="shared" si="175"/>
        <v>0</v>
      </c>
      <c r="AB53" s="332">
        <f t="shared" si="175"/>
        <v>0</v>
      </c>
      <c r="AC53" s="332">
        <f t="shared" si="175"/>
        <v>0</v>
      </c>
      <c r="AD53" s="396">
        <f t="shared" si="175"/>
        <v>80000</v>
      </c>
      <c r="AE53" s="334">
        <f t="shared" si="175"/>
        <v>0</v>
      </c>
      <c r="AF53" s="332">
        <f t="shared" si="175"/>
        <v>79156.904635790008</v>
      </c>
      <c r="AG53" s="332">
        <f>AG272</f>
        <v>843.09536420999996</v>
      </c>
      <c r="AH53" s="396">
        <f t="shared" si="175"/>
        <v>49776.68315959</v>
      </c>
      <c r="AI53" s="171">
        <f t="shared" si="144"/>
        <v>0.62220853949487498</v>
      </c>
      <c r="AJ53" s="211">
        <f t="shared" si="145"/>
        <v>59.040394803062306</v>
      </c>
      <c r="AK53" s="396">
        <f>AK272</f>
        <v>43760.338157599996</v>
      </c>
      <c r="AL53" s="396">
        <f t="shared" si="172"/>
        <v>6016.3450019900047</v>
      </c>
      <c r="AM53" s="166">
        <f t="shared" si="146"/>
        <v>0.54700422696999995</v>
      </c>
      <c r="AN53" s="397">
        <f>AN272</f>
        <v>16211.874673759999</v>
      </c>
      <c r="AO53" s="173">
        <f t="shared" si="147"/>
        <v>0.20264843342200001</v>
      </c>
      <c r="AP53" s="491">
        <f t="shared" si="148"/>
        <v>19.228992782982392</v>
      </c>
      <c r="AQ53" s="492">
        <f>AQ272</f>
        <v>20416.587466200002</v>
      </c>
      <c r="AR53" s="497">
        <f t="shared" si="162"/>
        <v>-4204.7127924400029</v>
      </c>
      <c r="AS53" s="166">
        <f t="shared" si="149"/>
        <v>0.2552073433275</v>
      </c>
      <c r="AT53" s="397">
        <f>AT272</f>
        <v>15940.306258760002</v>
      </c>
      <c r="AU53" s="173">
        <f t="shared" si="150"/>
        <v>0.19925382823450002</v>
      </c>
      <c r="AV53" s="397">
        <f t="shared" si="151"/>
        <v>30223.31684041</v>
      </c>
      <c r="AW53" s="332">
        <f t="shared" si="152"/>
        <v>33564.808485829999</v>
      </c>
      <c r="AX53" s="333">
        <f t="shared" si="153"/>
        <v>63788.125326239999</v>
      </c>
      <c r="AY53" s="334">
        <f t="shared" si="154"/>
        <v>-48933.587795380001</v>
      </c>
      <c r="AZ53" s="174">
        <f t="shared" si="155"/>
        <v>20416.587466199999</v>
      </c>
      <c r="BA53" s="168">
        <f t="shared" si="156"/>
        <v>0.79405408472885242</v>
      </c>
      <c r="BC53" s="488">
        <f>BC272</f>
        <v>0.16478028241875001</v>
      </c>
      <c r="BD53" s="488">
        <f t="shared" ref="BD53:CA53" si="176">BD272</f>
        <v>0.30170351911650001</v>
      </c>
      <c r="BE53" s="488">
        <f t="shared" si="176"/>
        <v>0.33009761495175005</v>
      </c>
      <c r="BF53" s="488">
        <f t="shared" si="176"/>
        <v>0.39241879528699997</v>
      </c>
      <c r="BG53" s="488">
        <f t="shared" si="176"/>
        <v>0.43654602044724999</v>
      </c>
      <c r="BH53" s="488">
        <f t="shared" si="176"/>
        <v>0.54700422696999995</v>
      </c>
      <c r="BI53" s="488">
        <f t="shared" si="176"/>
        <v>0.7025404098177499</v>
      </c>
      <c r="BJ53" s="488">
        <f t="shared" si="176"/>
        <v>0.79844654674674997</v>
      </c>
      <c r="BK53" s="488">
        <f t="shared" si="176"/>
        <v>0.87137742636950011</v>
      </c>
      <c r="BL53" s="488">
        <f t="shared" si="176"/>
        <v>0.92896696474224993</v>
      </c>
      <c r="BM53" s="488">
        <f t="shared" si="176"/>
        <v>0.97312028586499999</v>
      </c>
      <c r="BN53" s="488">
        <f t="shared" si="176"/>
        <v>1.00000000000025</v>
      </c>
      <c r="BO53" s="488"/>
      <c r="BP53" s="488">
        <f t="shared" si="176"/>
        <v>0</v>
      </c>
      <c r="BQ53" s="488">
        <f t="shared" si="176"/>
        <v>3.4785799999E-2</v>
      </c>
      <c r="BR53" s="488">
        <f t="shared" si="176"/>
        <v>8.4804530921750013E-2</v>
      </c>
      <c r="BS53" s="488">
        <f t="shared" si="176"/>
        <v>0.13688657389449999</v>
      </c>
      <c r="BT53" s="488">
        <f t="shared" si="176"/>
        <v>0.18510172609224998</v>
      </c>
      <c r="BU53" s="488">
        <f t="shared" si="176"/>
        <v>0.2552073433275</v>
      </c>
      <c r="BV53" s="488">
        <f t="shared" si="176"/>
        <v>0.33376918806324996</v>
      </c>
      <c r="BW53" s="488">
        <f t="shared" si="176"/>
        <v>0.4364840350895417</v>
      </c>
      <c r="BX53" s="488">
        <f t="shared" si="176"/>
        <v>0.5479448395085833</v>
      </c>
      <c r="BY53" s="488">
        <f t="shared" si="176"/>
        <v>0.66249803327770829</v>
      </c>
      <c r="BZ53" s="488">
        <f t="shared" si="176"/>
        <v>0.85779257838433309</v>
      </c>
      <c r="CA53" s="488">
        <f t="shared" si="176"/>
        <v>0.99999999999929168</v>
      </c>
      <c r="CC53" s="456">
        <f t="shared" si="158"/>
        <v>13182.422593499999</v>
      </c>
      <c r="CD53" s="456">
        <f t="shared" si="158"/>
        <v>24136.28152932</v>
      </c>
      <c r="CE53" s="456">
        <f t="shared" si="158"/>
        <v>26407.809196139999</v>
      </c>
      <c r="CF53" s="456">
        <f t="shared" si="158"/>
        <v>31393.503622959997</v>
      </c>
      <c r="CG53" s="456">
        <f t="shared" si="158"/>
        <v>34923.681635779998</v>
      </c>
      <c r="CH53" s="456">
        <f t="shared" si="158"/>
        <v>43760.338157599996</v>
      </c>
      <c r="CI53" s="456">
        <f t="shared" si="158"/>
        <v>56203.232785419998</v>
      </c>
      <c r="CJ53" s="456">
        <f t="shared" si="158"/>
        <v>63875.723739739995</v>
      </c>
      <c r="CK53" s="456">
        <f t="shared" si="158"/>
        <v>69710.19410955999</v>
      </c>
      <c r="CL53" s="456">
        <f t="shared" si="158"/>
        <v>74317.357179380007</v>
      </c>
      <c r="CM53" s="456">
        <f t="shared" si="158"/>
        <v>77849.6228692</v>
      </c>
      <c r="CN53" s="456">
        <f t="shared" si="158"/>
        <v>80000.000000019994</v>
      </c>
      <c r="CP53" s="453">
        <f t="shared" si="159"/>
        <v>0</v>
      </c>
      <c r="CQ53" s="453">
        <f t="shared" si="159"/>
        <v>2782.86399992</v>
      </c>
      <c r="CR53" s="453">
        <f t="shared" si="159"/>
        <v>6784.3624737399996</v>
      </c>
      <c r="CS53" s="453">
        <f t="shared" si="159"/>
        <v>10950.925911560002</v>
      </c>
      <c r="CT53" s="453">
        <f t="shared" si="159"/>
        <v>14808.138087380001</v>
      </c>
      <c r="CU53" s="453">
        <f t="shared" si="159"/>
        <v>20416.587466200002</v>
      </c>
      <c r="CV53" s="453">
        <f t="shared" si="159"/>
        <v>26701.535045059998</v>
      </c>
      <c r="CW53" s="453">
        <f t="shared" si="159"/>
        <v>34918.722807163329</v>
      </c>
      <c r="CX53" s="453">
        <f t="shared" si="159"/>
        <v>43835.587160686664</v>
      </c>
      <c r="CY53" s="453">
        <f t="shared" si="159"/>
        <v>52999.842662216659</v>
      </c>
      <c r="CZ53" s="453">
        <f t="shared" si="159"/>
        <v>68623.406270746666</v>
      </c>
      <c r="DA53" s="453">
        <f t="shared" si="159"/>
        <v>79999.999999943335</v>
      </c>
      <c r="DC53" s="492">
        <f>DC272</f>
        <v>13182422593.5</v>
      </c>
      <c r="DD53" s="492">
        <f t="shared" ref="DD53:EA53" si="177">DD272</f>
        <v>24136281529.32</v>
      </c>
      <c r="DE53" s="492">
        <f t="shared" si="177"/>
        <v>26407809196.139999</v>
      </c>
      <c r="DF53" s="492">
        <f t="shared" si="177"/>
        <v>31393503622.959999</v>
      </c>
      <c r="DG53" s="492">
        <f t="shared" si="177"/>
        <v>34923681635.779999</v>
      </c>
      <c r="DH53" s="492">
        <f t="shared" si="177"/>
        <v>43760338157.599998</v>
      </c>
      <c r="DI53" s="492">
        <f t="shared" si="177"/>
        <v>56203232785.419998</v>
      </c>
      <c r="DJ53" s="492">
        <f t="shared" si="177"/>
        <v>63875723739.739998</v>
      </c>
      <c r="DK53" s="492">
        <f t="shared" si="177"/>
        <v>69710194109.559998</v>
      </c>
      <c r="DL53" s="492">
        <f t="shared" si="177"/>
        <v>74317357179.380005</v>
      </c>
      <c r="DM53" s="492">
        <f t="shared" si="177"/>
        <v>77849622869.199997</v>
      </c>
      <c r="DN53" s="492">
        <f t="shared" si="177"/>
        <v>80000000000.019989</v>
      </c>
      <c r="DO53" s="492"/>
      <c r="DP53" s="492">
        <f t="shared" si="177"/>
        <v>0</v>
      </c>
      <c r="DQ53" s="492">
        <f t="shared" si="177"/>
        <v>2782863999.9200001</v>
      </c>
      <c r="DR53" s="492">
        <f t="shared" si="177"/>
        <v>6784362473.7399998</v>
      </c>
      <c r="DS53" s="492">
        <f t="shared" si="177"/>
        <v>10950925911.560001</v>
      </c>
      <c r="DT53" s="492">
        <f t="shared" si="177"/>
        <v>14808138087.380001</v>
      </c>
      <c r="DU53" s="492">
        <f t="shared" si="177"/>
        <v>20416587466.200001</v>
      </c>
      <c r="DV53" s="492">
        <f t="shared" si="177"/>
        <v>26701535045.059998</v>
      </c>
      <c r="DW53" s="492">
        <f t="shared" si="177"/>
        <v>34918722807.16333</v>
      </c>
      <c r="DX53" s="492">
        <f t="shared" si="177"/>
        <v>43835587160.686661</v>
      </c>
      <c r="DY53" s="492">
        <f t="shared" si="177"/>
        <v>52999842662.21666</v>
      </c>
      <c r="DZ53" s="492">
        <f t="shared" si="177"/>
        <v>68623406270.746658</v>
      </c>
      <c r="EA53" s="492">
        <f t="shared" si="177"/>
        <v>79999999999.943329</v>
      </c>
      <c r="EC53" s="456">
        <v>1000000</v>
      </c>
      <c r="ED53" s="459">
        <v>1000000</v>
      </c>
      <c r="EE53" s="459">
        <v>1000000</v>
      </c>
      <c r="EF53" s="459">
        <v>1000000</v>
      </c>
      <c r="EG53" s="459">
        <v>1000000</v>
      </c>
      <c r="EH53" s="459">
        <v>1000000</v>
      </c>
      <c r="EI53" s="459">
        <v>1000000</v>
      </c>
      <c r="EJ53" s="459">
        <v>1000000</v>
      </c>
      <c r="EK53" s="459">
        <v>1000000</v>
      </c>
      <c r="EL53" s="459">
        <v>1000000</v>
      </c>
      <c r="EM53" s="459">
        <v>1000000</v>
      </c>
      <c r="EN53" s="459">
        <v>1000000</v>
      </c>
      <c r="EP53" s="456">
        <v>1000000</v>
      </c>
      <c r="EQ53" s="459">
        <v>1000000</v>
      </c>
      <c r="ER53" s="459">
        <v>1000000</v>
      </c>
      <c r="ES53" s="459">
        <v>1000000</v>
      </c>
      <c r="ET53" s="459">
        <v>1000000</v>
      </c>
      <c r="EU53" s="459">
        <v>1000000</v>
      </c>
      <c r="EV53" s="459">
        <v>1000000</v>
      </c>
      <c r="EW53" s="459">
        <v>1000000</v>
      </c>
      <c r="EX53" s="459">
        <v>1000000</v>
      </c>
      <c r="EY53" s="459">
        <v>1000000</v>
      </c>
      <c r="EZ53" s="459">
        <v>1000000</v>
      </c>
      <c r="FA53" s="459">
        <v>1000000</v>
      </c>
    </row>
    <row r="54" spans="2:157" ht="25.5" customHeight="1" thickBot="1">
      <c r="B54" s="161" t="s">
        <v>198</v>
      </c>
      <c r="C54" s="1" t="s">
        <v>199</v>
      </c>
      <c r="D54" s="1" t="s">
        <v>161</v>
      </c>
      <c r="E54" s="1" t="s">
        <v>173</v>
      </c>
      <c r="F54" s="1" t="s">
        <v>161</v>
      </c>
      <c r="G54" s="1" t="s">
        <v>161</v>
      </c>
      <c r="H54" s="1" t="s">
        <v>161</v>
      </c>
      <c r="I54" s="1" t="s">
        <v>161</v>
      </c>
      <c r="J54" s="1" t="s">
        <v>161</v>
      </c>
      <c r="K54" s="1" t="s">
        <v>161</v>
      </c>
      <c r="L54" s="1" t="s">
        <v>161</v>
      </c>
      <c r="M54" s="1" t="s">
        <v>161</v>
      </c>
      <c r="N54" s="1" t="s">
        <v>161</v>
      </c>
      <c r="O54" s="1" t="s">
        <v>161</v>
      </c>
      <c r="T54" s="197" t="s">
        <v>200</v>
      </c>
      <c r="U54" s="380"/>
      <c r="V54" s="198" t="s">
        <v>200</v>
      </c>
      <c r="W54" s="332">
        <f>W302</f>
        <v>42894.252831999998</v>
      </c>
      <c r="X54" s="332">
        <f t="shared" ref="X54:AH54" si="178">X302</f>
        <v>0</v>
      </c>
      <c r="Y54" s="332">
        <f t="shared" si="178"/>
        <v>0</v>
      </c>
      <c r="Z54" s="332">
        <f t="shared" si="178"/>
        <v>0</v>
      </c>
      <c r="AA54" s="332">
        <f t="shared" si="178"/>
        <v>0</v>
      </c>
      <c r="AB54" s="332">
        <f t="shared" si="178"/>
        <v>0</v>
      </c>
      <c r="AC54" s="332">
        <f t="shared" si="178"/>
        <v>0</v>
      </c>
      <c r="AD54" s="396">
        <f t="shared" si="178"/>
        <v>42894.252831999998</v>
      </c>
      <c r="AE54" s="334">
        <f>AE302</f>
        <v>0</v>
      </c>
      <c r="AF54" s="332">
        <f>AF302</f>
        <v>33506.126289</v>
      </c>
      <c r="AG54" s="332">
        <f>AG302</f>
        <v>9388.1265429999985</v>
      </c>
      <c r="AH54" s="396">
        <f t="shared" si="178"/>
        <v>28091.91201</v>
      </c>
      <c r="AI54" s="171">
        <f t="shared" si="144"/>
        <v>0.65491085997056586</v>
      </c>
      <c r="AJ54" s="211">
        <f t="shared" si="145"/>
        <v>2.992280928610402</v>
      </c>
      <c r="AK54" s="396">
        <f>AK302</f>
        <v>31938.871113999998</v>
      </c>
      <c r="AL54" s="396">
        <f t="shared" si="172"/>
        <v>-3846.9591039999978</v>
      </c>
      <c r="AM54" s="166">
        <f t="shared" si="146"/>
        <v>0.74459558111647395</v>
      </c>
      <c r="AN54" s="397">
        <f>AN302</f>
        <v>11831.02241048</v>
      </c>
      <c r="AO54" s="173">
        <f t="shared" si="147"/>
        <v>0.27581835862294851</v>
      </c>
      <c r="AP54" s="491">
        <f t="shared" si="148"/>
        <v>1.2602112206616432</v>
      </c>
      <c r="AQ54" s="492">
        <f>AQ302</f>
        <v>14411.888936000001</v>
      </c>
      <c r="AR54" s="497">
        <f t="shared" si="162"/>
        <v>-2580.8665255200012</v>
      </c>
      <c r="AS54" s="166">
        <f t="shared" si="149"/>
        <v>0.33598647801246778</v>
      </c>
      <c r="AT54" s="397">
        <f>AT302</f>
        <v>11831.02241048</v>
      </c>
      <c r="AU54" s="173">
        <f t="shared" si="150"/>
        <v>0.27581835862294851</v>
      </c>
      <c r="AV54" s="397">
        <f t="shared" si="151"/>
        <v>14802.340821999998</v>
      </c>
      <c r="AW54" s="332">
        <f t="shared" si="152"/>
        <v>16260.88959952</v>
      </c>
      <c r="AX54" s="333">
        <f t="shared" si="153"/>
        <v>31063.230421519998</v>
      </c>
      <c r="AY54" s="334">
        <f t="shared" si="154"/>
        <v>-18703.785467000002</v>
      </c>
      <c r="AZ54" s="174">
        <f t="shared" si="155"/>
        <v>14411.888936000001</v>
      </c>
      <c r="BA54" s="168">
        <f t="shared" si="156"/>
        <v>0.82092100924583467</v>
      </c>
      <c r="BC54" s="488">
        <f>BC302</f>
        <v>0.40562258515481309</v>
      </c>
      <c r="BD54" s="488">
        <f t="shared" ref="BD54:CA54" si="179">BD302</f>
        <v>0.65005893650158453</v>
      </c>
      <c r="BE54" s="488">
        <f t="shared" si="179"/>
        <v>0.6564474401566841</v>
      </c>
      <c r="BF54" s="488">
        <f t="shared" si="179"/>
        <v>0.73264925355117105</v>
      </c>
      <c r="BG54" s="488">
        <f t="shared" si="179"/>
        <v>0.73474938273054657</v>
      </c>
      <c r="BH54" s="488">
        <f t="shared" si="179"/>
        <v>0.74459558111647395</v>
      </c>
      <c r="BI54" s="488">
        <f t="shared" si="179"/>
        <v>0.83371690116772612</v>
      </c>
      <c r="BJ54" s="488">
        <f t="shared" si="179"/>
        <v>0.89387201094679281</v>
      </c>
      <c r="BK54" s="488">
        <f t="shared" si="179"/>
        <v>0.91743105961370686</v>
      </c>
      <c r="BL54" s="488">
        <f t="shared" si="179"/>
        <v>0.93675239119735698</v>
      </c>
      <c r="BM54" s="488">
        <f t="shared" si="179"/>
        <v>0.9815071879184657</v>
      </c>
      <c r="BN54" s="488">
        <f t="shared" si="179"/>
        <v>1</v>
      </c>
      <c r="BO54" s="488"/>
      <c r="BP54" s="488">
        <f t="shared" si="179"/>
        <v>0</v>
      </c>
      <c r="BQ54" s="488">
        <f t="shared" si="179"/>
        <v>1.4083565072599327E-2</v>
      </c>
      <c r="BR54" s="488">
        <f t="shared" si="179"/>
        <v>7.5787621100018257E-2</v>
      </c>
      <c r="BS54" s="488">
        <f t="shared" si="179"/>
        <v>0.14042790915584635</v>
      </c>
      <c r="BT54" s="488">
        <f t="shared" si="179"/>
        <v>0.20901145713188951</v>
      </c>
      <c r="BU54" s="488">
        <f t="shared" si="179"/>
        <v>0.33598647801246778</v>
      </c>
      <c r="BV54" s="488">
        <f t="shared" si="179"/>
        <v>0.41367792313571444</v>
      </c>
      <c r="BW54" s="488">
        <f t="shared" si="179"/>
        <v>0.50279384987703057</v>
      </c>
      <c r="BX54" s="488">
        <f t="shared" si="179"/>
        <v>0.58171261161087762</v>
      </c>
      <c r="BY54" s="488">
        <f t="shared" si="179"/>
        <v>0.67348851525974984</v>
      </c>
      <c r="BZ54" s="488">
        <f t="shared" si="179"/>
        <v>0.7636570998519171</v>
      </c>
      <c r="CA54" s="488">
        <f t="shared" si="179"/>
        <v>1</v>
      </c>
      <c r="CC54" s="456">
        <f t="shared" si="158"/>
        <v>17398.877722000001</v>
      </c>
      <c r="CD54" s="456">
        <f t="shared" si="158"/>
        <v>27883.792377999998</v>
      </c>
      <c r="CE54" s="456">
        <f t="shared" si="158"/>
        <v>28157.822468999999</v>
      </c>
      <c r="CF54" s="456">
        <f t="shared" si="158"/>
        <v>31426.442319000002</v>
      </c>
      <c r="CG54" s="456">
        <f t="shared" si="158"/>
        <v>31516.525791</v>
      </c>
      <c r="CH54" s="456">
        <f t="shared" si="158"/>
        <v>31938.871114000001</v>
      </c>
      <c r="CI54" s="456">
        <f t="shared" si="158"/>
        <v>35761.663548999997</v>
      </c>
      <c r="CJ54" s="456">
        <f t="shared" si="158"/>
        <v>38341.972037</v>
      </c>
      <c r="CK54" s="456">
        <f t="shared" si="158"/>
        <v>39352.519826999996</v>
      </c>
      <c r="CL54" s="456">
        <f t="shared" si="158"/>
        <v>40181.293909</v>
      </c>
      <c r="CM54" s="456">
        <f t="shared" si="158"/>
        <v>42101.017475000001</v>
      </c>
      <c r="CN54" s="456">
        <f t="shared" si="158"/>
        <v>42894.252831999998</v>
      </c>
      <c r="CP54" s="453">
        <f t="shared" si="159"/>
        <v>0</v>
      </c>
      <c r="CQ54" s="453">
        <f t="shared" si="159"/>
        <v>604.10400100000004</v>
      </c>
      <c r="CR54" s="453">
        <f t="shared" si="159"/>
        <v>3250.8533809999999</v>
      </c>
      <c r="CS54" s="453">
        <f t="shared" si="159"/>
        <v>6023.5502399999996</v>
      </c>
      <c r="CT54" s="453">
        <f t="shared" si="159"/>
        <v>8965.3902870000002</v>
      </c>
      <c r="CU54" s="453">
        <f t="shared" si="159"/>
        <v>14411.888935999999</v>
      </c>
      <c r="CV54" s="453">
        <f t="shared" si="159"/>
        <v>17744.405426000001</v>
      </c>
      <c r="CW54" s="453">
        <f t="shared" si="159"/>
        <v>21566.966519000001</v>
      </c>
      <c r="CX54" s="453">
        <f t="shared" si="159"/>
        <v>24952.127838</v>
      </c>
      <c r="CY54" s="453">
        <f t="shared" si="159"/>
        <v>28888.786652999999</v>
      </c>
      <c r="CZ54" s="453">
        <f t="shared" si="159"/>
        <v>32756.500717999999</v>
      </c>
      <c r="DA54" s="453">
        <f t="shared" si="159"/>
        <v>42894.252831999998</v>
      </c>
      <c r="DC54" s="492">
        <f>DC302</f>
        <v>17398877722</v>
      </c>
      <c r="DD54" s="492">
        <f t="shared" ref="DD54:EA54" si="180">DD302</f>
        <v>27883792378</v>
      </c>
      <c r="DE54" s="492">
        <f t="shared" si="180"/>
        <v>28157822469</v>
      </c>
      <c r="DF54" s="492">
        <f t="shared" si="180"/>
        <v>31426442319</v>
      </c>
      <c r="DG54" s="492">
        <f t="shared" si="180"/>
        <v>31516525791</v>
      </c>
      <c r="DH54" s="492">
        <f t="shared" si="180"/>
        <v>31938871114</v>
      </c>
      <c r="DI54" s="492">
        <f t="shared" si="180"/>
        <v>35761663549</v>
      </c>
      <c r="DJ54" s="492">
        <f t="shared" si="180"/>
        <v>38341972037</v>
      </c>
      <c r="DK54" s="492">
        <f t="shared" si="180"/>
        <v>39352519827</v>
      </c>
      <c r="DL54" s="492">
        <f t="shared" si="180"/>
        <v>40181293909</v>
      </c>
      <c r="DM54" s="492">
        <f t="shared" si="180"/>
        <v>42101017475</v>
      </c>
      <c r="DN54" s="492">
        <f t="shared" si="180"/>
        <v>42894252832</v>
      </c>
      <c r="DO54" s="492"/>
      <c r="DP54" s="492">
        <f t="shared" si="180"/>
        <v>0</v>
      </c>
      <c r="DQ54" s="492">
        <f t="shared" si="180"/>
        <v>604104001</v>
      </c>
      <c r="DR54" s="492">
        <f t="shared" si="180"/>
        <v>3250853381</v>
      </c>
      <c r="DS54" s="492">
        <f t="shared" si="180"/>
        <v>6023550240</v>
      </c>
      <c r="DT54" s="492">
        <f t="shared" si="180"/>
        <v>8965390287</v>
      </c>
      <c r="DU54" s="492">
        <f t="shared" si="180"/>
        <v>14411888936</v>
      </c>
      <c r="DV54" s="492">
        <f t="shared" si="180"/>
        <v>17744405426</v>
      </c>
      <c r="DW54" s="492">
        <f t="shared" si="180"/>
        <v>21566966519</v>
      </c>
      <c r="DX54" s="492">
        <f t="shared" si="180"/>
        <v>24952127838</v>
      </c>
      <c r="DY54" s="492">
        <f t="shared" si="180"/>
        <v>28888786653</v>
      </c>
      <c r="DZ54" s="492">
        <f t="shared" si="180"/>
        <v>32756500718</v>
      </c>
      <c r="EA54" s="492">
        <f t="shared" si="180"/>
        <v>42894252832</v>
      </c>
      <c r="EC54" s="456">
        <v>1000000</v>
      </c>
      <c r="ED54" s="459">
        <v>1000000</v>
      </c>
      <c r="EE54" s="459">
        <v>1000000</v>
      </c>
      <c r="EF54" s="459">
        <v>1000000</v>
      </c>
      <c r="EG54" s="459">
        <v>1000000</v>
      </c>
      <c r="EH54" s="459">
        <v>1000000</v>
      </c>
      <c r="EI54" s="459">
        <v>1000000</v>
      </c>
      <c r="EJ54" s="459">
        <v>1000000</v>
      </c>
      <c r="EK54" s="459">
        <v>1000000</v>
      </c>
      <c r="EL54" s="459">
        <v>1000000</v>
      </c>
      <c r="EM54" s="459">
        <v>1000000</v>
      </c>
      <c r="EN54" s="459">
        <v>1000000</v>
      </c>
      <c r="EP54" s="456">
        <v>1000000</v>
      </c>
      <c r="EQ54" s="459">
        <v>1000000</v>
      </c>
      <c r="ER54" s="459">
        <v>1000000</v>
      </c>
      <c r="ES54" s="459">
        <v>1000000</v>
      </c>
      <c r="ET54" s="459">
        <v>1000000</v>
      </c>
      <c r="EU54" s="459">
        <v>1000000</v>
      </c>
      <c r="EV54" s="459">
        <v>1000000</v>
      </c>
      <c r="EW54" s="459">
        <v>1000000</v>
      </c>
      <c r="EX54" s="459">
        <v>1000000</v>
      </c>
      <c r="EY54" s="459">
        <v>1000000</v>
      </c>
      <c r="EZ54" s="459">
        <v>1000000</v>
      </c>
      <c r="FA54" s="459">
        <v>1000000</v>
      </c>
    </row>
    <row r="55" spans="2:157" ht="44.25" customHeight="1" thickBot="1">
      <c r="B55" s="188" t="s">
        <v>161</v>
      </c>
      <c r="C55" s="189" t="s">
        <v>161</v>
      </c>
      <c r="D55" s="189" t="s">
        <v>161</v>
      </c>
      <c r="E55" s="189" t="s">
        <v>173</v>
      </c>
      <c r="F55" s="189" t="s">
        <v>161</v>
      </c>
      <c r="G55" s="189" t="s">
        <v>161</v>
      </c>
      <c r="H55" s="189" t="s">
        <v>161</v>
      </c>
      <c r="I55" s="189" t="s">
        <v>161</v>
      </c>
      <c r="J55" s="189" t="s">
        <v>161</v>
      </c>
      <c r="K55" s="189" t="s">
        <v>161</v>
      </c>
      <c r="L55" s="189" t="s">
        <v>161</v>
      </c>
      <c r="M55" s="189" t="s">
        <v>161</v>
      </c>
      <c r="N55" s="189" t="s">
        <v>161</v>
      </c>
      <c r="O55" s="189" t="s">
        <v>161</v>
      </c>
      <c r="P55" s="189"/>
      <c r="Q55" s="189"/>
      <c r="R55" s="189"/>
      <c r="S55" s="189"/>
      <c r="T55" s="162" t="s">
        <v>175</v>
      </c>
      <c r="U55" s="372"/>
      <c r="V55" s="152" t="s">
        <v>175</v>
      </c>
      <c r="W55" s="335">
        <f>SUM(W48:W54)</f>
        <v>10141820.157640999</v>
      </c>
      <c r="X55" s="335">
        <f t="shared" ref="X55:AG55" si="181">SUM(X48:X54)</f>
        <v>0</v>
      </c>
      <c r="Y55" s="335">
        <f t="shared" si="181"/>
        <v>0</v>
      </c>
      <c r="Z55" s="335">
        <f t="shared" si="181"/>
        <v>0</v>
      </c>
      <c r="AA55" s="335">
        <f t="shared" si="181"/>
        <v>0</v>
      </c>
      <c r="AB55" s="335">
        <f t="shared" si="181"/>
        <v>0</v>
      </c>
      <c r="AC55" s="335">
        <f t="shared" si="181"/>
        <v>0</v>
      </c>
      <c r="AD55" s="335">
        <f t="shared" si="181"/>
        <v>10141820.157640999</v>
      </c>
      <c r="AE55" s="335">
        <f t="shared" si="181"/>
        <v>749.5</v>
      </c>
      <c r="AF55" s="335">
        <f t="shared" si="181"/>
        <v>9885288.5514491871</v>
      </c>
      <c r="AG55" s="335">
        <f t="shared" si="181"/>
        <v>255782.10619181997</v>
      </c>
      <c r="AH55" s="398">
        <f>SUM(AH48:AH54)</f>
        <v>5860380.3191808984</v>
      </c>
      <c r="AI55" s="163">
        <f t="shared" si="144"/>
        <v>0.57784305263642444</v>
      </c>
      <c r="AJ55" s="211">
        <f>+AH55/AG55</f>
        <v>22.911611787206073</v>
      </c>
      <c r="AK55" s="398" t="e">
        <f>SUM(AK48:AK54)</f>
        <v>#REF!</v>
      </c>
      <c r="AL55" s="398" t="e">
        <f>SUM(AL48:AL54)</f>
        <v>#REF!</v>
      </c>
      <c r="AM55" s="166">
        <f t="shared" si="146"/>
        <v>0.67392216098997781</v>
      </c>
      <c r="AN55" s="398">
        <f>SUM(AN48:AN54)</f>
        <v>4714198.2340963008</v>
      </c>
      <c r="AO55" s="179">
        <f t="shared" si="147"/>
        <v>0.46482763062452387</v>
      </c>
      <c r="AP55" s="212">
        <f t="shared" si="148"/>
        <v>18.430523949790913</v>
      </c>
      <c r="AQ55" s="181" t="e">
        <f>SUM(AQ48:AQ54)</f>
        <v>#REF!</v>
      </c>
      <c r="AR55" s="181" t="e">
        <f>SUM(AR48:AR54)</f>
        <v>#REF!</v>
      </c>
      <c r="AS55" s="166">
        <f t="shared" si="149"/>
        <v>0.47153812623850638</v>
      </c>
      <c r="AT55" s="398">
        <f>SUM(AT48:AT54)</f>
        <v>4711684.9029707611</v>
      </c>
      <c r="AU55" s="179">
        <f t="shared" si="150"/>
        <v>0.4645798120784963</v>
      </c>
      <c r="AV55" s="398">
        <f>SUM(AV48:AV54)</f>
        <v>4281439.8384601008</v>
      </c>
      <c r="AW55" s="335">
        <f>SUM(AW48:AW54)</f>
        <v>1146182.085084599</v>
      </c>
      <c r="AX55" s="337">
        <f>SUM(AX48:AX54)</f>
        <v>5427621.9235447003</v>
      </c>
      <c r="AY55" s="335">
        <f t="shared" si="154"/>
        <v>-5604598.2129890788</v>
      </c>
      <c r="AZ55" s="183">
        <f>SUM(AZ49:AZ54)</f>
        <v>143069.71857248197</v>
      </c>
      <c r="BA55" s="168">
        <f t="shared" si="156"/>
        <v>32.950356519419543</v>
      </c>
      <c r="BC55" s="483">
        <f>CC55/$AD$55</f>
        <v>0.37240890892508943</v>
      </c>
      <c r="BD55" s="483">
        <f t="shared" ref="BD55:BN55" si="182">CD55/$AD$55</f>
        <v>0.39183026499045259</v>
      </c>
      <c r="BE55" s="483">
        <f t="shared" si="182"/>
        <v>0.44349146664641453</v>
      </c>
      <c r="BF55" s="483">
        <f t="shared" si="182"/>
        <v>0.5465060588929852</v>
      </c>
      <c r="BG55" s="483">
        <f t="shared" si="182"/>
        <v>0.61817020737914963</v>
      </c>
      <c r="BH55" s="483">
        <f t="shared" si="182"/>
        <v>0.67392216098997781</v>
      </c>
      <c r="BI55" s="483">
        <f t="shared" si="182"/>
        <v>0.80008033018271774</v>
      </c>
      <c r="BJ55" s="483">
        <f t="shared" si="182"/>
        <v>0.88558156540565591</v>
      </c>
      <c r="BK55" s="483">
        <f t="shared" si="182"/>
        <v>0.93540740070933903</v>
      </c>
      <c r="BL55" s="483">
        <f t="shared" si="182"/>
        <v>0.96216390040987876</v>
      </c>
      <c r="BM55" s="483">
        <f t="shared" si="182"/>
        <v>0.98054210079647375</v>
      </c>
      <c r="BN55" s="483">
        <f t="shared" si="182"/>
        <v>0.99860554876507912</v>
      </c>
      <c r="BO55" s="484"/>
      <c r="BP55" s="483">
        <f>CP55/$AD$55</f>
        <v>3.5867873782508386E-2</v>
      </c>
      <c r="BQ55" s="483">
        <f t="shared" ref="BQ55:CA55" si="183">CQ55/$AD$55</f>
        <v>0.10962526262408469</v>
      </c>
      <c r="BR55" s="483">
        <f t="shared" si="183"/>
        <v>0.21185290724883554</v>
      </c>
      <c r="BS55" s="483">
        <f t="shared" si="183"/>
        <v>0.27228598358818629</v>
      </c>
      <c r="BT55" s="483">
        <f t="shared" si="183"/>
        <v>0.39658168440555031</v>
      </c>
      <c r="BU55" s="483">
        <f t="shared" si="183"/>
        <v>0.47153812623850638</v>
      </c>
      <c r="BV55" s="483">
        <f t="shared" si="183"/>
        <v>0.61877245649232426</v>
      </c>
      <c r="BW55" s="483">
        <f t="shared" si="183"/>
        <v>0.72771164616101691</v>
      </c>
      <c r="BX55" s="483">
        <f t="shared" si="183"/>
        <v>0.81102424071171753</v>
      </c>
      <c r="BY55" s="483">
        <f t="shared" si="183"/>
        <v>0.8676482271178475</v>
      </c>
      <c r="BZ55" s="483">
        <f t="shared" si="183"/>
        <v>0.93799747689728197</v>
      </c>
      <c r="CA55" s="483">
        <f t="shared" si="183"/>
        <v>0.99860946620785018</v>
      </c>
      <c r="CC55" s="181">
        <f t="shared" ref="CC55:CN55" si="184">SUM(CC48:CC54)</f>
        <v>3776904.1794215632</v>
      </c>
      <c r="CD55" s="181">
        <f t="shared" si="184"/>
        <v>3973872.0798539864</v>
      </c>
      <c r="CE55" s="181">
        <f t="shared" si="184"/>
        <v>4497810.6961763781</v>
      </c>
      <c r="CF55" s="181">
        <f t="shared" si="184"/>
        <v>5542566.1643538158</v>
      </c>
      <c r="CG55" s="181">
        <f t="shared" si="184"/>
        <v>6269371.0700509762</v>
      </c>
      <c r="CH55" s="181">
        <f t="shared" si="184"/>
        <v>6834797.3570091398</v>
      </c>
      <c r="CI55" s="181">
        <f t="shared" si="184"/>
        <v>8114270.8203791529</v>
      </c>
      <c r="CJ55" s="181">
        <f t="shared" si="184"/>
        <v>8981408.9712663516</v>
      </c>
      <c r="CK55" s="181">
        <f t="shared" si="184"/>
        <v>9486733.632120546</v>
      </c>
      <c r="CL55" s="181">
        <f t="shared" si="184"/>
        <v>9758093.2401313949</v>
      </c>
      <c r="CM55" s="181">
        <f t="shared" si="184"/>
        <v>9944481.6432733294</v>
      </c>
      <c r="CN55" s="181">
        <f t="shared" si="184"/>
        <v>10127677.883997831</v>
      </c>
      <c r="CP55" s="181">
        <f t="shared" ref="CP55:DA55" si="185">SUM(CP48:CP54)</f>
        <v>363765.52533916669</v>
      </c>
      <c r="CQ55" s="181">
        <f t="shared" si="185"/>
        <v>1111799.6982676305</v>
      </c>
      <c r="CR55" s="181">
        <f t="shared" si="185"/>
        <v>2148574.0851910892</v>
      </c>
      <c r="CS55" s="181">
        <f t="shared" si="185"/>
        <v>2761475.4769977741</v>
      </c>
      <c r="CT55" s="181">
        <f t="shared" si="185"/>
        <v>4022060.1210554312</v>
      </c>
      <c r="CU55" s="181">
        <f t="shared" si="185"/>
        <v>4782254.8737819502</v>
      </c>
      <c r="CV55" s="181">
        <f t="shared" si="185"/>
        <v>6275478.9722468928</v>
      </c>
      <c r="CW55" s="181">
        <f t="shared" si="185"/>
        <v>7380320.6419859156</v>
      </c>
      <c r="CX55" s="181">
        <f t="shared" si="185"/>
        <v>8225261.9927855833</v>
      </c>
      <c r="CY55" s="181">
        <f t="shared" si="185"/>
        <v>8799532.2795252614</v>
      </c>
      <c r="CZ55" s="181">
        <f t="shared" si="185"/>
        <v>9513001.7190132514</v>
      </c>
      <c r="DA55" s="181">
        <f t="shared" si="185"/>
        <v>10127717.613997893</v>
      </c>
      <c r="DC55" s="181">
        <f t="shared" ref="DC55:DN55" si="186">SUM(DC48:DC54)</f>
        <v>3776904179421.563</v>
      </c>
      <c r="DD55" s="181">
        <f t="shared" si="186"/>
        <v>3973872079853.9863</v>
      </c>
      <c r="DE55" s="181">
        <f t="shared" si="186"/>
        <v>4497810696176.3799</v>
      </c>
      <c r="DF55" s="181">
        <f t="shared" si="186"/>
        <v>5542566164353.8154</v>
      </c>
      <c r="DG55" s="181">
        <f t="shared" si="186"/>
        <v>6269371070050.9766</v>
      </c>
      <c r="DH55" s="181">
        <f t="shared" si="186"/>
        <v>6834797357009.1406</v>
      </c>
      <c r="DI55" s="181">
        <f t="shared" si="186"/>
        <v>8114270820379.1523</v>
      </c>
      <c r="DJ55" s="181">
        <f t="shared" si="186"/>
        <v>8981408971266.3516</v>
      </c>
      <c r="DK55" s="181">
        <f t="shared" si="186"/>
        <v>9486733632120.5449</v>
      </c>
      <c r="DL55" s="181">
        <f t="shared" si="186"/>
        <v>9758093240131.3965</v>
      </c>
      <c r="DM55" s="181">
        <f t="shared" si="186"/>
        <v>9944481643273.332</v>
      </c>
      <c r="DN55" s="181">
        <f t="shared" si="186"/>
        <v>10127677883997.832</v>
      </c>
      <c r="DP55" s="181">
        <f t="shared" ref="DP55:EA55" si="187">SUM(DP48:DP54)</f>
        <v>363765525339.16669</v>
      </c>
      <c r="DQ55" s="181">
        <f t="shared" si="187"/>
        <v>1111799698267.6304</v>
      </c>
      <c r="DR55" s="181">
        <f t="shared" si="187"/>
        <v>2148574085191.0898</v>
      </c>
      <c r="DS55" s="181">
        <f t="shared" si="187"/>
        <v>2761475476997.7739</v>
      </c>
      <c r="DT55" s="181">
        <f t="shared" si="187"/>
        <v>4022060121055.4312</v>
      </c>
      <c r="DU55" s="181">
        <f t="shared" si="187"/>
        <v>4782254873781.9512</v>
      </c>
      <c r="DV55" s="181">
        <f t="shared" si="187"/>
        <v>6275478972246.8926</v>
      </c>
      <c r="DW55" s="181">
        <f t="shared" si="187"/>
        <v>7380320641985.917</v>
      </c>
      <c r="DX55" s="181">
        <f t="shared" si="187"/>
        <v>8225261992785.583</v>
      </c>
      <c r="DY55" s="181">
        <f t="shared" si="187"/>
        <v>8799532279525.2578</v>
      </c>
      <c r="DZ55" s="181">
        <f t="shared" si="187"/>
        <v>9513001719013.25</v>
      </c>
      <c r="EA55" s="181">
        <f t="shared" si="187"/>
        <v>10127717613997.896</v>
      </c>
      <c r="EC55" s="450">
        <v>1000000</v>
      </c>
      <c r="ED55" s="450">
        <v>1000000</v>
      </c>
      <c r="EE55" s="450">
        <v>1000000</v>
      </c>
      <c r="EF55" s="450">
        <v>1000000</v>
      </c>
      <c r="EG55" s="450">
        <v>1000000</v>
      </c>
      <c r="EH55" s="450">
        <v>1000000</v>
      </c>
      <c r="EI55" s="450">
        <v>1000000</v>
      </c>
      <c r="EJ55" s="450">
        <v>1000000</v>
      </c>
      <c r="EK55" s="450">
        <v>1000000</v>
      </c>
      <c r="EL55" s="450">
        <v>1000000</v>
      </c>
      <c r="EM55" s="450">
        <v>1000000</v>
      </c>
      <c r="EN55" s="450">
        <v>1000000</v>
      </c>
      <c r="EP55" s="450">
        <v>1000000</v>
      </c>
      <c r="EQ55" s="450">
        <v>1000000</v>
      </c>
      <c r="ER55" s="450">
        <v>1000000</v>
      </c>
      <c r="ES55" s="450">
        <v>1000000</v>
      </c>
      <c r="ET55" s="450">
        <v>1000000</v>
      </c>
      <c r="EU55" s="450">
        <v>1000000</v>
      </c>
      <c r="EV55" s="450">
        <v>1000000</v>
      </c>
      <c r="EW55" s="450">
        <v>1000000</v>
      </c>
      <c r="EX55" s="450">
        <v>1000000</v>
      </c>
      <c r="EY55" s="450">
        <v>1000000</v>
      </c>
      <c r="EZ55" s="450">
        <v>1000000</v>
      </c>
      <c r="FA55" s="450">
        <v>1000000</v>
      </c>
    </row>
    <row r="56" spans="2:157" ht="24.75" customHeight="1">
      <c r="T56" s="143"/>
      <c r="U56" s="375"/>
      <c r="V56" s="579"/>
      <c r="W56" s="137"/>
      <c r="X56" s="137"/>
      <c r="Y56" s="137"/>
      <c r="Z56" s="137"/>
      <c r="AA56" s="137"/>
      <c r="AB56" s="137"/>
      <c r="AC56" s="137"/>
      <c r="AD56" s="368"/>
      <c r="AE56" s="137"/>
      <c r="AF56" s="137"/>
      <c r="AG56" s="137"/>
      <c r="AH56" s="368"/>
      <c r="AI56" s="139"/>
      <c r="AJ56" s="140"/>
      <c r="AK56" s="140"/>
      <c r="AL56" s="140"/>
      <c r="AM56" s="134"/>
      <c r="AN56" s="368"/>
      <c r="AO56" s="139"/>
      <c r="AP56" s="140"/>
      <c r="AQ56" s="140"/>
      <c r="AR56" s="140"/>
      <c r="AS56" s="134"/>
      <c r="AT56" s="368"/>
      <c r="AU56" s="139"/>
      <c r="AV56" s="368"/>
      <c r="AW56" s="328"/>
      <c r="AX56" s="328"/>
      <c r="AY56" s="328">
        <f t="shared" si="154"/>
        <v>0</v>
      </c>
      <c r="AZ56" s="140"/>
      <c r="BA56" s="140"/>
      <c r="BC56" s="134"/>
      <c r="BD56" s="134"/>
      <c r="BE56" s="134"/>
      <c r="BF56" s="134"/>
      <c r="BG56" s="134"/>
      <c r="BH56" s="134"/>
      <c r="BI56" s="134"/>
      <c r="BJ56" s="134"/>
      <c r="BK56" s="134"/>
      <c r="BL56" s="134"/>
      <c r="BM56" s="134"/>
      <c r="BN56" s="134"/>
      <c r="BP56" s="134"/>
      <c r="BQ56" s="134"/>
      <c r="BR56" s="134"/>
      <c r="BS56" s="134"/>
      <c r="BT56" s="134"/>
      <c r="BU56" s="134"/>
      <c r="BV56" s="134"/>
      <c r="BW56" s="134"/>
      <c r="BX56" s="134"/>
      <c r="BY56" s="134"/>
      <c r="BZ56" s="134"/>
      <c r="CA56" s="134"/>
      <c r="CC56" s="368"/>
      <c r="CD56" s="368"/>
      <c r="CE56" s="368"/>
      <c r="CF56" s="368"/>
      <c r="CG56" s="368"/>
      <c r="CH56" s="368"/>
      <c r="CI56" s="368"/>
      <c r="CJ56" s="368"/>
      <c r="CK56" s="368"/>
      <c r="CL56" s="368"/>
      <c r="CM56" s="368"/>
      <c r="CN56" s="368"/>
      <c r="CP56" s="368"/>
      <c r="CQ56" s="368"/>
      <c r="CR56" s="368"/>
      <c r="CS56" s="368"/>
      <c r="CT56" s="368"/>
      <c r="CU56" s="368"/>
      <c r="CV56" s="368"/>
      <c r="CW56" s="368"/>
      <c r="CX56" s="368"/>
      <c r="CY56" s="368"/>
      <c r="CZ56" s="368"/>
      <c r="DA56" s="368"/>
      <c r="DC56" s="368"/>
      <c r="DD56" s="368"/>
      <c r="DE56" s="368"/>
      <c r="DF56" s="368"/>
      <c r="DG56" s="368"/>
      <c r="DH56" s="368"/>
      <c r="DI56" s="368"/>
      <c r="DJ56" s="368"/>
      <c r="DK56" s="368"/>
      <c r="DL56" s="368"/>
      <c r="DM56" s="368"/>
      <c r="DN56" s="368"/>
      <c r="DP56" s="368"/>
      <c r="DQ56" s="368"/>
      <c r="DR56" s="368"/>
      <c r="DS56" s="368"/>
      <c r="DT56" s="368"/>
      <c r="DU56" s="368"/>
      <c r="DV56" s="368"/>
      <c r="DW56" s="368"/>
      <c r="DX56" s="368"/>
      <c r="DY56" s="368"/>
      <c r="DZ56" s="368"/>
      <c r="EA56" s="368"/>
      <c r="EC56" s="368"/>
      <c r="ED56" s="368"/>
      <c r="EE56" s="368"/>
      <c r="EF56" s="368"/>
      <c r="EG56" s="368"/>
      <c r="EH56" s="368"/>
      <c r="EI56" s="368"/>
      <c r="EJ56" s="368"/>
      <c r="EK56" s="368"/>
      <c r="EL56" s="368"/>
      <c r="EM56" s="368"/>
      <c r="EN56" s="368"/>
      <c r="EP56" s="368"/>
      <c r="EQ56" s="368"/>
      <c r="ER56" s="368"/>
      <c r="ES56" s="368"/>
      <c r="ET56" s="368"/>
      <c r="EU56" s="368"/>
      <c r="EV56" s="368"/>
      <c r="EW56" s="368"/>
      <c r="EX56" s="368"/>
      <c r="EY56" s="368"/>
      <c r="EZ56" s="368"/>
      <c r="FA56" s="368"/>
    </row>
    <row r="57" spans="2:157" ht="18" customHeight="1">
      <c r="T57" s="214" t="s">
        <v>203</v>
      </c>
      <c r="U57" s="381"/>
      <c r="V57" s="215" t="s">
        <v>204</v>
      </c>
      <c r="W57" s="207"/>
      <c r="X57" s="207"/>
      <c r="Y57" s="207"/>
      <c r="Z57" s="207"/>
      <c r="AA57" s="207"/>
      <c r="AB57" s="207"/>
      <c r="AC57" s="207"/>
      <c r="AD57" s="530"/>
      <c r="AE57" s="207"/>
      <c r="AF57" s="207"/>
      <c r="AG57" s="216"/>
      <c r="AH57" s="401"/>
      <c r="AI57" s="208"/>
      <c r="AJ57" s="209"/>
      <c r="AK57" s="209"/>
      <c r="AL57" s="209"/>
      <c r="AM57" s="134"/>
      <c r="AN57" s="401"/>
      <c r="AO57" s="208"/>
      <c r="AP57" s="209"/>
      <c r="AQ57" s="209"/>
      <c r="AR57" s="209"/>
      <c r="AS57" s="210"/>
      <c r="AT57" s="401"/>
      <c r="AU57" s="208"/>
      <c r="AV57" s="401"/>
      <c r="AW57" s="339"/>
      <c r="AX57" s="339"/>
      <c r="AY57" s="339">
        <f t="shared" si="154"/>
        <v>0</v>
      </c>
      <c r="AZ57" s="209"/>
      <c r="BA57" s="209"/>
      <c r="BC57" s="134"/>
      <c r="BD57" s="134"/>
      <c r="BE57" s="134"/>
      <c r="BF57" s="134"/>
      <c r="BG57" s="134"/>
      <c r="BH57" s="134"/>
      <c r="BI57" s="134"/>
      <c r="BJ57" s="134"/>
      <c r="BK57" s="134"/>
      <c r="BL57" s="134"/>
      <c r="BM57" s="134"/>
      <c r="BN57" s="134"/>
      <c r="BP57" s="134"/>
      <c r="BQ57" s="134"/>
      <c r="BR57" s="134"/>
      <c r="BS57" s="134"/>
      <c r="BT57" s="134"/>
      <c r="BU57" s="134"/>
      <c r="BV57" s="134"/>
      <c r="BW57" s="134"/>
      <c r="BX57" s="134"/>
      <c r="BY57" s="134"/>
      <c r="BZ57" s="134"/>
      <c r="CA57" s="134"/>
      <c r="CC57" s="368"/>
      <c r="CD57" s="368"/>
      <c r="CE57" s="368"/>
      <c r="CF57" s="368"/>
      <c r="CG57" s="368"/>
      <c r="CH57" s="368"/>
      <c r="CI57" s="368"/>
      <c r="CJ57" s="368"/>
      <c r="CK57" s="368"/>
      <c r="CL57" s="368"/>
      <c r="CM57" s="368"/>
      <c r="CN57" s="368"/>
      <c r="CP57" s="368"/>
      <c r="CQ57" s="368"/>
      <c r="CR57" s="368"/>
      <c r="CS57" s="368"/>
      <c r="CT57" s="368"/>
      <c r="CU57" s="368"/>
      <c r="CV57" s="368"/>
      <c r="CW57" s="368"/>
      <c r="CX57" s="368"/>
      <c r="CY57" s="368"/>
      <c r="CZ57" s="368"/>
      <c r="DA57" s="368"/>
      <c r="DC57" s="368"/>
      <c r="DD57" s="368"/>
      <c r="DE57" s="368"/>
      <c r="DF57" s="368"/>
      <c r="DG57" s="368"/>
      <c r="DH57" s="368"/>
      <c r="DI57" s="368"/>
      <c r="DJ57" s="368"/>
      <c r="DK57" s="368"/>
      <c r="DL57" s="368"/>
      <c r="DM57" s="368"/>
      <c r="DN57" s="368"/>
      <c r="DP57" s="368"/>
      <c r="DQ57" s="368"/>
      <c r="DR57" s="368"/>
      <c r="DS57" s="368"/>
      <c r="DT57" s="368"/>
      <c r="DU57" s="368"/>
      <c r="DV57" s="368"/>
      <c r="DW57" s="368"/>
      <c r="DX57" s="368"/>
      <c r="DY57" s="368"/>
      <c r="DZ57" s="368"/>
      <c r="EA57" s="368"/>
      <c r="EC57" s="368"/>
      <c r="ED57" s="368"/>
      <c r="EE57" s="368"/>
      <c r="EF57" s="368"/>
      <c r="EG57" s="368"/>
      <c r="EH57" s="368"/>
      <c r="EI57" s="368"/>
      <c r="EJ57" s="368"/>
      <c r="EK57" s="368"/>
      <c r="EL57" s="368"/>
      <c r="EM57" s="368"/>
      <c r="EN57" s="368"/>
      <c r="EP57" s="368"/>
      <c r="EQ57" s="368"/>
      <c r="ER57" s="368"/>
      <c r="ES57" s="368"/>
      <c r="ET57" s="368"/>
      <c r="EU57" s="368"/>
      <c r="EV57" s="368"/>
      <c r="EW57" s="368"/>
      <c r="EX57" s="368"/>
      <c r="EY57" s="368"/>
      <c r="EZ57" s="368"/>
      <c r="FA57" s="368"/>
    </row>
    <row r="58" spans="2:157" ht="18" customHeight="1">
      <c r="T58" s="143"/>
      <c r="U58" s="375"/>
      <c r="V58" s="144"/>
      <c r="W58" s="137"/>
      <c r="X58" s="137"/>
      <c r="Y58" s="137"/>
      <c r="Z58" s="137"/>
      <c r="AA58" s="137"/>
      <c r="AB58" s="137"/>
      <c r="AC58" s="137"/>
      <c r="AD58" s="368"/>
      <c r="AE58" s="137"/>
      <c r="AF58" s="137"/>
      <c r="AG58" s="137"/>
      <c r="AH58" s="368"/>
      <c r="AI58" s="139"/>
      <c r="AJ58" s="140"/>
      <c r="AK58" s="140"/>
      <c r="AL58" s="140"/>
      <c r="AM58" s="134"/>
      <c r="AN58" s="368"/>
      <c r="AO58" s="139"/>
      <c r="AP58" s="140"/>
      <c r="AQ58" s="140"/>
      <c r="AR58" s="140"/>
      <c r="AS58" s="134"/>
      <c r="AT58" s="368"/>
      <c r="AU58" s="139"/>
      <c r="AV58" s="368"/>
      <c r="AW58" s="328"/>
      <c r="AX58" s="328"/>
      <c r="AY58" s="328"/>
      <c r="AZ58" s="140"/>
      <c r="BA58" s="140"/>
      <c r="BC58" s="134"/>
      <c r="BD58" s="134"/>
      <c r="BE58" s="134"/>
      <c r="BF58" s="134"/>
      <c r="BG58" s="134"/>
      <c r="BH58" s="134"/>
      <c r="BI58" s="134"/>
      <c r="BJ58" s="134"/>
      <c r="BK58" s="134"/>
      <c r="BL58" s="134"/>
      <c r="BM58" s="134"/>
      <c r="BN58" s="134"/>
      <c r="BP58" s="134"/>
      <c r="BQ58" s="134"/>
      <c r="BR58" s="134"/>
      <c r="BS58" s="134"/>
      <c r="BT58" s="134"/>
      <c r="BU58" s="134"/>
      <c r="BV58" s="134"/>
      <c r="BW58" s="134"/>
      <c r="BX58" s="134"/>
      <c r="BY58" s="134"/>
      <c r="BZ58" s="134"/>
      <c r="CA58" s="134"/>
      <c r="CC58" s="368"/>
      <c r="CD58" s="368"/>
      <c r="CE58" s="368"/>
      <c r="CF58" s="368"/>
      <c r="CG58" s="368"/>
      <c r="CH58" s="368"/>
      <c r="CI58" s="368"/>
      <c r="CJ58" s="368"/>
      <c r="CK58" s="368"/>
      <c r="CL58" s="368"/>
      <c r="CM58" s="368"/>
      <c r="CN58" s="368"/>
      <c r="CP58" s="368"/>
      <c r="CQ58" s="368"/>
      <c r="CR58" s="368"/>
      <c r="CS58" s="368"/>
      <c r="CT58" s="368"/>
      <c r="CU58" s="368"/>
      <c r="CV58" s="368"/>
      <c r="CW58" s="368"/>
      <c r="CX58" s="368"/>
      <c r="CY58" s="368"/>
      <c r="CZ58" s="368"/>
      <c r="DA58" s="368"/>
      <c r="DC58" s="368"/>
      <c r="DD58" s="368"/>
      <c r="DE58" s="368"/>
      <c r="DF58" s="368"/>
      <c r="DG58" s="368"/>
      <c r="DH58" s="368"/>
      <c r="DI58" s="368"/>
      <c r="DJ58" s="368"/>
      <c r="DK58" s="368"/>
      <c r="DL58" s="368"/>
      <c r="DM58" s="368"/>
      <c r="DN58" s="368"/>
      <c r="DP58" s="368"/>
      <c r="DQ58" s="368"/>
      <c r="DR58" s="368"/>
      <c r="DS58" s="368"/>
      <c r="DT58" s="368"/>
      <c r="DU58" s="368"/>
      <c r="DV58" s="368"/>
      <c r="DW58" s="368"/>
      <c r="DX58" s="368"/>
      <c r="DY58" s="368"/>
      <c r="DZ58" s="368"/>
      <c r="EA58" s="368"/>
      <c r="EC58" s="368"/>
      <c r="ED58" s="368"/>
      <c r="EE58" s="368"/>
      <c r="EF58" s="368"/>
      <c r="EG58" s="368"/>
      <c r="EH58" s="368"/>
      <c r="EI58" s="368"/>
      <c r="EJ58" s="368"/>
      <c r="EK58" s="368"/>
      <c r="EL58" s="368"/>
      <c r="EM58" s="368"/>
      <c r="EN58" s="368"/>
      <c r="EP58" s="368"/>
      <c r="EQ58" s="368"/>
      <c r="ER58" s="368"/>
      <c r="ES58" s="368"/>
      <c r="ET58" s="368"/>
      <c r="EU58" s="368"/>
      <c r="EV58" s="368"/>
      <c r="EW58" s="368"/>
      <c r="EX58" s="368"/>
      <c r="EY58" s="368"/>
      <c r="EZ58" s="368"/>
      <c r="FA58" s="368"/>
    </row>
    <row r="59" spans="2:157" ht="83.85" customHeight="1">
      <c r="T59" s="143"/>
      <c r="U59" s="375"/>
      <c r="V59" s="151" t="s">
        <v>178</v>
      </c>
      <c r="W59" s="152" t="s">
        <v>425</v>
      </c>
      <c r="X59" s="152" t="s">
        <v>123</v>
      </c>
      <c r="Y59" s="152" t="s">
        <v>124</v>
      </c>
      <c r="Z59" s="152" t="s">
        <v>125</v>
      </c>
      <c r="AA59" s="152" t="s">
        <v>126</v>
      </c>
      <c r="AB59" s="152" t="s">
        <v>127</v>
      </c>
      <c r="AC59" s="151" t="s">
        <v>128</v>
      </c>
      <c r="AD59" s="394" t="s">
        <v>424</v>
      </c>
      <c r="AE59" s="151" t="s">
        <v>423</v>
      </c>
      <c r="AF59" s="151" t="s">
        <v>129</v>
      </c>
      <c r="AG59" s="151" t="s">
        <v>130</v>
      </c>
      <c r="AH59" s="394" t="s">
        <v>7</v>
      </c>
      <c r="AI59" s="153" t="s">
        <v>131</v>
      </c>
      <c r="AJ59" s="154" t="s">
        <v>132</v>
      </c>
      <c r="AK59" s="154" t="s">
        <v>133</v>
      </c>
      <c r="AL59" s="154" t="s">
        <v>134</v>
      </c>
      <c r="AM59" s="155" t="s">
        <v>135</v>
      </c>
      <c r="AN59" s="394" t="s">
        <v>136</v>
      </c>
      <c r="AO59" s="153" t="s">
        <v>137</v>
      </c>
      <c r="AP59" s="154" t="s">
        <v>138</v>
      </c>
      <c r="AQ59" s="154" t="s">
        <v>139</v>
      </c>
      <c r="AR59" s="154" t="s">
        <v>140</v>
      </c>
      <c r="AS59" s="155" t="s">
        <v>141</v>
      </c>
      <c r="AT59" s="394" t="s">
        <v>142</v>
      </c>
      <c r="AU59" s="153" t="s">
        <v>143</v>
      </c>
      <c r="AV59" s="394" t="s">
        <v>144</v>
      </c>
      <c r="AW59" s="329" t="s">
        <v>145</v>
      </c>
      <c r="AX59" s="328"/>
      <c r="AY59" s="328"/>
      <c r="AZ59" s="140"/>
      <c r="BA59" s="140"/>
      <c r="BC59" s="158" t="s">
        <v>150</v>
      </c>
      <c r="BD59" s="158" t="s">
        <v>151</v>
      </c>
      <c r="BE59" s="158" t="s">
        <v>152</v>
      </c>
      <c r="BF59" s="158" t="s">
        <v>153</v>
      </c>
      <c r="BG59" s="158" t="s">
        <v>154</v>
      </c>
      <c r="BH59" s="158" t="s">
        <v>155</v>
      </c>
      <c r="BI59" s="158" t="s">
        <v>156</v>
      </c>
      <c r="BJ59" s="158" t="s">
        <v>157</v>
      </c>
      <c r="BK59" s="158" t="s">
        <v>104</v>
      </c>
      <c r="BL59" s="158" t="s">
        <v>158</v>
      </c>
      <c r="BM59" s="158" t="s">
        <v>159</v>
      </c>
      <c r="BN59" s="158" t="s">
        <v>160</v>
      </c>
      <c r="BP59" s="158" t="s">
        <v>150</v>
      </c>
      <c r="BQ59" s="158" t="s">
        <v>151</v>
      </c>
      <c r="BR59" s="158" t="s">
        <v>152</v>
      </c>
      <c r="BS59" s="158" t="s">
        <v>153</v>
      </c>
      <c r="BT59" s="158" t="s">
        <v>154</v>
      </c>
      <c r="BU59" s="158" t="s">
        <v>155</v>
      </c>
      <c r="BV59" s="158" t="s">
        <v>156</v>
      </c>
      <c r="BW59" s="158" t="s">
        <v>157</v>
      </c>
      <c r="BX59" s="158" t="s">
        <v>104</v>
      </c>
      <c r="BY59" s="158" t="s">
        <v>158</v>
      </c>
      <c r="BZ59" s="158" t="s">
        <v>159</v>
      </c>
      <c r="CA59" s="158" t="s">
        <v>160</v>
      </c>
      <c r="CC59" s="447" t="s">
        <v>150</v>
      </c>
      <c r="CD59" s="447" t="s">
        <v>151</v>
      </c>
      <c r="CE59" s="447" t="s">
        <v>152</v>
      </c>
      <c r="CF59" s="447" t="s">
        <v>153</v>
      </c>
      <c r="CG59" s="447" t="s">
        <v>154</v>
      </c>
      <c r="CH59" s="447" t="s">
        <v>155</v>
      </c>
      <c r="CI59" s="447" t="s">
        <v>156</v>
      </c>
      <c r="CJ59" s="447" t="s">
        <v>157</v>
      </c>
      <c r="CK59" s="447" t="s">
        <v>104</v>
      </c>
      <c r="CL59" s="447" t="s">
        <v>158</v>
      </c>
      <c r="CM59" s="447" t="s">
        <v>159</v>
      </c>
      <c r="CN59" s="447" t="s">
        <v>160</v>
      </c>
      <c r="CP59" s="447" t="s">
        <v>150</v>
      </c>
      <c r="CQ59" s="447" t="s">
        <v>151</v>
      </c>
      <c r="CR59" s="447" t="s">
        <v>152</v>
      </c>
      <c r="CS59" s="447" t="s">
        <v>153</v>
      </c>
      <c r="CT59" s="447" t="s">
        <v>154</v>
      </c>
      <c r="CU59" s="447" t="s">
        <v>155</v>
      </c>
      <c r="CV59" s="447" t="s">
        <v>156</v>
      </c>
      <c r="CW59" s="447" t="s">
        <v>157</v>
      </c>
      <c r="CX59" s="447" t="s">
        <v>104</v>
      </c>
      <c r="CY59" s="447" t="s">
        <v>158</v>
      </c>
      <c r="CZ59" s="447" t="s">
        <v>159</v>
      </c>
      <c r="DA59" s="447" t="s">
        <v>160</v>
      </c>
      <c r="DC59" s="447" t="s">
        <v>150</v>
      </c>
      <c r="DD59" s="447" t="s">
        <v>151</v>
      </c>
      <c r="DE59" s="447" t="s">
        <v>152</v>
      </c>
      <c r="DF59" s="447" t="s">
        <v>153</v>
      </c>
      <c r="DG59" s="447" t="s">
        <v>154</v>
      </c>
      <c r="DH59" s="447" t="s">
        <v>155</v>
      </c>
      <c r="DI59" s="447" t="s">
        <v>156</v>
      </c>
      <c r="DJ59" s="447" t="s">
        <v>157</v>
      </c>
      <c r="DK59" s="447" t="s">
        <v>104</v>
      </c>
      <c r="DL59" s="447" t="s">
        <v>158</v>
      </c>
      <c r="DM59" s="447" t="s">
        <v>159</v>
      </c>
      <c r="DN59" s="447" t="s">
        <v>160</v>
      </c>
      <c r="DP59" s="447" t="s">
        <v>150</v>
      </c>
      <c r="DQ59" s="447" t="s">
        <v>151</v>
      </c>
      <c r="DR59" s="447" t="s">
        <v>152</v>
      </c>
      <c r="DS59" s="447" t="s">
        <v>153</v>
      </c>
      <c r="DT59" s="447" t="s">
        <v>154</v>
      </c>
      <c r="DU59" s="447" t="s">
        <v>155</v>
      </c>
      <c r="DV59" s="447" t="s">
        <v>156</v>
      </c>
      <c r="DW59" s="447" t="s">
        <v>157</v>
      </c>
      <c r="DX59" s="447" t="s">
        <v>104</v>
      </c>
      <c r="DY59" s="447" t="s">
        <v>158</v>
      </c>
      <c r="DZ59" s="447" t="s">
        <v>159</v>
      </c>
      <c r="EA59" s="447" t="s">
        <v>160</v>
      </c>
      <c r="EC59" s="447" t="s">
        <v>150</v>
      </c>
      <c r="ED59" s="447" t="s">
        <v>151</v>
      </c>
      <c r="EE59" s="447" t="s">
        <v>152</v>
      </c>
      <c r="EF59" s="447" t="s">
        <v>153</v>
      </c>
      <c r="EG59" s="447" t="s">
        <v>154</v>
      </c>
      <c r="EH59" s="447" t="s">
        <v>155</v>
      </c>
      <c r="EI59" s="447" t="s">
        <v>156</v>
      </c>
      <c r="EJ59" s="447" t="s">
        <v>157</v>
      </c>
      <c r="EK59" s="447" t="s">
        <v>104</v>
      </c>
      <c r="EL59" s="447" t="s">
        <v>158</v>
      </c>
      <c r="EM59" s="447" t="s">
        <v>159</v>
      </c>
      <c r="EN59" s="447" t="s">
        <v>160</v>
      </c>
      <c r="EP59" s="447" t="s">
        <v>150</v>
      </c>
      <c r="EQ59" s="447" t="s">
        <v>151</v>
      </c>
      <c r="ER59" s="447" t="s">
        <v>152</v>
      </c>
      <c r="ES59" s="447" t="s">
        <v>153</v>
      </c>
      <c r="ET59" s="447" t="s">
        <v>154</v>
      </c>
      <c r="EU59" s="447" t="s">
        <v>155</v>
      </c>
      <c r="EV59" s="447" t="s">
        <v>156</v>
      </c>
      <c r="EW59" s="447" t="s">
        <v>157</v>
      </c>
      <c r="EX59" s="447" t="s">
        <v>104</v>
      </c>
      <c r="EY59" s="447" t="s">
        <v>158</v>
      </c>
      <c r="EZ59" s="447" t="s">
        <v>159</v>
      </c>
      <c r="FA59" s="447" t="s">
        <v>160</v>
      </c>
    </row>
    <row r="60" spans="2:157" ht="21" customHeight="1">
      <c r="T60" s="143"/>
      <c r="U60" s="375"/>
      <c r="V60" s="198" t="s">
        <v>182</v>
      </c>
      <c r="W60" s="332">
        <f>+W79</f>
        <v>3459.7</v>
      </c>
      <c r="X60" s="332">
        <f t="shared" ref="X60:AC60" si="188">X93</f>
        <v>0</v>
      </c>
      <c r="Y60" s="332">
        <f>Y93</f>
        <v>0</v>
      </c>
      <c r="Z60" s="332">
        <f t="shared" si="188"/>
        <v>0</v>
      </c>
      <c r="AA60" s="332">
        <f t="shared" si="188"/>
        <v>0</v>
      </c>
      <c r="AB60" s="332">
        <f t="shared" si="188"/>
        <v>0</v>
      </c>
      <c r="AC60" s="332">
        <f t="shared" si="188"/>
        <v>0</v>
      </c>
      <c r="AD60" s="397">
        <f>+AD79</f>
        <v>3459.7</v>
      </c>
      <c r="AE60" s="332">
        <f>+AE79</f>
        <v>0</v>
      </c>
      <c r="AF60" s="332">
        <f>+AF79</f>
        <v>0</v>
      </c>
      <c r="AG60" s="332">
        <f>+AG79</f>
        <v>3459.7</v>
      </c>
      <c r="AH60" s="396">
        <f>AH79</f>
        <v>0</v>
      </c>
      <c r="AI60" s="171">
        <f>+AH60/AD60</f>
        <v>0</v>
      </c>
      <c r="AJ60" s="211">
        <f t="shared" ref="AJ60:AJ66" si="189">+AH60/AG60</f>
        <v>0</v>
      </c>
      <c r="AK60" s="486">
        <f>AK79</f>
        <v>0</v>
      </c>
      <c r="AL60" s="396">
        <f>+AH60-AK60</f>
        <v>0</v>
      </c>
      <c r="AM60" s="166">
        <f t="shared" ref="AM60:AM67" si="190">INDEX(BC60:BN60,MATCH($W$1,$BC$86:$BN$86,0))</f>
        <v>0</v>
      </c>
      <c r="AN60" s="396">
        <f>AN79</f>
        <v>0</v>
      </c>
      <c r="AO60" s="173">
        <f>+AN60/AD60</f>
        <v>0</v>
      </c>
      <c r="AP60" s="212">
        <f t="shared" ref="AP60:AP67" si="191">+AN60/AG60</f>
        <v>0</v>
      </c>
      <c r="AQ60" s="486">
        <f>AQ79</f>
        <v>0</v>
      </c>
      <c r="AR60" s="493">
        <f>+AN60-AQ60</f>
        <v>0</v>
      </c>
      <c r="AS60" s="166">
        <f t="shared" ref="AS60:AS67" si="192">INDEX(BP60:CA60,MATCH($W$1,$BP$86:$CA$86,0))</f>
        <v>0</v>
      </c>
      <c r="AT60" s="396">
        <f>AT79</f>
        <v>0</v>
      </c>
      <c r="AU60" s="173">
        <f>+AT60/AD60</f>
        <v>0</v>
      </c>
      <c r="AV60" s="397">
        <f t="shared" ref="AV60:AV66" si="193">+AD60-AH60</f>
        <v>3459.7</v>
      </c>
      <c r="AW60" s="332">
        <f t="shared" ref="AW60:AW66" si="194">+AH60-AN60</f>
        <v>0</v>
      </c>
      <c r="AX60" s="328"/>
      <c r="AY60" s="328"/>
      <c r="AZ60" s="140"/>
      <c r="BA60" s="140"/>
      <c r="BC60" s="139">
        <f>BC79</f>
        <v>0</v>
      </c>
      <c r="BD60" s="139">
        <f t="shared" ref="BD60:CA60" si="195">BD79</f>
        <v>0</v>
      </c>
      <c r="BE60" s="139">
        <f t="shared" si="195"/>
        <v>0</v>
      </c>
      <c r="BF60" s="139">
        <f t="shared" si="195"/>
        <v>0</v>
      </c>
      <c r="BG60" s="139">
        <f t="shared" si="195"/>
        <v>0</v>
      </c>
      <c r="BH60" s="139">
        <f t="shared" si="195"/>
        <v>0</v>
      </c>
      <c r="BI60" s="139">
        <f t="shared" si="195"/>
        <v>0</v>
      </c>
      <c r="BJ60" s="139">
        <f t="shared" si="195"/>
        <v>0</v>
      </c>
      <c r="BK60" s="139">
        <f t="shared" si="195"/>
        <v>1</v>
      </c>
      <c r="BL60" s="139">
        <f t="shared" si="195"/>
        <v>1</v>
      </c>
      <c r="BM60" s="139">
        <f t="shared" si="195"/>
        <v>0</v>
      </c>
      <c r="BN60" s="139">
        <f t="shared" si="195"/>
        <v>0</v>
      </c>
      <c r="BO60" s="139"/>
      <c r="BP60" s="139">
        <f t="shared" si="195"/>
        <v>0</v>
      </c>
      <c r="BQ60" s="139">
        <f t="shared" si="195"/>
        <v>0</v>
      </c>
      <c r="BR60" s="139">
        <f t="shared" si="195"/>
        <v>0</v>
      </c>
      <c r="BS60" s="139">
        <f t="shared" si="195"/>
        <v>0</v>
      </c>
      <c r="BT60" s="139">
        <f t="shared" si="195"/>
        <v>0</v>
      </c>
      <c r="BU60" s="139">
        <f t="shared" si="195"/>
        <v>0</v>
      </c>
      <c r="BV60" s="139">
        <f t="shared" si="195"/>
        <v>0</v>
      </c>
      <c r="BW60" s="139">
        <f t="shared" si="195"/>
        <v>0</v>
      </c>
      <c r="BX60" s="139">
        <f t="shared" si="195"/>
        <v>1</v>
      </c>
      <c r="BY60" s="139">
        <f t="shared" si="195"/>
        <v>1</v>
      </c>
      <c r="BZ60" s="139">
        <f t="shared" si="195"/>
        <v>0</v>
      </c>
      <c r="CA60" s="139">
        <f t="shared" si="195"/>
        <v>0</v>
      </c>
      <c r="CC60" s="456">
        <f t="shared" ref="CC60:CN66" si="196">DC60/EC60</f>
        <v>0</v>
      </c>
      <c r="CD60" s="456">
        <f t="shared" si="196"/>
        <v>0</v>
      </c>
      <c r="CE60" s="456">
        <f t="shared" si="196"/>
        <v>0</v>
      </c>
      <c r="CF60" s="456">
        <f t="shared" si="196"/>
        <v>0</v>
      </c>
      <c r="CG60" s="456">
        <f t="shared" si="196"/>
        <v>0</v>
      </c>
      <c r="CH60" s="456">
        <f t="shared" si="196"/>
        <v>0</v>
      </c>
      <c r="CI60" s="456">
        <f t="shared" si="196"/>
        <v>0</v>
      </c>
      <c r="CJ60" s="456">
        <f t="shared" si="196"/>
        <v>0</v>
      </c>
      <c r="CK60" s="456">
        <f t="shared" si="196"/>
        <v>3459.7</v>
      </c>
      <c r="CL60" s="456">
        <f t="shared" si="196"/>
        <v>3459.7</v>
      </c>
      <c r="CM60" s="456">
        <f t="shared" si="196"/>
        <v>0</v>
      </c>
      <c r="CN60" s="456">
        <f t="shared" si="196"/>
        <v>0</v>
      </c>
      <c r="CP60" s="453">
        <f>DP60/EP60</f>
        <v>0</v>
      </c>
      <c r="CQ60" s="453">
        <f t="shared" ref="CQ60:DA66" si="197">DQ60/EQ60</f>
        <v>0</v>
      </c>
      <c r="CR60" s="453">
        <f t="shared" si="197"/>
        <v>0</v>
      </c>
      <c r="CS60" s="453">
        <f t="shared" si="197"/>
        <v>0</v>
      </c>
      <c r="CT60" s="453">
        <f t="shared" si="197"/>
        <v>0</v>
      </c>
      <c r="CU60" s="453">
        <f t="shared" si="197"/>
        <v>0</v>
      </c>
      <c r="CV60" s="453">
        <f t="shared" si="197"/>
        <v>0</v>
      </c>
      <c r="CW60" s="453">
        <f t="shared" si="197"/>
        <v>0</v>
      </c>
      <c r="CX60" s="453">
        <f t="shared" si="197"/>
        <v>3459.7</v>
      </c>
      <c r="CY60" s="453">
        <f t="shared" si="197"/>
        <v>3459.7</v>
      </c>
      <c r="CZ60" s="453">
        <f t="shared" si="197"/>
        <v>0</v>
      </c>
      <c r="DA60" s="453">
        <f t="shared" si="197"/>
        <v>0</v>
      </c>
      <c r="DC60" s="486">
        <f>DC79</f>
        <v>0</v>
      </c>
      <c r="DD60" s="486">
        <f t="shared" ref="DD60:EA60" si="198">DD79</f>
        <v>0</v>
      </c>
      <c r="DE60" s="486">
        <f t="shared" si="198"/>
        <v>0</v>
      </c>
      <c r="DF60" s="486">
        <f t="shared" si="198"/>
        <v>0</v>
      </c>
      <c r="DG60" s="486">
        <f t="shared" si="198"/>
        <v>0</v>
      </c>
      <c r="DH60" s="486">
        <f t="shared" si="198"/>
        <v>0</v>
      </c>
      <c r="DI60" s="486">
        <f t="shared" si="198"/>
        <v>0</v>
      </c>
      <c r="DJ60" s="486">
        <f t="shared" si="198"/>
        <v>0</v>
      </c>
      <c r="DK60" s="486">
        <f t="shared" si="198"/>
        <v>3459700000</v>
      </c>
      <c r="DL60" s="486">
        <f t="shared" si="198"/>
        <v>3459700000</v>
      </c>
      <c r="DM60" s="486">
        <f t="shared" si="198"/>
        <v>0</v>
      </c>
      <c r="DN60" s="486">
        <f t="shared" si="198"/>
        <v>0</v>
      </c>
      <c r="DO60" s="486"/>
      <c r="DP60" s="486">
        <f t="shared" si="198"/>
        <v>0</v>
      </c>
      <c r="DQ60" s="486">
        <f t="shared" si="198"/>
        <v>0</v>
      </c>
      <c r="DR60" s="486">
        <f t="shared" si="198"/>
        <v>0</v>
      </c>
      <c r="DS60" s="486">
        <f t="shared" si="198"/>
        <v>0</v>
      </c>
      <c r="DT60" s="486">
        <f t="shared" si="198"/>
        <v>0</v>
      </c>
      <c r="DU60" s="486">
        <f t="shared" si="198"/>
        <v>0</v>
      </c>
      <c r="DV60" s="486">
        <f t="shared" si="198"/>
        <v>0</v>
      </c>
      <c r="DW60" s="486">
        <f t="shared" si="198"/>
        <v>0</v>
      </c>
      <c r="DX60" s="486">
        <f t="shared" si="198"/>
        <v>3459700000</v>
      </c>
      <c r="DY60" s="486">
        <f t="shared" si="198"/>
        <v>3459700000</v>
      </c>
      <c r="DZ60" s="486">
        <f t="shared" si="198"/>
        <v>0</v>
      </c>
      <c r="EA60" s="486">
        <f t="shared" si="198"/>
        <v>0</v>
      </c>
      <c r="EC60" s="448">
        <v>1000000</v>
      </c>
      <c r="ED60" s="448">
        <v>1000000</v>
      </c>
      <c r="EE60" s="448">
        <v>1000000</v>
      </c>
      <c r="EF60" s="448">
        <v>1000000</v>
      </c>
      <c r="EG60" s="448">
        <v>1000000</v>
      </c>
      <c r="EH60" s="448">
        <v>1000000</v>
      </c>
      <c r="EI60" s="448">
        <v>1000000</v>
      </c>
      <c r="EJ60" s="448">
        <v>1000000</v>
      </c>
      <c r="EK60" s="448">
        <v>1000000</v>
      </c>
      <c r="EL60" s="448">
        <v>1000000</v>
      </c>
      <c r="EM60" s="448">
        <v>1000000</v>
      </c>
      <c r="EN60" s="448">
        <v>1000000</v>
      </c>
      <c r="EP60" s="448">
        <v>1000000</v>
      </c>
      <c r="EQ60" s="448">
        <v>1000000</v>
      </c>
      <c r="ER60" s="448">
        <v>1000000</v>
      </c>
      <c r="ES60" s="448">
        <v>1000000</v>
      </c>
      <c r="ET60" s="448">
        <v>1000000</v>
      </c>
      <c r="EU60" s="448">
        <v>1000000</v>
      </c>
      <c r="EV60" s="448">
        <v>1000000</v>
      </c>
      <c r="EW60" s="448">
        <v>1000000</v>
      </c>
      <c r="EX60" s="448">
        <v>1000000</v>
      </c>
      <c r="EY60" s="448">
        <v>1000000</v>
      </c>
      <c r="EZ60" s="448">
        <v>1000000</v>
      </c>
      <c r="FA60" s="448">
        <v>1000000</v>
      </c>
    </row>
    <row r="61" spans="2:157" ht="21" customHeight="1">
      <c r="T61" s="143"/>
      <c r="U61" s="375"/>
      <c r="V61" s="198" t="s">
        <v>185</v>
      </c>
      <c r="W61" s="332">
        <f>+W172</f>
        <v>0</v>
      </c>
      <c r="X61" s="332">
        <f t="shared" ref="X61:AC61" si="199">X187</f>
        <v>0</v>
      </c>
      <c r="Y61" s="332">
        <f t="shared" si="199"/>
        <v>0</v>
      </c>
      <c r="Z61" s="332">
        <f t="shared" si="199"/>
        <v>0</v>
      </c>
      <c r="AA61" s="332">
        <f t="shared" si="199"/>
        <v>0</v>
      </c>
      <c r="AB61" s="332">
        <f t="shared" si="199"/>
        <v>0</v>
      </c>
      <c r="AC61" s="332">
        <f t="shared" si="199"/>
        <v>0</v>
      </c>
      <c r="AD61" s="396">
        <f>AD172</f>
        <v>0</v>
      </c>
      <c r="AE61" s="332">
        <f>AE172</f>
        <v>0</v>
      </c>
      <c r="AF61" s="332">
        <f>AF172</f>
        <v>0</v>
      </c>
      <c r="AG61" s="332">
        <f>AG172</f>
        <v>0</v>
      </c>
      <c r="AH61" s="396">
        <f>AH172</f>
        <v>0</v>
      </c>
      <c r="AI61" s="171">
        <f>IFERROR(AH61/AD61,0)</f>
        <v>0</v>
      </c>
      <c r="AJ61" s="432">
        <f>IFERROR(AI61/AE61,0)</f>
        <v>0</v>
      </c>
      <c r="AK61" s="486">
        <v>0</v>
      </c>
      <c r="AL61" s="396">
        <f t="shared" ref="AL61:AL66" si="200">+AH61-AK61</f>
        <v>0</v>
      </c>
      <c r="AM61" s="166">
        <f t="shared" si="190"/>
        <v>0</v>
      </c>
      <c r="AN61" s="397">
        <f>+AN172</f>
        <v>0</v>
      </c>
      <c r="AO61" s="173">
        <f t="shared" ref="AO61:AO66" si="201">IFERROR(AN61/AD61,0)</f>
        <v>0</v>
      </c>
      <c r="AP61" s="212" t="e">
        <f t="shared" si="191"/>
        <v>#DIV/0!</v>
      </c>
      <c r="AQ61" s="486">
        <v>0</v>
      </c>
      <c r="AR61" s="493">
        <f t="shared" ref="AR61:AR66" si="202">+AN61-AQ61</f>
        <v>0</v>
      </c>
      <c r="AS61" s="166">
        <f t="shared" si="192"/>
        <v>0</v>
      </c>
      <c r="AT61" s="397">
        <f>+AT172</f>
        <v>0</v>
      </c>
      <c r="AU61" s="173">
        <f t="shared" ref="AU61:AU66" si="203">IFERROR(AT61/AD61,0)</f>
        <v>0</v>
      </c>
      <c r="AV61" s="397">
        <f t="shared" si="193"/>
        <v>0</v>
      </c>
      <c r="AW61" s="332">
        <f t="shared" si="194"/>
        <v>0</v>
      </c>
      <c r="AX61" s="328"/>
      <c r="AY61" s="328"/>
      <c r="AZ61" s="140"/>
      <c r="BA61" s="140"/>
      <c r="BC61" s="139">
        <f>BC187</f>
        <v>0</v>
      </c>
      <c r="BD61" s="139">
        <f t="shared" ref="BD61:CA61" si="204">BD187</f>
        <v>0</v>
      </c>
      <c r="BE61" s="139">
        <f t="shared" si="204"/>
        <v>0</v>
      </c>
      <c r="BF61" s="139">
        <f t="shared" si="204"/>
        <v>0</v>
      </c>
      <c r="BG61" s="139">
        <f t="shared" si="204"/>
        <v>0</v>
      </c>
      <c r="BH61" s="139">
        <f t="shared" si="204"/>
        <v>0</v>
      </c>
      <c r="BI61" s="139">
        <f t="shared" si="204"/>
        <v>0</v>
      </c>
      <c r="BJ61" s="139">
        <f t="shared" si="204"/>
        <v>0</v>
      </c>
      <c r="BK61" s="139">
        <f t="shared" si="204"/>
        <v>0</v>
      </c>
      <c r="BL61" s="139">
        <f t="shared" si="204"/>
        <v>0</v>
      </c>
      <c r="BM61" s="139">
        <f t="shared" si="204"/>
        <v>0</v>
      </c>
      <c r="BN61" s="139">
        <f t="shared" si="204"/>
        <v>0</v>
      </c>
      <c r="BP61" s="139">
        <f t="shared" si="204"/>
        <v>0</v>
      </c>
      <c r="BQ61" s="139">
        <f t="shared" si="204"/>
        <v>0</v>
      </c>
      <c r="BR61" s="139">
        <f t="shared" si="204"/>
        <v>0</v>
      </c>
      <c r="BS61" s="139">
        <f t="shared" si="204"/>
        <v>0</v>
      </c>
      <c r="BT61" s="139">
        <f t="shared" si="204"/>
        <v>0</v>
      </c>
      <c r="BU61" s="139">
        <f t="shared" si="204"/>
        <v>0</v>
      </c>
      <c r="BV61" s="139">
        <f t="shared" si="204"/>
        <v>0</v>
      </c>
      <c r="BW61" s="139">
        <f t="shared" si="204"/>
        <v>0</v>
      </c>
      <c r="BX61" s="139">
        <f t="shared" si="204"/>
        <v>0</v>
      </c>
      <c r="BY61" s="139">
        <f t="shared" si="204"/>
        <v>0</v>
      </c>
      <c r="BZ61" s="139">
        <f t="shared" si="204"/>
        <v>0</v>
      </c>
      <c r="CA61" s="139">
        <f t="shared" si="204"/>
        <v>0</v>
      </c>
      <c r="CC61" s="456">
        <f t="shared" si="196"/>
        <v>0</v>
      </c>
      <c r="CD61" s="456">
        <f t="shared" si="196"/>
        <v>0</v>
      </c>
      <c r="CE61" s="456">
        <f t="shared" si="196"/>
        <v>0</v>
      </c>
      <c r="CF61" s="456">
        <f t="shared" si="196"/>
        <v>0</v>
      </c>
      <c r="CG61" s="456">
        <f t="shared" si="196"/>
        <v>0</v>
      </c>
      <c r="CH61" s="456">
        <f t="shared" si="196"/>
        <v>0</v>
      </c>
      <c r="CI61" s="456">
        <f t="shared" si="196"/>
        <v>0</v>
      </c>
      <c r="CJ61" s="456">
        <f t="shared" si="196"/>
        <v>0</v>
      </c>
      <c r="CK61" s="456">
        <f t="shared" si="196"/>
        <v>0</v>
      </c>
      <c r="CL61" s="456">
        <f t="shared" si="196"/>
        <v>0</v>
      </c>
      <c r="CM61" s="456">
        <f t="shared" si="196"/>
        <v>0</v>
      </c>
      <c r="CN61" s="456">
        <f t="shared" si="196"/>
        <v>0</v>
      </c>
      <c r="CP61" s="453">
        <f t="shared" ref="CP61:CP66" si="205">DP61/EP61</f>
        <v>0</v>
      </c>
      <c r="CQ61" s="453">
        <f t="shared" si="197"/>
        <v>0</v>
      </c>
      <c r="CR61" s="453">
        <f t="shared" si="197"/>
        <v>0</v>
      </c>
      <c r="CS61" s="453">
        <f t="shared" si="197"/>
        <v>0</v>
      </c>
      <c r="CT61" s="453">
        <f t="shared" si="197"/>
        <v>0</v>
      </c>
      <c r="CU61" s="453">
        <f t="shared" si="197"/>
        <v>0</v>
      </c>
      <c r="CV61" s="453">
        <f t="shared" si="197"/>
        <v>0</v>
      </c>
      <c r="CW61" s="453">
        <f t="shared" si="197"/>
        <v>0</v>
      </c>
      <c r="CX61" s="453">
        <f t="shared" si="197"/>
        <v>0</v>
      </c>
      <c r="CY61" s="453">
        <f t="shared" si="197"/>
        <v>0</v>
      </c>
      <c r="CZ61" s="453">
        <f t="shared" si="197"/>
        <v>0</v>
      </c>
      <c r="DA61" s="453">
        <f t="shared" si="197"/>
        <v>0</v>
      </c>
      <c r="DC61" s="486">
        <f t="shared" ref="DC61:EA62" si="206">DC187</f>
        <v>0</v>
      </c>
      <c r="DD61" s="486">
        <f t="shared" si="206"/>
        <v>0</v>
      </c>
      <c r="DE61" s="486">
        <f t="shared" si="206"/>
        <v>0</v>
      </c>
      <c r="DF61" s="486">
        <f t="shared" si="206"/>
        <v>0</v>
      </c>
      <c r="DG61" s="486">
        <f t="shared" si="206"/>
        <v>0</v>
      </c>
      <c r="DH61" s="486">
        <f t="shared" si="206"/>
        <v>0</v>
      </c>
      <c r="DI61" s="486">
        <f t="shared" si="206"/>
        <v>0</v>
      </c>
      <c r="DJ61" s="486">
        <f t="shared" si="206"/>
        <v>0</v>
      </c>
      <c r="DK61" s="486">
        <f t="shared" si="206"/>
        <v>0</v>
      </c>
      <c r="DL61" s="486">
        <f t="shared" si="206"/>
        <v>0</v>
      </c>
      <c r="DM61" s="486">
        <f t="shared" si="206"/>
        <v>0</v>
      </c>
      <c r="DN61" s="486">
        <f t="shared" si="206"/>
        <v>0</v>
      </c>
      <c r="DP61" s="486">
        <f t="shared" si="206"/>
        <v>0</v>
      </c>
      <c r="DQ61" s="486">
        <f t="shared" si="206"/>
        <v>0</v>
      </c>
      <c r="DR61" s="486">
        <f t="shared" si="206"/>
        <v>0</v>
      </c>
      <c r="DS61" s="486">
        <f t="shared" si="206"/>
        <v>0</v>
      </c>
      <c r="DT61" s="486">
        <f t="shared" si="206"/>
        <v>0</v>
      </c>
      <c r="DU61" s="486">
        <f t="shared" si="206"/>
        <v>0</v>
      </c>
      <c r="DV61" s="486">
        <f t="shared" si="206"/>
        <v>0</v>
      </c>
      <c r="DW61" s="486">
        <f t="shared" si="206"/>
        <v>0</v>
      </c>
      <c r="DX61" s="486">
        <f t="shared" si="206"/>
        <v>0</v>
      </c>
      <c r="DY61" s="486">
        <f t="shared" si="206"/>
        <v>0</v>
      </c>
      <c r="DZ61" s="486">
        <f t="shared" si="206"/>
        <v>0</v>
      </c>
      <c r="EA61" s="486">
        <f t="shared" si="206"/>
        <v>0</v>
      </c>
      <c r="EC61" s="456">
        <v>1000000</v>
      </c>
      <c r="ED61" s="459">
        <v>1000000</v>
      </c>
      <c r="EE61" s="459">
        <v>1000000</v>
      </c>
      <c r="EF61" s="459">
        <v>1000000</v>
      </c>
      <c r="EG61" s="459">
        <v>1000000</v>
      </c>
      <c r="EH61" s="459">
        <v>1000000</v>
      </c>
      <c r="EI61" s="459">
        <v>1000000</v>
      </c>
      <c r="EJ61" s="459">
        <v>1000000</v>
      </c>
      <c r="EK61" s="459">
        <v>1000000</v>
      </c>
      <c r="EL61" s="459">
        <v>1000000</v>
      </c>
      <c r="EM61" s="459">
        <v>1000000</v>
      </c>
      <c r="EN61" s="459">
        <v>1000000</v>
      </c>
      <c r="EP61" s="456">
        <v>1000000</v>
      </c>
      <c r="EQ61" s="459">
        <v>1000000</v>
      </c>
      <c r="ER61" s="459">
        <v>1000000</v>
      </c>
      <c r="ES61" s="459">
        <v>1000000</v>
      </c>
      <c r="ET61" s="459">
        <v>1000000</v>
      </c>
      <c r="EU61" s="459">
        <v>1000000</v>
      </c>
      <c r="EV61" s="459">
        <v>1000000</v>
      </c>
      <c r="EW61" s="459">
        <v>1000000</v>
      </c>
      <c r="EX61" s="459">
        <v>1000000</v>
      </c>
      <c r="EY61" s="459">
        <v>1000000</v>
      </c>
      <c r="EZ61" s="459">
        <v>1000000</v>
      </c>
      <c r="FA61" s="459">
        <v>1000000</v>
      </c>
    </row>
    <row r="62" spans="2:157" ht="21" customHeight="1">
      <c r="T62" s="143"/>
      <c r="U62" s="375"/>
      <c r="V62" s="198" t="s">
        <v>188</v>
      </c>
      <c r="W62" s="336">
        <v>0</v>
      </c>
      <c r="X62" s="336">
        <f t="shared" ref="X62:AC62" si="207">X206</f>
        <v>0</v>
      </c>
      <c r="Y62" s="336">
        <f t="shared" si="207"/>
        <v>0</v>
      </c>
      <c r="Z62" s="336">
        <f t="shared" si="207"/>
        <v>0</v>
      </c>
      <c r="AA62" s="336">
        <f t="shared" si="207"/>
        <v>0</v>
      </c>
      <c r="AB62" s="336">
        <f t="shared" si="207"/>
        <v>0</v>
      </c>
      <c r="AC62" s="336">
        <f t="shared" si="207"/>
        <v>0</v>
      </c>
      <c r="AD62" s="399">
        <v>0</v>
      </c>
      <c r="AE62" s="336">
        <v>0</v>
      </c>
      <c r="AF62" s="336">
        <v>0</v>
      </c>
      <c r="AG62" s="336">
        <v>0</v>
      </c>
      <c r="AH62" s="399">
        <v>0</v>
      </c>
      <c r="AI62" s="171">
        <f>IFERROR(AH62/AD62,0)</f>
        <v>0</v>
      </c>
      <c r="AJ62" s="211" t="e">
        <f t="shared" si="189"/>
        <v>#DIV/0!</v>
      </c>
      <c r="AK62" s="498">
        <v>0</v>
      </c>
      <c r="AL62" s="396">
        <v>0</v>
      </c>
      <c r="AM62" s="166">
        <f t="shared" si="190"/>
        <v>0</v>
      </c>
      <c r="AN62" s="397">
        <v>0</v>
      </c>
      <c r="AO62" s="173">
        <f t="shared" si="201"/>
        <v>0</v>
      </c>
      <c r="AP62" s="212" t="e">
        <f t="shared" si="191"/>
        <v>#DIV/0!</v>
      </c>
      <c r="AQ62" s="498">
        <v>0</v>
      </c>
      <c r="AR62" s="493">
        <f t="shared" si="202"/>
        <v>0</v>
      </c>
      <c r="AS62" s="166">
        <f t="shared" si="192"/>
        <v>0</v>
      </c>
      <c r="AT62" s="397">
        <v>0</v>
      </c>
      <c r="AU62" s="173">
        <f t="shared" si="203"/>
        <v>0</v>
      </c>
      <c r="AV62" s="397">
        <f t="shared" si="193"/>
        <v>0</v>
      </c>
      <c r="AW62" s="332">
        <v>0</v>
      </c>
      <c r="AX62" s="328"/>
      <c r="AY62" s="328"/>
      <c r="AZ62" s="140"/>
      <c r="BA62" s="140"/>
      <c r="BC62" s="139">
        <v>0</v>
      </c>
      <c r="BD62" s="139">
        <v>0</v>
      </c>
      <c r="BE62" s="139">
        <v>0</v>
      </c>
      <c r="BF62" s="139">
        <v>0</v>
      </c>
      <c r="BG62" s="139">
        <v>0</v>
      </c>
      <c r="BH62" s="139">
        <v>0</v>
      </c>
      <c r="BI62" s="139">
        <v>0</v>
      </c>
      <c r="BJ62" s="139">
        <v>0</v>
      </c>
      <c r="BK62" s="139">
        <v>0</v>
      </c>
      <c r="BL62" s="139">
        <v>0</v>
      </c>
      <c r="BM62" s="139">
        <v>0</v>
      </c>
      <c r="BN62" s="139">
        <v>0</v>
      </c>
      <c r="BP62" s="139">
        <v>0</v>
      </c>
      <c r="BQ62" s="139">
        <v>0</v>
      </c>
      <c r="BR62" s="139">
        <v>0</v>
      </c>
      <c r="BS62" s="139">
        <v>0</v>
      </c>
      <c r="BT62" s="139">
        <v>0</v>
      </c>
      <c r="BU62" s="139">
        <v>0</v>
      </c>
      <c r="BV62" s="139">
        <v>0</v>
      </c>
      <c r="BW62" s="139">
        <v>0</v>
      </c>
      <c r="BX62" s="139">
        <v>0</v>
      </c>
      <c r="BY62" s="139">
        <v>0</v>
      </c>
      <c r="BZ62" s="139">
        <v>0</v>
      </c>
      <c r="CA62" s="139">
        <v>0</v>
      </c>
      <c r="CC62" s="456">
        <f t="shared" si="196"/>
        <v>0</v>
      </c>
      <c r="CD62" s="456">
        <f t="shared" si="196"/>
        <v>0</v>
      </c>
      <c r="CE62" s="456">
        <f t="shared" si="196"/>
        <v>0</v>
      </c>
      <c r="CF62" s="456">
        <f t="shared" si="196"/>
        <v>0</v>
      </c>
      <c r="CG62" s="456">
        <f t="shared" si="196"/>
        <v>0</v>
      </c>
      <c r="CH62" s="456">
        <f t="shared" si="196"/>
        <v>0</v>
      </c>
      <c r="CI62" s="456">
        <f t="shared" si="196"/>
        <v>0</v>
      </c>
      <c r="CJ62" s="456">
        <f t="shared" si="196"/>
        <v>0</v>
      </c>
      <c r="CK62" s="456">
        <f t="shared" si="196"/>
        <v>0</v>
      </c>
      <c r="CL62" s="456">
        <f t="shared" si="196"/>
        <v>0</v>
      </c>
      <c r="CM62" s="456">
        <f t="shared" si="196"/>
        <v>0</v>
      </c>
      <c r="CN62" s="456">
        <f t="shared" si="196"/>
        <v>0</v>
      </c>
      <c r="CP62" s="453">
        <f t="shared" si="205"/>
        <v>0</v>
      </c>
      <c r="CQ62" s="453">
        <f t="shared" si="197"/>
        <v>0</v>
      </c>
      <c r="CR62" s="453">
        <f t="shared" si="197"/>
        <v>0</v>
      </c>
      <c r="CS62" s="453">
        <f t="shared" si="197"/>
        <v>0</v>
      </c>
      <c r="CT62" s="453">
        <f t="shared" si="197"/>
        <v>0</v>
      </c>
      <c r="CU62" s="453">
        <f t="shared" si="197"/>
        <v>0</v>
      </c>
      <c r="CV62" s="453">
        <f t="shared" si="197"/>
        <v>0</v>
      </c>
      <c r="CW62" s="453">
        <f t="shared" si="197"/>
        <v>0</v>
      </c>
      <c r="CX62" s="453">
        <f t="shared" si="197"/>
        <v>0</v>
      </c>
      <c r="CY62" s="453">
        <f t="shared" si="197"/>
        <v>0</v>
      </c>
      <c r="CZ62" s="453">
        <f t="shared" si="197"/>
        <v>0</v>
      </c>
      <c r="DA62" s="453">
        <f t="shared" si="197"/>
        <v>0</v>
      </c>
      <c r="DC62" s="486">
        <v>0</v>
      </c>
      <c r="DD62" s="368">
        <v>0</v>
      </c>
      <c r="DE62" s="368">
        <v>0</v>
      </c>
      <c r="DF62" s="368">
        <v>0</v>
      </c>
      <c r="DG62" s="368">
        <v>0</v>
      </c>
      <c r="DH62" s="368">
        <v>0</v>
      </c>
      <c r="DI62" s="368">
        <v>0</v>
      </c>
      <c r="DJ62" s="368">
        <v>0</v>
      </c>
      <c r="DK62" s="368">
        <v>0</v>
      </c>
      <c r="DL62" s="368">
        <v>0</v>
      </c>
      <c r="DM62" s="368">
        <v>0</v>
      </c>
      <c r="DN62" s="368">
        <v>0</v>
      </c>
      <c r="DP62" s="486">
        <f t="shared" si="206"/>
        <v>0</v>
      </c>
      <c r="DQ62" s="486">
        <f t="shared" si="206"/>
        <v>0</v>
      </c>
      <c r="DR62" s="486">
        <f t="shared" si="206"/>
        <v>0</v>
      </c>
      <c r="DS62" s="486">
        <f t="shared" si="206"/>
        <v>0</v>
      </c>
      <c r="DT62" s="486">
        <f t="shared" si="206"/>
        <v>0</v>
      </c>
      <c r="DU62" s="486">
        <f t="shared" si="206"/>
        <v>0</v>
      </c>
      <c r="DV62" s="486">
        <f t="shared" si="206"/>
        <v>0</v>
      </c>
      <c r="DW62" s="486">
        <f t="shared" si="206"/>
        <v>0</v>
      </c>
      <c r="DX62" s="486">
        <f t="shared" si="206"/>
        <v>0</v>
      </c>
      <c r="DY62" s="486">
        <f t="shared" si="206"/>
        <v>0</v>
      </c>
      <c r="DZ62" s="486">
        <f t="shared" si="206"/>
        <v>0</v>
      </c>
      <c r="EA62" s="486">
        <f t="shared" si="206"/>
        <v>0</v>
      </c>
      <c r="EC62" s="456">
        <v>1000000</v>
      </c>
      <c r="ED62" s="459">
        <v>1000000</v>
      </c>
      <c r="EE62" s="459">
        <v>1000000</v>
      </c>
      <c r="EF62" s="459">
        <v>1000000</v>
      </c>
      <c r="EG62" s="459">
        <v>1000000</v>
      </c>
      <c r="EH62" s="459">
        <v>1000000</v>
      </c>
      <c r="EI62" s="459">
        <v>1000000</v>
      </c>
      <c r="EJ62" s="459">
        <v>1000000</v>
      </c>
      <c r="EK62" s="459">
        <v>1000000</v>
      </c>
      <c r="EL62" s="459">
        <v>1000000</v>
      </c>
      <c r="EM62" s="459">
        <v>1000000</v>
      </c>
      <c r="EN62" s="459">
        <v>1000000</v>
      </c>
      <c r="EP62" s="456">
        <v>1000000</v>
      </c>
      <c r="EQ62" s="459">
        <v>1000000</v>
      </c>
      <c r="ER62" s="459">
        <v>1000000</v>
      </c>
      <c r="ES62" s="459">
        <v>1000000</v>
      </c>
      <c r="ET62" s="459">
        <v>1000000</v>
      </c>
      <c r="EU62" s="459">
        <v>1000000</v>
      </c>
      <c r="EV62" s="459">
        <v>1000000</v>
      </c>
      <c r="EW62" s="459">
        <v>1000000</v>
      </c>
      <c r="EX62" s="459">
        <v>1000000</v>
      </c>
      <c r="EY62" s="459">
        <v>1000000</v>
      </c>
      <c r="EZ62" s="459">
        <v>1000000</v>
      </c>
      <c r="FA62" s="459">
        <v>1000000</v>
      </c>
    </row>
    <row r="63" spans="2:157" ht="21" customHeight="1">
      <c r="T63" s="143"/>
      <c r="U63" s="375"/>
      <c r="V63" s="198" t="s">
        <v>191</v>
      </c>
      <c r="W63" s="332">
        <f>+W223</f>
        <v>0</v>
      </c>
      <c r="X63" s="332">
        <f t="shared" ref="X63:AC63" si="208">X236</f>
        <v>0</v>
      </c>
      <c r="Y63" s="332">
        <f t="shared" si="208"/>
        <v>0</v>
      </c>
      <c r="Z63" s="332">
        <f t="shared" si="208"/>
        <v>0</v>
      </c>
      <c r="AA63" s="332">
        <f t="shared" si="208"/>
        <v>0</v>
      </c>
      <c r="AB63" s="332">
        <f t="shared" si="208"/>
        <v>0</v>
      </c>
      <c r="AC63" s="332">
        <f t="shared" si="208"/>
        <v>0</v>
      </c>
      <c r="AD63" s="396">
        <f>AD223</f>
        <v>0</v>
      </c>
      <c r="AE63" s="332">
        <f>AE223</f>
        <v>0</v>
      </c>
      <c r="AF63" s="332">
        <f>AF223</f>
        <v>0</v>
      </c>
      <c r="AG63" s="332">
        <f>AG223</f>
        <v>0</v>
      </c>
      <c r="AH63" s="396">
        <f>AH223</f>
        <v>0</v>
      </c>
      <c r="AI63" s="171">
        <f>IFERROR(AH63/AD63,0)</f>
        <v>0</v>
      </c>
      <c r="AJ63" s="211" t="e">
        <f t="shared" si="189"/>
        <v>#DIV/0!</v>
      </c>
      <c r="AK63" s="486">
        <f>AK223</f>
        <v>0</v>
      </c>
      <c r="AL63" s="396">
        <f t="shared" si="200"/>
        <v>0</v>
      </c>
      <c r="AM63" s="166">
        <f t="shared" si="190"/>
        <v>0</v>
      </c>
      <c r="AN63" s="397">
        <f>+AN223</f>
        <v>0</v>
      </c>
      <c r="AO63" s="173">
        <f t="shared" si="201"/>
        <v>0</v>
      </c>
      <c r="AP63" s="212" t="e">
        <f t="shared" si="191"/>
        <v>#DIV/0!</v>
      </c>
      <c r="AQ63" s="486">
        <f>AQ223</f>
        <v>0</v>
      </c>
      <c r="AR63" s="493">
        <f t="shared" si="202"/>
        <v>0</v>
      </c>
      <c r="AS63" s="166">
        <f t="shared" si="192"/>
        <v>0</v>
      </c>
      <c r="AT63" s="397">
        <f>+AT223</f>
        <v>0</v>
      </c>
      <c r="AU63" s="173">
        <f t="shared" si="203"/>
        <v>0</v>
      </c>
      <c r="AV63" s="397">
        <f t="shared" si="193"/>
        <v>0</v>
      </c>
      <c r="AW63" s="332">
        <f t="shared" si="194"/>
        <v>0</v>
      </c>
      <c r="AX63" s="328"/>
      <c r="AY63" s="328"/>
      <c r="AZ63" s="140"/>
      <c r="BA63" s="140"/>
      <c r="BC63" s="139">
        <f>BC225</f>
        <v>0</v>
      </c>
      <c r="BD63" s="139">
        <f t="shared" ref="BD63:CA63" si="209">BD225</f>
        <v>0</v>
      </c>
      <c r="BE63" s="139">
        <f t="shared" si="209"/>
        <v>0</v>
      </c>
      <c r="BF63" s="139">
        <f t="shared" si="209"/>
        <v>0</v>
      </c>
      <c r="BG63" s="139">
        <f t="shared" si="209"/>
        <v>0</v>
      </c>
      <c r="BH63" s="139">
        <f t="shared" si="209"/>
        <v>0</v>
      </c>
      <c r="BI63" s="139">
        <f t="shared" si="209"/>
        <v>0</v>
      </c>
      <c r="BJ63" s="139">
        <f t="shared" si="209"/>
        <v>0</v>
      </c>
      <c r="BK63" s="139">
        <f t="shared" si="209"/>
        <v>0</v>
      </c>
      <c r="BL63" s="139">
        <f t="shared" si="209"/>
        <v>0</v>
      </c>
      <c r="BM63" s="139">
        <f t="shared" si="209"/>
        <v>0</v>
      </c>
      <c r="BN63" s="139">
        <f t="shared" si="209"/>
        <v>0</v>
      </c>
      <c r="BO63" s="139"/>
      <c r="BP63" s="139">
        <f t="shared" si="209"/>
        <v>0</v>
      </c>
      <c r="BQ63" s="139">
        <f t="shared" si="209"/>
        <v>0</v>
      </c>
      <c r="BR63" s="139">
        <f t="shared" si="209"/>
        <v>0</v>
      </c>
      <c r="BS63" s="139">
        <f t="shared" si="209"/>
        <v>0</v>
      </c>
      <c r="BT63" s="139">
        <f t="shared" si="209"/>
        <v>0</v>
      </c>
      <c r="BU63" s="139">
        <f t="shared" si="209"/>
        <v>0</v>
      </c>
      <c r="BV63" s="139">
        <f t="shared" si="209"/>
        <v>0</v>
      </c>
      <c r="BW63" s="139">
        <f t="shared" si="209"/>
        <v>0</v>
      </c>
      <c r="BX63" s="139">
        <f t="shared" si="209"/>
        <v>0</v>
      </c>
      <c r="BY63" s="139">
        <f t="shared" si="209"/>
        <v>0</v>
      </c>
      <c r="BZ63" s="139">
        <f t="shared" si="209"/>
        <v>0</v>
      </c>
      <c r="CA63" s="139">
        <f t="shared" si="209"/>
        <v>0</v>
      </c>
      <c r="CC63" s="456">
        <f t="shared" si="196"/>
        <v>0</v>
      </c>
      <c r="CD63" s="456">
        <f t="shared" si="196"/>
        <v>0</v>
      </c>
      <c r="CE63" s="456">
        <f t="shared" si="196"/>
        <v>0</v>
      </c>
      <c r="CF63" s="456">
        <f t="shared" si="196"/>
        <v>0</v>
      </c>
      <c r="CG63" s="456">
        <f t="shared" si="196"/>
        <v>0</v>
      </c>
      <c r="CH63" s="456">
        <f t="shared" si="196"/>
        <v>0</v>
      </c>
      <c r="CI63" s="456">
        <f t="shared" si="196"/>
        <v>0</v>
      </c>
      <c r="CJ63" s="456">
        <f t="shared" si="196"/>
        <v>0</v>
      </c>
      <c r="CK63" s="456">
        <f t="shared" si="196"/>
        <v>0</v>
      </c>
      <c r="CL63" s="456">
        <f t="shared" si="196"/>
        <v>0</v>
      </c>
      <c r="CM63" s="456">
        <f t="shared" si="196"/>
        <v>0</v>
      </c>
      <c r="CN63" s="456">
        <f t="shared" si="196"/>
        <v>0</v>
      </c>
      <c r="CP63" s="453">
        <f t="shared" si="205"/>
        <v>0</v>
      </c>
      <c r="CQ63" s="453">
        <f t="shared" si="197"/>
        <v>0</v>
      </c>
      <c r="CR63" s="453">
        <f t="shared" si="197"/>
        <v>0</v>
      </c>
      <c r="CS63" s="453">
        <f t="shared" si="197"/>
        <v>0</v>
      </c>
      <c r="CT63" s="453">
        <f t="shared" si="197"/>
        <v>0</v>
      </c>
      <c r="CU63" s="453">
        <f t="shared" si="197"/>
        <v>0</v>
      </c>
      <c r="CV63" s="453">
        <f t="shared" si="197"/>
        <v>0</v>
      </c>
      <c r="CW63" s="453">
        <f t="shared" si="197"/>
        <v>0</v>
      </c>
      <c r="CX63" s="453">
        <f t="shared" si="197"/>
        <v>0</v>
      </c>
      <c r="CY63" s="453">
        <f t="shared" si="197"/>
        <v>0</v>
      </c>
      <c r="CZ63" s="453">
        <f t="shared" si="197"/>
        <v>0</v>
      </c>
      <c r="DA63" s="453">
        <f t="shared" si="197"/>
        <v>0</v>
      </c>
      <c r="DC63" s="486">
        <f>DC223</f>
        <v>0</v>
      </c>
      <c r="DD63" s="486">
        <f t="shared" ref="DD63:EA63" si="210">DD223</f>
        <v>0</v>
      </c>
      <c r="DE63" s="486">
        <f t="shared" si="210"/>
        <v>0</v>
      </c>
      <c r="DF63" s="486">
        <f t="shared" si="210"/>
        <v>0</v>
      </c>
      <c r="DG63" s="486">
        <f t="shared" si="210"/>
        <v>0</v>
      </c>
      <c r="DH63" s="486">
        <f t="shared" si="210"/>
        <v>0</v>
      </c>
      <c r="DI63" s="486">
        <f t="shared" si="210"/>
        <v>0</v>
      </c>
      <c r="DJ63" s="486">
        <f t="shared" si="210"/>
        <v>0</v>
      </c>
      <c r="DK63" s="486">
        <f t="shared" si="210"/>
        <v>0</v>
      </c>
      <c r="DL63" s="486">
        <f t="shared" si="210"/>
        <v>0</v>
      </c>
      <c r="DM63" s="486">
        <f t="shared" si="210"/>
        <v>0</v>
      </c>
      <c r="DN63" s="486">
        <f t="shared" si="210"/>
        <v>0</v>
      </c>
      <c r="DO63" s="486"/>
      <c r="DP63" s="486">
        <f t="shared" si="210"/>
        <v>0</v>
      </c>
      <c r="DQ63" s="486">
        <f t="shared" si="210"/>
        <v>0</v>
      </c>
      <c r="DR63" s="486">
        <f t="shared" si="210"/>
        <v>0</v>
      </c>
      <c r="DS63" s="486">
        <f t="shared" si="210"/>
        <v>0</v>
      </c>
      <c r="DT63" s="486">
        <f t="shared" si="210"/>
        <v>0</v>
      </c>
      <c r="DU63" s="486">
        <f t="shared" si="210"/>
        <v>0</v>
      </c>
      <c r="DV63" s="486">
        <f t="shared" si="210"/>
        <v>0</v>
      </c>
      <c r="DW63" s="486">
        <f t="shared" si="210"/>
        <v>0</v>
      </c>
      <c r="DX63" s="486">
        <f t="shared" si="210"/>
        <v>0</v>
      </c>
      <c r="DY63" s="486">
        <f t="shared" si="210"/>
        <v>0</v>
      </c>
      <c r="DZ63" s="486">
        <f t="shared" si="210"/>
        <v>0</v>
      </c>
      <c r="EA63" s="486">
        <f t="shared" si="210"/>
        <v>0</v>
      </c>
      <c r="EC63" s="456">
        <v>1000000</v>
      </c>
      <c r="ED63" s="459">
        <v>1000000</v>
      </c>
      <c r="EE63" s="459">
        <v>1000000</v>
      </c>
      <c r="EF63" s="459">
        <v>1000000</v>
      </c>
      <c r="EG63" s="459">
        <v>1000000</v>
      </c>
      <c r="EH63" s="459">
        <v>1000000</v>
      </c>
      <c r="EI63" s="459">
        <v>1000000</v>
      </c>
      <c r="EJ63" s="459">
        <v>1000000</v>
      </c>
      <c r="EK63" s="459">
        <v>1000000</v>
      </c>
      <c r="EL63" s="459">
        <v>1000000</v>
      </c>
      <c r="EM63" s="459">
        <v>1000000</v>
      </c>
      <c r="EN63" s="459">
        <v>1000000</v>
      </c>
      <c r="EP63" s="456">
        <v>1000000</v>
      </c>
      <c r="EQ63" s="459">
        <v>1000000</v>
      </c>
      <c r="ER63" s="459">
        <v>1000000</v>
      </c>
      <c r="ES63" s="459">
        <v>1000000</v>
      </c>
      <c r="ET63" s="459">
        <v>1000000</v>
      </c>
      <c r="EU63" s="459">
        <v>1000000</v>
      </c>
      <c r="EV63" s="459">
        <v>1000000</v>
      </c>
      <c r="EW63" s="459">
        <v>1000000</v>
      </c>
      <c r="EX63" s="459">
        <v>1000000</v>
      </c>
      <c r="EY63" s="459">
        <v>1000000</v>
      </c>
      <c r="EZ63" s="459">
        <v>1000000</v>
      </c>
      <c r="FA63" s="459">
        <v>1000000</v>
      </c>
    </row>
    <row r="64" spans="2:157" ht="21" customHeight="1">
      <c r="T64" s="143"/>
      <c r="U64" s="375"/>
      <c r="V64" s="198" t="s">
        <v>194</v>
      </c>
      <c r="W64" s="332">
        <f>+W246</f>
        <v>0</v>
      </c>
      <c r="X64" s="332">
        <f t="shared" ref="X64:AC64" si="211">X257</f>
        <v>0</v>
      </c>
      <c r="Y64" s="332">
        <f t="shared" si="211"/>
        <v>0</v>
      </c>
      <c r="Z64" s="332">
        <f t="shared" si="211"/>
        <v>0</v>
      </c>
      <c r="AA64" s="332">
        <f t="shared" si="211"/>
        <v>0</v>
      </c>
      <c r="AB64" s="332">
        <f t="shared" si="211"/>
        <v>0</v>
      </c>
      <c r="AC64" s="332">
        <f t="shared" si="211"/>
        <v>0</v>
      </c>
      <c r="AD64" s="396">
        <f>AD246</f>
        <v>0</v>
      </c>
      <c r="AE64" s="332">
        <f>AE246</f>
        <v>0</v>
      </c>
      <c r="AF64" s="332">
        <f>AF246</f>
        <v>0</v>
      </c>
      <c r="AG64" s="332">
        <f>AG246</f>
        <v>0</v>
      </c>
      <c r="AH64" s="396">
        <f>AH246</f>
        <v>0</v>
      </c>
      <c r="AI64" s="171">
        <f>IFERROR(AH64/AD64,0)</f>
        <v>0</v>
      </c>
      <c r="AJ64" s="211" t="e">
        <f t="shared" si="189"/>
        <v>#DIV/0!</v>
      </c>
      <c r="AK64" s="486">
        <f>AK246</f>
        <v>0</v>
      </c>
      <c r="AL64" s="396">
        <f t="shared" si="200"/>
        <v>0</v>
      </c>
      <c r="AM64" s="166">
        <f t="shared" si="190"/>
        <v>0</v>
      </c>
      <c r="AN64" s="397">
        <f>AN246</f>
        <v>0</v>
      </c>
      <c r="AO64" s="173">
        <f t="shared" si="201"/>
        <v>0</v>
      </c>
      <c r="AP64" s="212" t="e">
        <f t="shared" si="191"/>
        <v>#DIV/0!</v>
      </c>
      <c r="AQ64" s="486">
        <f>AQ246</f>
        <v>0</v>
      </c>
      <c r="AR64" s="493">
        <f t="shared" si="202"/>
        <v>0</v>
      </c>
      <c r="AS64" s="166">
        <f t="shared" si="192"/>
        <v>0</v>
      </c>
      <c r="AT64" s="397">
        <f>AT246</f>
        <v>0</v>
      </c>
      <c r="AU64" s="173">
        <f t="shared" si="203"/>
        <v>0</v>
      </c>
      <c r="AV64" s="397">
        <f t="shared" si="193"/>
        <v>0</v>
      </c>
      <c r="AW64" s="332">
        <f t="shared" si="194"/>
        <v>0</v>
      </c>
      <c r="AX64" s="328"/>
      <c r="AY64" s="328"/>
      <c r="AZ64" s="140"/>
      <c r="BA64" s="140"/>
      <c r="BC64" s="139">
        <v>0</v>
      </c>
      <c r="BD64" s="139">
        <v>0</v>
      </c>
      <c r="BE64" s="139">
        <v>0</v>
      </c>
      <c r="BF64" s="139">
        <v>0</v>
      </c>
      <c r="BG64" s="139">
        <v>0</v>
      </c>
      <c r="BH64" s="139">
        <v>0</v>
      </c>
      <c r="BI64" s="139">
        <v>0</v>
      </c>
      <c r="BJ64" s="139">
        <v>0</v>
      </c>
      <c r="BK64" s="139">
        <v>0</v>
      </c>
      <c r="BL64" s="139">
        <v>0</v>
      </c>
      <c r="BM64" s="139">
        <v>0</v>
      </c>
      <c r="BN64" s="139">
        <v>0</v>
      </c>
      <c r="BO64" s="139"/>
      <c r="BP64" s="139">
        <v>0</v>
      </c>
      <c r="BQ64" s="139">
        <v>0</v>
      </c>
      <c r="BR64" s="139">
        <v>0</v>
      </c>
      <c r="BS64" s="139">
        <v>0</v>
      </c>
      <c r="BT64" s="139">
        <v>0</v>
      </c>
      <c r="BU64" s="139">
        <v>0</v>
      </c>
      <c r="BV64" s="139">
        <v>0</v>
      </c>
      <c r="BW64" s="139">
        <v>0</v>
      </c>
      <c r="BX64" s="139">
        <v>0</v>
      </c>
      <c r="BY64" s="139">
        <v>0</v>
      </c>
      <c r="BZ64" s="139">
        <v>0</v>
      </c>
      <c r="CA64" s="139">
        <v>0</v>
      </c>
      <c r="CC64" s="456">
        <f t="shared" si="196"/>
        <v>0</v>
      </c>
      <c r="CD64" s="456">
        <f t="shared" si="196"/>
        <v>0</v>
      </c>
      <c r="CE64" s="456">
        <f t="shared" si="196"/>
        <v>0</v>
      </c>
      <c r="CF64" s="456">
        <f t="shared" si="196"/>
        <v>0</v>
      </c>
      <c r="CG64" s="456">
        <f t="shared" si="196"/>
        <v>0</v>
      </c>
      <c r="CH64" s="456">
        <f t="shared" si="196"/>
        <v>0</v>
      </c>
      <c r="CI64" s="456">
        <f t="shared" si="196"/>
        <v>0</v>
      </c>
      <c r="CJ64" s="456">
        <f t="shared" si="196"/>
        <v>0</v>
      </c>
      <c r="CK64" s="456">
        <f t="shared" si="196"/>
        <v>0</v>
      </c>
      <c r="CL64" s="456">
        <f t="shared" si="196"/>
        <v>0</v>
      </c>
      <c r="CM64" s="456">
        <f t="shared" si="196"/>
        <v>0</v>
      </c>
      <c r="CN64" s="456">
        <f t="shared" si="196"/>
        <v>0</v>
      </c>
      <c r="CP64" s="453">
        <f t="shared" si="205"/>
        <v>0</v>
      </c>
      <c r="CQ64" s="453">
        <f t="shared" si="197"/>
        <v>0</v>
      </c>
      <c r="CR64" s="453">
        <f t="shared" si="197"/>
        <v>0</v>
      </c>
      <c r="CS64" s="453">
        <f t="shared" si="197"/>
        <v>0</v>
      </c>
      <c r="CT64" s="453">
        <f t="shared" si="197"/>
        <v>0</v>
      </c>
      <c r="CU64" s="453">
        <f t="shared" si="197"/>
        <v>0</v>
      </c>
      <c r="CV64" s="453">
        <f t="shared" si="197"/>
        <v>0</v>
      </c>
      <c r="CW64" s="453">
        <f t="shared" si="197"/>
        <v>0</v>
      </c>
      <c r="CX64" s="453">
        <f t="shared" si="197"/>
        <v>0</v>
      </c>
      <c r="CY64" s="453">
        <f t="shared" si="197"/>
        <v>0</v>
      </c>
      <c r="CZ64" s="453">
        <f t="shared" si="197"/>
        <v>0</v>
      </c>
      <c r="DA64" s="453">
        <f t="shared" si="197"/>
        <v>0</v>
      </c>
      <c r="DC64" s="486">
        <f>DC246</f>
        <v>0</v>
      </c>
      <c r="DD64" s="486">
        <f t="shared" ref="DD64:EA64" si="212">DD246</f>
        <v>0</v>
      </c>
      <c r="DE64" s="486">
        <f t="shared" si="212"/>
        <v>0</v>
      </c>
      <c r="DF64" s="486">
        <f t="shared" si="212"/>
        <v>0</v>
      </c>
      <c r="DG64" s="486">
        <f t="shared" si="212"/>
        <v>0</v>
      </c>
      <c r="DH64" s="486">
        <f t="shared" si="212"/>
        <v>0</v>
      </c>
      <c r="DI64" s="486">
        <f t="shared" si="212"/>
        <v>0</v>
      </c>
      <c r="DJ64" s="486">
        <f t="shared" si="212"/>
        <v>0</v>
      </c>
      <c r="DK64" s="486">
        <f t="shared" si="212"/>
        <v>0</v>
      </c>
      <c r="DL64" s="486">
        <f t="shared" si="212"/>
        <v>0</v>
      </c>
      <c r="DM64" s="486">
        <f t="shared" si="212"/>
        <v>0</v>
      </c>
      <c r="DN64" s="486">
        <f t="shared" si="212"/>
        <v>0</v>
      </c>
      <c r="DO64" s="486"/>
      <c r="DP64" s="486">
        <f t="shared" si="212"/>
        <v>0</v>
      </c>
      <c r="DQ64" s="486">
        <f t="shared" si="212"/>
        <v>0</v>
      </c>
      <c r="DR64" s="486">
        <f t="shared" si="212"/>
        <v>0</v>
      </c>
      <c r="DS64" s="486">
        <f t="shared" si="212"/>
        <v>0</v>
      </c>
      <c r="DT64" s="486">
        <f t="shared" si="212"/>
        <v>0</v>
      </c>
      <c r="DU64" s="486">
        <f t="shared" si="212"/>
        <v>0</v>
      </c>
      <c r="DV64" s="486">
        <f t="shared" si="212"/>
        <v>0</v>
      </c>
      <c r="DW64" s="486">
        <f t="shared" si="212"/>
        <v>0</v>
      </c>
      <c r="DX64" s="486">
        <f t="shared" si="212"/>
        <v>0</v>
      </c>
      <c r="DY64" s="486">
        <f t="shared" si="212"/>
        <v>0</v>
      </c>
      <c r="DZ64" s="486">
        <f t="shared" si="212"/>
        <v>0</v>
      </c>
      <c r="EA64" s="486">
        <f t="shared" si="212"/>
        <v>0</v>
      </c>
      <c r="EC64" s="456">
        <v>1000000</v>
      </c>
      <c r="ED64" s="459">
        <v>1000000</v>
      </c>
      <c r="EE64" s="459">
        <v>1000000</v>
      </c>
      <c r="EF64" s="459">
        <v>1000000</v>
      </c>
      <c r="EG64" s="459">
        <v>1000000</v>
      </c>
      <c r="EH64" s="459">
        <v>1000000</v>
      </c>
      <c r="EI64" s="459">
        <v>1000000</v>
      </c>
      <c r="EJ64" s="459">
        <v>1000000</v>
      </c>
      <c r="EK64" s="459">
        <v>1000000</v>
      </c>
      <c r="EL64" s="459">
        <v>1000000</v>
      </c>
      <c r="EM64" s="459">
        <v>1000000</v>
      </c>
      <c r="EN64" s="459">
        <v>1000000</v>
      </c>
      <c r="EP64" s="456">
        <v>1000000</v>
      </c>
      <c r="EQ64" s="459">
        <v>1000000</v>
      </c>
      <c r="ER64" s="459">
        <v>1000000</v>
      </c>
      <c r="ES64" s="459">
        <v>1000000</v>
      </c>
      <c r="ET64" s="459">
        <v>1000000</v>
      </c>
      <c r="EU64" s="459">
        <v>1000000</v>
      </c>
      <c r="EV64" s="459">
        <v>1000000</v>
      </c>
      <c r="EW64" s="459">
        <v>1000000</v>
      </c>
      <c r="EX64" s="459">
        <v>1000000</v>
      </c>
      <c r="EY64" s="459">
        <v>1000000</v>
      </c>
      <c r="EZ64" s="459">
        <v>1000000</v>
      </c>
      <c r="FA64" s="459">
        <v>1000000</v>
      </c>
    </row>
    <row r="65" spans="1:157" ht="21" customHeight="1">
      <c r="T65" s="143"/>
      <c r="U65" s="375"/>
      <c r="V65" s="198" t="s">
        <v>197</v>
      </c>
      <c r="W65" s="332">
        <f>+W269</f>
        <v>0</v>
      </c>
      <c r="X65" s="332" t="e">
        <f>#REF!</f>
        <v>#REF!</v>
      </c>
      <c r="Y65" s="332" t="e">
        <f>#REF!</f>
        <v>#REF!</v>
      </c>
      <c r="Z65" s="332" t="e">
        <f>#REF!</f>
        <v>#REF!</v>
      </c>
      <c r="AA65" s="332" t="e">
        <f>#REF!</f>
        <v>#REF!</v>
      </c>
      <c r="AB65" s="332" t="e">
        <f>#REF!</f>
        <v>#REF!</v>
      </c>
      <c r="AC65" s="332" t="e">
        <f>#REF!</f>
        <v>#REF!</v>
      </c>
      <c r="AD65" s="396">
        <f>AD269</f>
        <v>0</v>
      </c>
      <c r="AE65" s="332">
        <f>AE269</f>
        <v>0</v>
      </c>
      <c r="AF65" s="332">
        <f>AF269</f>
        <v>0</v>
      </c>
      <c r="AG65" s="332">
        <f>AG269</f>
        <v>0</v>
      </c>
      <c r="AH65" s="396">
        <f>AH269</f>
        <v>0</v>
      </c>
      <c r="AI65" s="171">
        <f>IFERROR(AH65/AD65,0)</f>
        <v>0</v>
      </c>
      <c r="AJ65" s="211" t="e">
        <f t="shared" si="189"/>
        <v>#DIV/0!</v>
      </c>
      <c r="AK65" s="486">
        <f>AK269</f>
        <v>0</v>
      </c>
      <c r="AL65" s="396">
        <f t="shared" si="200"/>
        <v>0</v>
      </c>
      <c r="AM65" s="166">
        <f t="shared" si="190"/>
        <v>0</v>
      </c>
      <c r="AN65" s="397">
        <f>AN269</f>
        <v>0</v>
      </c>
      <c r="AO65" s="173">
        <f t="shared" si="201"/>
        <v>0</v>
      </c>
      <c r="AP65" s="212" t="e">
        <f t="shared" si="191"/>
        <v>#DIV/0!</v>
      </c>
      <c r="AQ65" s="486">
        <f>AQ269</f>
        <v>0</v>
      </c>
      <c r="AR65" s="493">
        <f t="shared" si="202"/>
        <v>0</v>
      </c>
      <c r="AS65" s="166">
        <f t="shared" si="192"/>
        <v>0</v>
      </c>
      <c r="AT65" s="397">
        <f>AT269</f>
        <v>0</v>
      </c>
      <c r="AU65" s="173">
        <f t="shared" si="203"/>
        <v>0</v>
      </c>
      <c r="AV65" s="397">
        <f t="shared" si="193"/>
        <v>0</v>
      </c>
      <c r="AW65" s="332">
        <f t="shared" si="194"/>
        <v>0</v>
      </c>
      <c r="AX65" s="328"/>
      <c r="AY65" s="328"/>
      <c r="AZ65" s="140"/>
      <c r="BA65" s="140"/>
      <c r="BC65" s="139">
        <f>BC269</f>
        <v>0</v>
      </c>
      <c r="BD65" s="139">
        <f t="shared" ref="BD65:CA65" si="213">BD269</f>
        <v>0</v>
      </c>
      <c r="BE65" s="139">
        <f t="shared" si="213"/>
        <v>0</v>
      </c>
      <c r="BF65" s="139">
        <f t="shared" si="213"/>
        <v>0</v>
      </c>
      <c r="BG65" s="139">
        <f t="shared" si="213"/>
        <v>0</v>
      </c>
      <c r="BH65" s="139">
        <f t="shared" si="213"/>
        <v>0</v>
      </c>
      <c r="BI65" s="139">
        <f t="shared" si="213"/>
        <v>0</v>
      </c>
      <c r="BJ65" s="139">
        <f t="shared" si="213"/>
        <v>0</v>
      </c>
      <c r="BK65" s="139">
        <f t="shared" si="213"/>
        <v>0</v>
      </c>
      <c r="BL65" s="139">
        <f t="shared" si="213"/>
        <v>0</v>
      </c>
      <c r="BM65" s="139">
        <f t="shared" si="213"/>
        <v>0</v>
      </c>
      <c r="BN65" s="139">
        <f t="shared" si="213"/>
        <v>0</v>
      </c>
      <c r="BO65" s="139"/>
      <c r="BP65" s="139">
        <f t="shared" si="213"/>
        <v>0</v>
      </c>
      <c r="BQ65" s="139">
        <f t="shared" si="213"/>
        <v>0</v>
      </c>
      <c r="BR65" s="139">
        <f t="shared" si="213"/>
        <v>0</v>
      </c>
      <c r="BS65" s="139">
        <f t="shared" si="213"/>
        <v>0</v>
      </c>
      <c r="BT65" s="139">
        <f t="shared" si="213"/>
        <v>0</v>
      </c>
      <c r="BU65" s="139">
        <f t="shared" si="213"/>
        <v>0</v>
      </c>
      <c r="BV65" s="139">
        <f t="shared" si="213"/>
        <v>0</v>
      </c>
      <c r="BW65" s="139">
        <f t="shared" si="213"/>
        <v>0</v>
      </c>
      <c r="BX65" s="139">
        <f t="shared" si="213"/>
        <v>0</v>
      </c>
      <c r="BY65" s="139">
        <f t="shared" si="213"/>
        <v>0</v>
      </c>
      <c r="BZ65" s="139">
        <f t="shared" si="213"/>
        <v>0</v>
      </c>
      <c r="CA65" s="139">
        <f t="shared" si="213"/>
        <v>0</v>
      </c>
      <c r="CC65" s="456">
        <f t="shared" si="196"/>
        <v>0</v>
      </c>
      <c r="CD65" s="456">
        <f t="shared" si="196"/>
        <v>0</v>
      </c>
      <c r="CE65" s="456">
        <f t="shared" si="196"/>
        <v>0</v>
      </c>
      <c r="CF65" s="456">
        <f t="shared" si="196"/>
        <v>0</v>
      </c>
      <c r="CG65" s="456">
        <f t="shared" si="196"/>
        <v>0</v>
      </c>
      <c r="CH65" s="456">
        <f t="shared" si="196"/>
        <v>0</v>
      </c>
      <c r="CI65" s="456">
        <f t="shared" si="196"/>
        <v>0</v>
      </c>
      <c r="CJ65" s="456">
        <f t="shared" si="196"/>
        <v>0</v>
      </c>
      <c r="CK65" s="456">
        <f t="shared" si="196"/>
        <v>0</v>
      </c>
      <c r="CL65" s="456">
        <f t="shared" si="196"/>
        <v>0</v>
      </c>
      <c r="CM65" s="456">
        <f t="shared" si="196"/>
        <v>0</v>
      </c>
      <c r="CN65" s="456">
        <f t="shared" si="196"/>
        <v>0</v>
      </c>
      <c r="CP65" s="453">
        <f t="shared" si="205"/>
        <v>0</v>
      </c>
      <c r="CQ65" s="453">
        <f t="shared" si="197"/>
        <v>0</v>
      </c>
      <c r="CR65" s="453">
        <f t="shared" si="197"/>
        <v>0</v>
      </c>
      <c r="CS65" s="453">
        <f t="shared" si="197"/>
        <v>0</v>
      </c>
      <c r="CT65" s="453">
        <f t="shared" si="197"/>
        <v>0</v>
      </c>
      <c r="CU65" s="453">
        <f t="shared" si="197"/>
        <v>0</v>
      </c>
      <c r="CV65" s="453">
        <f t="shared" si="197"/>
        <v>0</v>
      </c>
      <c r="CW65" s="453">
        <f t="shared" si="197"/>
        <v>0</v>
      </c>
      <c r="CX65" s="453">
        <f t="shared" si="197"/>
        <v>0</v>
      </c>
      <c r="CY65" s="453">
        <f t="shared" si="197"/>
        <v>0</v>
      </c>
      <c r="CZ65" s="453">
        <f t="shared" si="197"/>
        <v>0</v>
      </c>
      <c r="DA65" s="453">
        <f t="shared" si="197"/>
        <v>0</v>
      </c>
      <c r="DC65" s="486">
        <f>DC269</f>
        <v>0</v>
      </c>
      <c r="DD65" s="486">
        <f t="shared" ref="DD65:EA65" si="214">DD269</f>
        <v>0</v>
      </c>
      <c r="DE65" s="486">
        <f t="shared" si="214"/>
        <v>0</v>
      </c>
      <c r="DF65" s="486">
        <f t="shared" si="214"/>
        <v>0</v>
      </c>
      <c r="DG65" s="486">
        <f t="shared" si="214"/>
        <v>0</v>
      </c>
      <c r="DH65" s="486">
        <f t="shared" si="214"/>
        <v>0</v>
      </c>
      <c r="DI65" s="486">
        <f t="shared" si="214"/>
        <v>0</v>
      </c>
      <c r="DJ65" s="486">
        <f t="shared" si="214"/>
        <v>0</v>
      </c>
      <c r="DK65" s="486">
        <f t="shared" si="214"/>
        <v>0</v>
      </c>
      <c r="DL65" s="486">
        <f t="shared" si="214"/>
        <v>0</v>
      </c>
      <c r="DM65" s="486">
        <f t="shared" si="214"/>
        <v>0</v>
      </c>
      <c r="DN65" s="486">
        <f t="shared" si="214"/>
        <v>0</v>
      </c>
      <c r="DO65" s="486"/>
      <c r="DP65" s="486">
        <f t="shared" si="214"/>
        <v>0</v>
      </c>
      <c r="DQ65" s="486">
        <f t="shared" si="214"/>
        <v>0</v>
      </c>
      <c r="DR65" s="486">
        <f t="shared" si="214"/>
        <v>0</v>
      </c>
      <c r="DS65" s="486">
        <f t="shared" si="214"/>
        <v>0</v>
      </c>
      <c r="DT65" s="486">
        <f t="shared" si="214"/>
        <v>0</v>
      </c>
      <c r="DU65" s="486">
        <f t="shared" si="214"/>
        <v>0</v>
      </c>
      <c r="DV65" s="486">
        <f t="shared" si="214"/>
        <v>0</v>
      </c>
      <c r="DW65" s="486">
        <f t="shared" si="214"/>
        <v>0</v>
      </c>
      <c r="DX65" s="486">
        <f t="shared" si="214"/>
        <v>0</v>
      </c>
      <c r="DY65" s="486">
        <f t="shared" si="214"/>
        <v>0</v>
      </c>
      <c r="DZ65" s="486">
        <f t="shared" si="214"/>
        <v>0</v>
      </c>
      <c r="EA65" s="486">
        <f t="shared" si="214"/>
        <v>0</v>
      </c>
      <c r="EC65" s="456">
        <v>1000000</v>
      </c>
      <c r="ED65" s="459">
        <v>1000000</v>
      </c>
      <c r="EE65" s="459">
        <v>1000000</v>
      </c>
      <c r="EF65" s="459">
        <v>1000000</v>
      </c>
      <c r="EG65" s="459">
        <v>1000000</v>
      </c>
      <c r="EH65" s="459">
        <v>1000000</v>
      </c>
      <c r="EI65" s="459">
        <v>1000000</v>
      </c>
      <c r="EJ65" s="459">
        <v>1000000</v>
      </c>
      <c r="EK65" s="459">
        <v>1000000</v>
      </c>
      <c r="EL65" s="459">
        <v>1000000</v>
      </c>
      <c r="EM65" s="459">
        <v>1000000</v>
      </c>
      <c r="EN65" s="459">
        <v>1000000</v>
      </c>
      <c r="EP65" s="456">
        <v>1000000</v>
      </c>
      <c r="EQ65" s="459">
        <v>1000000</v>
      </c>
      <c r="ER65" s="459">
        <v>1000000</v>
      </c>
      <c r="ES65" s="459">
        <v>1000000</v>
      </c>
      <c r="ET65" s="459">
        <v>1000000</v>
      </c>
      <c r="EU65" s="459">
        <v>1000000</v>
      </c>
      <c r="EV65" s="459">
        <v>1000000</v>
      </c>
      <c r="EW65" s="459">
        <v>1000000</v>
      </c>
      <c r="EX65" s="459">
        <v>1000000</v>
      </c>
      <c r="EY65" s="459">
        <v>1000000</v>
      </c>
      <c r="EZ65" s="459">
        <v>1000000</v>
      </c>
      <c r="FA65" s="459">
        <v>1000000</v>
      </c>
    </row>
    <row r="66" spans="1:157" ht="21" customHeight="1">
      <c r="T66" s="143"/>
      <c r="U66" s="375"/>
      <c r="V66" s="198" t="s">
        <v>200</v>
      </c>
      <c r="W66" s="332">
        <f>+W299</f>
        <v>0</v>
      </c>
      <c r="X66" s="332">
        <f t="shared" ref="X66:AC66" si="215">X307</f>
        <v>0</v>
      </c>
      <c r="Y66" s="332">
        <f t="shared" si="215"/>
        <v>0</v>
      </c>
      <c r="Z66" s="332">
        <f t="shared" si="215"/>
        <v>0</v>
      </c>
      <c r="AA66" s="332">
        <f t="shared" si="215"/>
        <v>0</v>
      </c>
      <c r="AB66" s="332">
        <f t="shared" si="215"/>
        <v>0</v>
      </c>
      <c r="AC66" s="332">
        <f t="shared" si="215"/>
        <v>0</v>
      </c>
      <c r="AD66" s="396">
        <f>AD299</f>
        <v>0</v>
      </c>
      <c r="AE66" s="332">
        <f>AE299</f>
        <v>0</v>
      </c>
      <c r="AF66" s="332">
        <f>AF299</f>
        <v>0</v>
      </c>
      <c r="AG66" s="332">
        <f>AG299</f>
        <v>0</v>
      </c>
      <c r="AH66" s="396">
        <f>AH299</f>
        <v>0</v>
      </c>
      <c r="AI66" s="171">
        <f>IFERROR(AH66/AD66,0)</f>
        <v>0</v>
      </c>
      <c r="AJ66" s="211" t="e">
        <f t="shared" si="189"/>
        <v>#DIV/0!</v>
      </c>
      <c r="AK66" s="486">
        <f>AK299</f>
        <v>0</v>
      </c>
      <c r="AL66" s="396">
        <f t="shared" si="200"/>
        <v>0</v>
      </c>
      <c r="AM66" s="166">
        <f t="shared" si="190"/>
        <v>0</v>
      </c>
      <c r="AN66" s="397">
        <f>AN299</f>
        <v>0</v>
      </c>
      <c r="AO66" s="173">
        <f t="shared" si="201"/>
        <v>0</v>
      </c>
      <c r="AP66" s="212" t="e">
        <f t="shared" si="191"/>
        <v>#DIV/0!</v>
      </c>
      <c r="AQ66" s="486">
        <f>AQ299</f>
        <v>0</v>
      </c>
      <c r="AR66" s="493">
        <f t="shared" si="202"/>
        <v>0</v>
      </c>
      <c r="AS66" s="166">
        <f t="shared" si="192"/>
        <v>0</v>
      </c>
      <c r="AT66" s="397">
        <f>AT299</f>
        <v>0</v>
      </c>
      <c r="AU66" s="173">
        <f t="shared" si="203"/>
        <v>0</v>
      </c>
      <c r="AV66" s="397">
        <f t="shared" si="193"/>
        <v>0</v>
      </c>
      <c r="AW66" s="332">
        <f t="shared" si="194"/>
        <v>0</v>
      </c>
      <c r="AX66" s="328"/>
      <c r="AY66" s="328"/>
      <c r="AZ66" s="140"/>
      <c r="BA66" s="140"/>
      <c r="BC66" s="139">
        <f>BC299</f>
        <v>0</v>
      </c>
      <c r="BD66" s="139">
        <f t="shared" ref="BD66:CA66" si="216">BD299</f>
        <v>0</v>
      </c>
      <c r="BE66" s="139">
        <f t="shared" si="216"/>
        <v>0</v>
      </c>
      <c r="BF66" s="139">
        <f t="shared" si="216"/>
        <v>0</v>
      </c>
      <c r="BG66" s="139">
        <f t="shared" si="216"/>
        <v>0</v>
      </c>
      <c r="BH66" s="139">
        <f t="shared" si="216"/>
        <v>0</v>
      </c>
      <c r="BI66" s="139">
        <f t="shared" si="216"/>
        <v>0</v>
      </c>
      <c r="BJ66" s="139">
        <f t="shared" si="216"/>
        <v>0</v>
      </c>
      <c r="BK66" s="139">
        <f t="shared" si="216"/>
        <v>0</v>
      </c>
      <c r="BL66" s="139">
        <f t="shared" si="216"/>
        <v>0</v>
      </c>
      <c r="BM66" s="139">
        <f t="shared" si="216"/>
        <v>0</v>
      </c>
      <c r="BN66" s="139">
        <f t="shared" si="216"/>
        <v>0</v>
      </c>
      <c r="BO66" s="139"/>
      <c r="BP66" s="139">
        <f t="shared" si="216"/>
        <v>0</v>
      </c>
      <c r="BQ66" s="139">
        <f t="shared" si="216"/>
        <v>0</v>
      </c>
      <c r="BR66" s="139">
        <f t="shared" si="216"/>
        <v>0</v>
      </c>
      <c r="BS66" s="139">
        <f t="shared" si="216"/>
        <v>0</v>
      </c>
      <c r="BT66" s="139">
        <f t="shared" si="216"/>
        <v>0</v>
      </c>
      <c r="BU66" s="139">
        <f t="shared" si="216"/>
        <v>0</v>
      </c>
      <c r="BV66" s="139">
        <f t="shared" si="216"/>
        <v>0</v>
      </c>
      <c r="BW66" s="139">
        <f t="shared" si="216"/>
        <v>0</v>
      </c>
      <c r="BX66" s="139">
        <f t="shared" si="216"/>
        <v>0</v>
      </c>
      <c r="BY66" s="139">
        <f t="shared" si="216"/>
        <v>0</v>
      </c>
      <c r="BZ66" s="139">
        <f t="shared" si="216"/>
        <v>0</v>
      </c>
      <c r="CA66" s="139">
        <f t="shared" si="216"/>
        <v>0</v>
      </c>
      <c r="CC66" s="456">
        <f t="shared" si="196"/>
        <v>0</v>
      </c>
      <c r="CD66" s="456">
        <f t="shared" si="196"/>
        <v>0</v>
      </c>
      <c r="CE66" s="456">
        <f t="shared" si="196"/>
        <v>0</v>
      </c>
      <c r="CF66" s="456">
        <f t="shared" si="196"/>
        <v>0</v>
      </c>
      <c r="CG66" s="456">
        <f t="shared" si="196"/>
        <v>0</v>
      </c>
      <c r="CH66" s="456">
        <f t="shared" si="196"/>
        <v>0</v>
      </c>
      <c r="CI66" s="456">
        <f t="shared" si="196"/>
        <v>0</v>
      </c>
      <c r="CJ66" s="456">
        <f t="shared" si="196"/>
        <v>0</v>
      </c>
      <c r="CK66" s="456">
        <f t="shared" si="196"/>
        <v>0</v>
      </c>
      <c r="CL66" s="456">
        <f t="shared" si="196"/>
        <v>0</v>
      </c>
      <c r="CM66" s="456">
        <f t="shared" si="196"/>
        <v>0</v>
      </c>
      <c r="CN66" s="456">
        <f t="shared" si="196"/>
        <v>0</v>
      </c>
      <c r="CP66" s="453">
        <f t="shared" si="205"/>
        <v>0</v>
      </c>
      <c r="CQ66" s="453">
        <f t="shared" si="197"/>
        <v>0</v>
      </c>
      <c r="CR66" s="453">
        <f t="shared" si="197"/>
        <v>0</v>
      </c>
      <c r="CS66" s="453">
        <f t="shared" si="197"/>
        <v>0</v>
      </c>
      <c r="CT66" s="453">
        <f t="shared" si="197"/>
        <v>0</v>
      </c>
      <c r="CU66" s="453">
        <f t="shared" si="197"/>
        <v>0</v>
      </c>
      <c r="CV66" s="453">
        <f t="shared" si="197"/>
        <v>0</v>
      </c>
      <c r="CW66" s="453">
        <f t="shared" si="197"/>
        <v>0</v>
      </c>
      <c r="CX66" s="453">
        <f t="shared" si="197"/>
        <v>0</v>
      </c>
      <c r="CY66" s="453">
        <f t="shared" si="197"/>
        <v>0</v>
      </c>
      <c r="CZ66" s="453">
        <f t="shared" si="197"/>
        <v>0</v>
      </c>
      <c r="DA66" s="453">
        <f t="shared" si="197"/>
        <v>0</v>
      </c>
      <c r="DC66" s="486">
        <f>DC299</f>
        <v>0</v>
      </c>
      <c r="DD66" s="486">
        <f t="shared" ref="DD66:EA66" si="217">DD299</f>
        <v>0</v>
      </c>
      <c r="DE66" s="486">
        <f t="shared" si="217"/>
        <v>0</v>
      </c>
      <c r="DF66" s="486">
        <f t="shared" si="217"/>
        <v>0</v>
      </c>
      <c r="DG66" s="486">
        <f t="shared" si="217"/>
        <v>0</v>
      </c>
      <c r="DH66" s="486">
        <f t="shared" si="217"/>
        <v>0</v>
      </c>
      <c r="DI66" s="486">
        <f t="shared" si="217"/>
        <v>0</v>
      </c>
      <c r="DJ66" s="486">
        <f t="shared" si="217"/>
        <v>0</v>
      </c>
      <c r="DK66" s="486">
        <f t="shared" si="217"/>
        <v>0</v>
      </c>
      <c r="DL66" s="486">
        <f t="shared" si="217"/>
        <v>0</v>
      </c>
      <c r="DM66" s="486">
        <f t="shared" si="217"/>
        <v>0</v>
      </c>
      <c r="DN66" s="486">
        <f t="shared" si="217"/>
        <v>0</v>
      </c>
      <c r="DO66" s="486"/>
      <c r="DP66" s="486">
        <f t="shared" si="217"/>
        <v>0</v>
      </c>
      <c r="DQ66" s="486">
        <f t="shared" si="217"/>
        <v>0</v>
      </c>
      <c r="DR66" s="486">
        <f t="shared" si="217"/>
        <v>0</v>
      </c>
      <c r="DS66" s="486">
        <f t="shared" si="217"/>
        <v>0</v>
      </c>
      <c r="DT66" s="486">
        <f t="shared" si="217"/>
        <v>0</v>
      </c>
      <c r="DU66" s="486">
        <f t="shared" si="217"/>
        <v>0</v>
      </c>
      <c r="DV66" s="486">
        <f t="shared" si="217"/>
        <v>0</v>
      </c>
      <c r="DW66" s="486">
        <f t="shared" si="217"/>
        <v>0</v>
      </c>
      <c r="DX66" s="486">
        <f t="shared" si="217"/>
        <v>0</v>
      </c>
      <c r="DY66" s="486">
        <f t="shared" si="217"/>
        <v>0</v>
      </c>
      <c r="DZ66" s="486">
        <f t="shared" si="217"/>
        <v>0</v>
      </c>
      <c r="EA66" s="486">
        <f t="shared" si="217"/>
        <v>0</v>
      </c>
      <c r="EC66" s="456">
        <v>1000000</v>
      </c>
      <c r="ED66" s="459">
        <v>1000000</v>
      </c>
      <c r="EE66" s="459">
        <v>1000000</v>
      </c>
      <c r="EF66" s="459">
        <v>1000000</v>
      </c>
      <c r="EG66" s="459">
        <v>1000000</v>
      </c>
      <c r="EH66" s="459">
        <v>1000000</v>
      </c>
      <c r="EI66" s="459">
        <v>1000000</v>
      </c>
      <c r="EJ66" s="459">
        <v>1000000</v>
      </c>
      <c r="EK66" s="459">
        <v>1000000</v>
      </c>
      <c r="EL66" s="459">
        <v>1000000</v>
      </c>
      <c r="EM66" s="459">
        <v>1000000</v>
      </c>
      <c r="EN66" s="459">
        <v>1000000</v>
      </c>
      <c r="EP66" s="456">
        <v>1000000</v>
      </c>
      <c r="EQ66" s="459">
        <v>1000000</v>
      </c>
      <c r="ER66" s="459">
        <v>1000000</v>
      </c>
      <c r="ES66" s="459">
        <v>1000000</v>
      </c>
      <c r="ET66" s="459">
        <v>1000000</v>
      </c>
      <c r="EU66" s="459">
        <v>1000000</v>
      </c>
      <c r="EV66" s="459">
        <v>1000000</v>
      </c>
      <c r="EW66" s="459">
        <v>1000000</v>
      </c>
      <c r="EX66" s="459">
        <v>1000000</v>
      </c>
      <c r="EY66" s="459">
        <v>1000000</v>
      </c>
      <c r="EZ66" s="459">
        <v>1000000</v>
      </c>
      <c r="FA66" s="459">
        <v>1000000</v>
      </c>
    </row>
    <row r="67" spans="1:157" ht="21" customHeight="1">
      <c r="T67" s="143"/>
      <c r="U67" s="375"/>
      <c r="V67" s="152" t="s">
        <v>175</v>
      </c>
      <c r="W67" s="335">
        <f t="shared" ref="W67:AH67" si="218">SUM(W60:W66)</f>
        <v>3459.7</v>
      </c>
      <c r="X67" s="335" t="e">
        <f t="shared" si="218"/>
        <v>#REF!</v>
      </c>
      <c r="Y67" s="335" t="e">
        <f>SUM(Y60:Y66)</f>
        <v>#REF!</v>
      </c>
      <c r="Z67" s="335" t="e">
        <f t="shared" si="218"/>
        <v>#REF!</v>
      </c>
      <c r="AA67" s="335" t="e">
        <f t="shared" si="218"/>
        <v>#REF!</v>
      </c>
      <c r="AB67" s="335" t="e">
        <f t="shared" si="218"/>
        <v>#REF!</v>
      </c>
      <c r="AC67" s="335" t="e">
        <f t="shared" si="218"/>
        <v>#REF!</v>
      </c>
      <c r="AD67" s="398">
        <f t="shared" si="218"/>
        <v>3459.7</v>
      </c>
      <c r="AE67" s="335">
        <f t="shared" si="218"/>
        <v>0</v>
      </c>
      <c r="AF67" s="335">
        <f t="shared" si="218"/>
        <v>0</v>
      </c>
      <c r="AG67" s="335">
        <f>SUM(AG60:AG66)</f>
        <v>3459.7</v>
      </c>
      <c r="AH67" s="398">
        <f t="shared" si="218"/>
        <v>0</v>
      </c>
      <c r="AI67" s="163">
        <f>+AH67/AD67</f>
        <v>0</v>
      </c>
      <c r="AJ67" s="211">
        <f>+AH67/AG67</f>
        <v>0</v>
      </c>
      <c r="AK67" s="499">
        <f>SUM(AK60:AK66)</f>
        <v>0</v>
      </c>
      <c r="AL67" s="499">
        <f>SUM(AL60:AL66)</f>
        <v>0</v>
      </c>
      <c r="AM67" s="166">
        <f t="shared" si="190"/>
        <v>0</v>
      </c>
      <c r="AN67" s="398">
        <f>SUM(AN60:AN66)</f>
        <v>0</v>
      </c>
      <c r="AO67" s="179">
        <f>+AN67/AD67</f>
        <v>0</v>
      </c>
      <c r="AP67" s="212">
        <f t="shared" si="191"/>
        <v>0</v>
      </c>
      <c r="AQ67" s="181">
        <f>SUM(AQ60:AQ66)</f>
        <v>0</v>
      </c>
      <c r="AR67" s="181">
        <f>SUM(AR60:AR66)</f>
        <v>0</v>
      </c>
      <c r="AS67" s="166">
        <f t="shared" si="192"/>
        <v>0</v>
      </c>
      <c r="AT67" s="398">
        <f>SUM(AT60:AT66)</f>
        <v>0</v>
      </c>
      <c r="AU67" s="179">
        <f>+AT67/AD67</f>
        <v>0</v>
      </c>
      <c r="AV67" s="398">
        <f>SUM(AV60:AV66)</f>
        <v>3459.7</v>
      </c>
      <c r="AW67" s="335">
        <f>SUM(AW60:AW66)</f>
        <v>0</v>
      </c>
      <c r="AX67" s="328"/>
      <c r="AY67" s="328"/>
      <c r="AZ67" s="140"/>
      <c r="BA67" s="140"/>
      <c r="BC67" s="500">
        <f>CC67/$AD$67</f>
        <v>0</v>
      </c>
      <c r="BD67" s="466">
        <f t="shared" ref="BD67:BN67" si="219">CD67/$AD$67</f>
        <v>0</v>
      </c>
      <c r="BE67" s="466">
        <f t="shared" si="219"/>
        <v>0</v>
      </c>
      <c r="BF67" s="466">
        <f t="shared" si="219"/>
        <v>0</v>
      </c>
      <c r="BG67" s="466">
        <f t="shared" si="219"/>
        <v>0</v>
      </c>
      <c r="BH67" s="466">
        <f t="shared" si="219"/>
        <v>0</v>
      </c>
      <c r="BI67" s="466">
        <f t="shared" si="219"/>
        <v>0</v>
      </c>
      <c r="BJ67" s="466">
        <f t="shared" si="219"/>
        <v>0</v>
      </c>
      <c r="BK67" s="466">
        <f t="shared" si="219"/>
        <v>1</v>
      </c>
      <c r="BL67" s="466">
        <f t="shared" si="219"/>
        <v>1</v>
      </c>
      <c r="BM67" s="466">
        <f t="shared" si="219"/>
        <v>0</v>
      </c>
      <c r="BN67" s="466">
        <f t="shared" si="219"/>
        <v>0</v>
      </c>
      <c r="BP67" s="466">
        <f>CP67/$AD$67</f>
        <v>0</v>
      </c>
      <c r="BQ67" s="466">
        <f t="shared" ref="BQ67:CA67" si="220">CQ67/$AD$67</f>
        <v>0</v>
      </c>
      <c r="BR67" s="466">
        <f t="shared" si="220"/>
        <v>0</v>
      </c>
      <c r="BS67" s="466">
        <f t="shared" si="220"/>
        <v>0</v>
      </c>
      <c r="BT67" s="466">
        <f t="shared" si="220"/>
        <v>0</v>
      </c>
      <c r="BU67" s="466">
        <f t="shared" si="220"/>
        <v>0</v>
      </c>
      <c r="BV67" s="466">
        <f t="shared" si="220"/>
        <v>0</v>
      </c>
      <c r="BW67" s="466">
        <f t="shared" si="220"/>
        <v>0</v>
      </c>
      <c r="BX67" s="466">
        <f t="shared" si="220"/>
        <v>1</v>
      </c>
      <c r="BY67" s="466">
        <f t="shared" si="220"/>
        <v>1</v>
      </c>
      <c r="BZ67" s="466">
        <f t="shared" si="220"/>
        <v>0</v>
      </c>
      <c r="CA67" s="466">
        <f t="shared" si="220"/>
        <v>0</v>
      </c>
      <c r="CC67" s="181">
        <f t="shared" ref="CC67:CN67" si="221">SUM(CC60:CC66)</f>
        <v>0</v>
      </c>
      <c r="CD67" s="181">
        <f t="shared" si="221"/>
        <v>0</v>
      </c>
      <c r="CE67" s="181">
        <f t="shared" si="221"/>
        <v>0</v>
      </c>
      <c r="CF67" s="181">
        <f t="shared" si="221"/>
        <v>0</v>
      </c>
      <c r="CG67" s="181">
        <f t="shared" si="221"/>
        <v>0</v>
      </c>
      <c r="CH67" s="181">
        <f t="shared" si="221"/>
        <v>0</v>
      </c>
      <c r="CI67" s="181">
        <f t="shared" si="221"/>
        <v>0</v>
      </c>
      <c r="CJ67" s="181">
        <f t="shared" si="221"/>
        <v>0</v>
      </c>
      <c r="CK67" s="181">
        <f t="shared" si="221"/>
        <v>3459.7</v>
      </c>
      <c r="CL67" s="181">
        <f t="shared" si="221"/>
        <v>3459.7</v>
      </c>
      <c r="CM67" s="181">
        <f t="shared" si="221"/>
        <v>0</v>
      </c>
      <c r="CN67" s="181">
        <f t="shared" si="221"/>
        <v>0</v>
      </c>
      <c r="CP67" s="181">
        <f t="shared" ref="CP67:DA67" si="222">SUM(CP60:CP66)</f>
        <v>0</v>
      </c>
      <c r="CQ67" s="181">
        <f t="shared" si="222"/>
        <v>0</v>
      </c>
      <c r="CR67" s="181">
        <f t="shared" si="222"/>
        <v>0</v>
      </c>
      <c r="CS67" s="181">
        <f t="shared" si="222"/>
        <v>0</v>
      </c>
      <c r="CT67" s="181">
        <f t="shared" si="222"/>
        <v>0</v>
      </c>
      <c r="CU67" s="181">
        <f t="shared" si="222"/>
        <v>0</v>
      </c>
      <c r="CV67" s="181">
        <f t="shared" si="222"/>
        <v>0</v>
      </c>
      <c r="CW67" s="181">
        <f t="shared" si="222"/>
        <v>0</v>
      </c>
      <c r="CX67" s="181">
        <f t="shared" si="222"/>
        <v>3459.7</v>
      </c>
      <c r="CY67" s="181">
        <f t="shared" si="222"/>
        <v>3459.7</v>
      </c>
      <c r="CZ67" s="181">
        <f t="shared" si="222"/>
        <v>0</v>
      </c>
      <c r="DA67" s="181">
        <f t="shared" si="222"/>
        <v>0</v>
      </c>
      <c r="DC67" s="181">
        <f t="shared" ref="DC67:DN67" si="223">SUM(DC60:DC66)</f>
        <v>0</v>
      </c>
      <c r="DD67" s="181">
        <f t="shared" si="223"/>
        <v>0</v>
      </c>
      <c r="DE67" s="181">
        <f t="shared" si="223"/>
        <v>0</v>
      </c>
      <c r="DF67" s="181">
        <f t="shared" si="223"/>
        <v>0</v>
      </c>
      <c r="DG67" s="181">
        <f t="shared" si="223"/>
        <v>0</v>
      </c>
      <c r="DH67" s="181">
        <f t="shared" si="223"/>
        <v>0</v>
      </c>
      <c r="DI67" s="181">
        <f t="shared" si="223"/>
        <v>0</v>
      </c>
      <c r="DJ67" s="181">
        <f t="shared" si="223"/>
        <v>0</v>
      </c>
      <c r="DK67" s="181">
        <f t="shared" si="223"/>
        <v>3459700000</v>
      </c>
      <c r="DL67" s="181">
        <f t="shared" si="223"/>
        <v>3459700000</v>
      </c>
      <c r="DM67" s="181">
        <f t="shared" si="223"/>
        <v>0</v>
      </c>
      <c r="DN67" s="181">
        <f t="shared" si="223"/>
        <v>0</v>
      </c>
      <c r="DP67" s="181">
        <f t="shared" ref="DP67:EA67" si="224">SUM(DP60:DP66)</f>
        <v>0</v>
      </c>
      <c r="DQ67" s="181">
        <f t="shared" si="224"/>
        <v>0</v>
      </c>
      <c r="DR67" s="181">
        <f t="shared" si="224"/>
        <v>0</v>
      </c>
      <c r="DS67" s="181">
        <f t="shared" si="224"/>
        <v>0</v>
      </c>
      <c r="DT67" s="181">
        <f t="shared" si="224"/>
        <v>0</v>
      </c>
      <c r="DU67" s="181">
        <f t="shared" si="224"/>
        <v>0</v>
      </c>
      <c r="DV67" s="181">
        <f t="shared" si="224"/>
        <v>0</v>
      </c>
      <c r="DW67" s="181">
        <f t="shared" si="224"/>
        <v>0</v>
      </c>
      <c r="DX67" s="181">
        <f t="shared" si="224"/>
        <v>3459700000</v>
      </c>
      <c r="DY67" s="181">
        <f t="shared" si="224"/>
        <v>3459700000</v>
      </c>
      <c r="DZ67" s="181">
        <f t="shared" si="224"/>
        <v>0</v>
      </c>
      <c r="EA67" s="181">
        <f t="shared" si="224"/>
        <v>0</v>
      </c>
      <c r="EC67" s="456">
        <v>1000000</v>
      </c>
      <c r="ED67" s="459">
        <v>1000000</v>
      </c>
      <c r="EE67" s="459">
        <v>1000000</v>
      </c>
      <c r="EF67" s="459">
        <v>1000000</v>
      </c>
      <c r="EG67" s="459">
        <v>1000000</v>
      </c>
      <c r="EH67" s="459">
        <v>1000000</v>
      </c>
      <c r="EI67" s="459">
        <v>1000000</v>
      </c>
      <c r="EJ67" s="459">
        <v>1000000</v>
      </c>
      <c r="EK67" s="459">
        <v>1000000</v>
      </c>
      <c r="EL67" s="459">
        <v>1000000</v>
      </c>
      <c r="EM67" s="459">
        <v>1000000</v>
      </c>
      <c r="EN67" s="459">
        <v>1000000</v>
      </c>
      <c r="EP67" s="456">
        <v>1000000</v>
      </c>
      <c r="EQ67" s="459">
        <v>1000000</v>
      </c>
      <c r="ER67" s="459">
        <v>1000000</v>
      </c>
      <c r="ES67" s="459">
        <v>1000000</v>
      </c>
      <c r="ET67" s="459">
        <v>1000000</v>
      </c>
      <c r="EU67" s="459">
        <v>1000000</v>
      </c>
      <c r="EV67" s="459">
        <v>1000000</v>
      </c>
      <c r="EW67" s="459">
        <v>1000000</v>
      </c>
      <c r="EX67" s="459">
        <v>1000000</v>
      </c>
      <c r="EY67" s="459">
        <v>1000000</v>
      </c>
      <c r="EZ67" s="459">
        <v>1000000</v>
      </c>
      <c r="FA67" s="459">
        <v>1000000</v>
      </c>
    </row>
    <row r="68" spans="1:157" ht="21" customHeight="1">
      <c r="T68" s="143"/>
      <c r="U68" s="375"/>
      <c r="V68" s="144"/>
      <c r="W68" s="137"/>
      <c r="X68" s="137"/>
      <c r="Y68" s="137"/>
      <c r="Z68" s="137"/>
      <c r="AA68" s="137"/>
      <c r="AB68" s="137"/>
      <c r="AC68" s="137"/>
      <c r="AD68" s="368"/>
      <c r="AE68" s="137"/>
      <c r="AF68" s="137"/>
      <c r="AG68" s="137"/>
      <c r="AH68" s="368"/>
      <c r="AI68" s="139"/>
      <c r="AJ68" s="140"/>
      <c r="AK68" s="140"/>
      <c r="AL68" s="140"/>
      <c r="AM68" s="134"/>
      <c r="AN68" s="368"/>
      <c r="AO68" s="139"/>
      <c r="AP68" s="140"/>
      <c r="AQ68" s="140"/>
      <c r="AR68" s="140"/>
      <c r="AS68" s="134"/>
      <c r="AT68" s="368"/>
      <c r="AU68" s="139"/>
      <c r="AV68" s="368"/>
      <c r="AW68" s="328"/>
      <c r="AX68" s="328"/>
      <c r="AY68" s="328"/>
      <c r="AZ68" s="140"/>
      <c r="BA68" s="140"/>
      <c r="BC68" s="134"/>
      <c r="BD68" s="134"/>
      <c r="BE68" s="134"/>
      <c r="BF68" s="134"/>
      <c r="BG68" s="134"/>
      <c r="BH68" s="134"/>
      <c r="BI68" s="134"/>
      <c r="BJ68" s="134"/>
      <c r="BK68" s="134"/>
      <c r="BL68" s="134"/>
      <c r="BM68" s="134"/>
      <c r="BN68" s="134"/>
      <c r="BP68" s="134"/>
      <c r="BQ68" s="134"/>
      <c r="BR68" s="134"/>
      <c r="BS68" s="134"/>
      <c r="BT68" s="134"/>
      <c r="BU68" s="134"/>
      <c r="BV68" s="134"/>
      <c r="BW68" s="134"/>
      <c r="BX68" s="134"/>
      <c r="BY68" s="134"/>
      <c r="BZ68" s="134"/>
      <c r="CA68" s="134"/>
      <c r="CC68" s="368"/>
      <c r="CD68" s="368"/>
      <c r="CE68" s="368"/>
      <c r="CF68" s="368"/>
      <c r="CG68" s="368"/>
      <c r="CH68" s="368"/>
      <c r="CI68" s="368"/>
      <c r="CJ68" s="368"/>
      <c r="CK68" s="368"/>
      <c r="CL68" s="368"/>
      <c r="CM68" s="368"/>
      <c r="CN68" s="368"/>
      <c r="CP68" s="368"/>
      <c r="CQ68" s="368"/>
      <c r="CR68" s="368"/>
      <c r="CS68" s="368"/>
      <c r="CT68" s="368"/>
      <c r="CU68" s="368"/>
      <c r="CV68" s="368"/>
      <c r="CW68" s="368"/>
      <c r="CX68" s="368"/>
      <c r="CY68" s="368"/>
      <c r="CZ68" s="368"/>
      <c r="DA68" s="368"/>
      <c r="DC68" s="368"/>
      <c r="DD68" s="368"/>
      <c r="DE68" s="368"/>
      <c r="DF68" s="368"/>
      <c r="DG68" s="368"/>
      <c r="DH68" s="368"/>
      <c r="DI68" s="368"/>
      <c r="DJ68" s="368"/>
      <c r="DK68" s="368"/>
      <c r="DL68" s="368"/>
      <c r="DM68" s="368"/>
      <c r="DN68" s="368"/>
      <c r="DP68" s="368"/>
      <c r="DQ68" s="368"/>
      <c r="DR68" s="368"/>
      <c r="DS68" s="368"/>
      <c r="DT68" s="368"/>
      <c r="DU68" s="368"/>
      <c r="DV68" s="368"/>
      <c r="DW68" s="368"/>
      <c r="DX68" s="368"/>
      <c r="DY68" s="368"/>
      <c r="DZ68" s="368"/>
      <c r="EA68" s="368"/>
      <c r="EC68" s="368"/>
      <c r="ED68" s="368"/>
      <c r="EE68" s="368"/>
      <c r="EF68" s="368"/>
      <c r="EG68" s="368"/>
      <c r="EH68" s="368"/>
      <c r="EI68" s="368"/>
      <c r="EJ68" s="368"/>
      <c r="EK68" s="368"/>
      <c r="EL68" s="368"/>
      <c r="EM68" s="368"/>
      <c r="EN68" s="368"/>
      <c r="EP68" s="368"/>
      <c r="EQ68" s="368"/>
      <c r="ER68" s="368"/>
      <c r="ES68" s="368"/>
      <c r="ET68" s="368"/>
      <c r="EU68" s="368"/>
      <c r="EV68" s="368"/>
      <c r="EW68" s="368"/>
      <c r="EX68" s="368"/>
      <c r="EY68" s="368"/>
      <c r="EZ68" s="368"/>
      <c r="FA68" s="368"/>
    </row>
    <row r="69" spans="1:157" ht="21" customHeight="1">
      <c r="T69" s="143"/>
      <c r="U69" s="375"/>
      <c r="V69" s="144"/>
      <c r="W69" s="137"/>
      <c r="X69" s="137"/>
      <c r="Y69" s="137"/>
      <c r="Z69" s="137"/>
      <c r="AA69" s="137"/>
      <c r="AB69" s="137"/>
      <c r="AC69" s="137"/>
      <c r="AD69" s="368"/>
      <c r="AE69" s="137"/>
      <c r="AF69" s="137"/>
      <c r="AG69" s="137"/>
      <c r="AH69" s="368"/>
      <c r="AI69" s="139"/>
      <c r="AJ69" s="140"/>
      <c r="AK69" s="140"/>
      <c r="AL69" s="140"/>
      <c r="AM69" s="134"/>
      <c r="AN69" s="368"/>
      <c r="AO69" s="139"/>
      <c r="AP69" s="140"/>
      <c r="AQ69" s="140"/>
      <c r="AR69" s="140"/>
      <c r="AS69" s="134"/>
      <c r="AT69" s="368"/>
      <c r="AU69" s="139"/>
      <c r="AV69" s="368"/>
      <c r="AW69" s="328"/>
      <c r="AX69" s="328"/>
      <c r="AY69" s="328"/>
      <c r="AZ69" s="140"/>
      <c r="BA69" s="140"/>
      <c r="BC69" s="134"/>
      <c r="BD69" s="134"/>
      <c r="BE69" s="134"/>
      <c r="BF69" s="134"/>
      <c r="BG69" s="134"/>
      <c r="BH69" s="134"/>
      <c r="BI69" s="134"/>
      <c r="BJ69" s="134"/>
      <c r="BK69" s="134"/>
      <c r="BL69" s="134"/>
      <c r="BM69" s="134"/>
      <c r="BN69" s="134"/>
      <c r="BP69" s="134"/>
      <c r="BQ69" s="134"/>
      <c r="BR69" s="134"/>
      <c r="BS69" s="134"/>
      <c r="BT69" s="134"/>
      <c r="BU69" s="134"/>
      <c r="BV69" s="134"/>
      <c r="BW69" s="134"/>
      <c r="BX69" s="134"/>
      <c r="BY69" s="134"/>
      <c r="BZ69" s="134"/>
      <c r="CA69" s="134"/>
      <c r="CC69" s="368"/>
      <c r="CD69" s="368"/>
      <c r="CE69" s="368"/>
      <c r="CF69" s="368"/>
      <c r="CG69" s="368"/>
      <c r="CH69" s="368"/>
      <c r="CI69" s="368"/>
      <c r="CJ69" s="368"/>
      <c r="CK69" s="368"/>
      <c r="CL69" s="368"/>
      <c r="CM69" s="368"/>
      <c r="CN69" s="368"/>
      <c r="CP69" s="368"/>
      <c r="CQ69" s="368"/>
      <c r="CR69" s="368"/>
      <c r="CS69" s="368"/>
      <c r="CT69" s="368"/>
      <c r="CU69" s="368"/>
      <c r="CV69" s="368"/>
      <c r="CW69" s="368"/>
      <c r="CX69" s="368"/>
      <c r="CY69" s="368"/>
      <c r="CZ69" s="368"/>
      <c r="DA69" s="368"/>
      <c r="DC69" s="368"/>
      <c r="DD69" s="368"/>
      <c r="DE69" s="368"/>
      <c r="DF69" s="368"/>
      <c r="DG69" s="368"/>
      <c r="DH69" s="368"/>
      <c r="DI69" s="368"/>
      <c r="DJ69" s="368"/>
      <c r="DK69" s="368"/>
      <c r="DL69" s="368"/>
      <c r="DM69" s="368"/>
      <c r="DN69" s="368"/>
      <c r="DP69" s="368"/>
      <c r="DQ69" s="368"/>
      <c r="DR69" s="368"/>
      <c r="DS69" s="368"/>
      <c r="DT69" s="368"/>
      <c r="DU69" s="368"/>
      <c r="DV69" s="368"/>
      <c r="DW69" s="368"/>
      <c r="DX69" s="368"/>
      <c r="DY69" s="368"/>
      <c r="DZ69" s="368"/>
      <c r="EA69" s="368"/>
      <c r="EC69" s="368"/>
      <c r="ED69" s="368"/>
      <c r="EE69" s="368"/>
      <c r="EF69" s="368"/>
      <c r="EG69" s="368"/>
      <c r="EH69" s="368"/>
      <c r="EI69" s="368"/>
      <c r="EJ69" s="368"/>
      <c r="EK69" s="368"/>
      <c r="EL69" s="368"/>
      <c r="EM69" s="368"/>
      <c r="EN69" s="368"/>
      <c r="EP69" s="368"/>
      <c r="EQ69" s="368"/>
      <c r="ER69" s="368"/>
      <c r="ES69" s="368"/>
      <c r="ET69" s="368"/>
      <c r="EU69" s="368"/>
      <c r="EV69" s="368"/>
      <c r="EW69" s="368"/>
      <c r="EX69" s="368"/>
      <c r="EY69" s="368"/>
      <c r="EZ69" s="368"/>
      <c r="FA69" s="368"/>
    </row>
    <row r="70" spans="1:157" ht="21" customHeight="1">
      <c r="T70" s="641" t="s">
        <v>205</v>
      </c>
      <c r="U70" s="641"/>
      <c r="V70" s="641"/>
      <c r="W70" s="641"/>
      <c r="X70" s="641"/>
      <c r="Y70" s="641"/>
      <c r="Z70" s="641"/>
      <c r="AA70" s="641"/>
      <c r="AB70" s="641"/>
      <c r="AC70" s="641"/>
      <c r="AD70" s="641"/>
      <c r="AE70" s="641"/>
      <c r="AF70" s="641"/>
      <c r="AG70" s="641"/>
      <c r="AH70" s="641"/>
      <c r="AI70" s="641"/>
      <c r="AJ70" s="641"/>
      <c r="AK70" s="641"/>
      <c r="AL70" s="641"/>
      <c r="AM70" s="641"/>
      <c r="AN70" s="641"/>
      <c r="AO70" s="641"/>
      <c r="AP70" s="641"/>
      <c r="AQ70" s="641"/>
      <c r="AR70" s="641"/>
      <c r="AS70" s="641"/>
      <c r="AT70" s="611"/>
      <c r="AU70" s="611"/>
      <c r="AV70" s="368"/>
      <c r="AW70" s="328"/>
      <c r="AX70" s="328"/>
      <c r="AY70" s="328">
        <f>+AG70-AH70</f>
        <v>0</v>
      </c>
      <c r="AZ70" s="137"/>
      <c r="BA70" s="137"/>
      <c r="BC70" s="134"/>
      <c r="BD70" s="134"/>
      <c r="BE70" s="134"/>
      <c r="BF70" s="134"/>
      <c r="BG70" s="134"/>
      <c r="BH70" s="134"/>
      <c r="BI70" s="134"/>
      <c r="BJ70" s="134"/>
      <c r="BK70" s="134"/>
      <c r="BL70" s="134"/>
      <c r="BM70" s="134"/>
      <c r="BN70" s="134"/>
      <c r="BP70" s="134"/>
      <c r="BQ70" s="134"/>
      <c r="BR70" s="134"/>
      <c r="BS70" s="134"/>
      <c r="BT70" s="134"/>
      <c r="BU70" s="134"/>
      <c r="BV70" s="134"/>
      <c r="BW70" s="134"/>
      <c r="BX70" s="134"/>
      <c r="BY70" s="134"/>
      <c r="BZ70" s="134"/>
      <c r="CA70" s="134"/>
      <c r="CC70" s="368"/>
      <c r="CD70" s="368"/>
      <c r="CE70" s="368"/>
      <c r="CF70" s="368"/>
      <c r="CG70" s="368"/>
      <c r="CH70" s="368"/>
      <c r="CI70" s="368"/>
      <c r="CJ70" s="368"/>
      <c r="CK70" s="368"/>
      <c r="CL70" s="368"/>
      <c r="CM70" s="368"/>
      <c r="CN70" s="368"/>
      <c r="CP70" s="368"/>
      <c r="CQ70" s="368"/>
      <c r="CR70" s="368"/>
      <c r="CS70" s="368"/>
      <c r="CT70" s="368"/>
      <c r="CU70" s="368"/>
      <c r="CV70" s="368"/>
      <c r="CW70" s="368"/>
      <c r="CX70" s="368"/>
      <c r="CY70" s="368"/>
      <c r="CZ70" s="368"/>
      <c r="DA70" s="368"/>
      <c r="DC70" s="368"/>
      <c r="DD70" s="368"/>
      <c r="DE70" s="368"/>
      <c r="DF70" s="368"/>
      <c r="DG70" s="368"/>
      <c r="DH70" s="368"/>
      <c r="DI70" s="368"/>
      <c r="DJ70" s="368"/>
      <c r="DK70" s="368"/>
      <c r="DL70" s="368"/>
      <c r="DM70" s="368"/>
      <c r="DN70" s="368"/>
      <c r="DP70" s="368"/>
      <c r="DQ70" s="368"/>
      <c r="DR70" s="368"/>
      <c r="DS70" s="368"/>
      <c r="DT70" s="368"/>
      <c r="DU70" s="368"/>
      <c r="DV70" s="368"/>
      <c r="DW70" s="368"/>
      <c r="DX70" s="368"/>
      <c r="DY70" s="368"/>
      <c r="DZ70" s="368"/>
      <c r="EA70" s="368"/>
      <c r="EC70" s="368"/>
      <c r="ED70" s="368"/>
      <c r="EE70" s="368"/>
      <c r="EF70" s="368"/>
      <c r="EG70" s="368"/>
      <c r="EH70" s="368"/>
      <c r="EI70" s="368"/>
      <c r="EJ70" s="368"/>
      <c r="EK70" s="368"/>
      <c r="EL70" s="368"/>
      <c r="EM70" s="368"/>
      <c r="EN70" s="368"/>
      <c r="EP70" s="368"/>
      <c r="EQ70" s="368"/>
      <c r="ER70" s="368"/>
      <c r="ES70" s="368"/>
      <c r="ET70" s="368"/>
      <c r="EU70" s="368"/>
      <c r="EV70" s="368"/>
      <c r="EW70" s="368"/>
      <c r="EX70" s="368"/>
      <c r="EY70" s="368"/>
      <c r="EZ70" s="368"/>
      <c r="FA70" s="368"/>
    </row>
    <row r="71" spans="1:157" ht="41.25" customHeight="1" thickBot="1">
      <c r="T71" s="137"/>
      <c r="U71" s="374"/>
      <c r="V71" s="138"/>
      <c r="W71" s="137">
        <v>2</v>
      </c>
      <c r="X71" s="137">
        <v>3</v>
      </c>
      <c r="Y71" s="137">
        <v>4</v>
      </c>
      <c r="Z71" s="137">
        <v>5</v>
      </c>
      <c r="AA71" s="137">
        <v>6</v>
      </c>
      <c r="AB71" s="137">
        <v>7</v>
      </c>
      <c r="AC71" s="137">
        <v>8</v>
      </c>
      <c r="AD71" s="368">
        <v>9</v>
      </c>
      <c r="AE71" s="137">
        <v>10</v>
      </c>
      <c r="AF71" s="137"/>
      <c r="AG71" s="137">
        <v>11</v>
      </c>
      <c r="AH71" s="368">
        <v>13</v>
      </c>
      <c r="AI71" s="139">
        <v>14</v>
      </c>
      <c r="AJ71" s="137">
        <v>15</v>
      </c>
      <c r="AK71" s="137">
        <v>16</v>
      </c>
      <c r="AL71" s="137">
        <v>17</v>
      </c>
      <c r="AM71" s="134">
        <v>18</v>
      </c>
      <c r="AN71" s="368">
        <v>19</v>
      </c>
      <c r="AO71" s="139">
        <v>20</v>
      </c>
      <c r="AP71" s="137">
        <v>21</v>
      </c>
      <c r="AQ71" s="137">
        <v>22</v>
      </c>
      <c r="AR71" s="137">
        <v>23</v>
      </c>
      <c r="AS71" s="134">
        <v>24</v>
      </c>
      <c r="AT71" s="368">
        <v>19</v>
      </c>
      <c r="AU71" s="139">
        <v>20</v>
      </c>
      <c r="AV71" s="368">
        <v>25</v>
      </c>
      <c r="AW71" s="137">
        <v>26</v>
      </c>
      <c r="AX71" s="137">
        <v>27</v>
      </c>
      <c r="AY71" s="137">
        <v>28</v>
      </c>
      <c r="AZ71" s="140"/>
      <c r="BA71" s="140"/>
      <c r="BC71" s="595" t="s">
        <v>487</v>
      </c>
      <c r="BD71" s="134"/>
      <c r="BE71" s="134"/>
      <c r="BF71" s="134"/>
      <c r="BG71" s="134"/>
      <c r="BH71" s="134"/>
      <c r="BI71" s="134"/>
      <c r="BJ71" s="134"/>
      <c r="BK71" s="134"/>
      <c r="BL71" s="134"/>
      <c r="BM71" s="134"/>
      <c r="BN71" s="134"/>
      <c r="BP71" s="595" t="s">
        <v>136</v>
      </c>
      <c r="BQ71" s="134"/>
      <c r="BR71" s="134"/>
      <c r="BS71" s="134"/>
      <c r="BT71" s="134"/>
      <c r="BU71" s="134"/>
      <c r="BV71" s="134"/>
      <c r="BW71" s="134"/>
      <c r="BX71" s="134"/>
      <c r="BY71" s="134"/>
      <c r="BZ71" s="134"/>
      <c r="CA71" s="134"/>
      <c r="CC71" s="368"/>
      <c r="CD71" s="368"/>
      <c r="CE71" s="368"/>
      <c r="CF71" s="368"/>
      <c r="CG71" s="368"/>
      <c r="CH71" s="368"/>
      <c r="CI71" s="368"/>
      <c r="CJ71" s="368"/>
      <c r="CK71" s="368"/>
      <c r="CL71" s="368"/>
      <c r="CM71" s="368"/>
      <c r="CN71" s="368"/>
      <c r="CP71" s="368"/>
      <c r="CQ71" s="368"/>
      <c r="CR71" s="368"/>
      <c r="CS71" s="368"/>
      <c r="CT71" s="368"/>
      <c r="CU71" s="368"/>
      <c r="CV71" s="368"/>
      <c r="CW71" s="368"/>
      <c r="CX71" s="368"/>
      <c r="CY71" s="368"/>
      <c r="CZ71" s="368"/>
      <c r="DA71" s="368"/>
      <c r="DC71" s="594" t="s">
        <v>487</v>
      </c>
      <c r="DD71" s="368"/>
      <c r="DE71" s="368"/>
      <c r="DF71" s="368"/>
      <c r="DG71" s="368"/>
      <c r="DH71" s="368"/>
      <c r="DI71" s="368"/>
      <c r="DJ71" s="368"/>
      <c r="DK71" s="368"/>
      <c r="DL71" s="368"/>
      <c r="DM71" s="368"/>
      <c r="DN71" s="368"/>
      <c r="DP71" s="594" t="s">
        <v>136</v>
      </c>
      <c r="DQ71" s="368"/>
      <c r="DR71" s="368"/>
      <c r="DS71" s="368"/>
      <c r="DT71" s="368"/>
      <c r="DU71" s="368"/>
      <c r="DV71" s="368"/>
      <c r="DW71" s="368"/>
      <c r="DX71" s="368"/>
      <c r="DY71" s="368"/>
      <c r="DZ71" s="368"/>
      <c r="EA71" s="368"/>
      <c r="EC71" s="368"/>
      <c r="ED71" s="368"/>
      <c r="EE71" s="368"/>
      <c r="EF71" s="368"/>
      <c r="EG71" s="368"/>
      <c r="EH71" s="368"/>
      <c r="EI71" s="368"/>
      <c r="EJ71" s="368"/>
      <c r="EK71" s="368"/>
      <c r="EL71" s="368"/>
      <c r="EM71" s="368"/>
      <c r="EN71" s="368"/>
      <c r="EP71" s="368"/>
      <c r="EQ71" s="368"/>
      <c r="ER71" s="368"/>
      <c r="ES71" s="368"/>
      <c r="ET71" s="368"/>
      <c r="EU71" s="368"/>
      <c r="EV71" s="368"/>
      <c r="EW71" s="368"/>
      <c r="EX71" s="368"/>
      <c r="EY71" s="368"/>
      <c r="EZ71" s="368"/>
      <c r="FA71" s="368"/>
    </row>
    <row r="72" spans="1:157" ht="99.75" customHeight="1" thickBot="1">
      <c r="A72" s="177"/>
      <c r="B72" s="177"/>
      <c r="C72" s="177"/>
      <c r="D72" s="177"/>
      <c r="E72" s="177"/>
      <c r="F72" s="177"/>
      <c r="G72" s="177"/>
      <c r="H72" s="177"/>
      <c r="I72" s="177"/>
      <c r="J72" s="177"/>
      <c r="K72" s="177"/>
      <c r="L72" s="177"/>
      <c r="M72" s="177"/>
      <c r="N72" s="177"/>
      <c r="O72" s="177"/>
      <c r="P72" s="177"/>
      <c r="Q72" s="177"/>
      <c r="R72" s="177"/>
      <c r="S72" s="177"/>
      <c r="T72" s="150" t="s">
        <v>122</v>
      </c>
      <c r="U72" s="376"/>
      <c r="V72" s="151" t="s">
        <v>122</v>
      </c>
      <c r="W72" s="152" t="s">
        <v>425</v>
      </c>
      <c r="X72" s="152" t="s">
        <v>123</v>
      </c>
      <c r="Y72" s="152" t="s">
        <v>124</v>
      </c>
      <c r="Z72" s="152" t="s">
        <v>125</v>
      </c>
      <c r="AA72" s="152" t="s">
        <v>126</v>
      </c>
      <c r="AB72" s="152" t="s">
        <v>127</v>
      </c>
      <c r="AC72" s="151" t="s">
        <v>128</v>
      </c>
      <c r="AD72" s="394" t="s">
        <v>424</v>
      </c>
      <c r="AE72" s="151" t="s">
        <v>423</v>
      </c>
      <c r="AF72" s="151" t="s">
        <v>129</v>
      </c>
      <c r="AG72" s="151" t="s">
        <v>130</v>
      </c>
      <c r="AH72" s="394" t="s">
        <v>7</v>
      </c>
      <c r="AI72" s="153" t="s">
        <v>131</v>
      </c>
      <c r="AJ72" s="154" t="s">
        <v>132</v>
      </c>
      <c r="AK72" s="154" t="s">
        <v>133</v>
      </c>
      <c r="AL72" s="154" t="s">
        <v>134</v>
      </c>
      <c r="AM72" s="155" t="s">
        <v>135</v>
      </c>
      <c r="AN72" s="394" t="s">
        <v>136</v>
      </c>
      <c r="AO72" s="153" t="s">
        <v>137</v>
      </c>
      <c r="AP72" s="154" t="s">
        <v>138</v>
      </c>
      <c r="AQ72" s="154" t="s">
        <v>139</v>
      </c>
      <c r="AR72" s="154" t="s">
        <v>140</v>
      </c>
      <c r="AS72" s="155" t="s">
        <v>141</v>
      </c>
      <c r="AT72" s="394" t="s">
        <v>142</v>
      </c>
      <c r="AU72" s="153" t="s">
        <v>143</v>
      </c>
      <c r="AV72" s="394" t="s">
        <v>144</v>
      </c>
      <c r="AW72" s="329" t="s">
        <v>145</v>
      </c>
      <c r="AX72" s="329" t="s">
        <v>146</v>
      </c>
      <c r="AY72" s="329" t="s">
        <v>147</v>
      </c>
      <c r="AZ72" s="156" t="s">
        <v>148</v>
      </c>
      <c r="BA72" s="157" t="s">
        <v>149</v>
      </c>
      <c r="BC72" s="158" t="s">
        <v>150</v>
      </c>
      <c r="BD72" s="158" t="s">
        <v>151</v>
      </c>
      <c r="BE72" s="158" t="s">
        <v>152</v>
      </c>
      <c r="BF72" s="158" t="s">
        <v>153</v>
      </c>
      <c r="BG72" s="158" t="s">
        <v>154</v>
      </c>
      <c r="BH72" s="158" t="s">
        <v>155</v>
      </c>
      <c r="BI72" s="158" t="s">
        <v>156</v>
      </c>
      <c r="BJ72" s="158" t="s">
        <v>157</v>
      </c>
      <c r="BK72" s="158" t="s">
        <v>104</v>
      </c>
      <c r="BL72" s="158" t="s">
        <v>158</v>
      </c>
      <c r="BM72" s="158" t="s">
        <v>159</v>
      </c>
      <c r="BN72" s="158" t="s">
        <v>160</v>
      </c>
      <c r="BP72" s="158" t="s">
        <v>150</v>
      </c>
      <c r="BQ72" s="158" t="s">
        <v>151</v>
      </c>
      <c r="BR72" s="158" t="s">
        <v>152</v>
      </c>
      <c r="BS72" s="158" t="s">
        <v>153</v>
      </c>
      <c r="BT72" s="158" t="s">
        <v>154</v>
      </c>
      <c r="BU72" s="158" t="s">
        <v>155</v>
      </c>
      <c r="BV72" s="158" t="s">
        <v>156</v>
      </c>
      <c r="BW72" s="158" t="s">
        <v>157</v>
      </c>
      <c r="BX72" s="158" t="s">
        <v>104</v>
      </c>
      <c r="BY72" s="158" t="s">
        <v>158</v>
      </c>
      <c r="BZ72" s="158" t="s">
        <v>159</v>
      </c>
      <c r="CA72" s="158" t="s">
        <v>160</v>
      </c>
      <c r="CC72" s="447" t="s">
        <v>150</v>
      </c>
      <c r="CD72" s="447" t="s">
        <v>151</v>
      </c>
      <c r="CE72" s="447" t="s">
        <v>152</v>
      </c>
      <c r="CF72" s="447" t="s">
        <v>153</v>
      </c>
      <c r="CG72" s="447" t="s">
        <v>154</v>
      </c>
      <c r="CH72" s="447" t="s">
        <v>155</v>
      </c>
      <c r="CI72" s="447" t="s">
        <v>156</v>
      </c>
      <c r="CJ72" s="447" t="s">
        <v>157</v>
      </c>
      <c r="CK72" s="447" t="s">
        <v>104</v>
      </c>
      <c r="CL72" s="447" t="s">
        <v>158</v>
      </c>
      <c r="CM72" s="447" t="s">
        <v>159</v>
      </c>
      <c r="CN72" s="447" t="s">
        <v>160</v>
      </c>
      <c r="CP72" s="447" t="s">
        <v>150</v>
      </c>
      <c r="CQ72" s="447" t="s">
        <v>151</v>
      </c>
      <c r="CR72" s="447" t="s">
        <v>152</v>
      </c>
      <c r="CS72" s="447" t="s">
        <v>153</v>
      </c>
      <c r="CT72" s="447" t="s">
        <v>154</v>
      </c>
      <c r="CU72" s="447" t="s">
        <v>155</v>
      </c>
      <c r="CV72" s="447" t="s">
        <v>156</v>
      </c>
      <c r="CW72" s="447" t="s">
        <v>157</v>
      </c>
      <c r="CX72" s="447" t="s">
        <v>104</v>
      </c>
      <c r="CY72" s="447" t="s">
        <v>158</v>
      </c>
      <c r="CZ72" s="447" t="s">
        <v>159</v>
      </c>
      <c r="DA72" s="447" t="s">
        <v>160</v>
      </c>
      <c r="DC72" s="447" t="s">
        <v>150</v>
      </c>
      <c r="DD72" s="447" t="s">
        <v>151</v>
      </c>
      <c r="DE72" s="447" t="s">
        <v>152</v>
      </c>
      <c r="DF72" s="447" t="s">
        <v>153</v>
      </c>
      <c r="DG72" s="447" t="s">
        <v>154</v>
      </c>
      <c r="DH72" s="447" t="s">
        <v>155</v>
      </c>
      <c r="DI72" s="447" t="s">
        <v>156</v>
      </c>
      <c r="DJ72" s="447" t="s">
        <v>157</v>
      </c>
      <c r="DK72" s="447" t="s">
        <v>104</v>
      </c>
      <c r="DL72" s="447" t="s">
        <v>158</v>
      </c>
      <c r="DM72" s="447" t="s">
        <v>159</v>
      </c>
      <c r="DN72" s="447" t="s">
        <v>160</v>
      </c>
      <c r="DP72" s="447" t="s">
        <v>150</v>
      </c>
      <c r="DQ72" s="447" t="s">
        <v>151</v>
      </c>
      <c r="DR72" s="447" t="s">
        <v>152</v>
      </c>
      <c r="DS72" s="447" t="s">
        <v>153</v>
      </c>
      <c r="DT72" s="447" t="s">
        <v>154</v>
      </c>
      <c r="DU72" s="447" t="s">
        <v>155</v>
      </c>
      <c r="DV72" s="447" t="s">
        <v>156</v>
      </c>
      <c r="DW72" s="447" t="s">
        <v>157</v>
      </c>
      <c r="DX72" s="447" t="s">
        <v>104</v>
      </c>
      <c r="DY72" s="447" t="s">
        <v>158</v>
      </c>
      <c r="DZ72" s="447" t="s">
        <v>159</v>
      </c>
      <c r="EA72" s="447" t="s">
        <v>160</v>
      </c>
      <c r="EC72" s="447" t="s">
        <v>150</v>
      </c>
      <c r="ED72" s="447" t="s">
        <v>151</v>
      </c>
      <c r="EE72" s="447" t="s">
        <v>152</v>
      </c>
      <c r="EF72" s="447" t="s">
        <v>153</v>
      </c>
      <c r="EG72" s="447" t="s">
        <v>154</v>
      </c>
      <c r="EH72" s="447" t="s">
        <v>155</v>
      </c>
      <c r="EI72" s="447" t="s">
        <v>156</v>
      </c>
      <c r="EJ72" s="447" t="s">
        <v>157</v>
      </c>
      <c r="EK72" s="447" t="s">
        <v>104</v>
      </c>
      <c r="EL72" s="447" t="s">
        <v>158</v>
      </c>
      <c r="EM72" s="447" t="s">
        <v>159</v>
      </c>
      <c r="EN72" s="447" t="s">
        <v>160</v>
      </c>
      <c r="EP72" s="447" t="s">
        <v>150</v>
      </c>
      <c r="EQ72" s="447" t="s">
        <v>151</v>
      </c>
      <c r="ER72" s="447" t="s">
        <v>152</v>
      </c>
      <c r="ES72" s="447" t="s">
        <v>153</v>
      </c>
      <c r="ET72" s="447" t="s">
        <v>154</v>
      </c>
      <c r="EU72" s="447" t="s">
        <v>155</v>
      </c>
      <c r="EV72" s="447" t="s">
        <v>156</v>
      </c>
      <c r="EW72" s="447" t="s">
        <v>157</v>
      </c>
      <c r="EX72" s="447" t="s">
        <v>104</v>
      </c>
      <c r="EY72" s="447" t="s">
        <v>158</v>
      </c>
      <c r="EZ72" s="447" t="s">
        <v>159</v>
      </c>
      <c r="FA72" s="447" t="s">
        <v>160</v>
      </c>
    </row>
    <row r="73" spans="1:157" ht="23.25" customHeight="1" thickBot="1">
      <c r="A73" s="177"/>
      <c r="B73" s="177" t="s">
        <v>180</v>
      </c>
      <c r="C73" s="218" t="s">
        <v>181</v>
      </c>
      <c r="D73" s="177" t="s">
        <v>161</v>
      </c>
      <c r="E73" s="177" t="s">
        <v>162</v>
      </c>
      <c r="F73" s="177" t="s">
        <v>161</v>
      </c>
      <c r="G73" s="177" t="s">
        <v>161</v>
      </c>
      <c r="H73" s="177" t="s">
        <v>161</v>
      </c>
      <c r="I73" s="177" t="s">
        <v>161</v>
      </c>
      <c r="J73" s="177" t="s">
        <v>161</v>
      </c>
      <c r="K73" s="177" t="s">
        <v>161</v>
      </c>
      <c r="L73" s="177" t="s">
        <v>161</v>
      </c>
      <c r="M73" s="177" t="s">
        <v>161</v>
      </c>
      <c r="N73" s="177" t="s">
        <v>161</v>
      </c>
      <c r="O73" s="177" t="s">
        <v>161</v>
      </c>
      <c r="P73" s="177"/>
      <c r="Q73" s="177"/>
      <c r="R73" s="177"/>
      <c r="S73" s="177"/>
      <c r="T73" s="162" t="s">
        <v>163</v>
      </c>
      <c r="U73" s="372"/>
      <c r="V73" s="152" t="s">
        <v>163</v>
      </c>
      <c r="W73" s="335">
        <f>SUM(W74:W78)</f>
        <v>180669.5</v>
      </c>
      <c r="X73" s="335">
        <f>SUM(X74:X78)</f>
        <v>0</v>
      </c>
      <c r="Y73" s="335">
        <f>SUM(Y74:Y78)</f>
        <v>0</v>
      </c>
      <c r="Z73" s="335"/>
      <c r="AA73" s="335">
        <f>SUM(AA74:AA78)</f>
        <v>0</v>
      </c>
      <c r="AB73" s="335">
        <f>SUM(AB74:AB78)</f>
        <v>0</v>
      </c>
      <c r="AC73" s="335"/>
      <c r="AD73" s="398">
        <f>SUM(AD74:AD78)</f>
        <v>180669.5</v>
      </c>
      <c r="AE73" s="335">
        <f>SUM(AE74:AE78)</f>
        <v>3077.88</v>
      </c>
      <c r="AF73" s="335">
        <f>SUM(AF74:AF78)</f>
        <v>161123.60541128996</v>
      </c>
      <c r="AG73" s="335">
        <f>SUM(AG74:AG78)</f>
        <v>16468.014588710008</v>
      </c>
      <c r="AH73" s="398">
        <f>SUM(AH74:AH78)</f>
        <v>113877.44227329001</v>
      </c>
      <c r="AI73" s="179">
        <f>+AH73/AD73</f>
        <v>0.63030806125710215</v>
      </c>
      <c r="AJ73" s="180">
        <f t="shared" ref="AJ73:AJ83" si="225">+AH73/AG73</f>
        <v>6.9150680951765171</v>
      </c>
      <c r="AK73" s="335">
        <f>SUM(AK74:AK78)</f>
        <v>140520.2896439</v>
      </c>
      <c r="AL73" s="335">
        <f>SUM(AL74:AL78)</f>
        <v>-26642.847370610001</v>
      </c>
      <c r="AM73" s="166">
        <f>INDEX(BC73:BN73,MATCH($W$1,$BC$86:$BN$86,0))</f>
        <v>0.7777753834703699</v>
      </c>
      <c r="AN73" s="398">
        <f>SUM(AN74:AN78)</f>
        <v>110587.64864887002</v>
      </c>
      <c r="AO73" s="179">
        <f>+AN73/AD73</f>
        <v>0.61209915701803574</v>
      </c>
      <c r="AP73" s="182">
        <f t="shared" ref="AP73:AP83" si="226">+AN73/AG73</f>
        <v>6.7152994098442012</v>
      </c>
      <c r="AQ73" s="335">
        <f>SUM(AQ74:AQ78)</f>
        <v>112306.18551856668</v>
      </c>
      <c r="AR73" s="335">
        <f>SUM(AR74:AR78)</f>
        <v>-1718.5368696966727</v>
      </c>
      <c r="AS73" s="166">
        <f t="shared" ref="AS73:AS83" si="227">INDEX(BP73:CA73,MATCH($W$1,$BP$86:$CA$86,0))</f>
        <v>0.62161120453959673</v>
      </c>
      <c r="AT73" s="398">
        <f>SUM(AT74:AT78)</f>
        <v>110529.58265149001</v>
      </c>
      <c r="AU73" s="179">
        <f>+AT73/AD73</f>
        <v>0.61177776354885582</v>
      </c>
      <c r="AV73" s="398">
        <f>SUM(AV74:AV78)</f>
        <v>66792.057726709987</v>
      </c>
      <c r="AW73" s="335">
        <f>SUM(AW74:AW78)</f>
        <v>3289.7936244200027</v>
      </c>
      <c r="AX73" s="340">
        <f>SUM(AX74:AX78)</f>
        <v>70081.851351129997</v>
      </c>
      <c r="AY73" s="335">
        <f t="shared" ref="AY73:AY83" si="228">+AG73-AH73</f>
        <v>-97409.427684580005</v>
      </c>
      <c r="AZ73" s="183">
        <f>SUM(AZ74:AZ77)</f>
        <v>112194.18551856666</v>
      </c>
      <c r="BA73" s="168">
        <f>IF(AND(AZ73=0,AN73&gt;AZ73),1,IFERROR(AN73/AZ73,1))</f>
        <v>0.98568074751582568</v>
      </c>
      <c r="BC73" s="483">
        <f>CC73/$AD$73</f>
        <v>0.26533949628908038</v>
      </c>
      <c r="BD73" s="483">
        <f t="shared" ref="BD73:BN73" si="229">CD73/$AD$73</f>
        <v>0.45151089912132381</v>
      </c>
      <c r="BE73" s="483">
        <f t="shared" si="229"/>
        <v>0.5798571045627513</v>
      </c>
      <c r="BF73" s="483">
        <f t="shared" si="229"/>
        <v>0.63184575656599484</v>
      </c>
      <c r="BG73" s="483">
        <f t="shared" si="229"/>
        <v>0.65378130848261606</v>
      </c>
      <c r="BH73" s="483">
        <f t="shared" si="229"/>
        <v>0.7777753834703699</v>
      </c>
      <c r="BI73" s="483">
        <f t="shared" si="229"/>
        <v>0.8012053768948274</v>
      </c>
      <c r="BJ73" s="483">
        <f t="shared" si="229"/>
        <v>0.82362668387248561</v>
      </c>
      <c r="BK73" s="483">
        <f t="shared" si="229"/>
        <v>0.91814227835854978</v>
      </c>
      <c r="BL73" s="483">
        <f t="shared" si="229"/>
        <v>0.93897083657119773</v>
      </c>
      <c r="BM73" s="483">
        <f t="shared" si="229"/>
        <v>0.96067238951178824</v>
      </c>
      <c r="BN73" s="483">
        <f t="shared" si="229"/>
        <v>1</v>
      </c>
      <c r="BO73" s="221"/>
      <c r="BP73" s="483">
        <f>CP73/$AD$73</f>
        <v>0.24965691863756753</v>
      </c>
      <c r="BQ73" s="483">
        <f t="shared" ref="BQ73:CA73" si="230">CQ73/$AD$73</f>
        <v>0.34105122371032931</v>
      </c>
      <c r="BR73" s="483">
        <f t="shared" si="230"/>
        <v>0.50210655912296576</v>
      </c>
      <c r="BS73" s="483">
        <f t="shared" si="230"/>
        <v>0.56314471757859885</v>
      </c>
      <c r="BT73" s="483">
        <f t="shared" si="230"/>
        <v>0.59074237519651451</v>
      </c>
      <c r="BU73" s="483">
        <f t="shared" si="230"/>
        <v>0.62161120453959673</v>
      </c>
      <c r="BV73" s="483">
        <f t="shared" si="230"/>
        <v>0.75557912041360986</v>
      </c>
      <c r="BW73" s="483">
        <f t="shared" si="230"/>
        <v>0.78864400478534935</v>
      </c>
      <c r="BX73" s="483">
        <f t="shared" si="230"/>
        <v>0.81624166240879992</v>
      </c>
      <c r="BY73" s="483">
        <f t="shared" si="230"/>
        <v>0.91918684686992913</v>
      </c>
      <c r="BZ73" s="483">
        <f t="shared" si="230"/>
        <v>0.95010548562190444</v>
      </c>
      <c r="CA73" s="483">
        <f t="shared" si="230"/>
        <v>1</v>
      </c>
      <c r="CC73" s="335">
        <f t="shared" ref="CC73:CN73" si="231">SUM(CC74:CC78)</f>
        <v>47938.754124800005</v>
      </c>
      <c r="CD73" s="335">
        <f t="shared" si="231"/>
        <v>81574.248388800013</v>
      </c>
      <c r="CE73" s="335">
        <f t="shared" si="231"/>
        <v>104762.4931528</v>
      </c>
      <c r="CF73" s="335">
        <f t="shared" si="231"/>
        <v>114155.25691590001</v>
      </c>
      <c r="CG73" s="335">
        <f t="shared" si="231"/>
        <v>118118.34211290001</v>
      </c>
      <c r="CH73" s="335">
        <f t="shared" si="231"/>
        <v>140520.2896439</v>
      </c>
      <c r="CI73" s="335">
        <f t="shared" si="231"/>
        <v>144753.37484090001</v>
      </c>
      <c r="CJ73" s="335">
        <f t="shared" si="231"/>
        <v>148804.22116190003</v>
      </c>
      <c r="CK73" s="335">
        <f t="shared" si="231"/>
        <v>165880.30635990002</v>
      </c>
      <c r="CL73" s="335">
        <f t="shared" si="231"/>
        <v>169643.3915579</v>
      </c>
      <c r="CM73" s="335">
        <f t="shared" si="231"/>
        <v>173564.20027690002</v>
      </c>
      <c r="CN73" s="335">
        <f t="shared" si="231"/>
        <v>180669.5</v>
      </c>
      <c r="CP73" s="335">
        <f t="shared" ref="CP73:DA73" si="232">SUM(CP74:CP78)</f>
        <v>45105.390661790007</v>
      </c>
      <c r="CQ73" s="335">
        <f t="shared" si="232"/>
        <v>61617.554062133342</v>
      </c>
      <c r="CR73" s="335">
        <f t="shared" si="232"/>
        <v>90715.340983466667</v>
      </c>
      <c r="CS73" s="335">
        <f t="shared" si="232"/>
        <v>101743.07455256667</v>
      </c>
      <c r="CT73" s="335">
        <f t="shared" si="232"/>
        <v>106729.12955556667</v>
      </c>
      <c r="CU73" s="335">
        <f t="shared" si="232"/>
        <v>112306.18551856668</v>
      </c>
      <c r="CV73" s="335">
        <f t="shared" si="232"/>
        <v>136510.10189556668</v>
      </c>
      <c r="CW73" s="335">
        <f t="shared" si="232"/>
        <v>142483.91802256668</v>
      </c>
      <c r="CX73" s="335">
        <f t="shared" si="232"/>
        <v>147469.97302656667</v>
      </c>
      <c r="CY73" s="335">
        <f t="shared" si="232"/>
        <v>166069.02803056667</v>
      </c>
      <c r="CZ73" s="335">
        <f t="shared" si="232"/>
        <v>171655.08303456666</v>
      </c>
      <c r="DA73" s="335">
        <f t="shared" si="232"/>
        <v>180669.5</v>
      </c>
      <c r="DC73" s="335">
        <f t="shared" ref="DC73:DN73" si="233">SUM(DC74:DC78)</f>
        <v>47938754124.800003</v>
      </c>
      <c r="DD73" s="335">
        <f t="shared" si="233"/>
        <v>81574248388.800003</v>
      </c>
      <c r="DE73" s="335">
        <f t="shared" si="233"/>
        <v>104762493152.8</v>
      </c>
      <c r="DF73" s="335">
        <f t="shared" si="233"/>
        <v>114155256915.90001</v>
      </c>
      <c r="DG73" s="335">
        <f t="shared" si="233"/>
        <v>118118342112.90001</v>
      </c>
      <c r="DH73" s="335">
        <f t="shared" si="233"/>
        <v>140520289643.90002</v>
      </c>
      <c r="DI73" s="335">
        <f t="shared" si="233"/>
        <v>144753374840.90002</v>
      </c>
      <c r="DJ73" s="335">
        <f t="shared" si="233"/>
        <v>148804221161.90002</v>
      </c>
      <c r="DK73" s="335">
        <f t="shared" si="233"/>
        <v>165880306359.90002</v>
      </c>
      <c r="DL73" s="335">
        <f t="shared" si="233"/>
        <v>169643391557.90002</v>
      </c>
      <c r="DM73" s="335">
        <f t="shared" si="233"/>
        <v>173564200276.90002</v>
      </c>
      <c r="DN73" s="335">
        <f t="shared" si="233"/>
        <v>180669500000</v>
      </c>
      <c r="DP73" s="335">
        <f t="shared" ref="DP73:EA73" si="234">SUM(DP74:DP78)</f>
        <v>45105390661.790001</v>
      </c>
      <c r="DQ73" s="335">
        <f t="shared" si="234"/>
        <v>61617554062.133339</v>
      </c>
      <c r="DR73" s="335">
        <f t="shared" si="234"/>
        <v>90715340983.466675</v>
      </c>
      <c r="DS73" s="335">
        <f t="shared" si="234"/>
        <v>101743074552.56668</v>
      </c>
      <c r="DT73" s="335">
        <f t="shared" si="234"/>
        <v>106729129555.56668</v>
      </c>
      <c r="DU73" s="335">
        <f t="shared" si="234"/>
        <v>112306185518.56668</v>
      </c>
      <c r="DV73" s="335">
        <f t="shared" si="234"/>
        <v>136510101895.56668</v>
      </c>
      <c r="DW73" s="335">
        <f t="shared" si="234"/>
        <v>142483918022.56668</v>
      </c>
      <c r="DX73" s="335">
        <f t="shared" si="234"/>
        <v>147469973026.56668</v>
      </c>
      <c r="DY73" s="335">
        <f t="shared" si="234"/>
        <v>166069028030.56668</v>
      </c>
      <c r="DZ73" s="335">
        <f t="shared" si="234"/>
        <v>171655083034.56668</v>
      </c>
      <c r="EA73" s="335">
        <f t="shared" si="234"/>
        <v>180669500000</v>
      </c>
      <c r="EC73" s="448">
        <v>1000000</v>
      </c>
      <c r="ED73" s="448">
        <v>1000000</v>
      </c>
      <c r="EE73" s="448">
        <v>1000000</v>
      </c>
      <c r="EF73" s="448">
        <v>1000000</v>
      </c>
      <c r="EG73" s="448">
        <v>1000000</v>
      </c>
      <c r="EH73" s="448">
        <v>1000000</v>
      </c>
      <c r="EI73" s="448">
        <v>1000000</v>
      </c>
      <c r="EJ73" s="448">
        <v>1000000</v>
      </c>
      <c r="EK73" s="448">
        <v>1000000</v>
      </c>
      <c r="EL73" s="448">
        <v>1000000</v>
      </c>
      <c r="EM73" s="448">
        <v>1000000</v>
      </c>
      <c r="EN73" s="448">
        <v>1000000</v>
      </c>
      <c r="EP73" s="448">
        <v>1000000</v>
      </c>
      <c r="EQ73" s="448">
        <v>1000000</v>
      </c>
      <c r="ER73" s="448">
        <v>1000000</v>
      </c>
      <c r="ES73" s="448">
        <v>1000000</v>
      </c>
      <c r="ET73" s="448">
        <v>1000000</v>
      </c>
      <c r="EU73" s="448">
        <v>1000000</v>
      </c>
      <c r="EV73" s="448">
        <v>1000000</v>
      </c>
      <c r="EW73" s="448">
        <v>1000000</v>
      </c>
      <c r="EX73" s="448">
        <v>1000000</v>
      </c>
      <c r="EY73" s="448">
        <v>1000000</v>
      </c>
      <c r="EZ73" s="448">
        <v>1000000</v>
      </c>
      <c r="FA73" s="448">
        <v>1000000</v>
      </c>
    </row>
    <row r="74" spans="1:157" ht="21.75" customHeight="1">
      <c r="A74" s="177"/>
      <c r="B74" s="177" t="s">
        <v>180</v>
      </c>
      <c r="C74" s="218" t="s">
        <v>181</v>
      </c>
      <c r="D74" s="177" t="s">
        <v>161</v>
      </c>
      <c r="E74" s="177" t="s">
        <v>162</v>
      </c>
      <c r="F74" s="177">
        <v>1</v>
      </c>
      <c r="G74" s="177" t="s">
        <v>161</v>
      </c>
      <c r="H74" s="177" t="s">
        <v>161</v>
      </c>
      <c r="I74" s="177" t="s">
        <v>161</v>
      </c>
      <c r="J74" s="177" t="s">
        <v>161</v>
      </c>
      <c r="K74" s="177" t="s">
        <v>161</v>
      </c>
      <c r="L74" s="177" t="s">
        <v>161</v>
      </c>
      <c r="M74" s="177" t="s">
        <v>161</v>
      </c>
      <c r="N74" s="177" t="s">
        <v>161</v>
      </c>
      <c r="O74" s="177" t="s">
        <v>161</v>
      </c>
      <c r="P74" s="177"/>
      <c r="Q74" s="177"/>
      <c r="R74" s="177"/>
      <c r="S74" s="177"/>
      <c r="T74" s="169" t="s">
        <v>206</v>
      </c>
      <c r="U74" s="377"/>
      <c r="V74" s="170" t="s">
        <v>206</v>
      </c>
      <c r="W74" s="336">
        <f>(+SUMIFS('[1]SIIF 30 de Junio 2026'!$P$4:$P$749,'[1]SIIF 30 de Junio 2026'!$A$4:$A$749,$B74,'[1]SIIF 30 de Junio 2026'!$B$4:$B$749,$C74,'[1]SIIF 30 de Junio 2026'!$C$4:$C$749,$D74,'[1]SIIF 30 de Junio 2026'!$D$4:$D$749,$E74,'[1]SIIF 30 de Junio 2026'!$E$4:$E$749,$F74,'[1]SIIF 30 de Junio 2026'!$F$4:$F$749,$G74,'[1]SIIF 30 de Junio 2026'!$G$4:$G$749,$H74,'[1]SIIF 30 de Junio 2026'!$H$4:$H$749,$I74,'[1]SIIF 30 de Junio 2026'!$I$4:$I$749,$J74,'[1]SIIF 30 de Junio 2026'!$J$4:$J$749,$K74,'[1]SIIF 30 de Junio 2026'!$K$4:$K$749,$L74,'[1]SIIF 30 de Junio 2026'!$L$4:$L$749,$M74,'[1]SIIF 30 de Junio 2026'!$M$4:$M$749,$N74,'[1]SIIF 30 de Junio 2026'!$N$4:$N$749,$O74)/1000000)</f>
        <v>45041.2</v>
      </c>
      <c r="X74" s="336">
        <v>0</v>
      </c>
      <c r="Y74" s="334">
        <f>(+SUMIFS('[1]SIIF 30 de Junio 2026'!$R$4:$R$749,'[1]SIIF 30 de Junio 2026'!$A$4:$A$749,$B74,'[1]SIIF 30 de Junio 2026'!$B$4:$B$749,$C74,'[1]SIIF 30 de Junio 2026'!$C$4:$C$749,$D74,'[1]SIIF 30 de Junio 2026'!$D$4:$D$749,$E74,'[1]SIIF 30 de Junio 2026'!$E$4:$E$749,$F74,'[1]SIIF 30 de Junio 2026'!$F$4:$F$749,$G74,'[1]SIIF 30 de Junio 2026'!$G$4:$G$749,$H74,'[1]SIIF 30 de Junio 2026'!$H$4:$H$749,$I74,'[1]SIIF 30 de Junio 2026'!$I$4:$I$749,$J74,'[1]SIIF 30 de Junio 2026'!$J$4:$J$749,$K74,'[1]SIIF 30 de Junio 2026'!$K$4:$K$749,$L74,'[1]SIIF 30 de Junio 2026'!$L$4:$L$749,$M74,'[1]SIIF 30 de Junio 2026'!$M$4:$M$749,$N74,'[1]SIIF 30 de Junio 2026'!$N$4:$N$749,$O74)/1000000)</f>
        <v>0</v>
      </c>
      <c r="Z74" s="332"/>
      <c r="AA74" s="334">
        <f>(+SUMIFS('[1]SIIF 30 de Junio 2026'!$Q$4:$Q$749,'[1]SIIF 30 de Junio 2026'!$A$4:$A$749,$B74,'[1]SIIF 30 de Junio 2026'!$B$4:$B$749,$C74,'[1]SIIF 30 de Junio 2026'!$C$4:$C$749,$D74,'[1]SIIF 30 de Junio 2026'!$D$4:$D$749,$E74,'[1]SIIF 30 de Junio 2026'!$E$4:$E$749,$F74,'[1]SIIF 30 de Junio 2026'!$F$4:$F$749,$G74,'[1]SIIF 30 de Junio 2026'!$G$4:$G$749,$H74,'[1]SIIF 30 de Junio 2026'!$H$4:$H$749,$I74,'[1]SIIF 30 de Junio 2026'!$I$4:$I$749,$J74,'[1]SIIF 30 de Junio 2026'!$J$4:$J$749,$K74,'[1]SIIF 30 de Junio 2026'!$K$4:$K$749,$L74,'[1]SIIF 30 de Junio 2026'!$L$4:$L$749,$M74,'[1]SIIF 30 de Junio 2026'!$M$4:$M$749,$N74,'[1]SIIF 30 de Junio 2026'!$N$4:$N$749,$O74)/1000000)</f>
        <v>0</v>
      </c>
      <c r="AB74" s="334"/>
      <c r="AC74" s="332"/>
      <c r="AD74" s="397">
        <f>W74-Y74+AA74</f>
        <v>45041.2</v>
      </c>
      <c r="AE74" s="336">
        <f>(+SUMIFS('[1]SIIF 30 de Junio 2026'!$T$4:$T$749,'[1]SIIF 30 de Junio 2026'!$A$4:$A$749,$B74,'[1]SIIF 30 de Junio 2026'!$B$4:$B$749,$C74,'[1]SIIF 30 de Junio 2026'!$C$4:$C$749,$D74,'[1]SIIF 30 de Junio 2026'!$D$4:$D$749,$E74,'[1]SIIF 30 de Junio 2026'!$E$4:$E$749,$F74,'[1]SIIF 30 de Junio 2026'!$F$4:$F$749,$G74,'[1]SIIF 30 de Junio 2026'!$G$4:$G$749,$H74,'[1]SIIF 30 de Junio 2026'!$H$4:$H$749,$I74,'[1]SIIF 30 de Junio 2026'!$I$4:$I$749,$J74,'[1]SIIF 30 de Junio 2026'!$J$4:$J$749,$K74,'[1]SIIF 30 de Junio 2026'!$K$4:$K$749,$L74,'[1]SIIF 30 de Junio 2026'!$L$4:$L$749,$M74,'[1]SIIF 30 de Junio 2026'!$M$4:$M$749,$N74,'[1]SIIF 30 de Junio 2026'!$N$4:$N$749,$O74)/1000000)</f>
        <v>0</v>
      </c>
      <c r="AF74" s="336">
        <f>(+SUMIFS('[1]SIIF 30 de Junio 2026'!$U$4:$U$749,'[1]SIIF 30 de Junio 2026'!$A$4:$A$749,$B74,'[1]SIIF 30 de Junio 2026'!$B$4:$B$749,$C74,'[1]SIIF 30 de Junio 2026'!$C$4:$C$749,$D74,'[1]SIIF 30 de Junio 2026'!$D$4:$D$749,$E74,'[1]SIIF 30 de Junio 2026'!$E$4:$E$749,$F74,'[1]SIIF 30 de Junio 2026'!$F$4:$F$749,$G74,'[1]SIIF 30 de Junio 2026'!$G$4:$G$749,$H74,'[1]SIIF 30 de Junio 2026'!$H$4:$H$749,$I74,'[1]SIIF 30 de Junio 2026'!$I$4:$I$749,$J74,'[1]SIIF 30 de Junio 2026'!$J$4:$J$749,$K74,'[1]SIIF 30 de Junio 2026'!$K$4:$K$749,$L74,'[1]SIIF 30 de Junio 2026'!$L$4:$L$749,$M74,'[1]SIIF 30 de Junio 2026'!$M$4:$M$749,$N74,'[1]SIIF 30 de Junio 2026'!$N$4:$N$749,$O74)/1000000)</f>
        <v>45041.2</v>
      </c>
      <c r="AG74" s="334">
        <f>AD74-AE74-AF74</f>
        <v>0</v>
      </c>
      <c r="AH74" s="399">
        <f>+SUMIFS('[1]SIIF 30 de Junio 2026'!$W$4:$W$749,'[1]SIIF 30 de Junio 2026'!$A$4:$A$749,$B74,'[1]SIIF 30 de Junio 2026'!$B$4:$B$749,$C74,'[1]SIIF 30 de Junio 2026'!$C$4:$C$749,$D74,'[1]SIIF 30 de Junio 2026'!$D$4:$D$749,$E74,'[1]SIIF 30 de Junio 2026'!$E$4:$E$749,$F74,'[1]SIIF 30 de Junio 2026'!$F$4:$F$749,$G74,'[1]SIIF 30 de Junio 2026'!$G$4:$G$749,$H74,'[1]SIIF 30 de Junio 2026'!$H$4:$H$749,$I74,'[1]SIIF 30 de Junio 2026'!$I$4:$I$749,$J74,'[1]SIIF 30 de Junio 2026'!$J$4:$J$749,$K74,'[1]SIIF 30 de Junio 2026'!$K$4:$K$749,$L74,'[1]SIIF 30 de Junio 2026'!$L$4:$L$749,$M74,'[1]SIIF 30 de Junio 2026'!$M$4:$M$749,$N74,'[1]SIIF 30 de Junio 2026'!$N$4:$N$749,$O74)/1000000</f>
        <v>21106.793153450006</v>
      </c>
      <c r="AI74" s="171">
        <f>+AH74/AD74</f>
        <v>0.46861080862521443</v>
      </c>
      <c r="AJ74" s="180" t="e">
        <f t="shared" si="225"/>
        <v>#DIV/0!</v>
      </c>
      <c r="AK74" s="240">
        <f>INDEX(CC74:CN74,MATCH($W$1,$CC$86:$CN$86,0))</f>
        <v>20068.438875889999</v>
      </c>
      <c r="AL74" s="240">
        <f>+AH74-AK74</f>
        <v>1038.3542775600072</v>
      </c>
      <c r="AM74" s="166">
        <f>INDEX(BC74:BN74,MATCH($W$1,$BC$86:$BN$86,0))</f>
        <v>0.44555737582235816</v>
      </c>
      <c r="AN74" s="397">
        <f>+SUMIFS('[1]SIIF 30 de Junio 2026'!$X$4:$X$749,'[1]SIIF 30 de Junio 2026'!$A$4:$A$749,$B74,'[1]SIIF 30 de Junio 2026'!$B$4:$B$749,$C74,'[1]SIIF 30 de Junio 2026'!$C$4:$C$749,$D74,'[1]SIIF 30 de Junio 2026'!$D$4:$D$749,$E74,'[1]SIIF 30 de Junio 2026'!$E$4:$E$749,$F74,'[1]SIIF 30 de Junio 2026'!$F$4:$F$749,$G74,'[1]SIIF 30 de Junio 2026'!$G$4:$G$749,$H74,'[1]SIIF 30 de Junio 2026'!$H$4:$H$749,$I74,'[1]SIIF 30 de Junio 2026'!$I$4:$I$749,$J74,'[1]SIIF 30 de Junio 2026'!$J$4:$J$749,$K74,'[1]SIIF 30 de Junio 2026'!$K$4:$K$749,$L74,'[1]SIIF 30 de Junio 2026'!$L$4:$L$749,$M74,'[1]SIIF 30 de Junio 2026'!$M$4:$M$749,$N74,'[1]SIIF 30 de Junio 2026'!$N$4:$N$749,$O74)/1000000</f>
        <v>21087.263070929999</v>
      </c>
      <c r="AO74" s="173">
        <f>+AN74/AD74</f>
        <v>0.46817720378076072</v>
      </c>
      <c r="AP74" s="182" t="e">
        <f t="shared" si="226"/>
        <v>#DIV/0!</v>
      </c>
      <c r="AQ74" s="240">
        <f>INDEX(CP74:DA74,MATCH($W$1,$CP$86:$DA$86,0))</f>
        <v>20068.438875889999</v>
      </c>
      <c r="AR74" s="240">
        <f>+AN74-AQ74</f>
        <v>1018.8241950400006</v>
      </c>
      <c r="AS74" s="166">
        <f t="shared" si="227"/>
        <v>0.44555737582235816</v>
      </c>
      <c r="AT74" s="397">
        <f>+SUMIFS('[1]SIIF 30 de Junio 2026'!$Z$4:$Z$749,'[1]SIIF 30 de Junio 2026'!$A$4:$A$749,$B74,'[1]SIIF 30 de Junio 2026'!$B$4:$B$749,$C74,'[1]SIIF 30 de Junio 2026'!$C$4:$C$749,$D74,'[1]SIIF 30 de Junio 2026'!$D$4:$D$749,$E74,'[1]SIIF 30 de Junio 2026'!$E$4:$E$749,$F74,'[1]SIIF 30 de Junio 2026'!$F$4:$F$749,$G74,'[1]SIIF 30 de Junio 2026'!$G$4:$G$749,$H74,'[1]SIIF 30 de Junio 2026'!$H$4:$H$749,$I74,'[1]SIIF 30 de Junio 2026'!$I$4:$I$749,$J74,'[1]SIIF 30 de Junio 2026'!$J$4:$J$749,$K74,'[1]SIIF 30 de Junio 2026'!$K$4:$K$749,$L74,'[1]SIIF 30 de Junio 2026'!$L$4:$L$749,$M74,'[1]SIIF 30 de Junio 2026'!$M$4:$M$749,$N74,'[1]SIIF 30 de Junio 2026'!$N$4:$N$749,$O74)/1000000</f>
        <v>21087.263070929999</v>
      </c>
      <c r="AU74" s="173">
        <f>+AT74/AD74</f>
        <v>0.46817720378076072</v>
      </c>
      <c r="AV74" s="397">
        <f>+AD74-AH74</f>
        <v>23934.406846549991</v>
      </c>
      <c r="AW74" s="332">
        <f t="shared" ref="AW74:AW82" si="235">+AH74-AN74</f>
        <v>19.530082520006545</v>
      </c>
      <c r="AX74" s="333">
        <f t="shared" ref="AX74:AX82" si="236">+AD74-AN74</f>
        <v>23953.936929069998</v>
      </c>
      <c r="AY74" s="334">
        <f>+AG74-AH74</f>
        <v>-21106.793153450006</v>
      </c>
      <c r="AZ74" s="186">
        <f>AD74*AS74</f>
        <v>20068.438875889999</v>
      </c>
      <c r="BA74" s="168">
        <f>IF(AND(AZ74=0,AN74&gt;AZ74),1,IFERROR(AN74/AZ74,1))</f>
        <v>1.050767486267405</v>
      </c>
      <c r="BC74" s="592">
        <v>6.235266546828238E-2</v>
      </c>
      <c r="BD74" s="592">
        <v>0.13861617532148346</v>
      </c>
      <c r="BE74" s="592">
        <v>0.2148796851746845</v>
      </c>
      <c r="BF74" s="592">
        <v>0.29114319502788555</v>
      </c>
      <c r="BG74" s="592">
        <v>0.36740670488108662</v>
      </c>
      <c r="BH74" s="592">
        <v>0.44555737582235816</v>
      </c>
      <c r="BI74" s="592">
        <v>0.53003558688245422</v>
      </c>
      <c r="BJ74" s="592">
        <v>0.61934850758616555</v>
      </c>
      <c r="BK74" s="592">
        <v>0.69561201743936663</v>
      </c>
      <c r="BL74" s="592">
        <v>0.7718755272925677</v>
      </c>
      <c r="BM74" s="592">
        <v>0.85479960569189983</v>
      </c>
      <c r="BN74" s="592">
        <v>1</v>
      </c>
      <c r="BO74" s="593"/>
      <c r="BP74" s="592">
        <v>6.235266546828238E-2</v>
      </c>
      <c r="BQ74" s="592">
        <v>0.13861617532148346</v>
      </c>
      <c r="BR74" s="592">
        <v>0.2148796851746845</v>
      </c>
      <c r="BS74" s="592">
        <v>0.29114319502788555</v>
      </c>
      <c r="BT74" s="592">
        <v>0.36740670488108662</v>
      </c>
      <c r="BU74" s="592">
        <v>0.44555737582235816</v>
      </c>
      <c r="BV74" s="592">
        <v>0.53003558688245422</v>
      </c>
      <c r="BW74" s="592">
        <v>0.61934850758616555</v>
      </c>
      <c r="BX74" s="592">
        <v>0.69561201743936663</v>
      </c>
      <c r="BY74" s="592">
        <v>0.7718755272925677</v>
      </c>
      <c r="BZ74" s="592">
        <v>0.85479960569189983</v>
      </c>
      <c r="CA74" s="592">
        <v>1</v>
      </c>
      <c r="CC74" s="456">
        <f>DC74/EC74</f>
        <v>2808.4388758900004</v>
      </c>
      <c r="CD74" s="456">
        <f t="shared" ref="CD74:CN78" si="237">DD74/ED74</f>
        <v>6243.4388758900004</v>
      </c>
      <c r="CE74" s="456">
        <f t="shared" si="237"/>
        <v>9678.4388758899986</v>
      </c>
      <c r="CF74" s="456">
        <f t="shared" si="237"/>
        <v>13113.438875889999</v>
      </c>
      <c r="CG74" s="456">
        <f t="shared" si="237"/>
        <v>16548.438875889999</v>
      </c>
      <c r="CH74" s="456">
        <f t="shared" si="237"/>
        <v>20068.438875889999</v>
      </c>
      <c r="CI74" s="456">
        <f t="shared" si="237"/>
        <v>23873.438875889999</v>
      </c>
      <c r="CJ74" s="456">
        <f t="shared" si="237"/>
        <v>27896.199999889999</v>
      </c>
      <c r="CK74" s="456">
        <f t="shared" si="237"/>
        <v>31331.199999889999</v>
      </c>
      <c r="CL74" s="456">
        <f t="shared" si="237"/>
        <v>34766.199999889999</v>
      </c>
      <c r="CM74" s="456">
        <f t="shared" si="237"/>
        <v>38501.199999889999</v>
      </c>
      <c r="CN74" s="456">
        <f t="shared" si="237"/>
        <v>45041.2</v>
      </c>
      <c r="CP74" s="453">
        <f>DP74/EP74</f>
        <v>2808.4388758900004</v>
      </c>
      <c r="CQ74" s="453">
        <f t="shared" ref="CQ74:DA78" si="238">DQ74/EQ74</f>
        <v>6243.4388758900004</v>
      </c>
      <c r="CR74" s="453">
        <f t="shared" si="238"/>
        <v>9678.4388758899986</v>
      </c>
      <c r="CS74" s="453">
        <f t="shared" si="238"/>
        <v>13113.438875889999</v>
      </c>
      <c r="CT74" s="453">
        <f t="shared" si="238"/>
        <v>16548.438875889999</v>
      </c>
      <c r="CU74" s="453">
        <f t="shared" si="238"/>
        <v>20068.438875889999</v>
      </c>
      <c r="CV74" s="453">
        <f t="shared" si="238"/>
        <v>23873.438875889999</v>
      </c>
      <c r="CW74" s="453">
        <f t="shared" si="238"/>
        <v>27896.199999889999</v>
      </c>
      <c r="CX74" s="453">
        <f t="shared" si="238"/>
        <v>31331.199999889999</v>
      </c>
      <c r="CY74" s="453">
        <f t="shared" si="238"/>
        <v>34766.199999889999</v>
      </c>
      <c r="CZ74" s="453">
        <f t="shared" si="238"/>
        <v>38501.199999889999</v>
      </c>
      <c r="DA74" s="453">
        <f t="shared" si="238"/>
        <v>45041.2</v>
      </c>
      <c r="DC74" s="397">
        <v>2808438875.8900003</v>
      </c>
      <c r="DD74" s="397">
        <v>6243438875.8900003</v>
      </c>
      <c r="DE74" s="397">
        <v>9678438875.8899994</v>
      </c>
      <c r="DF74" s="397">
        <v>13113438875.889999</v>
      </c>
      <c r="DG74" s="397">
        <v>16548438875.889999</v>
      </c>
      <c r="DH74" s="397">
        <v>20068438875.889999</v>
      </c>
      <c r="DI74" s="397">
        <v>23873438875.889999</v>
      </c>
      <c r="DJ74" s="397">
        <v>27896199999.889999</v>
      </c>
      <c r="DK74" s="397">
        <v>31331199999.889999</v>
      </c>
      <c r="DL74" s="397">
        <v>34766199999.889999</v>
      </c>
      <c r="DM74" s="397">
        <v>38501199999.889999</v>
      </c>
      <c r="DN74" s="397">
        <v>45041200000</v>
      </c>
      <c r="DP74" s="397">
        <v>2808438875.8900003</v>
      </c>
      <c r="DQ74" s="397">
        <v>6243438875.8900003</v>
      </c>
      <c r="DR74" s="397">
        <v>9678438875.8899994</v>
      </c>
      <c r="DS74" s="397">
        <v>13113438875.889999</v>
      </c>
      <c r="DT74" s="397">
        <v>16548438875.889999</v>
      </c>
      <c r="DU74" s="397">
        <v>20068438875.889999</v>
      </c>
      <c r="DV74" s="397">
        <v>23873438875.889999</v>
      </c>
      <c r="DW74" s="397">
        <v>27896199999.889999</v>
      </c>
      <c r="DX74" s="397">
        <v>31331199999.889999</v>
      </c>
      <c r="DY74" s="397">
        <v>34766199999.889999</v>
      </c>
      <c r="DZ74" s="397">
        <v>38501199999.889999</v>
      </c>
      <c r="EA74" s="397">
        <v>45041200000</v>
      </c>
      <c r="EC74" s="456">
        <v>1000000</v>
      </c>
      <c r="ED74" s="459">
        <v>1000000</v>
      </c>
      <c r="EE74" s="459">
        <v>1000000</v>
      </c>
      <c r="EF74" s="459">
        <v>1000000</v>
      </c>
      <c r="EG74" s="459">
        <v>1000000</v>
      </c>
      <c r="EH74" s="459">
        <v>1000000</v>
      </c>
      <c r="EI74" s="459">
        <v>1000000</v>
      </c>
      <c r="EJ74" s="459">
        <v>1000000</v>
      </c>
      <c r="EK74" s="459">
        <v>1000000</v>
      </c>
      <c r="EL74" s="459">
        <v>1000000</v>
      </c>
      <c r="EM74" s="459">
        <v>1000000</v>
      </c>
      <c r="EN74" s="459">
        <v>1000000</v>
      </c>
      <c r="EP74" s="456">
        <v>1000000</v>
      </c>
      <c r="EQ74" s="459">
        <v>1000000</v>
      </c>
      <c r="ER74" s="459">
        <v>1000000</v>
      </c>
      <c r="ES74" s="459">
        <v>1000000</v>
      </c>
      <c r="ET74" s="459">
        <v>1000000</v>
      </c>
      <c r="EU74" s="459">
        <v>1000000</v>
      </c>
      <c r="EV74" s="459">
        <v>1000000</v>
      </c>
      <c r="EW74" s="459">
        <v>1000000</v>
      </c>
      <c r="EX74" s="459">
        <v>1000000</v>
      </c>
      <c r="EY74" s="459">
        <v>1000000</v>
      </c>
      <c r="EZ74" s="459">
        <v>1000000</v>
      </c>
      <c r="FA74" s="459">
        <v>1000000</v>
      </c>
    </row>
    <row r="75" spans="1:157" ht="21.75" customHeight="1">
      <c r="A75" s="177"/>
      <c r="B75" s="177" t="s">
        <v>180</v>
      </c>
      <c r="C75" s="218" t="s">
        <v>181</v>
      </c>
      <c r="D75" s="177" t="s">
        <v>161</v>
      </c>
      <c r="E75" s="177" t="s">
        <v>162</v>
      </c>
      <c r="F75" s="177">
        <v>2</v>
      </c>
      <c r="G75" s="177" t="s">
        <v>161</v>
      </c>
      <c r="H75" s="177" t="s">
        <v>161</v>
      </c>
      <c r="I75" s="177" t="s">
        <v>161</v>
      </c>
      <c r="J75" s="177" t="s">
        <v>161</v>
      </c>
      <c r="K75" s="177" t="s">
        <v>161</v>
      </c>
      <c r="L75" s="177" t="s">
        <v>161</v>
      </c>
      <c r="M75" s="177" t="s">
        <v>161</v>
      </c>
      <c r="N75" s="177" t="s">
        <v>161</v>
      </c>
      <c r="O75" s="177" t="s">
        <v>161</v>
      </c>
      <c r="P75" s="177"/>
      <c r="Q75" s="177"/>
      <c r="R75" s="177"/>
      <c r="S75" s="177"/>
      <c r="T75" s="169" t="s">
        <v>165</v>
      </c>
      <c r="U75" s="377"/>
      <c r="V75" s="170" t="s">
        <v>165</v>
      </c>
      <c r="W75" s="336">
        <f>(+SUMIFS('[1]SIIF 30 de Junio 2026'!$P$4:$P$749,'[1]SIIF 30 de Junio 2026'!$A$4:$A$749,$B75,'[1]SIIF 30 de Junio 2026'!$B$4:$B$749,$C75,'[1]SIIF 30 de Junio 2026'!$C$4:$C$749,$D75,'[1]SIIF 30 de Junio 2026'!$D$4:$D$749,$E75,'[1]SIIF 30 de Junio 2026'!$E$4:$E$749,$F75,'[1]SIIF 30 de Junio 2026'!$F$4:$F$749,$G75,'[1]SIIF 30 de Junio 2026'!$G$4:$G$749,$H75,'[1]SIIF 30 de Junio 2026'!$H$4:$H$749,$I75,'[1]SIIF 30 de Junio 2026'!$I$4:$I$749,$J75,'[1]SIIF 30 de Junio 2026'!$J$4:$J$749,$K75,'[1]SIIF 30 de Junio 2026'!$K$4:$K$749,$L75,'[1]SIIF 30 de Junio 2026'!$L$4:$L$749,$M75,'[1]SIIF 30 de Junio 2026'!$M$4:$M$749,$N75,'[1]SIIF 30 de Junio 2026'!$N$4:$N$749,$O75)/1000000)</f>
        <v>14392</v>
      </c>
      <c r="X75" s="336">
        <v>0</v>
      </c>
      <c r="Y75" s="334">
        <f>(+SUMIFS('[1]SIIF 30 de Junio 2026'!$R$4:$R$749,'[1]SIIF 30 de Junio 2026'!$A$4:$A$749,$B75,'[1]SIIF 30 de Junio 2026'!$B$4:$B$749,$C75,'[1]SIIF 30 de Junio 2026'!$C$4:$C$749,$D75,'[1]SIIF 30 de Junio 2026'!$D$4:$D$749,$E75,'[1]SIIF 30 de Junio 2026'!$E$4:$E$749,$F75,'[1]SIIF 30 de Junio 2026'!$F$4:$F$749,$G75,'[1]SIIF 30 de Junio 2026'!$G$4:$G$749,$H75,'[1]SIIF 30 de Junio 2026'!$H$4:$H$749,$I75,'[1]SIIF 30 de Junio 2026'!$I$4:$I$749,$J75,'[1]SIIF 30 de Junio 2026'!$J$4:$J$749,$K75,'[1]SIIF 30 de Junio 2026'!$K$4:$K$749,$L75,'[1]SIIF 30 de Junio 2026'!$L$4:$L$749,$M75,'[1]SIIF 30 de Junio 2026'!$M$4:$M$749,$N75,'[1]SIIF 30 de Junio 2026'!$N$4:$N$749,$O75)/1000000)</f>
        <v>0</v>
      </c>
      <c r="Z75" s="332"/>
      <c r="AA75" s="334">
        <f>(+SUMIFS('[1]SIIF 30 de Junio 2026'!$Q$4:$Q$749,'[1]SIIF 30 de Junio 2026'!$A$4:$A$749,$B75,'[1]SIIF 30 de Junio 2026'!$B$4:$B$749,$C75,'[1]SIIF 30 de Junio 2026'!$C$4:$C$749,$D75,'[1]SIIF 30 de Junio 2026'!$D$4:$D$749,$E75,'[1]SIIF 30 de Junio 2026'!$E$4:$E$749,$F75,'[1]SIIF 30 de Junio 2026'!$F$4:$F$749,$G75,'[1]SIIF 30 de Junio 2026'!$G$4:$G$749,$H75,'[1]SIIF 30 de Junio 2026'!$H$4:$H$749,$I75,'[1]SIIF 30 de Junio 2026'!$I$4:$I$749,$J75,'[1]SIIF 30 de Junio 2026'!$J$4:$J$749,$K75,'[1]SIIF 30 de Junio 2026'!$K$4:$K$749,$L75,'[1]SIIF 30 de Junio 2026'!$L$4:$L$749,$M75,'[1]SIIF 30 de Junio 2026'!$M$4:$M$749,$N75,'[1]SIIF 30 de Junio 2026'!$N$4:$N$749,$O75)/1000000)</f>
        <v>0</v>
      </c>
      <c r="AB75" s="336"/>
      <c r="AC75" s="332"/>
      <c r="AD75" s="397">
        <f>W75-Y75+AA75</f>
        <v>14392</v>
      </c>
      <c r="AE75" s="336">
        <f>(+SUMIFS('[1]SIIF 30 de Junio 2026'!$T$4:$T$749,'[1]SIIF 30 de Junio 2026'!$A$4:$A$749,$B75,'[1]SIIF 30 de Junio 2026'!$B$4:$B$749,$C75,'[1]SIIF 30 de Junio 2026'!$C$4:$C$749,$D75,'[1]SIIF 30 de Junio 2026'!$D$4:$D$749,$E75,'[1]SIIF 30 de Junio 2026'!$E$4:$E$749,$F75,'[1]SIIF 30 de Junio 2026'!$F$4:$F$749,$G75,'[1]SIIF 30 de Junio 2026'!$G$4:$G$749,$H75,'[1]SIIF 30 de Junio 2026'!$H$4:$H$749,$I75,'[1]SIIF 30 de Junio 2026'!$I$4:$I$749,$J75,'[1]SIIF 30 de Junio 2026'!$J$4:$J$749,$K75,'[1]SIIF 30 de Junio 2026'!$K$4:$K$749,$L75,'[1]SIIF 30 de Junio 2026'!$L$4:$L$749,$M75,'[1]SIIF 30 de Junio 2026'!$M$4:$M$749,$N75,'[1]SIIF 30 de Junio 2026'!$N$4:$N$749,$O75)/1000000)</f>
        <v>0</v>
      </c>
      <c r="AF75" s="336">
        <f>(+SUMIFS('[1]SIIF 30 de Junio 2026'!$U$4:$U$749,'[1]SIIF 30 de Junio 2026'!$A$4:$A$749,$B75,'[1]SIIF 30 de Junio 2026'!$B$4:$B$749,$C75,'[1]SIIF 30 de Junio 2026'!$C$4:$C$749,$D75,'[1]SIIF 30 de Junio 2026'!$D$4:$D$749,$E75,'[1]SIIF 30 de Junio 2026'!$E$4:$E$749,$F75,'[1]SIIF 30 de Junio 2026'!$F$4:$F$749,$G75,'[1]SIIF 30 de Junio 2026'!$G$4:$G$749,$H75,'[1]SIIF 30 de Junio 2026'!$H$4:$H$749,$I75,'[1]SIIF 30 de Junio 2026'!$I$4:$I$749,$J75,'[1]SIIF 30 de Junio 2026'!$J$4:$J$749,$K75,'[1]SIIF 30 de Junio 2026'!$K$4:$K$749,$L75,'[1]SIIF 30 de Junio 2026'!$L$4:$L$749,$M75,'[1]SIIF 30 de Junio 2026'!$M$4:$M$749,$N75,'[1]SIIF 30 de Junio 2026'!$N$4:$N$749,$O75)/1000000)</f>
        <v>12937.63460028</v>
      </c>
      <c r="AG75" s="334">
        <f t="shared" ref="AG75:AG81" si="239">AD75-AE75-AF75</f>
        <v>1454.3653997199999</v>
      </c>
      <c r="AH75" s="399">
        <f>+SUMIFS('[1]SIIF 30 de Junio 2026'!$W$4:$W$749,'[1]SIIF 30 de Junio 2026'!$A$4:$A$749,$B75,'[1]SIIF 30 de Junio 2026'!$B$4:$B$749,$C75,'[1]SIIF 30 de Junio 2026'!$C$4:$C$749,$D75,'[1]SIIF 30 de Junio 2026'!$D$4:$D$749,$E75,'[1]SIIF 30 de Junio 2026'!$E$4:$E$749,$F75,'[1]SIIF 30 de Junio 2026'!$F$4:$F$749,$G75,'[1]SIIF 30 de Junio 2026'!$G$4:$G$749,$H75,'[1]SIIF 30 de Junio 2026'!$H$4:$H$749,$I75,'[1]SIIF 30 de Junio 2026'!$I$4:$I$749,$J75,'[1]SIIF 30 de Junio 2026'!$J$4:$J$749,$K75,'[1]SIIF 30 de Junio 2026'!$K$4:$K$749,$L75,'[1]SIIF 30 de Junio 2026'!$L$4:$L$749,$M75,'[1]SIIF 30 de Junio 2026'!$M$4:$M$749,$N75,'[1]SIIF 30 de Junio 2026'!$N$4:$N$749,$O75)/1000000</f>
        <v>5280.4936587600005</v>
      </c>
      <c r="AI75" s="171">
        <f>+AH75/AD75</f>
        <v>0.36690478451639802</v>
      </c>
      <c r="AJ75" s="180">
        <f t="shared" si="225"/>
        <v>3.6307888373696331</v>
      </c>
      <c r="AK75" s="240">
        <f>INDEX(CC75:CN75,MATCH($W$1,$CC$86:$CN$86,0))</f>
        <v>14392</v>
      </c>
      <c r="AL75" s="240">
        <f t="shared" ref="AL75:AL78" si="240">+AH75-AK75</f>
        <v>-9111.5063412399995</v>
      </c>
      <c r="AM75" s="166">
        <f>INDEX(BC75:BN75,MATCH($W$1,$BC$86:$BN$86,0))</f>
        <v>1</v>
      </c>
      <c r="AN75" s="397">
        <f>+SUMIFS('[1]SIIF 30 de Junio 2026'!$X$4:$X$749,'[1]SIIF 30 de Junio 2026'!$A$4:$A$749,$B75,'[1]SIIF 30 de Junio 2026'!$B$4:$B$749,$C75,'[1]SIIF 30 de Junio 2026'!$C$4:$C$749,$D75,'[1]SIIF 30 de Junio 2026'!$D$4:$D$749,$E75,'[1]SIIF 30 de Junio 2026'!$E$4:$E$749,$F75,'[1]SIIF 30 de Junio 2026'!$F$4:$F$749,$G75,'[1]SIIF 30 de Junio 2026'!$G$4:$G$749,$H75,'[1]SIIF 30 de Junio 2026'!$H$4:$H$749,$I75,'[1]SIIF 30 de Junio 2026'!$I$4:$I$749,$J75,'[1]SIIF 30 de Junio 2026'!$J$4:$J$749,$K75,'[1]SIIF 30 de Junio 2026'!$K$4:$K$749,$L75,'[1]SIIF 30 de Junio 2026'!$L$4:$L$749,$M75,'[1]SIIF 30 de Junio 2026'!$M$4:$M$749,$N75,'[1]SIIF 30 de Junio 2026'!$N$4:$N$749,$O75)/1000000</f>
        <v>2081.6325842599999</v>
      </c>
      <c r="AO75" s="173">
        <f>+AN75/AD75</f>
        <v>0.14463817289188438</v>
      </c>
      <c r="AP75" s="182">
        <f t="shared" si="226"/>
        <v>1.4312995789509046</v>
      </c>
      <c r="AQ75" s="240">
        <f>INDEX(CP75:DA75,MATCH($W$1,$CP$86:$DA$86,0))</f>
        <v>5025.7572486666668</v>
      </c>
      <c r="AR75" s="240">
        <f t="shared" ref="AR75:AR81" si="241">+AN75-AQ75</f>
        <v>-2944.1246644066669</v>
      </c>
      <c r="AS75" s="166">
        <f t="shared" si="227"/>
        <v>0.34920492278117471</v>
      </c>
      <c r="AT75" s="397">
        <f>+SUMIFS('[1]SIIF 30 de Junio 2026'!$Z$4:$Z$749,'[1]SIIF 30 de Junio 2026'!$A$4:$A$749,$B75,'[1]SIIF 30 de Junio 2026'!$B$4:$B$749,$C75,'[1]SIIF 30 de Junio 2026'!$C$4:$C$749,$D75,'[1]SIIF 30 de Junio 2026'!$D$4:$D$749,$E75,'[1]SIIF 30 de Junio 2026'!$E$4:$E$749,$F75,'[1]SIIF 30 de Junio 2026'!$F$4:$F$749,$G75,'[1]SIIF 30 de Junio 2026'!$G$4:$G$749,$H75,'[1]SIIF 30 de Junio 2026'!$H$4:$H$749,$I75,'[1]SIIF 30 de Junio 2026'!$I$4:$I$749,$J75,'[1]SIIF 30 de Junio 2026'!$J$4:$J$749,$K75,'[1]SIIF 30 de Junio 2026'!$K$4:$K$749,$L75,'[1]SIIF 30 de Junio 2026'!$L$4:$L$749,$M75,'[1]SIIF 30 de Junio 2026'!$M$4:$M$749,$N75,'[1]SIIF 30 de Junio 2026'!$N$4:$N$749,$O75)/1000000</f>
        <v>2023.5665868800002</v>
      </c>
      <c r="AU75" s="173">
        <f>+AT75/AD75</f>
        <v>0.14060357051695388</v>
      </c>
      <c r="AV75" s="397">
        <f>+AD75-AH75</f>
        <v>9111.5063412399995</v>
      </c>
      <c r="AW75" s="332">
        <f t="shared" si="235"/>
        <v>3198.8610745000005</v>
      </c>
      <c r="AX75" s="333">
        <f t="shared" si="236"/>
        <v>12310.36741574</v>
      </c>
      <c r="AY75" s="334">
        <f t="shared" si="228"/>
        <v>-3826.1282590400006</v>
      </c>
      <c r="AZ75" s="186">
        <f>AD75*AS75</f>
        <v>5025.7572486666668</v>
      </c>
      <c r="BA75" s="168">
        <f>IF(AND(AZ75=0,AN75&gt;AZ75),1,IFERROR(AN75/AZ75,1))</f>
        <v>0.41419282334264296</v>
      </c>
      <c r="BC75" s="592">
        <v>0.19045907337409673</v>
      </c>
      <c r="BD75" s="592">
        <v>0.52162439146748196</v>
      </c>
      <c r="BE75" s="592">
        <v>1</v>
      </c>
      <c r="BF75" s="592">
        <v>1</v>
      </c>
      <c r="BG75" s="592">
        <v>1</v>
      </c>
      <c r="BH75" s="592">
        <v>1</v>
      </c>
      <c r="BI75" s="592">
        <v>1</v>
      </c>
      <c r="BJ75" s="592">
        <v>1</v>
      </c>
      <c r="BK75" s="592">
        <v>1</v>
      </c>
      <c r="BL75" s="592">
        <v>1</v>
      </c>
      <c r="BM75" s="592">
        <v>1</v>
      </c>
      <c r="BN75" s="592">
        <v>1</v>
      </c>
      <c r="BO75" s="593"/>
      <c r="BP75" s="592">
        <v>0</v>
      </c>
      <c r="BQ75" s="592">
        <v>1.5871589447841391E-2</v>
      </c>
      <c r="BR75" s="592">
        <v>3.1743178895682782E-2</v>
      </c>
      <c r="BS75" s="592">
        <v>0.13756376019084676</v>
      </c>
      <c r="BT75" s="592">
        <v>0.24338434148601074</v>
      </c>
      <c r="BU75" s="592">
        <v>0.34920492278117471</v>
      </c>
      <c r="BV75" s="592">
        <v>0.45502550407633868</v>
      </c>
      <c r="BW75" s="592">
        <v>0.5608460853715026</v>
      </c>
      <c r="BX75" s="592">
        <v>0.66666666666666663</v>
      </c>
      <c r="BY75" s="592">
        <v>0.77248724796183066</v>
      </c>
      <c r="BZ75" s="592">
        <v>0.87830782925699458</v>
      </c>
      <c r="CA75" s="592">
        <v>1</v>
      </c>
      <c r="CC75" s="456">
        <f>DC75/EC75</f>
        <v>2741.086984</v>
      </c>
      <c r="CD75" s="456">
        <f t="shared" si="237"/>
        <v>7507.2182419999999</v>
      </c>
      <c r="CE75" s="456">
        <f t="shared" si="237"/>
        <v>14392</v>
      </c>
      <c r="CF75" s="456">
        <f t="shared" si="237"/>
        <v>14392</v>
      </c>
      <c r="CG75" s="456">
        <f t="shared" si="237"/>
        <v>14392</v>
      </c>
      <c r="CH75" s="456">
        <f t="shared" si="237"/>
        <v>14392</v>
      </c>
      <c r="CI75" s="456">
        <f t="shared" si="237"/>
        <v>14392</v>
      </c>
      <c r="CJ75" s="456">
        <f t="shared" si="237"/>
        <v>14392</v>
      </c>
      <c r="CK75" s="456">
        <f t="shared" si="237"/>
        <v>14392</v>
      </c>
      <c r="CL75" s="456">
        <f t="shared" si="237"/>
        <v>14392</v>
      </c>
      <c r="CM75" s="456">
        <f t="shared" si="237"/>
        <v>14392</v>
      </c>
      <c r="CN75" s="456">
        <f t="shared" si="237"/>
        <v>14392</v>
      </c>
      <c r="CP75" s="453">
        <f t="shared" ref="CP75:CP78" si="242">DP75/EP75</f>
        <v>0</v>
      </c>
      <c r="CQ75" s="453">
        <f t="shared" si="238"/>
        <v>228.42391533333335</v>
      </c>
      <c r="CR75" s="453">
        <f t="shared" si="238"/>
        <v>456.84783066666671</v>
      </c>
      <c r="CS75" s="453">
        <f t="shared" si="238"/>
        <v>1979.8176366666667</v>
      </c>
      <c r="CT75" s="453">
        <f t="shared" si="238"/>
        <v>3502.7874426666672</v>
      </c>
      <c r="CU75" s="453">
        <f t="shared" si="238"/>
        <v>5025.7572486666668</v>
      </c>
      <c r="CV75" s="453">
        <f t="shared" si="238"/>
        <v>6548.7270546666668</v>
      </c>
      <c r="CW75" s="453">
        <f t="shared" si="238"/>
        <v>8071.6968606666669</v>
      </c>
      <c r="CX75" s="453">
        <f t="shared" si="238"/>
        <v>9594.6666666666679</v>
      </c>
      <c r="CY75" s="453">
        <f t="shared" si="238"/>
        <v>11117.636472666667</v>
      </c>
      <c r="CZ75" s="453">
        <f t="shared" si="238"/>
        <v>12640.606278666668</v>
      </c>
      <c r="DA75" s="453">
        <f t="shared" si="238"/>
        <v>14392.000000000002</v>
      </c>
      <c r="DC75" s="397">
        <v>2741086984</v>
      </c>
      <c r="DD75" s="397">
        <v>7507218242</v>
      </c>
      <c r="DE75" s="397">
        <v>14392000000</v>
      </c>
      <c r="DF75" s="397">
        <v>14392000000</v>
      </c>
      <c r="DG75" s="397">
        <v>14392000000</v>
      </c>
      <c r="DH75" s="397">
        <v>14392000000</v>
      </c>
      <c r="DI75" s="397">
        <v>14392000000</v>
      </c>
      <c r="DJ75" s="397">
        <v>14392000000</v>
      </c>
      <c r="DK75" s="397">
        <v>14392000000</v>
      </c>
      <c r="DL75" s="397">
        <v>14392000000</v>
      </c>
      <c r="DM75" s="397">
        <v>14392000000</v>
      </c>
      <c r="DN75" s="397">
        <v>14392000000</v>
      </c>
      <c r="DP75" s="397">
        <v>0</v>
      </c>
      <c r="DQ75" s="397">
        <v>228423915.33333334</v>
      </c>
      <c r="DR75" s="397">
        <v>456847830.66666669</v>
      </c>
      <c r="DS75" s="397">
        <v>1979817636.6666667</v>
      </c>
      <c r="DT75" s="397">
        <v>3502787442.666667</v>
      </c>
      <c r="DU75" s="397">
        <v>5025757248.666667</v>
      </c>
      <c r="DV75" s="397">
        <v>6548727054.666667</v>
      </c>
      <c r="DW75" s="397">
        <v>8071696860.666667</v>
      </c>
      <c r="DX75" s="397">
        <v>9594666666.6666679</v>
      </c>
      <c r="DY75" s="397">
        <v>11117636472.666668</v>
      </c>
      <c r="DZ75" s="397">
        <v>12640606278.666668</v>
      </c>
      <c r="EA75" s="397">
        <v>14392000000.000002</v>
      </c>
      <c r="EC75" s="456">
        <v>1000000</v>
      </c>
      <c r="ED75" s="459">
        <v>1000000</v>
      </c>
      <c r="EE75" s="459">
        <v>1000000</v>
      </c>
      <c r="EF75" s="459">
        <v>1000000</v>
      </c>
      <c r="EG75" s="459">
        <v>1000000</v>
      </c>
      <c r="EH75" s="459">
        <v>1000000</v>
      </c>
      <c r="EI75" s="459">
        <v>1000000</v>
      </c>
      <c r="EJ75" s="459">
        <v>1000000</v>
      </c>
      <c r="EK75" s="459">
        <v>1000000</v>
      </c>
      <c r="EL75" s="459">
        <v>1000000</v>
      </c>
      <c r="EM75" s="459">
        <v>1000000</v>
      </c>
      <c r="EN75" s="459">
        <v>1000000</v>
      </c>
      <c r="EP75" s="456">
        <v>1000000</v>
      </c>
      <c r="EQ75" s="459">
        <v>1000000</v>
      </c>
      <c r="ER75" s="459">
        <v>1000000</v>
      </c>
      <c r="ES75" s="459">
        <v>1000000</v>
      </c>
      <c r="ET75" s="459">
        <v>1000000</v>
      </c>
      <c r="EU75" s="459">
        <v>1000000</v>
      </c>
      <c r="EV75" s="459">
        <v>1000000</v>
      </c>
      <c r="EW75" s="459">
        <v>1000000</v>
      </c>
      <c r="EX75" s="459">
        <v>1000000</v>
      </c>
      <c r="EY75" s="459">
        <v>1000000</v>
      </c>
      <c r="EZ75" s="459">
        <v>1000000</v>
      </c>
      <c r="FA75" s="459">
        <v>1000000</v>
      </c>
    </row>
    <row r="76" spans="1:157" ht="18.75" customHeight="1">
      <c r="A76" s="177"/>
      <c r="B76" s="177" t="s">
        <v>180</v>
      </c>
      <c r="C76" s="218" t="s">
        <v>181</v>
      </c>
      <c r="D76" s="177" t="s">
        <v>161</v>
      </c>
      <c r="E76" s="177" t="s">
        <v>162</v>
      </c>
      <c r="F76" s="177">
        <v>3</v>
      </c>
      <c r="G76" s="177" t="s">
        <v>161</v>
      </c>
      <c r="H76" s="177" t="s">
        <v>161</v>
      </c>
      <c r="I76" s="177" t="s">
        <v>161</v>
      </c>
      <c r="J76" s="177" t="s">
        <v>161</v>
      </c>
      <c r="K76" s="177" t="s">
        <v>161</v>
      </c>
      <c r="L76" s="177" t="s">
        <v>161</v>
      </c>
      <c r="M76" s="177" t="s">
        <v>161</v>
      </c>
      <c r="N76" s="177" t="s">
        <v>161</v>
      </c>
      <c r="O76" s="177" t="s">
        <v>161</v>
      </c>
      <c r="P76" s="177"/>
      <c r="Q76" s="177"/>
      <c r="R76" s="177"/>
      <c r="S76" s="177"/>
      <c r="T76" s="169" t="s">
        <v>166</v>
      </c>
      <c r="U76" s="377"/>
      <c r="V76" s="170" t="s">
        <v>166</v>
      </c>
      <c r="W76" s="336">
        <f>(+SUMIFS('[1]SIIF 30 de Junio 2026'!$P$4:$P$749,'[1]SIIF 30 de Junio 2026'!$A$4:$A$749,$B76,'[1]SIIF 30 de Junio 2026'!$B$4:$B$749,$C76,'[1]SIIF 30 de Junio 2026'!$C$4:$C$749,$D76,'[1]SIIF 30 de Junio 2026'!$D$4:$D$749,$E76,'[1]SIIF 30 de Junio 2026'!$E$4:$E$749,$F76,'[1]SIIF 30 de Junio 2026'!$F$4:$F$749,$G76,'[1]SIIF 30 de Junio 2026'!$G$4:$G$749,$H76,'[1]SIIF 30 de Junio 2026'!$H$4:$H$749,$I76,'[1]SIIF 30 de Junio 2026'!$I$4:$I$749,$J76,'[1]SIIF 30 de Junio 2026'!$J$4:$J$749,$K76,'[1]SIIF 30 de Junio 2026'!$K$4:$K$749,$L76,'[1]SIIF 30 de Junio 2026'!$L$4:$L$749,$M76,'[1]SIIF 30 de Junio 2026'!$M$4:$M$749,$N76,'[1]SIIF 30 de Junio 2026'!$N$4:$N$749,$O76)/1000000)</f>
        <v>107561.3</v>
      </c>
      <c r="X76" s="336">
        <v>0</v>
      </c>
      <c r="Y76" s="334">
        <f>(+SUMIFS('[1]SIIF 30 de Junio 2026'!$R$4:$R$749,'[1]SIIF 30 de Junio 2026'!$A$4:$A$749,$B76,'[1]SIIF 30 de Junio 2026'!$B$4:$B$749,$C76,'[1]SIIF 30 de Junio 2026'!$C$4:$C$749,$D76,'[1]SIIF 30 de Junio 2026'!$D$4:$D$749,$E76,'[1]SIIF 30 de Junio 2026'!$E$4:$E$749,$F76,'[1]SIIF 30 de Junio 2026'!$F$4:$F$749,$G76,'[1]SIIF 30 de Junio 2026'!$G$4:$G$749,$H76,'[1]SIIF 30 de Junio 2026'!$H$4:$H$749,$I76,'[1]SIIF 30 de Junio 2026'!$I$4:$I$749,$J76,'[1]SIIF 30 de Junio 2026'!$J$4:$J$749,$K76,'[1]SIIF 30 de Junio 2026'!$K$4:$K$749,$L76,'[1]SIIF 30 de Junio 2026'!$L$4:$L$749,$M76,'[1]SIIF 30 de Junio 2026'!$M$4:$M$749,$N76,'[1]SIIF 30 de Junio 2026'!$N$4:$N$749,$O76)/1000000)</f>
        <v>0</v>
      </c>
      <c r="Z76" s="332"/>
      <c r="AA76" s="334">
        <f>(+SUMIFS('[1]SIIF 30 de Junio 2026'!$Q$4:$Q$749,'[1]SIIF 30 de Junio 2026'!$A$4:$A$749,$B76,'[1]SIIF 30 de Junio 2026'!$B$4:$B$749,$C76,'[1]SIIF 30 de Junio 2026'!$C$4:$C$749,$D76,'[1]SIIF 30 de Junio 2026'!$D$4:$D$749,$E76,'[1]SIIF 30 de Junio 2026'!$E$4:$E$749,$F76,'[1]SIIF 30 de Junio 2026'!$F$4:$F$749,$G76,'[1]SIIF 30 de Junio 2026'!$G$4:$G$749,$H76,'[1]SIIF 30 de Junio 2026'!$H$4:$H$749,$I76,'[1]SIIF 30 de Junio 2026'!$I$4:$I$749,$J76,'[1]SIIF 30 de Junio 2026'!$J$4:$J$749,$K76,'[1]SIIF 30 de Junio 2026'!$K$4:$K$749,$L76,'[1]SIIF 30 de Junio 2026'!$L$4:$L$749,$M76,'[1]SIIF 30 de Junio 2026'!$M$4:$M$749,$N76,'[1]SIIF 30 de Junio 2026'!$N$4:$N$749,$O76)/1000000)</f>
        <v>0</v>
      </c>
      <c r="AB76" s="336"/>
      <c r="AC76" s="332"/>
      <c r="AD76" s="397">
        <f>W76-Y76+AA76</f>
        <v>107561.3</v>
      </c>
      <c r="AE76" s="336">
        <f>(+SUMIFS('[1]SIIF 30 de Junio 2026'!$T$4:$T$749,'[1]SIIF 30 de Junio 2026'!$A$4:$A$749,$B76,'[1]SIIF 30 de Junio 2026'!$B$4:$B$749,$C76,'[1]SIIF 30 de Junio 2026'!$C$4:$C$749,$D76,'[1]SIIF 30 de Junio 2026'!$D$4:$D$749,$E76,'[1]SIIF 30 de Junio 2026'!$E$4:$E$749,$F76,'[1]SIIF 30 de Junio 2026'!$F$4:$F$749,$G76,'[1]SIIF 30 de Junio 2026'!$G$4:$G$749,$H76,'[1]SIIF 30 de Junio 2026'!$H$4:$H$749,$I76,'[1]SIIF 30 de Junio 2026'!$I$4:$I$749,$J76,'[1]SIIF 30 de Junio 2026'!$J$4:$J$749,$K76,'[1]SIIF 30 de Junio 2026'!$K$4:$K$749,$L76,'[1]SIIF 30 de Junio 2026'!$L$4:$L$749,$M76,'[1]SIIF 30 de Junio 2026'!$M$4:$M$749,$N76,'[1]SIIF 30 de Junio 2026'!$N$4:$N$749,$O76)/1000000)</f>
        <v>3077.88</v>
      </c>
      <c r="AF76" s="336">
        <f>(+SUMIFS('[1]SIIF 30 de Junio 2026'!$U$4:$U$749,'[1]SIIF 30 de Junio 2026'!$A$4:$A$749,$B76,'[1]SIIF 30 de Junio 2026'!$B$4:$B$749,$C76,'[1]SIIF 30 de Junio 2026'!$C$4:$C$749,$D76,'[1]SIIF 30 de Junio 2026'!$D$4:$D$749,$E76,'[1]SIIF 30 de Junio 2026'!$E$4:$E$749,$F76,'[1]SIIF 30 de Junio 2026'!$F$4:$F$749,$G76,'[1]SIIF 30 de Junio 2026'!$G$4:$G$749,$H76,'[1]SIIF 30 de Junio 2026'!$H$4:$H$749,$I76,'[1]SIIF 30 de Junio 2026'!$I$4:$I$749,$J76,'[1]SIIF 30 de Junio 2026'!$J$4:$J$749,$K76,'[1]SIIF 30 de Junio 2026'!$K$4:$K$749,$L76,'[1]SIIF 30 de Junio 2026'!$L$4:$L$749,$M76,'[1]SIIF 30 de Junio 2026'!$M$4:$M$749,$N76,'[1]SIIF 30 de Junio 2026'!$N$4:$N$749,$O76)/1000000)</f>
        <v>103035.69647900999</v>
      </c>
      <c r="AG76" s="334">
        <f>AD76-AE76-AF76</f>
        <v>1447.72352099001</v>
      </c>
      <c r="AH76" s="399">
        <f>+SUMIFS('[1]SIIF 30 de Junio 2026'!$W$4:$W$749,'[1]SIIF 30 de Junio 2026'!$A$4:$A$749,$B76,'[1]SIIF 30 de Junio 2026'!$B$4:$B$749,$C76,'[1]SIIF 30 de Junio 2026'!$C$4:$C$749,$D76,'[1]SIIF 30 de Junio 2026'!$D$4:$D$749,$E76,'[1]SIIF 30 de Junio 2026'!$E$4:$E$749,$F76,'[1]SIIF 30 de Junio 2026'!$F$4:$F$749,$G76,'[1]SIIF 30 de Junio 2026'!$G$4:$G$749,$H76,'[1]SIIF 30 de Junio 2026'!$H$4:$H$749,$I76,'[1]SIIF 30 de Junio 2026'!$I$4:$I$749,$J76,'[1]SIIF 30 de Junio 2026'!$J$4:$J$749,$K76,'[1]SIIF 30 de Junio 2026'!$K$4:$K$749,$L76,'[1]SIIF 30 de Junio 2026'!$L$4:$L$749,$M76,'[1]SIIF 30 de Junio 2026'!$M$4:$M$749,$N76,'[1]SIIF 30 de Junio 2026'!$N$4:$N$749,$O76)/1000000</f>
        <v>87381.081129080005</v>
      </c>
      <c r="AI76" s="171">
        <f>+AH76/AD76</f>
        <v>0.81238401849996233</v>
      </c>
      <c r="AJ76" s="180">
        <f t="shared" si="225"/>
        <v>60.357575090943747</v>
      </c>
      <c r="AK76" s="240">
        <f>INDEX(CC76:CN76,MATCH($W$1,$CC$86:$CN$86,0))</f>
        <v>105947.85076801002</v>
      </c>
      <c r="AL76" s="240">
        <f t="shared" si="240"/>
        <v>-18566.769638930011</v>
      </c>
      <c r="AM76" s="166">
        <f>INDEX(BC76:BN76,MATCH($W$1,$BC$86:$BN$86,0))</f>
        <v>0.98499972358097188</v>
      </c>
      <c r="AN76" s="397">
        <f>+SUMIFS('[1]SIIF 30 de Junio 2026'!$X$4:$X$749,'[1]SIIF 30 de Junio 2026'!$A$4:$A$749,$B76,'[1]SIIF 30 de Junio 2026'!$B$4:$B$749,$C76,'[1]SIIF 30 de Junio 2026'!$C$4:$C$749,$D76,'[1]SIIF 30 de Junio 2026'!$D$4:$D$749,$E76,'[1]SIIF 30 de Junio 2026'!$E$4:$E$749,$F76,'[1]SIIF 30 de Junio 2026'!$F$4:$F$749,$G76,'[1]SIIF 30 de Junio 2026'!$G$4:$G$749,$H76,'[1]SIIF 30 de Junio 2026'!$H$4:$H$749,$I76,'[1]SIIF 30 de Junio 2026'!$I$4:$I$749,$J76,'[1]SIIF 30 de Junio 2026'!$J$4:$J$749,$K76,'[1]SIIF 30 de Junio 2026'!$K$4:$K$749,$L76,'[1]SIIF 30 de Junio 2026'!$L$4:$L$749,$M76,'[1]SIIF 30 de Junio 2026'!$M$4:$M$749,$N76,'[1]SIIF 30 de Junio 2026'!$N$4:$N$749,$O76)/1000000</f>
        <v>87309.678661680009</v>
      </c>
      <c r="AO76" s="173">
        <f>+AN76/AD76</f>
        <v>0.81172018803863477</v>
      </c>
      <c r="AP76" s="182">
        <f t="shared" si="226"/>
        <v>60.308254577486061</v>
      </c>
      <c r="AQ76" s="240">
        <f>INDEX(CP76:DA76,MATCH($W$1,$CP$86:$DA$86,0))</f>
        <v>87099.989394010016</v>
      </c>
      <c r="AR76" s="240">
        <f t="shared" si="241"/>
        <v>209.68926766999357</v>
      </c>
      <c r="AS76" s="166">
        <f t="shared" si="227"/>
        <v>0.80977070186033451</v>
      </c>
      <c r="AT76" s="397">
        <f>+SUMIFS('[1]SIIF 30 de Junio 2026'!$Z$4:$Z$749,'[1]SIIF 30 de Junio 2026'!$A$4:$A$749,$B76,'[1]SIIF 30 de Junio 2026'!$B$4:$B$749,$C76,'[1]SIIF 30 de Junio 2026'!$C$4:$C$749,$D76,'[1]SIIF 30 de Junio 2026'!$D$4:$D$749,$E76,'[1]SIIF 30 de Junio 2026'!$E$4:$E$749,$F76,'[1]SIIF 30 de Junio 2026'!$F$4:$F$749,$G76,'[1]SIIF 30 de Junio 2026'!$G$4:$G$749,$H76,'[1]SIIF 30 de Junio 2026'!$H$4:$H$749,$I76,'[1]SIIF 30 de Junio 2026'!$I$4:$I$749,$J76,'[1]SIIF 30 de Junio 2026'!$J$4:$J$749,$K76,'[1]SIIF 30 de Junio 2026'!$K$4:$K$749,$L76,'[1]SIIF 30 de Junio 2026'!$L$4:$L$749,$M76,'[1]SIIF 30 de Junio 2026'!$M$4:$M$749,$N76,'[1]SIIF 30 de Junio 2026'!$N$4:$N$749,$O76)/1000000</f>
        <v>87309.678661680009</v>
      </c>
      <c r="AU76" s="173">
        <f>+AT76/AD76</f>
        <v>0.81172018803863477</v>
      </c>
      <c r="AV76" s="397">
        <f>+AD76-AH76</f>
        <v>20180.218870919998</v>
      </c>
      <c r="AW76" s="332">
        <f t="shared" si="235"/>
        <v>71.402467399995658</v>
      </c>
      <c r="AX76" s="333">
        <f t="shared" si="236"/>
        <v>20251.621338319994</v>
      </c>
      <c r="AY76" s="334">
        <f t="shared" si="228"/>
        <v>-85933.357608089995</v>
      </c>
      <c r="AZ76" s="186">
        <f>AD76*AS76</f>
        <v>87099.989394010001</v>
      </c>
      <c r="BA76" s="168">
        <f>IF(AND(AZ76=0,AN76&gt;AZ76),1,IFERROR(AN76/AZ76,1))</f>
        <v>1.0024074545717963</v>
      </c>
      <c r="BC76" s="592">
        <v>0.39409367741845808</v>
      </c>
      <c r="BD76" s="592">
        <v>0.63055756364891458</v>
      </c>
      <c r="BE76" s="592">
        <v>0.74915470784482885</v>
      </c>
      <c r="BF76" s="592">
        <v>0.80454418122512461</v>
      </c>
      <c r="BG76" s="592">
        <v>0.80945380203669903</v>
      </c>
      <c r="BH76" s="592">
        <v>0.98499972358097188</v>
      </c>
      <c r="BI76" s="592">
        <v>0.98897964198099131</v>
      </c>
      <c r="BJ76" s="592">
        <v>0.98924075073479023</v>
      </c>
      <c r="BK76" s="592">
        <v>0.98996671070366382</v>
      </c>
      <c r="BL76" s="592">
        <v>0.99301692670142505</v>
      </c>
      <c r="BM76" s="592">
        <v>0.99474439484284771</v>
      </c>
      <c r="BN76" s="592">
        <v>1</v>
      </c>
      <c r="BO76" s="593"/>
      <c r="BP76" s="592">
        <v>0.39323578076780397</v>
      </c>
      <c r="BQ76" s="592">
        <v>0.51269082161437241</v>
      </c>
      <c r="BR76" s="592">
        <v>0.74915470784482885</v>
      </c>
      <c r="BS76" s="592">
        <v>0.80454418122512461</v>
      </c>
      <c r="BT76" s="592">
        <v>0.80480528997892364</v>
      </c>
      <c r="BU76" s="592">
        <v>0.80977070186033451</v>
      </c>
      <c r="BV76" s="592">
        <v>0.98526083233477091</v>
      </c>
      <c r="BW76" s="592">
        <v>0.98924075073479023</v>
      </c>
      <c r="BX76" s="592">
        <v>0.98950185949788627</v>
      </c>
      <c r="BY76" s="592">
        <v>0.99022781946675986</v>
      </c>
      <c r="BZ76" s="592">
        <v>0.99327803546452109</v>
      </c>
      <c r="CA76" s="592">
        <v>1</v>
      </c>
      <c r="CC76" s="456">
        <f>DC76/EC76</f>
        <v>42389.228264910002</v>
      </c>
      <c r="CD76" s="456">
        <f t="shared" si="237"/>
        <v>67823.591270910008</v>
      </c>
      <c r="CE76" s="456">
        <f t="shared" si="237"/>
        <v>80580.054276909999</v>
      </c>
      <c r="CF76" s="456">
        <f t="shared" si="237"/>
        <v>86537.81804001001</v>
      </c>
      <c r="CG76" s="456">
        <f t="shared" si="237"/>
        <v>87065.903237010003</v>
      </c>
      <c r="CH76" s="456">
        <f t="shared" si="237"/>
        <v>105947.85076801002</v>
      </c>
      <c r="CI76" s="456">
        <f t="shared" si="237"/>
        <v>106375.93596501001</v>
      </c>
      <c r="CJ76" s="456">
        <f t="shared" si="237"/>
        <v>106404.02116201002</v>
      </c>
      <c r="CK76" s="456">
        <f t="shared" si="237"/>
        <v>106482.10636001002</v>
      </c>
      <c r="CL76" s="456">
        <f t="shared" si="237"/>
        <v>106810.19155801</v>
      </c>
      <c r="CM76" s="456">
        <f t="shared" si="237"/>
        <v>106996.00027701001</v>
      </c>
      <c r="CN76" s="456">
        <f t="shared" si="237"/>
        <v>107561.30000000002</v>
      </c>
      <c r="CP76" s="453">
        <f t="shared" si="242"/>
        <v>42296.951785900004</v>
      </c>
      <c r="CQ76" s="453">
        <f t="shared" si="238"/>
        <v>55145.691270910007</v>
      </c>
      <c r="CR76" s="453">
        <f t="shared" si="238"/>
        <v>80580.054276909999</v>
      </c>
      <c r="CS76" s="453">
        <f t="shared" si="238"/>
        <v>86537.81804001001</v>
      </c>
      <c r="CT76" s="453">
        <f t="shared" si="238"/>
        <v>86565.903237010003</v>
      </c>
      <c r="CU76" s="453">
        <f t="shared" si="238"/>
        <v>87099.989394010016</v>
      </c>
      <c r="CV76" s="453">
        <f t="shared" si="238"/>
        <v>105975.93596501001</v>
      </c>
      <c r="CW76" s="453">
        <f t="shared" si="238"/>
        <v>106404.02116201002</v>
      </c>
      <c r="CX76" s="453">
        <f t="shared" si="238"/>
        <v>106432.10636001002</v>
      </c>
      <c r="CY76" s="453">
        <f t="shared" si="238"/>
        <v>106510.19155801</v>
      </c>
      <c r="CZ76" s="453">
        <f t="shared" si="238"/>
        <v>106838.27675601</v>
      </c>
      <c r="DA76" s="453">
        <f t="shared" si="238"/>
        <v>107561.30000000002</v>
      </c>
      <c r="DC76" s="397">
        <v>42389228264.910004</v>
      </c>
      <c r="DD76" s="397">
        <v>67823591270.910004</v>
      </c>
      <c r="DE76" s="397">
        <v>80580054276.910004</v>
      </c>
      <c r="DF76" s="397">
        <v>86537818040.01001</v>
      </c>
      <c r="DG76" s="397">
        <v>87065903237.01001</v>
      </c>
      <c r="DH76" s="397">
        <v>105947850768.01001</v>
      </c>
      <c r="DI76" s="397">
        <v>106375935965.01001</v>
      </c>
      <c r="DJ76" s="397">
        <v>106404021162.01001</v>
      </c>
      <c r="DK76" s="397">
        <v>106482106360.01001</v>
      </c>
      <c r="DL76" s="397">
        <v>106810191558.01001</v>
      </c>
      <c r="DM76" s="397">
        <v>106996000277.01001</v>
      </c>
      <c r="DN76" s="397">
        <v>107561300000.00002</v>
      </c>
      <c r="DP76" s="397">
        <v>42296951785.900002</v>
      </c>
      <c r="DQ76" s="397">
        <v>55145691270.910004</v>
      </c>
      <c r="DR76" s="397">
        <v>80580054276.910004</v>
      </c>
      <c r="DS76" s="397">
        <v>86537818040.01001</v>
      </c>
      <c r="DT76" s="397">
        <v>86565903237.01001</v>
      </c>
      <c r="DU76" s="397">
        <v>87099989394.01001</v>
      </c>
      <c r="DV76" s="397">
        <v>105975935965.01001</v>
      </c>
      <c r="DW76" s="397">
        <v>106404021162.01001</v>
      </c>
      <c r="DX76" s="397">
        <v>106432106360.01001</v>
      </c>
      <c r="DY76" s="397">
        <v>106510191558.01001</v>
      </c>
      <c r="DZ76" s="397">
        <v>106838276756.01001</v>
      </c>
      <c r="EA76" s="397">
        <v>107561300000.00002</v>
      </c>
      <c r="EC76" s="456">
        <v>1000000</v>
      </c>
      <c r="ED76" s="459">
        <v>1000000</v>
      </c>
      <c r="EE76" s="459">
        <v>1000000</v>
      </c>
      <c r="EF76" s="459">
        <v>1000000</v>
      </c>
      <c r="EG76" s="459">
        <v>1000000</v>
      </c>
      <c r="EH76" s="459">
        <v>1000000</v>
      </c>
      <c r="EI76" s="459">
        <v>1000000</v>
      </c>
      <c r="EJ76" s="459">
        <v>1000000</v>
      </c>
      <c r="EK76" s="459">
        <v>1000000</v>
      </c>
      <c r="EL76" s="459">
        <v>1000000</v>
      </c>
      <c r="EM76" s="459">
        <v>1000000</v>
      </c>
      <c r="EN76" s="459">
        <v>1000000</v>
      </c>
      <c r="EP76" s="456">
        <v>1000000</v>
      </c>
      <c r="EQ76" s="459">
        <v>1000000</v>
      </c>
      <c r="ER76" s="459">
        <v>1000000</v>
      </c>
      <c r="ES76" s="459">
        <v>1000000</v>
      </c>
      <c r="ET76" s="459">
        <v>1000000</v>
      </c>
      <c r="EU76" s="459">
        <v>1000000</v>
      </c>
      <c r="EV76" s="459">
        <v>1000000</v>
      </c>
      <c r="EW76" s="459">
        <v>1000000</v>
      </c>
      <c r="EX76" s="459">
        <v>1000000</v>
      </c>
      <c r="EY76" s="459">
        <v>1000000</v>
      </c>
      <c r="EZ76" s="459">
        <v>1000000</v>
      </c>
      <c r="FA76" s="459">
        <v>1000000</v>
      </c>
    </row>
    <row r="77" spans="1:157" ht="21" customHeight="1">
      <c r="A77" s="177"/>
      <c r="B77" s="177" t="s">
        <v>180</v>
      </c>
      <c r="C77" s="177" t="s">
        <v>181</v>
      </c>
      <c r="D77" s="177" t="s">
        <v>161</v>
      </c>
      <c r="E77" s="177" t="s">
        <v>162</v>
      </c>
      <c r="F77" s="177">
        <v>5</v>
      </c>
      <c r="G77" s="177" t="s">
        <v>161</v>
      </c>
      <c r="H77" s="177" t="s">
        <v>161</v>
      </c>
      <c r="I77" s="177" t="s">
        <v>161</v>
      </c>
      <c r="J77" s="177" t="s">
        <v>161</v>
      </c>
      <c r="K77" s="177" t="s">
        <v>161</v>
      </c>
      <c r="L77" s="177" t="s">
        <v>161</v>
      </c>
      <c r="M77" s="177" t="s">
        <v>161</v>
      </c>
      <c r="N77" s="177" t="s">
        <v>161</v>
      </c>
      <c r="O77" s="177" t="s">
        <v>161</v>
      </c>
      <c r="P77" s="177"/>
      <c r="Q77" s="177"/>
      <c r="R77" s="177"/>
      <c r="S77" s="177"/>
      <c r="T77" s="169" t="s">
        <v>167</v>
      </c>
      <c r="U77" s="377"/>
      <c r="V77" s="170" t="s">
        <v>167</v>
      </c>
      <c r="W77" s="336">
        <f>(+SUMIFS('[1]SIIF 30 de Junio 2026'!$S$4:$S$749,'[1]SIIF 30 de Junio 2026'!$A$4:$A$749,$B77,'[1]SIIF 30 de Junio 2026'!$B$4:$B$749,$C77,'[1]SIIF 30 de Junio 2026'!$C$4:$C$749,$D77,'[1]SIIF 30 de Junio 2026'!$D$4:$D$749,$E77,'[1]SIIF 30 de Junio 2026'!$E$4:$E$749,$F77,'[1]SIIF 30 de Junio 2026'!$F$4:$F$749,$G77,'[1]SIIF 30 de Junio 2026'!$G$4:$G$749,$H77,'[1]SIIF 30 de Junio 2026'!$H$4:$H$749,$I77,'[1]SIIF 30 de Junio 2026'!$I$4:$I$749,$J77,'[1]SIIF 30 de Junio 2026'!$J$4:$J$749,$K77,'[1]SIIF 30 de Junio 2026'!$K$4:$K$749,$L77,'[1]SIIF 30 de Junio 2026'!$L$4:$L$749,$M77,'[1]SIIF 30 de Junio 2026'!$M$4:$M$749,$N77,'[1]SIIF 30 de Junio 2026'!$N$4:$N$749,$O77)/1000000)-(SUMIFS('[1]SIIF 30 de Junio 2026'!$T$4:$T$749,'[1]SIIF 30 de Junio 2026'!$A$4:$A$749,$B77,'[1]SIIF 30 de Junio 2026'!$B$4:$B$749,$C77,'[1]SIIF 30 de Junio 2026'!$C$4:$C$749,$D77,'[1]SIIF 30 de Junio 2026'!$D$4:$D$749,$E77,'[1]SIIF 30 de Junio 2026'!$E$4:$E$749,$F77,'[1]SIIF 30 de Junio 2026'!$F$4:$F$749,$G77,'[1]SIIF 30 de Junio 2026'!$G$4:$G$749,$H77,'[1]SIIF 30 de Junio 2026'!$H$4:$H$749,$I77,'[1]SIIF 30 de Junio 2026'!$I$4:$I$749,$J77,'[1]SIIF 30 de Junio 2026'!$J$4:$J$749,$K77,'[1]SIIF 30 de Junio 2026'!$K$4:$K$749,$L77,'[1]SIIF 30 de Junio 2026'!$L$4:$L$749,$M77,'[1]SIIF 30 de Junio 2026'!$M$4:$M$749,$N77,'[1]SIIF 30 de Junio 2026'!$N$4:$N$749,$O77)/1000000)</f>
        <v>0</v>
      </c>
      <c r="X77" s="336">
        <v>0</v>
      </c>
      <c r="Y77" s="334">
        <f>(+SUMIFS('[1]SIIF 30 de Junio 2026'!$R$4:$R$749,'[1]SIIF 30 de Junio 2026'!$A$4:$A$749,$B77,'[1]SIIF 30 de Junio 2026'!$B$4:$B$749,$C77,'[1]SIIF 30 de Junio 2026'!$C$4:$C$749,$D77,'[1]SIIF 30 de Junio 2026'!$D$4:$D$749,$E77,'[1]SIIF 30 de Junio 2026'!$E$4:$E$749,$F77,'[1]SIIF 30 de Junio 2026'!$F$4:$F$749,$G77,'[1]SIIF 30 de Junio 2026'!$G$4:$G$749,$H77,'[1]SIIF 30 de Junio 2026'!$H$4:$H$749,$I77,'[1]SIIF 30 de Junio 2026'!$I$4:$I$749,$J77,'[1]SIIF 30 de Junio 2026'!$J$4:$J$749,$K77,'[1]SIIF 30 de Junio 2026'!$K$4:$K$749,$L77,'[1]SIIF 30 de Junio 2026'!$L$4:$L$749,$M77,'[1]SIIF 30 de Junio 2026'!$M$4:$M$749,$N77,'[1]SIIF 30 de Junio 2026'!$N$4:$N$749,$O77)/1000000)</f>
        <v>0</v>
      </c>
      <c r="Z77" s="332"/>
      <c r="AA77" s="334">
        <f>(+SUMIFS('[1]SIIF 30 de Junio 2026'!$Q$4:$Q$749,'[1]SIIF 30 de Junio 2026'!$A$4:$A$749,$B77,'[1]SIIF 30 de Junio 2026'!$B$4:$B$749,$C77,'[1]SIIF 30 de Junio 2026'!$C$4:$C$749,$D77,'[1]SIIF 30 de Junio 2026'!$D$4:$D$749,$E77,'[1]SIIF 30 de Junio 2026'!$E$4:$E$749,$F77,'[1]SIIF 30 de Junio 2026'!$F$4:$F$749,$G77,'[1]SIIF 30 de Junio 2026'!$G$4:$G$749,$H77,'[1]SIIF 30 de Junio 2026'!$H$4:$H$749,$I77,'[1]SIIF 30 de Junio 2026'!$I$4:$I$749,$J77,'[1]SIIF 30 de Junio 2026'!$J$4:$J$749,$K77,'[1]SIIF 30 de Junio 2026'!$K$4:$K$749,$L77,'[1]SIIF 30 de Junio 2026'!$L$4:$L$749,$M77,'[1]SIIF 30 de Junio 2026'!$M$4:$M$749,$N77,'[1]SIIF 30 de Junio 2026'!$N$4:$N$749,$O77)/1000000)</f>
        <v>0</v>
      </c>
      <c r="AB77" s="336"/>
      <c r="AC77" s="332"/>
      <c r="AD77" s="397">
        <f>W77-Y77+AA77</f>
        <v>0</v>
      </c>
      <c r="AE77" s="336">
        <f>(+SUMIFS('[1]SIIF 30 de Junio 2026'!$T$4:$T$749,'[1]SIIF 30 de Junio 2026'!$A$4:$A$749,$B77,'[1]SIIF 30 de Junio 2026'!$B$4:$B$749,$C77,'[1]SIIF 30 de Junio 2026'!$C$4:$C$749,$D77,'[1]SIIF 30 de Junio 2026'!$D$4:$D$749,$E77,'[1]SIIF 30 de Junio 2026'!$E$4:$E$749,$F77,'[1]SIIF 30 de Junio 2026'!$F$4:$F$749,$G77,'[1]SIIF 30 de Junio 2026'!$G$4:$G$749,$H77,'[1]SIIF 30 de Junio 2026'!$H$4:$H$749,$I77,'[1]SIIF 30 de Junio 2026'!$I$4:$I$749,$J77,'[1]SIIF 30 de Junio 2026'!$J$4:$J$749,$K77,'[1]SIIF 30 de Junio 2026'!$K$4:$K$749,$L77,'[1]SIIF 30 de Junio 2026'!$L$4:$L$749,$M77,'[1]SIIF 30 de Junio 2026'!$M$4:$M$749,$N77,'[1]SIIF 30 de Junio 2026'!$N$4:$N$749,$O77)/1000000)</f>
        <v>0</v>
      </c>
      <c r="AF77" s="336">
        <f>(+SUMIFS('[1]SIIF 30 de Junio 2026'!$U$4:$U$749,'[1]SIIF 30 de Junio 2026'!$A$4:$A$749,$B77,'[1]SIIF 30 de Junio 2026'!$B$4:$B$749,$C77,'[1]SIIF 30 de Junio 2026'!$C$4:$C$749,$D77,'[1]SIIF 30 de Junio 2026'!$D$4:$D$749,$E77,'[1]SIIF 30 de Junio 2026'!$E$4:$E$749,$F77,'[1]SIIF 30 de Junio 2026'!$F$4:$F$749,$G77,'[1]SIIF 30 de Junio 2026'!$G$4:$G$749,$H77,'[1]SIIF 30 de Junio 2026'!$H$4:$H$749,$I77,'[1]SIIF 30 de Junio 2026'!$I$4:$I$749,$J77,'[1]SIIF 30 de Junio 2026'!$J$4:$J$749,$K77,'[1]SIIF 30 de Junio 2026'!$K$4:$K$749,$L77,'[1]SIIF 30 de Junio 2026'!$L$4:$L$749,$M77,'[1]SIIF 30 de Junio 2026'!$M$4:$M$749,$N77,'[1]SIIF 30 de Junio 2026'!$N$4:$N$749,$O77)/1000000)</f>
        <v>0</v>
      </c>
      <c r="AG77" s="334">
        <f t="shared" si="239"/>
        <v>0</v>
      </c>
      <c r="AH77" s="399">
        <f>+SUMIFS('[1]SIIF 30 de Junio 2026'!$W$4:$W$749,'[1]SIIF 30 de Junio 2026'!$A$4:$A$749,$B77,'[1]SIIF 30 de Junio 2026'!$B$4:$B$749,$C77,'[1]SIIF 30 de Junio 2026'!$C$4:$C$749,$D77,'[1]SIIF 30 de Junio 2026'!$D$4:$D$749,$E77,'[1]SIIF 30 de Junio 2026'!$E$4:$E$749,$F77,'[1]SIIF 30 de Junio 2026'!$F$4:$F$749,$G77,'[1]SIIF 30 de Junio 2026'!$G$4:$G$749,$H77,'[1]SIIF 30 de Junio 2026'!$H$4:$H$749,$I77,'[1]SIIF 30 de Junio 2026'!$I$4:$I$749,$J77,'[1]SIIF 30 de Junio 2026'!$J$4:$J$749,$K77,'[1]SIIF 30 de Junio 2026'!$K$4:$K$749,$L77,'[1]SIIF 30 de Junio 2026'!$L$4:$L$749,$M77,'[1]SIIF 30 de Junio 2026'!$M$4:$M$749,$N77,'[1]SIIF 30 de Junio 2026'!$N$4:$N$749,$O77)/1000000</f>
        <v>0</v>
      </c>
      <c r="AI77" s="171">
        <f>IFERROR(AH77/AD77,0)</f>
        <v>0</v>
      </c>
      <c r="AJ77" s="219" t="e">
        <f t="shared" si="225"/>
        <v>#DIV/0!</v>
      </c>
      <c r="AK77" s="240">
        <f>INDEX(CC77:CN77,MATCH($W$1,$CC$86:$CN$86,0))</f>
        <v>0</v>
      </c>
      <c r="AL77" s="240">
        <f t="shared" si="240"/>
        <v>0</v>
      </c>
      <c r="AM77" s="166">
        <f>INDEX(BC77:BN77,MATCH($W$1,$BC$86:$BN$86,0))</f>
        <v>0</v>
      </c>
      <c r="AN77" s="397">
        <f>+SUMIFS('[1]SIIF 30 de Junio 2026'!$X$4:$X$749,'[1]SIIF 30 de Junio 2026'!$A$4:$A$749,$B77,'[1]SIIF 30 de Junio 2026'!$B$4:$B$749,$C77,'[1]SIIF 30 de Junio 2026'!$C$4:$C$749,$D77,'[1]SIIF 30 de Junio 2026'!$D$4:$D$749,$E77,'[1]SIIF 30 de Junio 2026'!$E$4:$E$749,$F77,'[1]SIIF 30 de Junio 2026'!$F$4:$F$749,$G77,'[1]SIIF 30 de Junio 2026'!$G$4:$G$749,$H77,'[1]SIIF 30 de Junio 2026'!$H$4:$H$749,$I77,'[1]SIIF 30 de Junio 2026'!$I$4:$I$749,$J77,'[1]SIIF 30 de Junio 2026'!$J$4:$J$749,$K77,'[1]SIIF 30 de Junio 2026'!$K$4:$K$749,$L77,'[1]SIIF 30 de Junio 2026'!$L$4:$L$749,$M77,'[1]SIIF 30 de Junio 2026'!$M$4:$M$749,$N77,'[1]SIIF 30 de Junio 2026'!$N$4:$N$749,$O77)/1000000</f>
        <v>0</v>
      </c>
      <c r="AO77" s="173">
        <f>IFERROR(AN77/AD77,0)</f>
        <v>0</v>
      </c>
      <c r="AP77" s="182" t="e">
        <f t="shared" si="226"/>
        <v>#DIV/0!</v>
      </c>
      <c r="AQ77" s="240">
        <f>INDEX(CP77:DA77,MATCH($W$1,$CP$86:$DA$86,0))</f>
        <v>0</v>
      </c>
      <c r="AR77" s="240">
        <f t="shared" si="241"/>
        <v>0</v>
      </c>
      <c r="AS77" s="166">
        <f t="shared" si="227"/>
        <v>0</v>
      </c>
      <c r="AT77" s="397">
        <f>+SUMIFS('[1]SIIF 30 de Junio 2026'!$Z$4:$Z$749,'[1]SIIF 30 de Junio 2026'!$A$4:$A$749,$B77,'[1]SIIF 30 de Junio 2026'!$B$4:$B$749,$C77,'[1]SIIF 30 de Junio 2026'!$C$4:$C$749,$D77,'[1]SIIF 30 de Junio 2026'!$D$4:$D$749,$E77,'[1]SIIF 30 de Junio 2026'!$E$4:$E$749,$F77,'[1]SIIF 30 de Junio 2026'!$F$4:$F$749,$G77,'[1]SIIF 30 de Junio 2026'!$G$4:$G$749,$H77,'[1]SIIF 30 de Junio 2026'!$H$4:$H$749,$I77,'[1]SIIF 30 de Junio 2026'!$I$4:$I$749,$J77,'[1]SIIF 30 de Junio 2026'!$J$4:$J$749,$K77,'[1]SIIF 30 de Junio 2026'!$K$4:$K$749,$L77,'[1]SIIF 30 de Junio 2026'!$L$4:$L$749,$M77,'[1]SIIF 30 de Junio 2026'!$M$4:$M$749,$N77,'[1]SIIF 30 de Junio 2026'!$N$4:$N$749,$O77)/1000000</f>
        <v>0</v>
      </c>
      <c r="AU77" s="173">
        <f>IFERROR(AT77/AD77,0)</f>
        <v>0</v>
      </c>
      <c r="AV77" s="397">
        <f>+AD77-AH77</f>
        <v>0</v>
      </c>
      <c r="AW77" s="332">
        <f t="shared" si="235"/>
        <v>0</v>
      </c>
      <c r="AX77" s="333">
        <f t="shared" si="236"/>
        <v>0</v>
      </c>
      <c r="AY77" s="334">
        <f t="shared" si="228"/>
        <v>0</v>
      </c>
      <c r="AZ77" s="186">
        <f>AD77*AS77</f>
        <v>0</v>
      </c>
      <c r="BA77" s="168" t="e">
        <f>+AN77/AZ77</f>
        <v>#DIV/0!</v>
      </c>
      <c r="BC77" s="592">
        <v>0</v>
      </c>
      <c r="BD77" s="592">
        <v>0</v>
      </c>
      <c r="BE77" s="592">
        <v>0</v>
      </c>
      <c r="BF77" s="592">
        <v>0</v>
      </c>
      <c r="BG77" s="592">
        <v>0</v>
      </c>
      <c r="BH77" s="592">
        <v>0</v>
      </c>
      <c r="BI77" s="592">
        <v>0</v>
      </c>
      <c r="BJ77" s="592">
        <v>0</v>
      </c>
      <c r="BK77" s="592">
        <v>0</v>
      </c>
      <c r="BL77" s="592">
        <v>0</v>
      </c>
      <c r="BM77" s="592">
        <v>0</v>
      </c>
      <c r="BN77" s="592">
        <v>0</v>
      </c>
      <c r="BO77" s="593"/>
      <c r="BP77" s="592">
        <v>0</v>
      </c>
      <c r="BQ77" s="592">
        <v>0</v>
      </c>
      <c r="BR77" s="592">
        <v>0</v>
      </c>
      <c r="BS77" s="592">
        <v>0</v>
      </c>
      <c r="BT77" s="592">
        <v>0</v>
      </c>
      <c r="BU77" s="592">
        <v>0</v>
      </c>
      <c r="BV77" s="592">
        <v>0</v>
      </c>
      <c r="BW77" s="592">
        <v>0</v>
      </c>
      <c r="BX77" s="592">
        <v>0</v>
      </c>
      <c r="BY77" s="592">
        <v>0</v>
      </c>
      <c r="BZ77" s="592">
        <v>0</v>
      </c>
      <c r="CA77" s="592">
        <v>0</v>
      </c>
      <c r="CC77" s="456">
        <f>DC77/EC77</f>
        <v>0</v>
      </c>
      <c r="CD77" s="456">
        <f t="shared" si="237"/>
        <v>0</v>
      </c>
      <c r="CE77" s="456">
        <f t="shared" si="237"/>
        <v>0</v>
      </c>
      <c r="CF77" s="456">
        <f t="shared" si="237"/>
        <v>0</v>
      </c>
      <c r="CG77" s="456">
        <f t="shared" si="237"/>
        <v>0</v>
      </c>
      <c r="CH77" s="456">
        <f t="shared" si="237"/>
        <v>0</v>
      </c>
      <c r="CI77" s="456">
        <f t="shared" si="237"/>
        <v>0</v>
      </c>
      <c r="CJ77" s="456">
        <f t="shared" si="237"/>
        <v>0</v>
      </c>
      <c r="CK77" s="456">
        <f t="shared" si="237"/>
        <v>0</v>
      </c>
      <c r="CL77" s="456">
        <f t="shared" si="237"/>
        <v>0</v>
      </c>
      <c r="CM77" s="456">
        <f t="shared" si="237"/>
        <v>0</v>
      </c>
      <c r="CN77" s="456">
        <f t="shared" si="237"/>
        <v>0</v>
      </c>
      <c r="CP77" s="453">
        <f t="shared" si="242"/>
        <v>0</v>
      </c>
      <c r="CQ77" s="453">
        <f t="shared" si="238"/>
        <v>0</v>
      </c>
      <c r="CR77" s="453">
        <f t="shared" si="238"/>
        <v>0</v>
      </c>
      <c r="CS77" s="453">
        <f t="shared" si="238"/>
        <v>0</v>
      </c>
      <c r="CT77" s="453">
        <f t="shared" si="238"/>
        <v>0</v>
      </c>
      <c r="CU77" s="453">
        <f t="shared" si="238"/>
        <v>0</v>
      </c>
      <c r="CV77" s="453">
        <f t="shared" si="238"/>
        <v>0</v>
      </c>
      <c r="CW77" s="453">
        <f t="shared" si="238"/>
        <v>0</v>
      </c>
      <c r="CX77" s="453">
        <f t="shared" si="238"/>
        <v>0</v>
      </c>
      <c r="CY77" s="453">
        <f t="shared" si="238"/>
        <v>0</v>
      </c>
      <c r="CZ77" s="453">
        <f t="shared" si="238"/>
        <v>0</v>
      </c>
      <c r="DA77" s="453">
        <f t="shared" si="238"/>
        <v>0</v>
      </c>
      <c r="DC77" s="397">
        <v>0</v>
      </c>
      <c r="DD77" s="397">
        <v>0</v>
      </c>
      <c r="DE77" s="397">
        <v>0</v>
      </c>
      <c r="DF77" s="397">
        <v>0</v>
      </c>
      <c r="DG77" s="397">
        <v>0</v>
      </c>
      <c r="DH77" s="397">
        <v>0</v>
      </c>
      <c r="DI77" s="397">
        <v>0</v>
      </c>
      <c r="DJ77" s="397">
        <v>0</v>
      </c>
      <c r="DK77" s="397">
        <v>0</v>
      </c>
      <c r="DL77" s="397">
        <v>0</v>
      </c>
      <c r="DM77" s="397">
        <v>0</v>
      </c>
      <c r="DN77" s="397">
        <v>0</v>
      </c>
      <c r="DP77" s="397">
        <v>0</v>
      </c>
      <c r="DQ77" s="397">
        <v>0</v>
      </c>
      <c r="DR77" s="397">
        <v>0</v>
      </c>
      <c r="DS77" s="397">
        <v>0</v>
      </c>
      <c r="DT77" s="397">
        <v>0</v>
      </c>
      <c r="DU77" s="397">
        <v>0</v>
      </c>
      <c r="DV77" s="397">
        <v>0</v>
      </c>
      <c r="DW77" s="397">
        <v>0</v>
      </c>
      <c r="DX77" s="397">
        <v>0</v>
      </c>
      <c r="DY77" s="397">
        <v>0</v>
      </c>
      <c r="DZ77" s="397">
        <v>0</v>
      </c>
      <c r="EA77" s="397">
        <v>0</v>
      </c>
      <c r="EC77" s="456">
        <v>1000000</v>
      </c>
      <c r="ED77" s="459">
        <v>1000000</v>
      </c>
      <c r="EE77" s="459">
        <v>1000000</v>
      </c>
      <c r="EF77" s="459">
        <v>1000000</v>
      </c>
      <c r="EG77" s="459">
        <v>1000000</v>
      </c>
      <c r="EH77" s="459">
        <v>1000000</v>
      </c>
      <c r="EI77" s="459">
        <v>1000000</v>
      </c>
      <c r="EJ77" s="459">
        <v>1000000</v>
      </c>
      <c r="EK77" s="459">
        <v>1000000</v>
      </c>
      <c r="EL77" s="459">
        <v>1000000</v>
      </c>
      <c r="EM77" s="459">
        <v>1000000</v>
      </c>
      <c r="EN77" s="459">
        <v>1000000</v>
      </c>
      <c r="EP77" s="456">
        <v>1000000</v>
      </c>
      <c r="EQ77" s="459">
        <v>1000000</v>
      </c>
      <c r="ER77" s="459">
        <v>1000000</v>
      </c>
      <c r="ES77" s="459">
        <v>1000000</v>
      </c>
      <c r="ET77" s="459">
        <v>1000000</v>
      </c>
      <c r="EU77" s="459">
        <v>1000000</v>
      </c>
      <c r="EV77" s="459">
        <v>1000000</v>
      </c>
      <c r="EW77" s="459">
        <v>1000000</v>
      </c>
      <c r="EX77" s="459">
        <v>1000000</v>
      </c>
      <c r="EY77" s="459">
        <v>1000000</v>
      </c>
      <c r="EZ77" s="459">
        <v>1000000</v>
      </c>
      <c r="FA77" s="459">
        <v>1000000</v>
      </c>
    </row>
    <row r="78" spans="1:157" ht="41.25" customHeight="1" thickBot="1">
      <c r="A78" s="177"/>
      <c r="B78" s="177" t="s">
        <v>180</v>
      </c>
      <c r="C78" s="218" t="s">
        <v>181</v>
      </c>
      <c r="D78" s="177" t="s">
        <v>161</v>
      </c>
      <c r="E78" s="177" t="s">
        <v>162</v>
      </c>
      <c r="F78" s="177">
        <v>8</v>
      </c>
      <c r="G78" s="177" t="s">
        <v>161</v>
      </c>
      <c r="H78" s="177" t="s">
        <v>161</v>
      </c>
      <c r="I78" s="177" t="s">
        <v>161</v>
      </c>
      <c r="J78" s="177" t="s">
        <v>161</v>
      </c>
      <c r="K78" s="177" t="s">
        <v>161</v>
      </c>
      <c r="L78" s="177" t="s">
        <v>161</v>
      </c>
      <c r="M78" s="177" t="s">
        <v>161</v>
      </c>
      <c r="N78" s="177" t="s">
        <v>161</v>
      </c>
      <c r="O78" s="177" t="s">
        <v>161</v>
      </c>
      <c r="P78" s="177"/>
      <c r="Q78" s="177"/>
      <c r="R78" s="177"/>
      <c r="S78" s="177"/>
      <c r="T78" s="176" t="s">
        <v>168</v>
      </c>
      <c r="U78" s="378"/>
      <c r="V78" s="170" t="s">
        <v>168</v>
      </c>
      <c r="W78" s="336">
        <f>(+SUMIFS('[1]SIIF 30 de Junio 2026'!$P$4:$P$749,'[1]SIIF 30 de Junio 2026'!$A$4:$A$749,$B78,'[1]SIIF 30 de Junio 2026'!$B$4:$B$749,$C78,'[1]SIIF 30 de Junio 2026'!$C$4:$C$749,$D78,'[1]SIIF 30 de Junio 2026'!$D$4:$D$749,$E78,'[1]SIIF 30 de Junio 2026'!$E$4:$E$749,$F78,'[1]SIIF 30 de Junio 2026'!$F$4:$F$749,$G78,'[1]SIIF 30 de Junio 2026'!$G$4:$G$749,$H78,'[1]SIIF 30 de Junio 2026'!$H$4:$H$749,$I78,'[1]SIIF 30 de Junio 2026'!$I$4:$I$749,$J78,'[1]SIIF 30 de Junio 2026'!$J$4:$J$749,$K78,'[1]SIIF 30 de Junio 2026'!$K$4:$K$749,$L78,'[1]SIIF 30 de Junio 2026'!$L$4:$L$749,$M78,'[1]SIIF 30 de Junio 2026'!$M$4:$M$749,$N78,'[1]SIIF 30 de Junio 2026'!$N$4:$N$749,$O78)/1000000)</f>
        <v>13675</v>
      </c>
      <c r="X78" s="336">
        <v>0</v>
      </c>
      <c r="Y78" s="334">
        <f>(+SUMIFS('[1]SIIF 30 de Junio 2026'!$R$4:$R$749,'[1]SIIF 30 de Junio 2026'!$A$4:$A$749,$B78,'[1]SIIF 30 de Junio 2026'!$B$4:$B$749,$C78,'[1]SIIF 30 de Junio 2026'!$C$4:$C$749,$D78,'[1]SIIF 30 de Junio 2026'!$D$4:$D$749,$E78,'[1]SIIF 30 de Junio 2026'!$E$4:$E$749,$F78,'[1]SIIF 30 de Junio 2026'!$F$4:$F$749,$G78,'[1]SIIF 30 de Junio 2026'!$G$4:$G$749,$H78,'[1]SIIF 30 de Junio 2026'!$H$4:$H$749,$I78,'[1]SIIF 30 de Junio 2026'!$I$4:$I$749,$J78,'[1]SIIF 30 de Junio 2026'!$J$4:$J$749,$K78,'[1]SIIF 30 de Junio 2026'!$K$4:$K$749,$L78,'[1]SIIF 30 de Junio 2026'!$L$4:$L$749,$M78,'[1]SIIF 30 de Junio 2026'!$M$4:$M$749,$N78,'[1]SIIF 30 de Junio 2026'!$N$4:$N$749,$O78)/1000000)</f>
        <v>0</v>
      </c>
      <c r="Z78" s="332"/>
      <c r="AA78" s="334">
        <f>(+SUMIFS('[1]SIIF 30 de Junio 2026'!$Q$4:$Q$749,'[1]SIIF 30 de Junio 2026'!$A$4:$A$749,$B78,'[1]SIIF 30 de Junio 2026'!$B$4:$B$749,$C78,'[1]SIIF 30 de Junio 2026'!$C$4:$C$749,$D78,'[1]SIIF 30 de Junio 2026'!$D$4:$D$749,$E78,'[1]SIIF 30 de Junio 2026'!$E$4:$E$749,$F78,'[1]SIIF 30 de Junio 2026'!$F$4:$F$749,$G78,'[1]SIIF 30 de Junio 2026'!$G$4:$G$749,$H78,'[1]SIIF 30 de Junio 2026'!$H$4:$H$749,$I78,'[1]SIIF 30 de Junio 2026'!$I$4:$I$749,$J78,'[1]SIIF 30 de Junio 2026'!$J$4:$J$749,$K78,'[1]SIIF 30 de Junio 2026'!$K$4:$K$749,$L78,'[1]SIIF 30 de Junio 2026'!$L$4:$L$749,$M78,'[1]SIIF 30 de Junio 2026'!$M$4:$M$749,$N78,'[1]SIIF 30 de Junio 2026'!$N$4:$N$749,$O78)/1000000)</f>
        <v>0</v>
      </c>
      <c r="AB78" s="336"/>
      <c r="AC78" s="332"/>
      <c r="AD78" s="397">
        <f>W78-Y78+AA78</f>
        <v>13675</v>
      </c>
      <c r="AE78" s="336">
        <f>(+SUMIFS('[1]SIIF 30 de Junio 2026'!$T$4:$T$749,'[1]SIIF 30 de Junio 2026'!$A$4:$A$749,$B78,'[1]SIIF 30 de Junio 2026'!$B$4:$B$749,$C78,'[1]SIIF 30 de Junio 2026'!$C$4:$C$749,$D78,'[1]SIIF 30 de Junio 2026'!$D$4:$D$749,$E78,'[1]SIIF 30 de Junio 2026'!$E$4:$E$749,$F78,'[1]SIIF 30 de Junio 2026'!$F$4:$F$749,$G78,'[1]SIIF 30 de Junio 2026'!$G$4:$G$749,$H78,'[1]SIIF 30 de Junio 2026'!$H$4:$H$749,$I78,'[1]SIIF 30 de Junio 2026'!$I$4:$I$749,$J78,'[1]SIIF 30 de Junio 2026'!$J$4:$J$749,$K78,'[1]SIIF 30 de Junio 2026'!$K$4:$K$749,$L78,'[1]SIIF 30 de Junio 2026'!$L$4:$L$749,$M78,'[1]SIIF 30 de Junio 2026'!$M$4:$M$749,$N78,'[1]SIIF 30 de Junio 2026'!$N$4:$N$749,$O78)/1000000)</f>
        <v>0</v>
      </c>
      <c r="AF78" s="336">
        <f>(+SUMIFS('[1]SIIF 30 de Junio 2026'!$U$4:$U$749,'[1]SIIF 30 de Junio 2026'!$A$4:$A$749,$B78,'[1]SIIF 30 de Junio 2026'!$B$4:$B$749,$C78,'[1]SIIF 30 de Junio 2026'!$C$4:$C$749,$D78,'[1]SIIF 30 de Junio 2026'!$D$4:$D$749,$E78,'[1]SIIF 30 de Junio 2026'!$E$4:$E$749,$F78,'[1]SIIF 30 de Junio 2026'!$F$4:$F$749,$G78,'[1]SIIF 30 de Junio 2026'!$G$4:$G$749,$H78,'[1]SIIF 30 de Junio 2026'!$H$4:$H$749,$I78,'[1]SIIF 30 de Junio 2026'!$I$4:$I$749,$J78,'[1]SIIF 30 de Junio 2026'!$J$4:$J$749,$K78,'[1]SIIF 30 de Junio 2026'!$K$4:$K$749,$L78,'[1]SIIF 30 de Junio 2026'!$L$4:$L$749,$M78,'[1]SIIF 30 de Junio 2026'!$M$4:$M$749,$N78,'[1]SIIF 30 de Junio 2026'!$N$4:$N$749,$O78)/1000000)</f>
        <v>109.074332</v>
      </c>
      <c r="AG78" s="334">
        <f t="shared" si="239"/>
        <v>13565.925668</v>
      </c>
      <c r="AH78" s="399">
        <f>+SUMIFS('[1]SIIF 30 de Junio 2026'!$W$4:$W$749,'[1]SIIF 30 de Junio 2026'!$A$4:$A$749,$B78,'[1]SIIF 30 de Junio 2026'!$B$4:$B$749,$C78,'[1]SIIF 30 de Junio 2026'!$C$4:$C$749,$D78,'[1]SIIF 30 de Junio 2026'!$D$4:$D$749,$E78,'[1]SIIF 30 de Junio 2026'!$E$4:$E$749,$F78,'[1]SIIF 30 de Junio 2026'!$F$4:$F$749,$G78,'[1]SIIF 30 de Junio 2026'!$G$4:$G$749,$H78,'[1]SIIF 30 de Junio 2026'!$H$4:$H$749,$I78,'[1]SIIF 30 de Junio 2026'!$I$4:$I$749,$J78,'[1]SIIF 30 de Junio 2026'!$J$4:$J$749,$K78,'[1]SIIF 30 de Junio 2026'!$K$4:$K$749,$L78,'[1]SIIF 30 de Junio 2026'!$L$4:$L$749,$M78,'[1]SIIF 30 de Junio 2026'!$M$4:$M$749,$N78,'[1]SIIF 30 de Junio 2026'!$N$4:$N$749,$O78)/1000000</f>
        <v>109.074332</v>
      </c>
      <c r="AI78" s="171">
        <f>+AH78/AD78</f>
        <v>7.9761851553930528E-3</v>
      </c>
      <c r="AJ78" s="180">
        <f t="shared" si="225"/>
        <v>8.0403162061613038E-3</v>
      </c>
      <c r="AK78" s="240">
        <f>INDEX(CC78:CN78,MATCH($W$1,$CC$86:$CN$86,0))</f>
        <v>112</v>
      </c>
      <c r="AL78" s="240">
        <f t="shared" si="240"/>
        <v>-2.9256680000000017</v>
      </c>
      <c r="AM78" s="166">
        <f>INDEX(BC77:BN77,MATCH($W$1,$BC$86:$BN$86,0))</f>
        <v>0</v>
      </c>
      <c r="AN78" s="397">
        <f>+SUMIFS('[1]SIIF 30 de Junio 2026'!$X$4:$X$749,'[1]SIIF 30 de Junio 2026'!$A$4:$A$749,$B78,'[1]SIIF 30 de Junio 2026'!$B$4:$B$749,$C78,'[1]SIIF 30 de Junio 2026'!$C$4:$C$749,$D78,'[1]SIIF 30 de Junio 2026'!$D$4:$D$749,$E78,'[1]SIIF 30 de Junio 2026'!$E$4:$E$749,$F78,'[1]SIIF 30 de Junio 2026'!$F$4:$F$749,$G78,'[1]SIIF 30 de Junio 2026'!$G$4:$G$749,$H78,'[1]SIIF 30 de Junio 2026'!$H$4:$H$749,$I78,'[1]SIIF 30 de Junio 2026'!$I$4:$I$749,$J78,'[1]SIIF 30 de Junio 2026'!$J$4:$J$749,$K78,'[1]SIIF 30 de Junio 2026'!$K$4:$K$749,$L78,'[1]SIIF 30 de Junio 2026'!$L$4:$L$749,$M78,'[1]SIIF 30 de Junio 2026'!$M$4:$M$749,$N78,'[1]SIIF 30 de Junio 2026'!$N$4:$N$749,$O78)/1000000</f>
        <v>109.074332</v>
      </c>
      <c r="AO78" s="173">
        <f>+AN78/AD78</f>
        <v>7.9761851553930528E-3</v>
      </c>
      <c r="AP78" s="182">
        <f t="shared" si="226"/>
        <v>8.0403162061613038E-3</v>
      </c>
      <c r="AQ78" s="240">
        <f>INDEX(CP78:DA78,MATCH($W$1,$CP$86:$DA$86,0))</f>
        <v>112</v>
      </c>
      <c r="AR78" s="240">
        <f t="shared" si="241"/>
        <v>-2.9256680000000017</v>
      </c>
      <c r="AS78" s="166">
        <f t="shared" si="227"/>
        <v>8.1901279707495434E-3</v>
      </c>
      <c r="AT78" s="397">
        <f>+SUMIFS('[1]SIIF 30 de Junio 2026'!$Z$4:$Z$749,'[1]SIIF 30 de Junio 2026'!$A$4:$A$749,$B78,'[1]SIIF 30 de Junio 2026'!$B$4:$B$749,$C78,'[1]SIIF 30 de Junio 2026'!$C$4:$C$749,$D78,'[1]SIIF 30 de Junio 2026'!$D$4:$D$749,$E78,'[1]SIIF 30 de Junio 2026'!$E$4:$E$749,$F78,'[1]SIIF 30 de Junio 2026'!$F$4:$F$749,$G78,'[1]SIIF 30 de Junio 2026'!$G$4:$G$749,$H78,'[1]SIIF 30 de Junio 2026'!$H$4:$H$749,$I78,'[1]SIIF 30 de Junio 2026'!$I$4:$I$749,$J78,'[1]SIIF 30 de Junio 2026'!$J$4:$J$749,$K78,'[1]SIIF 30 de Junio 2026'!$K$4:$K$749,$L78,'[1]SIIF 30 de Junio 2026'!$L$4:$L$749,$M78,'[1]SIIF 30 de Junio 2026'!$M$4:$M$749,$N78,'[1]SIIF 30 de Junio 2026'!$N$4:$N$749,$O78)/1000000</f>
        <v>109.074332</v>
      </c>
      <c r="AU78" s="173">
        <f>+AT78/AD78</f>
        <v>7.9761851553930528E-3</v>
      </c>
      <c r="AV78" s="397">
        <f>+AD78-AH78</f>
        <v>13565.925668</v>
      </c>
      <c r="AW78" s="332">
        <f t="shared" si="235"/>
        <v>0</v>
      </c>
      <c r="AX78" s="333">
        <f t="shared" si="236"/>
        <v>13565.925668</v>
      </c>
      <c r="AY78" s="334">
        <f t="shared" si="228"/>
        <v>13456.851336</v>
      </c>
      <c r="AZ78" s="186">
        <f>AD78*AS78</f>
        <v>112</v>
      </c>
      <c r="BA78" s="168">
        <f>+AN78/AZ78</f>
        <v>0.97387796428571427</v>
      </c>
      <c r="BC78" s="592">
        <v>0</v>
      </c>
      <c r="BD78" s="592">
        <v>0</v>
      </c>
      <c r="BE78" s="592">
        <v>8.1901279707495434E-3</v>
      </c>
      <c r="BF78" s="592">
        <v>8.1901279707495434E-3</v>
      </c>
      <c r="BG78" s="592">
        <v>8.1901279707495434E-3</v>
      </c>
      <c r="BH78" s="592">
        <v>8.1901279707495434E-3</v>
      </c>
      <c r="BI78" s="592">
        <v>8.1901279707495434E-3</v>
      </c>
      <c r="BJ78" s="592">
        <v>8.1901279707495434E-3</v>
      </c>
      <c r="BK78" s="592">
        <v>1</v>
      </c>
      <c r="BL78" s="592">
        <v>1</v>
      </c>
      <c r="BM78" s="592">
        <v>1</v>
      </c>
      <c r="BN78" s="592">
        <v>1</v>
      </c>
      <c r="BO78" s="593"/>
      <c r="BP78" s="592">
        <v>0</v>
      </c>
      <c r="BQ78" s="592">
        <v>0</v>
      </c>
      <c r="BR78" s="592">
        <v>0</v>
      </c>
      <c r="BS78" s="592">
        <v>8.1901279707495434E-3</v>
      </c>
      <c r="BT78" s="592">
        <v>8.1901279707495434E-3</v>
      </c>
      <c r="BU78" s="592">
        <v>8.1901279707495434E-3</v>
      </c>
      <c r="BV78" s="592">
        <v>8.1901279707495434E-3</v>
      </c>
      <c r="BW78" s="592">
        <v>8.1901279707495434E-3</v>
      </c>
      <c r="BX78" s="592">
        <v>8.1901279707495434E-3</v>
      </c>
      <c r="BY78" s="592">
        <v>1</v>
      </c>
      <c r="BZ78" s="592">
        <v>1</v>
      </c>
      <c r="CA78" s="592">
        <v>1</v>
      </c>
      <c r="CC78" s="456">
        <f>DC78/EC78</f>
        <v>0</v>
      </c>
      <c r="CD78" s="456">
        <f t="shared" si="237"/>
        <v>0</v>
      </c>
      <c r="CE78" s="456">
        <f t="shared" si="237"/>
        <v>112</v>
      </c>
      <c r="CF78" s="456">
        <f t="shared" si="237"/>
        <v>112</v>
      </c>
      <c r="CG78" s="456">
        <f t="shared" si="237"/>
        <v>112</v>
      </c>
      <c r="CH78" s="456">
        <f t="shared" si="237"/>
        <v>112</v>
      </c>
      <c r="CI78" s="456">
        <f t="shared" si="237"/>
        <v>112</v>
      </c>
      <c r="CJ78" s="456">
        <f t="shared" si="237"/>
        <v>112</v>
      </c>
      <c r="CK78" s="456">
        <f t="shared" si="237"/>
        <v>13675</v>
      </c>
      <c r="CL78" s="456">
        <f t="shared" si="237"/>
        <v>13675</v>
      </c>
      <c r="CM78" s="456">
        <f t="shared" si="237"/>
        <v>13675</v>
      </c>
      <c r="CN78" s="456">
        <f t="shared" si="237"/>
        <v>13675</v>
      </c>
      <c r="CP78" s="453">
        <f t="shared" si="242"/>
        <v>0</v>
      </c>
      <c r="CQ78" s="453">
        <f t="shared" si="238"/>
        <v>0</v>
      </c>
      <c r="CR78" s="453">
        <f t="shared" si="238"/>
        <v>0</v>
      </c>
      <c r="CS78" s="453">
        <f t="shared" si="238"/>
        <v>112</v>
      </c>
      <c r="CT78" s="453">
        <f t="shared" si="238"/>
        <v>112</v>
      </c>
      <c r="CU78" s="453">
        <f t="shared" si="238"/>
        <v>112</v>
      </c>
      <c r="CV78" s="453">
        <f t="shared" si="238"/>
        <v>112</v>
      </c>
      <c r="CW78" s="453">
        <f t="shared" si="238"/>
        <v>112</v>
      </c>
      <c r="CX78" s="453">
        <f t="shared" si="238"/>
        <v>112</v>
      </c>
      <c r="CY78" s="453">
        <f t="shared" si="238"/>
        <v>13675</v>
      </c>
      <c r="CZ78" s="453">
        <f t="shared" si="238"/>
        <v>13675</v>
      </c>
      <c r="DA78" s="453">
        <f t="shared" si="238"/>
        <v>13675</v>
      </c>
      <c r="DC78" s="397">
        <v>0</v>
      </c>
      <c r="DD78" s="397">
        <v>0</v>
      </c>
      <c r="DE78" s="397">
        <v>112000000</v>
      </c>
      <c r="DF78" s="397">
        <v>112000000</v>
      </c>
      <c r="DG78" s="397">
        <v>112000000</v>
      </c>
      <c r="DH78" s="397">
        <v>112000000</v>
      </c>
      <c r="DI78" s="397">
        <v>112000000</v>
      </c>
      <c r="DJ78" s="397">
        <v>112000000</v>
      </c>
      <c r="DK78" s="397">
        <v>13675000000</v>
      </c>
      <c r="DL78" s="397">
        <v>13675000000</v>
      </c>
      <c r="DM78" s="397">
        <v>13675000000</v>
      </c>
      <c r="DN78" s="397">
        <v>13675000000</v>
      </c>
      <c r="DP78" s="397">
        <v>0</v>
      </c>
      <c r="DQ78" s="397">
        <v>0</v>
      </c>
      <c r="DR78" s="397">
        <v>0</v>
      </c>
      <c r="DS78" s="397">
        <v>112000000</v>
      </c>
      <c r="DT78" s="397">
        <v>112000000</v>
      </c>
      <c r="DU78" s="397">
        <v>112000000</v>
      </c>
      <c r="DV78" s="397">
        <v>112000000</v>
      </c>
      <c r="DW78" s="397">
        <v>112000000</v>
      </c>
      <c r="DX78" s="397">
        <v>112000000</v>
      </c>
      <c r="DY78" s="397">
        <v>13675000000</v>
      </c>
      <c r="DZ78" s="397">
        <v>13675000000</v>
      </c>
      <c r="EA78" s="397">
        <v>13675000000</v>
      </c>
      <c r="EC78" s="456">
        <v>1000000</v>
      </c>
      <c r="ED78" s="459">
        <v>1000000</v>
      </c>
      <c r="EE78" s="459">
        <v>1000000</v>
      </c>
      <c r="EF78" s="459">
        <v>1000000</v>
      </c>
      <c r="EG78" s="459">
        <v>1000000</v>
      </c>
      <c r="EH78" s="459">
        <v>1000000</v>
      </c>
      <c r="EI78" s="459">
        <v>1000000</v>
      </c>
      <c r="EJ78" s="459">
        <v>1000000</v>
      </c>
      <c r="EK78" s="459">
        <v>1000000</v>
      </c>
      <c r="EL78" s="459">
        <v>1000000</v>
      </c>
      <c r="EM78" s="459">
        <v>1000000</v>
      </c>
      <c r="EN78" s="459">
        <v>1000000</v>
      </c>
      <c r="EP78" s="456">
        <v>1000000</v>
      </c>
      <c r="EQ78" s="459">
        <v>1000000</v>
      </c>
      <c r="ER78" s="459">
        <v>1000000</v>
      </c>
      <c r="ES78" s="459">
        <v>1000000</v>
      </c>
      <c r="ET78" s="459">
        <v>1000000</v>
      </c>
      <c r="EU78" s="459">
        <v>1000000</v>
      </c>
      <c r="EV78" s="459">
        <v>1000000</v>
      </c>
      <c r="EW78" s="459">
        <v>1000000</v>
      </c>
      <c r="EX78" s="459">
        <v>1000000</v>
      </c>
      <c r="EY78" s="459">
        <v>1000000</v>
      </c>
      <c r="EZ78" s="459">
        <v>1000000</v>
      </c>
      <c r="FA78" s="459">
        <v>1000000</v>
      </c>
    </row>
    <row r="79" spans="1:157" ht="27.75" customHeight="1" thickBot="1">
      <c r="A79" s="177"/>
      <c r="B79" s="177" t="s">
        <v>180</v>
      </c>
      <c r="C79" s="218" t="s">
        <v>181</v>
      </c>
      <c r="D79" s="177" t="s">
        <v>161</v>
      </c>
      <c r="E79" s="177" t="s">
        <v>169</v>
      </c>
      <c r="F79" s="177" t="s">
        <v>161</v>
      </c>
      <c r="G79" s="177" t="s">
        <v>161</v>
      </c>
      <c r="H79" s="177" t="s">
        <v>161</v>
      </c>
      <c r="I79" s="177" t="s">
        <v>161</v>
      </c>
      <c r="J79" s="177" t="s">
        <v>161</v>
      </c>
      <c r="K79" s="177" t="s">
        <v>161</v>
      </c>
      <c r="L79" s="177" t="s">
        <v>161</v>
      </c>
      <c r="M79" s="177" t="s">
        <v>161</v>
      </c>
      <c r="N79" s="177" t="s">
        <v>161</v>
      </c>
      <c r="O79" s="177" t="s">
        <v>161</v>
      </c>
      <c r="P79" s="177"/>
      <c r="Q79" s="177"/>
      <c r="R79" s="177"/>
      <c r="S79" s="177"/>
      <c r="T79" s="178" t="s">
        <v>170</v>
      </c>
      <c r="U79" s="372"/>
      <c r="V79" s="152" t="s">
        <v>170</v>
      </c>
      <c r="W79" s="335">
        <f>SUM(W80:W81)</f>
        <v>3459.7</v>
      </c>
      <c r="X79" s="335">
        <f>SUM(X80:X81)</f>
        <v>0</v>
      </c>
      <c r="Y79" s="335">
        <f>SUM(Y80:Y81)</f>
        <v>0</v>
      </c>
      <c r="Z79" s="335"/>
      <c r="AA79" s="335">
        <f>SUM(AA80:AA81)</f>
        <v>0</v>
      </c>
      <c r="AB79" s="335">
        <f>SUM(AB80:AB81)</f>
        <v>0</v>
      </c>
      <c r="AC79" s="335"/>
      <c r="AD79" s="398">
        <f>SUM(AD80:AD81)</f>
        <v>3459.7</v>
      </c>
      <c r="AE79" s="335">
        <f>SUM(AE80:AE81)</f>
        <v>0</v>
      </c>
      <c r="AF79" s="335">
        <f>SUM(AF80:AF81)</f>
        <v>0</v>
      </c>
      <c r="AG79" s="335">
        <f>SUM(AG80:AG81)</f>
        <v>3459.7</v>
      </c>
      <c r="AH79" s="398">
        <f>SUM(AH80:AH81)</f>
        <v>0</v>
      </c>
      <c r="AI79" s="179">
        <f>+AH79/AD79</f>
        <v>0</v>
      </c>
      <c r="AJ79" s="180">
        <f>+AH79/AG79</f>
        <v>0</v>
      </c>
      <c r="AK79" s="181">
        <f>SUM(AK80:AK81)</f>
        <v>0</v>
      </c>
      <c r="AL79" s="181">
        <f>SUM(AL80:AL81)</f>
        <v>0</v>
      </c>
      <c r="AM79" s="166">
        <f>INDEX(BC78:BN78,MATCH($W$1,$BC$86:$BN$86,0))</f>
        <v>8.1901279707495434E-3</v>
      </c>
      <c r="AN79" s="398">
        <f>SUM(AN80:AN81)</f>
        <v>0</v>
      </c>
      <c r="AO79" s="179">
        <f>+AN79/AD79</f>
        <v>0</v>
      </c>
      <c r="AP79" s="182">
        <f>+AN79/AG79</f>
        <v>0</v>
      </c>
      <c r="AQ79" s="181">
        <f>SUM(AQ80:AQ81)</f>
        <v>0</v>
      </c>
      <c r="AR79" s="181">
        <f>SUM(AR80:AR81)</f>
        <v>0</v>
      </c>
      <c r="AS79" s="166">
        <f t="shared" si="227"/>
        <v>0</v>
      </c>
      <c r="AT79" s="398">
        <f>SUM(AT80:AT81)</f>
        <v>0</v>
      </c>
      <c r="AU79" s="179">
        <f>+AT79/AD79</f>
        <v>0</v>
      </c>
      <c r="AV79" s="398">
        <f>SUM(AV80:AV81)</f>
        <v>3459.7</v>
      </c>
      <c r="AW79" s="335">
        <f>SUM(AW80:AW81)</f>
        <v>0</v>
      </c>
      <c r="AX79" s="335">
        <f t="shared" si="236"/>
        <v>3459.7</v>
      </c>
      <c r="AY79" s="335">
        <f>+AG79-AH79</f>
        <v>3459.7</v>
      </c>
      <c r="AZ79" s="183">
        <f>AZ160</f>
        <v>153.44999999999999</v>
      </c>
      <c r="BA79" s="168">
        <f>IF(AND(AZ79=0,AN79&gt;AZ79),1,IFERROR(AN79/AZ79,1))</f>
        <v>0</v>
      </c>
      <c r="BC79" s="483">
        <f>CC79/$AD$79</f>
        <v>0</v>
      </c>
      <c r="BD79" s="483">
        <f t="shared" ref="BD79:BN79" si="243">CD79/$AD$79</f>
        <v>0</v>
      </c>
      <c r="BE79" s="483">
        <f t="shared" si="243"/>
        <v>0</v>
      </c>
      <c r="BF79" s="483">
        <f t="shared" si="243"/>
        <v>0</v>
      </c>
      <c r="BG79" s="483">
        <f t="shared" si="243"/>
        <v>0</v>
      </c>
      <c r="BH79" s="483">
        <f t="shared" si="243"/>
        <v>0</v>
      </c>
      <c r="BI79" s="483">
        <f t="shared" si="243"/>
        <v>0</v>
      </c>
      <c r="BJ79" s="483">
        <f t="shared" si="243"/>
        <v>0</v>
      </c>
      <c r="BK79" s="483">
        <f t="shared" si="243"/>
        <v>1</v>
      </c>
      <c r="BL79" s="483">
        <f t="shared" si="243"/>
        <v>1</v>
      </c>
      <c r="BM79" s="483">
        <f t="shared" si="243"/>
        <v>0</v>
      </c>
      <c r="BN79" s="483">
        <f t="shared" si="243"/>
        <v>0</v>
      </c>
      <c r="BO79" s="221"/>
      <c r="BP79" s="483">
        <f>IFERROR(CP79/$AD$79,0)</f>
        <v>0</v>
      </c>
      <c r="BQ79" s="483">
        <f t="shared" ref="BQ79:CA79" si="244">CQ79/$AD$79</f>
        <v>0</v>
      </c>
      <c r="BR79" s="483">
        <f t="shared" si="244"/>
        <v>0</v>
      </c>
      <c r="BS79" s="483">
        <f t="shared" si="244"/>
        <v>0</v>
      </c>
      <c r="BT79" s="483">
        <f t="shared" si="244"/>
        <v>0</v>
      </c>
      <c r="BU79" s="483">
        <f t="shared" si="244"/>
        <v>0</v>
      </c>
      <c r="BV79" s="483">
        <f t="shared" si="244"/>
        <v>0</v>
      </c>
      <c r="BW79" s="483">
        <f>CW79/$AD$79</f>
        <v>0</v>
      </c>
      <c r="BX79" s="483">
        <f t="shared" si="244"/>
        <v>1</v>
      </c>
      <c r="BY79" s="483">
        <f t="shared" si="244"/>
        <v>1</v>
      </c>
      <c r="BZ79" s="483">
        <f t="shared" si="244"/>
        <v>0</v>
      </c>
      <c r="CA79" s="483">
        <f t="shared" si="244"/>
        <v>0</v>
      </c>
      <c r="CC79" s="181">
        <f t="shared" ref="CC79:CN79" si="245">SUM(CC80:CC81)</f>
        <v>0</v>
      </c>
      <c r="CD79" s="181">
        <f t="shared" si="245"/>
        <v>0</v>
      </c>
      <c r="CE79" s="181">
        <f t="shared" si="245"/>
        <v>0</v>
      </c>
      <c r="CF79" s="181">
        <f t="shared" si="245"/>
        <v>0</v>
      </c>
      <c r="CG79" s="181">
        <f t="shared" si="245"/>
        <v>0</v>
      </c>
      <c r="CH79" s="181">
        <f t="shared" si="245"/>
        <v>0</v>
      </c>
      <c r="CI79" s="181">
        <f t="shared" si="245"/>
        <v>0</v>
      </c>
      <c r="CJ79" s="181">
        <f t="shared" si="245"/>
        <v>0</v>
      </c>
      <c r="CK79" s="181">
        <f t="shared" si="245"/>
        <v>3459.7</v>
      </c>
      <c r="CL79" s="181">
        <f t="shared" si="245"/>
        <v>3459.7</v>
      </c>
      <c r="CM79" s="181">
        <f t="shared" si="245"/>
        <v>0</v>
      </c>
      <c r="CN79" s="181">
        <f t="shared" si="245"/>
        <v>0</v>
      </c>
      <c r="CP79" s="335">
        <f t="shared" ref="CP79:DA79" si="246">SUM(CP80:CP81)</f>
        <v>0</v>
      </c>
      <c r="CQ79" s="335">
        <f t="shared" si="246"/>
        <v>0</v>
      </c>
      <c r="CR79" s="335">
        <f t="shared" si="246"/>
        <v>0</v>
      </c>
      <c r="CS79" s="335">
        <f t="shared" si="246"/>
        <v>0</v>
      </c>
      <c r="CT79" s="335">
        <f t="shared" si="246"/>
        <v>0</v>
      </c>
      <c r="CU79" s="335">
        <f t="shared" si="246"/>
        <v>0</v>
      </c>
      <c r="CV79" s="335">
        <f t="shared" si="246"/>
        <v>0</v>
      </c>
      <c r="CW79" s="335">
        <f t="shared" si="246"/>
        <v>0</v>
      </c>
      <c r="CX79" s="335">
        <f t="shared" si="246"/>
        <v>3459.7</v>
      </c>
      <c r="CY79" s="335">
        <f t="shared" si="246"/>
        <v>3459.7</v>
      </c>
      <c r="CZ79" s="335">
        <f t="shared" si="246"/>
        <v>0</v>
      </c>
      <c r="DA79" s="335">
        <f t="shared" si="246"/>
        <v>0</v>
      </c>
      <c r="DC79" s="335">
        <f t="shared" ref="DC79:DN79" si="247">SUM(DC80:DC81)</f>
        <v>0</v>
      </c>
      <c r="DD79" s="335">
        <f t="shared" si="247"/>
        <v>0</v>
      </c>
      <c r="DE79" s="335">
        <f t="shared" si="247"/>
        <v>0</v>
      </c>
      <c r="DF79" s="335">
        <f t="shared" si="247"/>
        <v>0</v>
      </c>
      <c r="DG79" s="335">
        <f t="shared" si="247"/>
        <v>0</v>
      </c>
      <c r="DH79" s="335">
        <f t="shared" si="247"/>
        <v>0</v>
      </c>
      <c r="DI79" s="335">
        <f t="shared" si="247"/>
        <v>0</v>
      </c>
      <c r="DJ79" s="335">
        <f t="shared" si="247"/>
        <v>0</v>
      </c>
      <c r="DK79" s="335">
        <f t="shared" si="247"/>
        <v>3459700000</v>
      </c>
      <c r="DL79" s="335">
        <f t="shared" si="247"/>
        <v>3459700000</v>
      </c>
      <c r="DM79" s="335">
        <f t="shared" si="247"/>
        <v>0</v>
      </c>
      <c r="DN79" s="335">
        <f t="shared" si="247"/>
        <v>0</v>
      </c>
      <c r="DP79" s="335">
        <f t="shared" ref="DP79:EA79" si="248">SUM(DP80:DP81)</f>
        <v>0</v>
      </c>
      <c r="DQ79" s="335">
        <f t="shared" si="248"/>
        <v>0</v>
      </c>
      <c r="DR79" s="335">
        <f t="shared" si="248"/>
        <v>0</v>
      </c>
      <c r="DS79" s="335">
        <f t="shared" si="248"/>
        <v>0</v>
      </c>
      <c r="DT79" s="335">
        <f t="shared" si="248"/>
        <v>0</v>
      </c>
      <c r="DU79" s="335">
        <f t="shared" si="248"/>
        <v>0</v>
      </c>
      <c r="DV79" s="335">
        <f t="shared" si="248"/>
        <v>0</v>
      </c>
      <c r="DW79" s="335">
        <f t="shared" si="248"/>
        <v>0</v>
      </c>
      <c r="DX79" s="335">
        <f t="shared" si="248"/>
        <v>3459700000</v>
      </c>
      <c r="DY79" s="335">
        <f t="shared" si="248"/>
        <v>3459700000</v>
      </c>
      <c r="DZ79" s="335">
        <f t="shared" si="248"/>
        <v>0</v>
      </c>
      <c r="EA79" s="335">
        <f t="shared" si="248"/>
        <v>0</v>
      </c>
      <c r="EC79" s="448">
        <v>1000000</v>
      </c>
      <c r="ED79" s="448">
        <v>1000000</v>
      </c>
      <c r="EE79" s="448">
        <v>1000000</v>
      </c>
      <c r="EF79" s="448">
        <v>1000000</v>
      </c>
      <c r="EG79" s="448">
        <v>1000000</v>
      </c>
      <c r="EH79" s="448">
        <v>1000000</v>
      </c>
      <c r="EI79" s="448">
        <v>1000000</v>
      </c>
      <c r="EJ79" s="448">
        <v>1000000</v>
      </c>
      <c r="EK79" s="448">
        <v>1000000</v>
      </c>
      <c r="EL79" s="448">
        <v>1000000</v>
      </c>
      <c r="EM79" s="448">
        <v>1000000</v>
      </c>
      <c r="EN79" s="448">
        <v>1000000</v>
      </c>
      <c r="EP79" s="448">
        <v>1000000</v>
      </c>
      <c r="EQ79" s="448">
        <v>1000000</v>
      </c>
      <c r="ER79" s="448">
        <v>1000000</v>
      </c>
      <c r="ES79" s="448">
        <v>1000000</v>
      </c>
      <c r="ET79" s="448">
        <v>1000000</v>
      </c>
      <c r="EU79" s="448">
        <v>1000000</v>
      </c>
      <c r="EV79" s="448">
        <v>1000000</v>
      </c>
      <c r="EW79" s="448">
        <v>1000000</v>
      </c>
      <c r="EX79" s="448">
        <v>1000000</v>
      </c>
      <c r="EY79" s="448">
        <v>1000000</v>
      </c>
      <c r="EZ79" s="448">
        <v>1000000</v>
      </c>
      <c r="FA79" s="448">
        <v>1000000</v>
      </c>
    </row>
    <row r="80" spans="1:157" ht="21.75" customHeight="1">
      <c r="A80" s="177"/>
      <c r="B80" s="177" t="s">
        <v>180</v>
      </c>
      <c r="C80" s="218" t="s">
        <v>181</v>
      </c>
      <c r="D80" s="177" t="s">
        <v>207</v>
      </c>
      <c r="E80" s="177" t="s">
        <v>169</v>
      </c>
      <c r="F80" s="177" t="s">
        <v>161</v>
      </c>
      <c r="G80" s="177" t="s">
        <v>161</v>
      </c>
      <c r="H80" s="177" t="s">
        <v>161</v>
      </c>
      <c r="I80" s="177" t="s">
        <v>161</v>
      </c>
      <c r="J80" s="177" t="s">
        <v>161</v>
      </c>
      <c r="K80" s="177" t="s">
        <v>161</v>
      </c>
      <c r="L80" s="177" t="s">
        <v>161</v>
      </c>
      <c r="M80" s="177" t="s">
        <v>161</v>
      </c>
      <c r="N80" s="177" t="s">
        <v>161</v>
      </c>
      <c r="O80" s="177" t="s">
        <v>161</v>
      </c>
      <c r="P80" s="177"/>
      <c r="Q80" s="177"/>
      <c r="R80" s="177"/>
      <c r="S80" s="177"/>
      <c r="T80" s="184" t="s">
        <v>171</v>
      </c>
      <c r="U80" s="377"/>
      <c r="V80" s="170" t="s">
        <v>171</v>
      </c>
      <c r="W80" s="336">
        <f>(+SUMIFS('[1]SIIF 30 de Junio 2026'!$P$4:$P$749,'[1]SIIF 30 de Junio 2026'!$A$4:$A$749,$B80,'[1]SIIF 30 de Junio 2026'!$B$4:$B$749,$C80,'[1]SIIF 30 de Junio 2026'!$C$4:$C$749,$D80,'[1]SIIF 30 de Junio 2026'!$D$4:$D$749,$E80,'[1]SIIF 30 de Junio 2026'!$E$4:$E$749,$F80,'[1]SIIF 30 de Junio 2026'!$F$4:$F$749,$G80,'[1]SIIF 30 de Junio 2026'!$G$4:$G$749,$H80,'[1]SIIF 30 de Junio 2026'!$H$4:$H$749,$I80,'[1]SIIF 30 de Junio 2026'!$I$4:$I$749,$J80,'[1]SIIF 30 de Junio 2026'!$J$4:$J$749,$K80,'[1]SIIF 30 de Junio 2026'!$K$4:$K$749,$L80,'[1]SIIF 30 de Junio 2026'!$L$4:$L$749,$M80,'[1]SIIF 30 de Junio 2026'!$M$4:$M$749,$N80,'[1]SIIF 30 de Junio 2026'!$N$4:$N$749,$O80)/1000000)</f>
        <v>3459.7</v>
      </c>
      <c r="X80" s="336">
        <v>0</v>
      </c>
      <c r="Y80" s="334">
        <f>(+SUMIFS('[1]SIIF 30 de Junio 2026'!$R$4:$R$749,'[1]SIIF 30 de Junio 2026'!$A$4:$A$749,$B80,'[1]SIIF 30 de Junio 2026'!$B$4:$B$749,$C80,'[1]SIIF 30 de Junio 2026'!$C$4:$C$749,$D80,'[1]SIIF 30 de Junio 2026'!$D$4:$D$749,$E80,'[1]SIIF 30 de Junio 2026'!$E$4:$E$749,$F80,'[1]SIIF 30 de Junio 2026'!$F$4:$F$749,$G80,'[1]SIIF 30 de Junio 2026'!$G$4:$G$749,$H80,'[1]SIIF 30 de Junio 2026'!$H$4:$H$749,$I80,'[1]SIIF 30 de Junio 2026'!$I$4:$I$749,$J80,'[1]SIIF 30 de Junio 2026'!$J$4:$J$749,$K80,'[1]SIIF 30 de Junio 2026'!$K$4:$K$749,$L80,'[1]SIIF 30 de Junio 2026'!$L$4:$L$749,$M80,'[1]SIIF 30 de Junio 2026'!$M$4:$M$749,$N80,'[1]SIIF 30 de Junio 2026'!$N$4:$N$749,$O80)/1000000)</f>
        <v>0</v>
      </c>
      <c r="Z80" s="332"/>
      <c r="AA80" s="334">
        <f>(+SUMIFS('[1]SIIF 30 de Junio 2026'!$Q$4:$Q$749,'[1]SIIF 30 de Junio 2026'!$A$4:$A$749,$B80,'[1]SIIF 30 de Junio 2026'!$B$4:$B$749,$C80,'[1]SIIF 30 de Junio 2026'!$C$4:$C$749,$D80,'[1]SIIF 30 de Junio 2026'!$D$4:$D$749,$E80,'[1]SIIF 30 de Junio 2026'!$E$4:$E$749,$F80,'[1]SIIF 30 de Junio 2026'!$F$4:$F$749,$G80,'[1]SIIF 30 de Junio 2026'!$G$4:$G$749,$H80,'[1]SIIF 30 de Junio 2026'!$H$4:$H$749,$I80,'[1]SIIF 30 de Junio 2026'!$I$4:$I$749,$J80,'[1]SIIF 30 de Junio 2026'!$J$4:$J$749,$K80,'[1]SIIF 30 de Junio 2026'!$K$4:$K$749,$L80,'[1]SIIF 30 de Junio 2026'!$L$4:$L$749,$M80,'[1]SIIF 30 de Junio 2026'!$M$4:$M$749,$N80,'[1]SIIF 30 de Junio 2026'!$N$4:$N$749,$O80)/1000000)</f>
        <v>0</v>
      </c>
      <c r="AB80" s="334"/>
      <c r="AC80" s="332"/>
      <c r="AD80" s="397">
        <f>W80-Y80+AA80</f>
        <v>3459.7</v>
      </c>
      <c r="AE80" s="336">
        <f>(+SUMIFS('[1]SIIF 30 de Junio 2026'!$T$4:$T$749,'[1]SIIF 30 de Junio 2026'!$A$4:$A$749,$B80,'[1]SIIF 30 de Junio 2026'!$B$4:$B$749,$C80,'[1]SIIF 30 de Junio 2026'!$C$4:$C$749,$D80,'[1]SIIF 30 de Junio 2026'!$D$4:$D$749,$E80,'[1]SIIF 30 de Junio 2026'!$E$4:$E$749,$F80,'[1]SIIF 30 de Junio 2026'!$F$4:$F$749,$G80,'[1]SIIF 30 de Junio 2026'!$G$4:$G$749,$H80,'[1]SIIF 30 de Junio 2026'!$H$4:$H$749,$I80,'[1]SIIF 30 de Junio 2026'!$I$4:$I$749,$J80,'[1]SIIF 30 de Junio 2026'!$J$4:$J$749,$K80,'[1]SIIF 30 de Junio 2026'!$K$4:$K$749,$L80,'[1]SIIF 30 de Junio 2026'!$L$4:$L$749,$M80,'[1]SIIF 30 de Junio 2026'!$M$4:$M$749,$N80,'[1]SIIF 30 de Junio 2026'!$N$4:$N$749,$O80)/1000000)</f>
        <v>0</v>
      </c>
      <c r="AF80" s="336">
        <f>(+SUMIFS('[1]SIIF 30 de Junio 2026'!$U$4:$U$749,'[1]SIIF 30 de Junio 2026'!$A$4:$A$749,$B80,'[1]SIIF 30 de Junio 2026'!$B$4:$B$749,$C80,'[1]SIIF 30 de Junio 2026'!$C$4:$C$749,$D80,'[1]SIIF 30 de Junio 2026'!$D$4:$D$749,$E80,'[1]SIIF 30 de Junio 2026'!$E$4:$E$749,$F80,'[1]SIIF 30 de Junio 2026'!$F$4:$F$749,$G80,'[1]SIIF 30 de Junio 2026'!$G$4:$G$749,$H80,'[1]SIIF 30 de Junio 2026'!$H$4:$H$749,$I80,'[1]SIIF 30 de Junio 2026'!$I$4:$I$749,$J80,'[1]SIIF 30 de Junio 2026'!$J$4:$J$749,$K80,'[1]SIIF 30 de Junio 2026'!$K$4:$K$749,$L80,'[1]SIIF 30 de Junio 2026'!$L$4:$L$749,$M80,'[1]SIIF 30 de Junio 2026'!$M$4:$M$749,$N80,'[1]SIIF 30 de Junio 2026'!$N$4:$N$749,$O80)/1000000)</f>
        <v>0</v>
      </c>
      <c r="AG80" s="334">
        <f t="shared" si="239"/>
        <v>3459.7</v>
      </c>
      <c r="AH80" s="399">
        <f>+SUMIFS('[1]SIIF 30 de Junio 2026'!$W$4:$W$749,'[1]SIIF 30 de Junio 2026'!$A$4:$A$749,$B80,'[1]SIIF 30 de Junio 2026'!$B$4:$B$749,$C80,'[1]SIIF 30 de Junio 2026'!$C$4:$C$749,$D80,'[1]SIIF 30 de Junio 2026'!$D$4:$D$749,$E80,'[1]SIIF 30 de Junio 2026'!$E$4:$E$749,$F80,'[1]SIIF 30 de Junio 2026'!$F$4:$F$749,$G80,'[1]SIIF 30 de Junio 2026'!$G$4:$G$749,$H80,'[1]SIIF 30 de Junio 2026'!$H$4:$H$749,$I80,'[1]SIIF 30 de Junio 2026'!$I$4:$I$749,$J80,'[1]SIIF 30 de Junio 2026'!$J$4:$J$749,$K80,'[1]SIIF 30 de Junio 2026'!$K$4:$K$749,$L80,'[1]SIIF 30 de Junio 2026'!$L$4:$L$749,$M80,'[1]SIIF 30 de Junio 2026'!$M$4:$M$749,$N80,'[1]SIIF 30 de Junio 2026'!$N$4:$N$749,$O80)/1000000</f>
        <v>0</v>
      </c>
      <c r="AI80" s="171">
        <f>+AH80/AD80</f>
        <v>0</v>
      </c>
      <c r="AJ80" s="180">
        <f>+AH80/AG80</f>
        <v>0</v>
      </c>
      <c r="AK80" s="240">
        <f>INDEX(CC80:CN80,MATCH($W$1,$CC$86:$CN$86,0))</f>
        <v>0</v>
      </c>
      <c r="AL80" s="240">
        <f t="shared" ref="AL80:AL81" si="249">+AH80-AK80</f>
        <v>0</v>
      </c>
      <c r="AM80" s="166">
        <f>INDEX(BC79:BN79,MATCH($W$1,$BC$86:$BN$86,0))</f>
        <v>0</v>
      </c>
      <c r="AN80" s="397">
        <f>+SUMIFS('[1]SIIF 30 de Junio 2026'!$X$4:$X$749,'[1]SIIF 30 de Junio 2026'!$A$4:$A$749,$B80,'[1]SIIF 30 de Junio 2026'!$B$4:$B$749,$C80,'[1]SIIF 30 de Junio 2026'!$C$4:$C$749,$D80,'[1]SIIF 30 de Junio 2026'!$D$4:$D$749,$E80,'[1]SIIF 30 de Junio 2026'!$E$4:$E$749,$F80,'[1]SIIF 30 de Junio 2026'!$F$4:$F$749,$G80,'[1]SIIF 30 de Junio 2026'!$G$4:$G$749,$H80,'[1]SIIF 30 de Junio 2026'!$H$4:$H$749,$I80,'[1]SIIF 30 de Junio 2026'!$I$4:$I$749,$J80,'[1]SIIF 30 de Junio 2026'!$J$4:$J$749,$K80,'[1]SIIF 30 de Junio 2026'!$K$4:$K$749,$L80,'[1]SIIF 30 de Junio 2026'!$L$4:$L$749,$M80,'[1]SIIF 30 de Junio 2026'!$M$4:$M$749,$N80,'[1]SIIF 30 de Junio 2026'!$N$4:$N$749,$O80)/1000000</f>
        <v>0</v>
      </c>
      <c r="AO80" s="173">
        <f>+AN80/AD80</f>
        <v>0</v>
      </c>
      <c r="AP80" s="182">
        <f>+AN80/AG80</f>
        <v>0</v>
      </c>
      <c r="AQ80" s="240">
        <f>INDEX(CP80:DA80,MATCH($W$1,$CP$86:$DA$86,0))</f>
        <v>0</v>
      </c>
      <c r="AR80" s="240">
        <f t="shared" si="241"/>
        <v>0</v>
      </c>
      <c r="AS80" s="166">
        <f t="shared" si="227"/>
        <v>0</v>
      </c>
      <c r="AT80" s="397">
        <f>+SUMIFS('[1]SIIF 30 de Junio 2026'!$Z$4:$Z$749,'[1]SIIF 30 de Junio 2026'!$A$4:$A$749,$B80,'[1]SIIF 30 de Junio 2026'!$B$4:$B$749,$C80,'[1]SIIF 30 de Junio 2026'!$C$4:$C$749,$D80,'[1]SIIF 30 de Junio 2026'!$D$4:$D$749,$E80,'[1]SIIF 30 de Junio 2026'!$E$4:$E$749,$F80,'[1]SIIF 30 de Junio 2026'!$F$4:$F$749,$G80,'[1]SIIF 30 de Junio 2026'!$G$4:$G$749,$H80,'[1]SIIF 30 de Junio 2026'!$H$4:$H$749,$I80,'[1]SIIF 30 de Junio 2026'!$I$4:$I$749,$J80,'[1]SIIF 30 de Junio 2026'!$J$4:$J$749,$K80,'[1]SIIF 30 de Junio 2026'!$K$4:$K$749,$L80,'[1]SIIF 30 de Junio 2026'!$L$4:$L$749,$M80,'[1]SIIF 30 de Junio 2026'!$M$4:$M$749,$N80,'[1]SIIF 30 de Junio 2026'!$N$4:$N$749,$O80)/1000000</f>
        <v>0</v>
      </c>
      <c r="AU80" s="173">
        <f>+AT80/AD80</f>
        <v>0</v>
      </c>
      <c r="AV80" s="397">
        <f>+AD80-AH80</f>
        <v>3459.7</v>
      </c>
      <c r="AW80" s="332">
        <f>+AH80-AN80</f>
        <v>0</v>
      </c>
      <c r="AX80" s="333">
        <f t="shared" si="236"/>
        <v>3459.7</v>
      </c>
      <c r="AY80" s="334">
        <f>+AG80-AH80</f>
        <v>3459.7</v>
      </c>
      <c r="AZ80" s="186">
        <f>AD80*AS80</f>
        <v>0</v>
      </c>
      <c r="BA80" s="168">
        <f>IF(AND(AZ80=0,AN80&gt;AZ80),1,IFERROR(AN80/AZ80,1))</f>
        <v>1</v>
      </c>
      <c r="BC80" s="173">
        <v>0</v>
      </c>
      <c r="BD80" s="173">
        <v>0</v>
      </c>
      <c r="BE80" s="173">
        <v>0</v>
      </c>
      <c r="BF80" s="173">
        <v>0</v>
      </c>
      <c r="BG80" s="173">
        <v>0</v>
      </c>
      <c r="BH80" s="173">
        <v>0</v>
      </c>
      <c r="BI80" s="173">
        <v>0</v>
      </c>
      <c r="BJ80" s="173">
        <v>0</v>
      </c>
      <c r="BK80" s="173">
        <v>1</v>
      </c>
      <c r="BL80" s="173">
        <v>1</v>
      </c>
      <c r="BM80" s="173">
        <v>0</v>
      </c>
      <c r="BN80" s="173">
        <v>0</v>
      </c>
      <c r="BO80" s="221"/>
      <c r="BP80" s="173">
        <v>0</v>
      </c>
      <c r="BQ80" s="173">
        <v>0</v>
      </c>
      <c r="BR80" s="173">
        <v>0</v>
      </c>
      <c r="BS80" s="173">
        <v>0</v>
      </c>
      <c r="BT80" s="173">
        <v>0</v>
      </c>
      <c r="BU80" s="173">
        <v>0</v>
      </c>
      <c r="BV80" s="173">
        <v>0</v>
      </c>
      <c r="BW80" s="173">
        <v>0</v>
      </c>
      <c r="BX80" s="173">
        <v>1</v>
      </c>
      <c r="BY80" s="173">
        <v>1</v>
      </c>
      <c r="BZ80" s="173">
        <v>0</v>
      </c>
      <c r="CA80" s="173">
        <v>0</v>
      </c>
      <c r="CC80" s="456">
        <f>DC80/EC80</f>
        <v>0</v>
      </c>
      <c r="CD80" s="456">
        <f t="shared" ref="CD80:CN81" si="250">DD80/ED80</f>
        <v>0</v>
      </c>
      <c r="CE80" s="456">
        <f t="shared" si="250"/>
        <v>0</v>
      </c>
      <c r="CF80" s="456">
        <f t="shared" si="250"/>
        <v>0</v>
      </c>
      <c r="CG80" s="456">
        <f t="shared" si="250"/>
        <v>0</v>
      </c>
      <c r="CH80" s="456">
        <f t="shared" si="250"/>
        <v>0</v>
      </c>
      <c r="CI80" s="456">
        <f t="shared" si="250"/>
        <v>0</v>
      </c>
      <c r="CJ80" s="456">
        <f t="shared" si="250"/>
        <v>0</v>
      </c>
      <c r="CK80" s="456">
        <f t="shared" si="250"/>
        <v>3459.7</v>
      </c>
      <c r="CL80" s="456">
        <f t="shared" si="250"/>
        <v>3459.7</v>
      </c>
      <c r="CM80" s="456">
        <f t="shared" si="250"/>
        <v>0</v>
      </c>
      <c r="CN80" s="456">
        <f t="shared" si="250"/>
        <v>0</v>
      </c>
      <c r="CP80" s="453">
        <f t="shared" ref="CP80:DA81" si="251">DP80/EP80</f>
        <v>0</v>
      </c>
      <c r="CQ80" s="453">
        <f t="shared" si="251"/>
        <v>0</v>
      </c>
      <c r="CR80" s="453">
        <f t="shared" si="251"/>
        <v>0</v>
      </c>
      <c r="CS80" s="453">
        <f t="shared" si="251"/>
        <v>0</v>
      </c>
      <c r="CT80" s="453">
        <f t="shared" si="251"/>
        <v>0</v>
      </c>
      <c r="CU80" s="453">
        <f t="shared" si="251"/>
        <v>0</v>
      </c>
      <c r="CV80" s="453">
        <f t="shared" si="251"/>
        <v>0</v>
      </c>
      <c r="CW80" s="453">
        <f t="shared" si="251"/>
        <v>0</v>
      </c>
      <c r="CX80" s="453">
        <f t="shared" si="251"/>
        <v>3459.7</v>
      </c>
      <c r="CY80" s="453">
        <f t="shared" si="251"/>
        <v>3459.7</v>
      </c>
      <c r="CZ80" s="453">
        <f t="shared" si="251"/>
        <v>0</v>
      </c>
      <c r="DA80" s="453">
        <f t="shared" si="251"/>
        <v>0</v>
      </c>
      <c r="DC80" s="397">
        <v>0</v>
      </c>
      <c r="DD80" s="397">
        <v>0</v>
      </c>
      <c r="DE80" s="397">
        <v>0</v>
      </c>
      <c r="DF80" s="397">
        <v>0</v>
      </c>
      <c r="DG80" s="397">
        <v>0</v>
      </c>
      <c r="DH80" s="397">
        <v>0</v>
      </c>
      <c r="DI80" s="397">
        <v>0</v>
      </c>
      <c r="DJ80" s="397">
        <v>0</v>
      </c>
      <c r="DK80" s="397">
        <v>3459700000</v>
      </c>
      <c r="DL80" s="397">
        <v>3459700000</v>
      </c>
      <c r="DM80" s="397"/>
      <c r="DN80" s="397"/>
      <c r="DP80" s="397">
        <v>0</v>
      </c>
      <c r="DQ80" s="397">
        <v>0</v>
      </c>
      <c r="DR80" s="397">
        <v>0</v>
      </c>
      <c r="DS80" s="397">
        <v>0</v>
      </c>
      <c r="DT80" s="397">
        <v>0</v>
      </c>
      <c r="DU80" s="397">
        <v>0</v>
      </c>
      <c r="DV80" s="397">
        <v>0</v>
      </c>
      <c r="DW80" s="397">
        <v>0</v>
      </c>
      <c r="DX80" s="397">
        <v>3459700000</v>
      </c>
      <c r="DY80" s="397">
        <v>3459700000</v>
      </c>
      <c r="DZ80" s="397"/>
      <c r="EA80" s="397"/>
      <c r="EC80" s="456">
        <v>1000000</v>
      </c>
      <c r="ED80" s="459">
        <v>1000000</v>
      </c>
      <c r="EE80" s="459">
        <v>1000000</v>
      </c>
      <c r="EF80" s="459">
        <v>1000000</v>
      </c>
      <c r="EG80" s="459">
        <v>1000000</v>
      </c>
      <c r="EH80" s="459">
        <v>1000000</v>
      </c>
      <c r="EI80" s="459">
        <v>1000000</v>
      </c>
      <c r="EJ80" s="459">
        <v>1000000</v>
      </c>
      <c r="EK80" s="459">
        <v>1000000</v>
      </c>
      <c r="EL80" s="459">
        <v>1000000</v>
      </c>
      <c r="EM80" s="459">
        <v>1000000</v>
      </c>
      <c r="EN80" s="459">
        <v>1000000</v>
      </c>
      <c r="EP80" s="456">
        <v>1000000</v>
      </c>
      <c r="EQ80" s="459">
        <v>1000000</v>
      </c>
      <c r="ER80" s="459">
        <v>1000000</v>
      </c>
      <c r="ES80" s="459">
        <v>1000000</v>
      </c>
      <c r="ET80" s="459">
        <v>1000000</v>
      </c>
      <c r="EU80" s="459">
        <v>1000000</v>
      </c>
      <c r="EV80" s="459">
        <v>1000000</v>
      </c>
      <c r="EW80" s="459">
        <v>1000000</v>
      </c>
      <c r="EX80" s="459">
        <v>1000000</v>
      </c>
      <c r="EY80" s="459">
        <v>1000000</v>
      </c>
      <c r="EZ80" s="459">
        <v>1000000</v>
      </c>
      <c r="FA80" s="459">
        <v>1000000</v>
      </c>
    </row>
    <row r="81" spans="1:157" ht="21.75" customHeight="1" thickBot="1">
      <c r="A81" s="177"/>
      <c r="B81" s="177" t="s">
        <v>180</v>
      </c>
      <c r="C81" s="218" t="s">
        <v>181</v>
      </c>
      <c r="D81" s="177" t="s">
        <v>208</v>
      </c>
      <c r="E81" s="177" t="s">
        <v>169</v>
      </c>
      <c r="F81" s="177" t="s">
        <v>161</v>
      </c>
      <c r="G81" s="177" t="s">
        <v>161</v>
      </c>
      <c r="H81" s="177" t="s">
        <v>161</v>
      </c>
      <c r="I81" s="177" t="s">
        <v>161</v>
      </c>
      <c r="J81" s="177" t="s">
        <v>161</v>
      </c>
      <c r="K81" s="177" t="s">
        <v>161</v>
      </c>
      <c r="L81" s="177" t="s">
        <v>161</v>
      </c>
      <c r="M81" s="177" t="s">
        <v>161</v>
      </c>
      <c r="N81" s="177" t="s">
        <v>161</v>
      </c>
      <c r="O81" s="177" t="s">
        <v>161</v>
      </c>
      <c r="P81" s="177"/>
      <c r="Q81" s="177"/>
      <c r="R81" s="177"/>
      <c r="S81" s="177"/>
      <c r="T81" s="184" t="s">
        <v>172</v>
      </c>
      <c r="U81" s="377"/>
      <c r="V81" s="170" t="s">
        <v>172</v>
      </c>
      <c r="W81" s="336">
        <f>(+SUMIFS('[1]SIIF 30 de Junio 2026'!$P$4:$P$749,'[1]SIIF 30 de Junio 2026'!$A$4:$A$749,$B81,'[1]SIIF 30 de Junio 2026'!$B$4:$B$749,$C81,'[1]SIIF 30 de Junio 2026'!$C$4:$C$749,$D81,'[1]SIIF 30 de Junio 2026'!$D$4:$D$749,$E81,'[1]SIIF 30 de Junio 2026'!$E$4:$E$749,$F81,'[1]SIIF 30 de Junio 2026'!$F$4:$F$749,$G81,'[1]SIIF 30 de Junio 2026'!$G$4:$G$749,$H81,'[1]SIIF 30 de Junio 2026'!$H$4:$H$749,$I81,'[1]SIIF 30 de Junio 2026'!$I$4:$I$749,$J81,'[1]SIIF 30 de Junio 2026'!$J$4:$J$749,$K81,'[1]SIIF 30 de Junio 2026'!$K$4:$K$749,$L81,'[1]SIIF 30 de Junio 2026'!$L$4:$L$749,$M81,'[1]SIIF 30 de Junio 2026'!$M$4:$M$749,$N81,'[1]SIIF 30 de Junio 2026'!$N$4:$N$749,$O81)/1000000)</f>
        <v>0</v>
      </c>
      <c r="X81" s="336">
        <v>0</v>
      </c>
      <c r="Y81" s="334">
        <f>(+SUMIFS('[1]SIIF 30 de Junio 2026'!$R$4:$R$749,'[1]SIIF 30 de Junio 2026'!$A$4:$A$749,$B81,'[1]SIIF 30 de Junio 2026'!$B$4:$B$749,$C81,'[1]SIIF 30 de Junio 2026'!$C$4:$C$749,$D81,'[1]SIIF 30 de Junio 2026'!$D$4:$D$749,$E81,'[1]SIIF 30 de Junio 2026'!$E$4:$E$749,$F81,'[1]SIIF 30 de Junio 2026'!$F$4:$F$749,$G81,'[1]SIIF 30 de Junio 2026'!$G$4:$G$749,$H81,'[1]SIIF 30 de Junio 2026'!$H$4:$H$749,$I81,'[1]SIIF 30 de Junio 2026'!$I$4:$I$749,$J81,'[1]SIIF 30 de Junio 2026'!$J$4:$J$749,$K81,'[1]SIIF 30 de Junio 2026'!$K$4:$K$749,$L81,'[1]SIIF 30 de Junio 2026'!$L$4:$L$749,$M81,'[1]SIIF 30 de Junio 2026'!$M$4:$M$749,$N81,'[1]SIIF 30 de Junio 2026'!$N$4:$N$749,$O81)/1000000)</f>
        <v>0</v>
      </c>
      <c r="Z81" s="332"/>
      <c r="AA81" s="334">
        <f>(+SUMIFS('[1]SIIF 30 de Junio 2026'!$Q$4:$Q$749,'[1]SIIF 30 de Junio 2026'!$A$4:$A$749,$B81,'[1]SIIF 30 de Junio 2026'!$B$4:$B$749,$C81,'[1]SIIF 30 de Junio 2026'!$C$4:$C$749,$D81,'[1]SIIF 30 de Junio 2026'!$D$4:$D$749,$E81,'[1]SIIF 30 de Junio 2026'!$E$4:$E$749,$F81,'[1]SIIF 30 de Junio 2026'!$F$4:$F$749,$G81,'[1]SIIF 30 de Junio 2026'!$G$4:$G$749,$H81,'[1]SIIF 30 de Junio 2026'!$H$4:$H$749,$I81,'[1]SIIF 30 de Junio 2026'!$I$4:$I$749,$J81,'[1]SIIF 30 de Junio 2026'!$J$4:$J$749,$K81,'[1]SIIF 30 de Junio 2026'!$K$4:$K$749,$L81,'[1]SIIF 30 de Junio 2026'!$L$4:$L$749,$M81,'[1]SIIF 30 de Junio 2026'!$M$4:$M$749,$N81,'[1]SIIF 30 de Junio 2026'!$N$4:$N$749,$O81)/1000000)</f>
        <v>0</v>
      </c>
      <c r="AB81" s="336"/>
      <c r="AC81" s="332"/>
      <c r="AD81" s="397">
        <f>W81-Y81+AA81</f>
        <v>0</v>
      </c>
      <c r="AE81" s="336">
        <f>(+SUMIFS('[1]SIIF 30 de Junio 2026'!$T$4:$T$749,'[1]SIIF 30 de Junio 2026'!$A$4:$A$749,$B81,'[1]SIIF 30 de Junio 2026'!$B$4:$B$749,$C81,'[1]SIIF 30 de Junio 2026'!$C$4:$C$749,$D81,'[1]SIIF 30 de Junio 2026'!$D$4:$D$749,$E81,'[1]SIIF 30 de Junio 2026'!$E$4:$E$749,$F81,'[1]SIIF 30 de Junio 2026'!$F$4:$F$749,$G81,'[1]SIIF 30 de Junio 2026'!$G$4:$G$749,$H81,'[1]SIIF 30 de Junio 2026'!$H$4:$H$749,$I81,'[1]SIIF 30 de Junio 2026'!$I$4:$I$749,$J81,'[1]SIIF 30 de Junio 2026'!$J$4:$J$749,$K81,'[1]SIIF 30 de Junio 2026'!$K$4:$K$749,$L81,'[1]SIIF 30 de Junio 2026'!$L$4:$L$749,$M81,'[1]SIIF 30 de Junio 2026'!$M$4:$M$749,$N81,'[1]SIIF 30 de Junio 2026'!$N$4:$N$749,$O81)/1000000)</f>
        <v>0</v>
      </c>
      <c r="AF81" s="336">
        <f>(+SUMIFS('[1]SIIF 30 de Junio 2026'!$U$4:$U$749,'[1]SIIF 30 de Junio 2026'!$A$4:$A$749,$B81,'[1]SIIF 30 de Junio 2026'!$B$4:$B$749,$C81,'[1]SIIF 30 de Junio 2026'!$C$4:$C$749,$D81,'[1]SIIF 30 de Junio 2026'!$D$4:$D$749,$E81,'[1]SIIF 30 de Junio 2026'!$E$4:$E$749,$F81,'[1]SIIF 30 de Junio 2026'!$F$4:$F$749,$G81,'[1]SIIF 30 de Junio 2026'!$G$4:$G$749,$H81,'[1]SIIF 30 de Junio 2026'!$H$4:$H$749,$I81,'[1]SIIF 30 de Junio 2026'!$I$4:$I$749,$J81,'[1]SIIF 30 de Junio 2026'!$J$4:$J$749,$K81,'[1]SIIF 30 de Junio 2026'!$K$4:$K$749,$L81,'[1]SIIF 30 de Junio 2026'!$L$4:$L$749,$M81,'[1]SIIF 30 de Junio 2026'!$M$4:$M$749,$N81,'[1]SIIF 30 de Junio 2026'!$N$4:$N$749,$O81)/1000000)</f>
        <v>0</v>
      </c>
      <c r="AG81" s="334">
        <f t="shared" si="239"/>
        <v>0</v>
      </c>
      <c r="AH81" s="399">
        <f>+SUMIFS('[1]SIIF 30 de Junio 2026'!$W$4:$W$749,'[1]SIIF 30 de Junio 2026'!$A$4:$A$749,$B81,'[1]SIIF 30 de Junio 2026'!$B$4:$B$749,$C81,'[1]SIIF 30 de Junio 2026'!$C$4:$C$749,$D81,'[1]SIIF 30 de Junio 2026'!$D$4:$D$749,$E81,'[1]SIIF 30 de Junio 2026'!$E$4:$E$749,$F81,'[1]SIIF 30 de Junio 2026'!$F$4:$F$749,$G81,'[1]SIIF 30 de Junio 2026'!$G$4:$G$749,$H81,'[1]SIIF 30 de Junio 2026'!$H$4:$H$749,$I81,'[1]SIIF 30 de Junio 2026'!$I$4:$I$749,$J81,'[1]SIIF 30 de Junio 2026'!$J$4:$J$749,$K81,'[1]SIIF 30 de Junio 2026'!$K$4:$K$749,$L81,'[1]SIIF 30 de Junio 2026'!$L$4:$L$749,$M81,'[1]SIIF 30 de Junio 2026'!$M$4:$M$749,$N81,'[1]SIIF 30 de Junio 2026'!$N$4:$N$749,$O81)/1000000</f>
        <v>0</v>
      </c>
      <c r="AI81" s="171">
        <f>IFERROR(AH81/AD81,0)</f>
        <v>0</v>
      </c>
      <c r="AJ81" s="180" t="e">
        <f>+AH81/AG81</f>
        <v>#DIV/0!</v>
      </c>
      <c r="AK81" s="240">
        <f>INDEX(CC81:CN81,MATCH($W$1,$CC$86:$CN$86,0))</f>
        <v>0</v>
      </c>
      <c r="AL81" s="240">
        <f t="shared" si="249"/>
        <v>0</v>
      </c>
      <c r="AM81" s="166">
        <f>INDEX(BC80:BN80,MATCH($W$1,$BC$86:$BN$86,0))</f>
        <v>0</v>
      </c>
      <c r="AN81" s="397">
        <f>+SUMIFS('[1]SIIF 30 de Junio 2026'!$X$4:$X$749,'[1]SIIF 30 de Junio 2026'!$A$4:$A$749,$B81,'[1]SIIF 30 de Junio 2026'!$B$4:$B$749,$C81,'[1]SIIF 30 de Junio 2026'!$C$4:$C$749,$D81,'[1]SIIF 30 de Junio 2026'!$D$4:$D$749,$E81,'[1]SIIF 30 de Junio 2026'!$E$4:$E$749,$F81,'[1]SIIF 30 de Junio 2026'!$F$4:$F$749,$G81,'[1]SIIF 30 de Junio 2026'!$G$4:$G$749,$H81,'[1]SIIF 30 de Junio 2026'!$H$4:$H$749,$I81,'[1]SIIF 30 de Junio 2026'!$I$4:$I$749,$J81,'[1]SIIF 30 de Junio 2026'!$J$4:$J$749,$K81,'[1]SIIF 30 de Junio 2026'!$K$4:$K$749,$L81,'[1]SIIF 30 de Junio 2026'!$L$4:$L$749,$M81,'[1]SIIF 30 de Junio 2026'!$M$4:$M$749,$N81,'[1]SIIF 30 de Junio 2026'!$N$4:$N$749,$O81)/1000000</f>
        <v>0</v>
      </c>
      <c r="AO81" s="173">
        <f>IFERROR(AN81/AD81,0)</f>
        <v>0</v>
      </c>
      <c r="AP81" s="182" t="e">
        <f>+AN81/AG81</f>
        <v>#DIV/0!</v>
      </c>
      <c r="AQ81" s="240">
        <f>INDEX(CP81:DA81,MATCH($W$1,$CP$86:$DA$86,0))</f>
        <v>0</v>
      </c>
      <c r="AR81" s="240">
        <f t="shared" si="241"/>
        <v>0</v>
      </c>
      <c r="AS81" s="166">
        <f t="shared" si="227"/>
        <v>0</v>
      </c>
      <c r="AT81" s="397">
        <f>+SUMIFS('[1]SIIF 30 de Junio 2026'!$Z$4:$Z$749,'[1]SIIF 30 de Junio 2026'!$A$4:$A$749,$B81,'[1]SIIF 30 de Junio 2026'!$B$4:$B$749,$C81,'[1]SIIF 30 de Junio 2026'!$C$4:$C$749,$D81,'[1]SIIF 30 de Junio 2026'!$D$4:$D$749,$E81,'[1]SIIF 30 de Junio 2026'!$E$4:$E$749,$F81,'[1]SIIF 30 de Junio 2026'!$F$4:$F$749,$G81,'[1]SIIF 30 de Junio 2026'!$G$4:$G$749,$H81,'[1]SIIF 30 de Junio 2026'!$H$4:$H$749,$I81,'[1]SIIF 30 de Junio 2026'!$I$4:$I$749,$J81,'[1]SIIF 30 de Junio 2026'!$J$4:$J$749,$K81,'[1]SIIF 30 de Junio 2026'!$K$4:$K$749,$L81,'[1]SIIF 30 de Junio 2026'!$L$4:$L$749,$M81,'[1]SIIF 30 de Junio 2026'!$M$4:$M$749,$N81,'[1]SIIF 30 de Junio 2026'!$N$4:$N$749,$O81)/1000000</f>
        <v>0</v>
      </c>
      <c r="AU81" s="173">
        <f>IFERROR(AT81/AD81,0)</f>
        <v>0</v>
      </c>
      <c r="AV81" s="397">
        <f>+AD81-AH81</f>
        <v>0</v>
      </c>
      <c r="AW81" s="332">
        <f>+AH81-AN81</f>
        <v>0</v>
      </c>
      <c r="AX81" s="333">
        <f t="shared" si="236"/>
        <v>0</v>
      </c>
      <c r="AY81" s="334">
        <f>+AG81-AH81</f>
        <v>0</v>
      </c>
      <c r="AZ81" s="186">
        <f>AD81*AS81</f>
        <v>0</v>
      </c>
      <c r="BA81" s="168">
        <f>IF(AND(AZ81=0,AN81&gt;AZ81),1,IFERROR(AN81/AZ81,1))</f>
        <v>1</v>
      </c>
      <c r="BC81" s="173">
        <v>0</v>
      </c>
      <c r="BD81" s="173">
        <v>0</v>
      </c>
      <c r="BE81" s="173">
        <v>0</v>
      </c>
      <c r="BF81" s="173">
        <v>0</v>
      </c>
      <c r="BG81" s="173">
        <v>0</v>
      </c>
      <c r="BH81" s="173">
        <v>0</v>
      </c>
      <c r="BI81" s="173">
        <v>0</v>
      </c>
      <c r="BJ81" s="173">
        <v>0</v>
      </c>
      <c r="BK81" s="173">
        <v>0</v>
      </c>
      <c r="BL81" s="173">
        <v>0</v>
      </c>
      <c r="BM81" s="173">
        <v>0</v>
      </c>
      <c r="BN81" s="173">
        <v>0</v>
      </c>
      <c r="BO81" s="221"/>
      <c r="BP81" s="173">
        <v>0</v>
      </c>
      <c r="BQ81" s="173">
        <v>0</v>
      </c>
      <c r="BR81" s="173">
        <v>0</v>
      </c>
      <c r="BS81" s="173">
        <v>0</v>
      </c>
      <c r="BT81" s="173">
        <v>0</v>
      </c>
      <c r="BU81" s="173">
        <v>0</v>
      </c>
      <c r="BV81" s="173">
        <v>0</v>
      </c>
      <c r="BW81" s="173">
        <v>0</v>
      </c>
      <c r="BX81" s="173">
        <v>0</v>
      </c>
      <c r="BY81" s="173">
        <v>0</v>
      </c>
      <c r="BZ81" s="173">
        <v>0</v>
      </c>
      <c r="CA81" s="173">
        <v>0</v>
      </c>
      <c r="CC81" s="456">
        <f>DC81/EC81</f>
        <v>0</v>
      </c>
      <c r="CD81" s="456">
        <f t="shared" si="250"/>
        <v>0</v>
      </c>
      <c r="CE81" s="456">
        <f t="shared" si="250"/>
        <v>0</v>
      </c>
      <c r="CF81" s="456">
        <f t="shared" si="250"/>
        <v>0</v>
      </c>
      <c r="CG81" s="456">
        <f t="shared" si="250"/>
        <v>0</v>
      </c>
      <c r="CH81" s="456">
        <f t="shared" si="250"/>
        <v>0</v>
      </c>
      <c r="CI81" s="456">
        <f t="shared" si="250"/>
        <v>0</v>
      </c>
      <c r="CJ81" s="456">
        <f t="shared" si="250"/>
        <v>0</v>
      </c>
      <c r="CK81" s="456">
        <f t="shared" si="250"/>
        <v>0</v>
      </c>
      <c r="CL81" s="456">
        <f t="shared" si="250"/>
        <v>0</v>
      </c>
      <c r="CM81" s="456">
        <f t="shared" si="250"/>
        <v>0</v>
      </c>
      <c r="CN81" s="456">
        <f t="shared" si="250"/>
        <v>0</v>
      </c>
      <c r="CP81" s="453">
        <f t="shared" si="251"/>
        <v>0</v>
      </c>
      <c r="CQ81" s="453">
        <f t="shared" si="251"/>
        <v>0</v>
      </c>
      <c r="CR81" s="453">
        <f t="shared" si="251"/>
        <v>0</v>
      </c>
      <c r="CS81" s="453">
        <f t="shared" si="251"/>
        <v>0</v>
      </c>
      <c r="CT81" s="453">
        <f t="shared" si="251"/>
        <v>0</v>
      </c>
      <c r="CU81" s="453">
        <f t="shared" si="251"/>
        <v>0</v>
      </c>
      <c r="CV81" s="453">
        <f t="shared" si="251"/>
        <v>0</v>
      </c>
      <c r="CW81" s="453">
        <f t="shared" si="251"/>
        <v>0</v>
      </c>
      <c r="CX81" s="453">
        <f t="shared" si="251"/>
        <v>0</v>
      </c>
      <c r="CY81" s="453">
        <f t="shared" si="251"/>
        <v>0</v>
      </c>
      <c r="CZ81" s="453">
        <f t="shared" si="251"/>
        <v>0</v>
      </c>
      <c r="DA81" s="453">
        <f t="shared" si="251"/>
        <v>0</v>
      </c>
      <c r="DC81" s="397">
        <v>0</v>
      </c>
      <c r="DD81" s="397">
        <v>0</v>
      </c>
      <c r="DE81" s="397">
        <v>0</v>
      </c>
      <c r="DF81" s="397">
        <v>0</v>
      </c>
      <c r="DG81" s="397">
        <v>0</v>
      </c>
      <c r="DH81" s="397">
        <v>0</v>
      </c>
      <c r="DI81" s="397">
        <v>0</v>
      </c>
      <c r="DJ81" s="397">
        <v>0</v>
      </c>
      <c r="DK81" s="397">
        <v>0</v>
      </c>
      <c r="DL81" s="397">
        <v>0</v>
      </c>
      <c r="DM81" s="397">
        <v>0</v>
      </c>
      <c r="DN81" s="397">
        <v>0</v>
      </c>
      <c r="DP81" s="397">
        <v>0</v>
      </c>
      <c r="DQ81" s="397">
        <v>0</v>
      </c>
      <c r="DR81" s="397">
        <v>0</v>
      </c>
      <c r="DS81" s="397">
        <v>0</v>
      </c>
      <c r="DT81" s="397">
        <v>0</v>
      </c>
      <c r="DU81" s="397">
        <v>0</v>
      </c>
      <c r="DV81" s="397">
        <v>0</v>
      </c>
      <c r="DW81" s="397">
        <v>0</v>
      </c>
      <c r="DX81" s="397">
        <v>0</v>
      </c>
      <c r="DY81" s="397">
        <v>0</v>
      </c>
      <c r="DZ81" s="397">
        <v>0</v>
      </c>
      <c r="EA81" s="397">
        <v>0</v>
      </c>
      <c r="EC81" s="456">
        <v>1000000</v>
      </c>
      <c r="ED81" s="459">
        <v>1000000</v>
      </c>
      <c r="EE81" s="459">
        <v>1000000</v>
      </c>
      <c r="EF81" s="459">
        <v>1000000</v>
      </c>
      <c r="EG81" s="459">
        <v>1000000</v>
      </c>
      <c r="EH81" s="459">
        <v>1000000</v>
      </c>
      <c r="EI81" s="459">
        <v>1000000</v>
      </c>
      <c r="EJ81" s="459">
        <v>1000000</v>
      </c>
      <c r="EK81" s="459">
        <v>1000000</v>
      </c>
      <c r="EL81" s="459">
        <v>1000000</v>
      </c>
      <c r="EM81" s="459">
        <v>1000000</v>
      </c>
      <c r="EN81" s="459">
        <v>1000000</v>
      </c>
      <c r="EP81" s="456">
        <v>1000000</v>
      </c>
      <c r="EQ81" s="459">
        <v>1000000</v>
      </c>
      <c r="ER81" s="459">
        <v>1000000</v>
      </c>
      <c r="ES81" s="459">
        <v>1000000</v>
      </c>
      <c r="ET81" s="459">
        <v>1000000</v>
      </c>
      <c r="EU81" s="459">
        <v>1000000</v>
      </c>
      <c r="EV81" s="459">
        <v>1000000</v>
      </c>
      <c r="EW81" s="459">
        <v>1000000</v>
      </c>
      <c r="EX81" s="459">
        <v>1000000</v>
      </c>
      <c r="EY81" s="459">
        <v>1000000</v>
      </c>
      <c r="EZ81" s="459">
        <v>1000000</v>
      </c>
      <c r="FA81" s="459">
        <v>1000000</v>
      </c>
    </row>
    <row r="82" spans="1:157" ht="27.75" customHeight="1" thickBot="1">
      <c r="A82" s="177"/>
      <c r="B82" s="177" t="s">
        <v>180</v>
      </c>
      <c r="C82" s="218" t="s">
        <v>181</v>
      </c>
      <c r="D82" s="177" t="s">
        <v>161</v>
      </c>
      <c r="E82" s="177" t="s">
        <v>173</v>
      </c>
      <c r="F82" s="177" t="s">
        <v>161</v>
      </c>
      <c r="G82" s="177" t="s">
        <v>161</v>
      </c>
      <c r="H82" s="177" t="s">
        <v>161</v>
      </c>
      <c r="I82" s="177" t="s">
        <v>161</v>
      </c>
      <c r="J82" s="177" t="s">
        <v>161</v>
      </c>
      <c r="K82" s="177" t="s">
        <v>161</v>
      </c>
      <c r="L82" s="177" t="s">
        <v>161</v>
      </c>
      <c r="M82" s="177" t="s">
        <v>161</v>
      </c>
      <c r="N82" s="177" t="s">
        <v>161</v>
      </c>
      <c r="O82" s="177" t="s">
        <v>161</v>
      </c>
      <c r="P82" s="177"/>
      <c r="Q82" s="177"/>
      <c r="R82" s="177"/>
      <c r="S82" s="177"/>
      <c r="T82" s="162" t="s">
        <v>174</v>
      </c>
      <c r="U82" s="372"/>
      <c r="V82" s="152" t="s">
        <v>174</v>
      </c>
      <c r="W82" s="335">
        <f>W161</f>
        <v>9430689.0118090007</v>
      </c>
      <c r="X82" s="335">
        <f>X161</f>
        <v>0</v>
      </c>
      <c r="Y82" s="335">
        <f>Y161</f>
        <v>0</v>
      </c>
      <c r="Z82" s="335"/>
      <c r="AA82" s="335">
        <f t="shared" ref="AA82:AH82" si="252">AA161</f>
        <v>0</v>
      </c>
      <c r="AB82" s="335">
        <f t="shared" si="252"/>
        <v>0</v>
      </c>
      <c r="AC82" s="335">
        <f t="shared" si="252"/>
        <v>0</v>
      </c>
      <c r="AD82" s="398">
        <f t="shared" si="252"/>
        <v>9430689.0118090007</v>
      </c>
      <c r="AE82" s="398">
        <f t="shared" si="252"/>
        <v>0</v>
      </c>
      <c r="AF82" s="398">
        <f t="shared" si="252"/>
        <v>9337086.956410164</v>
      </c>
      <c r="AG82" s="398">
        <f>AG161</f>
        <v>93602.055398839992</v>
      </c>
      <c r="AH82" s="398">
        <f t="shared" si="252"/>
        <v>5579730.0637748893</v>
      </c>
      <c r="AI82" s="163">
        <f>+AH82/AD82</f>
        <v>0.59165667076795925</v>
      </c>
      <c r="AJ82" s="180">
        <f t="shared" si="225"/>
        <v>59.611191655990481</v>
      </c>
      <c r="AK82" s="181" t="e">
        <f>AK161</f>
        <v>#REF!</v>
      </c>
      <c r="AL82" s="181" t="e">
        <f>AL161</f>
        <v>#REF!</v>
      </c>
      <c r="AM82" s="166">
        <f>INDEX(BC82:BN82,MATCH($W$1,$BC$86:$BN$86,0))</f>
        <v>0.69333545344624059</v>
      </c>
      <c r="AN82" s="398">
        <f>AN161</f>
        <v>4643628.0297181504</v>
      </c>
      <c r="AO82" s="179">
        <f>+AN82/AD82</f>
        <v>0.49239541500132733</v>
      </c>
      <c r="AP82" s="182">
        <f t="shared" si="226"/>
        <v>49.610321161555376</v>
      </c>
      <c r="AQ82" s="181" t="e">
        <f>AQ161</f>
        <v>#REF!</v>
      </c>
      <c r="AR82" s="181" t="e">
        <f>AR161</f>
        <v>#REF!</v>
      </c>
      <c r="AS82" s="166">
        <f t="shared" si="227"/>
        <v>0.49192430684548455</v>
      </c>
      <c r="AT82" s="398">
        <f>AT161</f>
        <v>4642600.2097181501</v>
      </c>
      <c r="AU82" s="179">
        <f>+AT82/AD82</f>
        <v>0.49228642826677238</v>
      </c>
      <c r="AV82" s="398">
        <f>AV161</f>
        <v>3850958.94803411</v>
      </c>
      <c r="AW82" s="335">
        <f t="shared" si="235"/>
        <v>936102.03405673895</v>
      </c>
      <c r="AX82" s="335">
        <f t="shared" si="236"/>
        <v>4787060.9820908504</v>
      </c>
      <c r="AY82" s="335">
        <f t="shared" si="228"/>
        <v>-5486128.0083760489</v>
      </c>
      <c r="AZ82" s="183" t="e">
        <f>AZ161</f>
        <v>#REF!</v>
      </c>
      <c r="BA82" s="168" t="e">
        <f>IF(AND(AZ82=0,AN82&gt;AZ82),1,IFERROR(AN82/AZ82,1))</f>
        <v>#REF!</v>
      </c>
      <c r="BC82" s="483">
        <f>CC82/$AD$82</f>
        <v>0.38255122436118033</v>
      </c>
      <c r="BD82" s="483">
        <f t="shared" ref="BD82:BN82" si="253">CD82/$AD$82</f>
        <v>0.39650393281013413</v>
      </c>
      <c r="BE82" s="483">
        <f>CE82/$AD$82</f>
        <v>0.45091867724420159</v>
      </c>
      <c r="BF82" s="483">
        <f t="shared" si="253"/>
        <v>0.56052806773347985</v>
      </c>
      <c r="BG82" s="483">
        <f t="shared" si="253"/>
        <v>0.63569035604127455</v>
      </c>
      <c r="BH82" s="483">
        <f t="shared" si="253"/>
        <v>0.69333545344624059</v>
      </c>
      <c r="BI82" s="483">
        <f t="shared" si="253"/>
        <v>0.8108761277178147</v>
      </c>
      <c r="BJ82" s="483">
        <f t="shared" si="253"/>
        <v>0.88366530753136507</v>
      </c>
      <c r="BK82" s="483">
        <f t="shared" si="253"/>
        <v>0.93493076570768574</v>
      </c>
      <c r="BL82" s="483">
        <f t="shared" si="253"/>
        <v>0.96190692393756627</v>
      </c>
      <c r="BM82" s="483">
        <f t="shared" si="253"/>
        <v>0.97985644221327561</v>
      </c>
      <c r="BN82" s="483">
        <f t="shared" si="253"/>
        <v>0.99857987325992514</v>
      </c>
      <c r="BO82" s="221"/>
      <c r="BP82" s="483">
        <f>CP82/$AD$82</f>
        <v>3.856833714967306E-2</v>
      </c>
      <c r="BQ82" s="483">
        <f t="shared" ref="BQ82:CA82" si="254">CQ82/$AD$82</f>
        <v>0.11599119132768358</v>
      </c>
      <c r="BR82" s="483">
        <f t="shared" si="254"/>
        <v>0.22156721280415084</v>
      </c>
      <c r="BS82" s="483">
        <f t="shared" si="254"/>
        <v>0.283702708266377</v>
      </c>
      <c r="BT82" s="483">
        <f t="shared" si="254"/>
        <v>0.41440031837159108</v>
      </c>
      <c r="BU82" s="483">
        <f t="shared" si="254"/>
        <v>0.49192430684548455</v>
      </c>
      <c r="BV82" s="483">
        <f t="shared" si="254"/>
        <v>0.6450941302788612</v>
      </c>
      <c r="BW82" s="483">
        <f t="shared" si="254"/>
        <v>0.75968574897301733</v>
      </c>
      <c r="BX82" s="483">
        <f t="shared" si="254"/>
        <v>0.83945378948564597</v>
      </c>
      <c r="BY82" s="483">
        <f t="shared" si="254"/>
        <v>0.89472751434559017</v>
      </c>
      <c r="BZ82" s="483">
        <f t="shared" si="254"/>
        <v>0.95775965370341087</v>
      </c>
      <c r="CA82" s="483">
        <f t="shared" si="254"/>
        <v>0.99858408610159033</v>
      </c>
      <c r="CC82" s="398">
        <f>CC161</f>
        <v>3607721.6280370629</v>
      </c>
      <c r="CD82" s="398">
        <f t="shared" ref="CD82:CN82" si="255">CD161</f>
        <v>3739305.2822915865</v>
      </c>
      <c r="CE82" s="398">
        <f t="shared" si="255"/>
        <v>4252473.8147063414</v>
      </c>
      <c r="CF82" s="398">
        <f t="shared" si="255"/>
        <v>5286165.8891846593</v>
      </c>
      <c r="CG82" s="398">
        <f t="shared" si="255"/>
        <v>5994998.0556313992</v>
      </c>
      <c r="CH82" s="398">
        <f t="shared" si="255"/>
        <v>6538631.0423130719</v>
      </c>
      <c r="CI82" s="398">
        <f t="shared" si="255"/>
        <v>7647120.5876066266</v>
      </c>
      <c r="CJ82" s="398">
        <f t="shared" si="255"/>
        <v>8333572.7058528662</v>
      </c>
      <c r="CK82" s="398">
        <f t="shared" si="255"/>
        <v>8817041.2989616469</v>
      </c>
      <c r="CL82" s="398">
        <f t="shared" si="255"/>
        <v>9071445.057961002</v>
      </c>
      <c r="CM82" s="398">
        <f t="shared" si="255"/>
        <v>9240721.382731</v>
      </c>
      <c r="CN82" s="398">
        <f t="shared" si="255"/>
        <v>9417296.2381660007</v>
      </c>
      <c r="CP82" s="398">
        <f>CP161</f>
        <v>363725.99336116662</v>
      </c>
      <c r="CQ82" s="398">
        <f t="shared" ref="CQ82:DA82" si="256">CQ161</f>
        <v>1093876.8535206211</v>
      </c>
      <c r="CR82" s="398">
        <f t="shared" si="256"/>
        <v>2089531.4791692519</v>
      </c>
      <c r="CS82" s="398">
        <f t="shared" si="256"/>
        <v>2675512.0134681761</v>
      </c>
      <c r="CT82" s="398">
        <f t="shared" si="256"/>
        <v>3908080.5289571155</v>
      </c>
      <c r="CU82" s="398">
        <f t="shared" si="256"/>
        <v>4639185.1552094705</v>
      </c>
      <c r="CV82" s="398">
        <f t="shared" si="256"/>
        <v>6083682.1260033408</v>
      </c>
      <c r="CW82" s="398">
        <f t="shared" si="256"/>
        <v>7164360.0452677254</v>
      </c>
      <c r="CX82" s="398">
        <f t="shared" si="256"/>
        <v>7916627.6284237076</v>
      </c>
      <c r="CY82" s="398">
        <f t="shared" si="256"/>
        <v>8437896.9381021373</v>
      </c>
      <c r="CZ82" s="398">
        <f t="shared" si="256"/>
        <v>9032333.442134751</v>
      </c>
      <c r="DA82" s="398">
        <f t="shared" si="256"/>
        <v>9417335.9681656007</v>
      </c>
      <c r="DC82" s="398">
        <f>DC161</f>
        <v>3607721628037.063</v>
      </c>
      <c r="DD82" s="398">
        <f t="shared" ref="DD82:DN82" si="257">DD161</f>
        <v>3739305282291.5864</v>
      </c>
      <c r="DE82" s="398">
        <f t="shared" si="257"/>
        <v>4252473814706.3418</v>
      </c>
      <c r="DF82" s="398">
        <f t="shared" si="257"/>
        <v>5286165889184.6592</v>
      </c>
      <c r="DG82" s="398">
        <f t="shared" si="257"/>
        <v>5994998055631.3994</v>
      </c>
      <c r="DH82" s="398">
        <f t="shared" si="257"/>
        <v>6538631042313.0732</v>
      </c>
      <c r="DI82" s="398">
        <f t="shared" si="257"/>
        <v>7647120587606.627</v>
      </c>
      <c r="DJ82" s="398">
        <f t="shared" si="257"/>
        <v>8333572705852.8672</v>
      </c>
      <c r="DK82" s="398">
        <f t="shared" si="257"/>
        <v>8817041298961.6484</v>
      </c>
      <c r="DL82" s="398">
        <f t="shared" si="257"/>
        <v>9071445057961</v>
      </c>
      <c r="DM82" s="398">
        <f t="shared" si="257"/>
        <v>9240721382731</v>
      </c>
      <c r="DN82" s="398">
        <f t="shared" si="257"/>
        <v>9417296238166</v>
      </c>
      <c r="DP82" s="398">
        <f t="shared" ref="DP82:DZ82" si="258">DP161</f>
        <v>363725993361.16669</v>
      </c>
      <c r="DQ82" s="398">
        <f t="shared" si="258"/>
        <v>1093876853520.6211</v>
      </c>
      <c r="DR82" s="398">
        <f t="shared" si="258"/>
        <v>2089531479169.252</v>
      </c>
      <c r="DS82" s="398">
        <f t="shared" si="258"/>
        <v>2675512013468.1753</v>
      </c>
      <c r="DT82" s="398">
        <f t="shared" si="258"/>
        <v>3908080528957.1152</v>
      </c>
      <c r="DU82" s="398">
        <f t="shared" si="258"/>
        <v>4639185155209.4688</v>
      </c>
      <c r="DV82" s="398">
        <f t="shared" si="258"/>
        <v>6083682126003.3438</v>
      </c>
      <c r="DW82" s="398">
        <f t="shared" si="258"/>
        <v>7164360045267.7266</v>
      </c>
      <c r="DX82" s="398">
        <f t="shared" si="258"/>
        <v>7916627628423.707</v>
      </c>
      <c r="DY82" s="398">
        <f t="shared" si="258"/>
        <v>8437896938102.1367</v>
      </c>
      <c r="DZ82" s="398">
        <f t="shared" si="258"/>
        <v>9032333442134.752</v>
      </c>
      <c r="EA82" s="398">
        <f>EA161</f>
        <v>9417335968165.5996</v>
      </c>
      <c r="EC82" s="448">
        <v>1000000</v>
      </c>
      <c r="ED82" s="448">
        <v>1000000</v>
      </c>
      <c r="EE82" s="448">
        <v>1000000</v>
      </c>
      <c r="EF82" s="448">
        <v>1000000</v>
      </c>
      <c r="EG82" s="448">
        <v>1000000</v>
      </c>
      <c r="EH82" s="448">
        <v>1000000</v>
      </c>
      <c r="EI82" s="448">
        <v>1000000</v>
      </c>
      <c r="EJ82" s="448">
        <v>1000000</v>
      </c>
      <c r="EK82" s="448">
        <v>1000000</v>
      </c>
      <c r="EL82" s="448">
        <v>1000000</v>
      </c>
      <c r="EM82" s="448">
        <v>1000000</v>
      </c>
      <c r="EN82" s="448">
        <v>1000000</v>
      </c>
      <c r="EP82" s="448">
        <v>1000000</v>
      </c>
      <c r="EQ82" s="448">
        <v>1000000</v>
      </c>
      <c r="ER82" s="448">
        <v>1000000</v>
      </c>
      <c r="ES82" s="448">
        <v>1000000</v>
      </c>
      <c r="ET82" s="448">
        <v>1000000</v>
      </c>
      <c r="EU82" s="448">
        <v>1000000</v>
      </c>
      <c r="EV82" s="448">
        <v>1000000</v>
      </c>
      <c r="EW82" s="448">
        <v>1000000</v>
      </c>
      <c r="EX82" s="448">
        <v>1000000</v>
      </c>
      <c r="EY82" s="448">
        <v>1000000</v>
      </c>
      <c r="EZ82" s="448">
        <v>1000000</v>
      </c>
      <c r="FA82" s="448">
        <v>1000000</v>
      </c>
    </row>
    <row r="83" spans="1:157" ht="24.75" customHeight="1" thickBot="1">
      <c r="A83" s="177"/>
      <c r="B83" s="177" t="s">
        <v>180</v>
      </c>
      <c r="C83" s="218" t="s">
        <v>181</v>
      </c>
      <c r="D83" s="177" t="s">
        <v>161</v>
      </c>
      <c r="E83" s="177" t="s">
        <v>161</v>
      </c>
      <c r="F83" s="177" t="s">
        <v>161</v>
      </c>
      <c r="G83" s="177" t="s">
        <v>161</v>
      </c>
      <c r="H83" s="177" t="s">
        <v>161</v>
      </c>
      <c r="I83" s="177" t="s">
        <v>161</v>
      </c>
      <c r="J83" s="177" t="s">
        <v>161</v>
      </c>
      <c r="K83" s="177" t="s">
        <v>161</v>
      </c>
      <c r="L83" s="177" t="s">
        <v>161</v>
      </c>
      <c r="M83" s="177" t="s">
        <v>161</v>
      </c>
      <c r="N83" s="177" t="s">
        <v>161</v>
      </c>
      <c r="O83" s="177" t="s">
        <v>161</v>
      </c>
      <c r="P83" s="177"/>
      <c r="Q83" s="177"/>
      <c r="R83" s="177"/>
      <c r="S83" s="177"/>
      <c r="T83" s="162" t="s">
        <v>209</v>
      </c>
      <c r="U83" s="372"/>
      <c r="V83" s="152" t="s">
        <v>209</v>
      </c>
      <c r="W83" s="335">
        <f>+W82+W73+W79</f>
        <v>9614818.211809</v>
      </c>
      <c r="X83" s="335">
        <f t="shared" ref="X83:AC83" si="259">+X82+X73+X79</f>
        <v>0</v>
      </c>
      <c r="Y83" s="335">
        <f t="shared" si="259"/>
        <v>0</v>
      </c>
      <c r="Z83" s="335">
        <f t="shared" si="259"/>
        <v>0</v>
      </c>
      <c r="AA83" s="335">
        <f t="shared" si="259"/>
        <v>0</v>
      </c>
      <c r="AB83" s="335">
        <f t="shared" si="259"/>
        <v>0</v>
      </c>
      <c r="AC83" s="335">
        <f t="shared" si="259"/>
        <v>0</v>
      </c>
      <c r="AD83" s="398">
        <f>+AD82+AD73+AD79</f>
        <v>9614818.211809</v>
      </c>
      <c r="AE83" s="335">
        <f>+AE82+AE73+AE79</f>
        <v>3077.88</v>
      </c>
      <c r="AF83" s="335">
        <f>+AF82+AF73+AF79</f>
        <v>9498210.5618214533</v>
      </c>
      <c r="AG83" s="335">
        <f>+AG82+AG73+AG79</f>
        <v>113529.76998755</v>
      </c>
      <c r="AH83" s="398">
        <f>+AH82+AH73+AH79</f>
        <v>5693607.5060481792</v>
      </c>
      <c r="AI83" s="163">
        <f>+AH83/AD83</f>
        <v>0.59217006298207941</v>
      </c>
      <c r="AJ83" s="180">
        <f t="shared" si="225"/>
        <v>50.150788702140034</v>
      </c>
      <c r="AK83" s="335" t="e">
        <f>+AK82+AK73+AK79</f>
        <v>#REF!</v>
      </c>
      <c r="AL83" s="335" t="e">
        <f>+AL82+AL73+AL79</f>
        <v>#REF!</v>
      </c>
      <c r="AM83" s="166">
        <f>INDEX(BC82:BN82,MATCH($W$1,$BC$86:$BN$86,0))</f>
        <v>0.69333545344624059</v>
      </c>
      <c r="AN83" s="398">
        <f>+AN82+AN73+AN79</f>
        <v>4754215.6783670206</v>
      </c>
      <c r="AO83" s="179">
        <f>+AN83/AD83</f>
        <v>0.49446755764220829</v>
      </c>
      <c r="AP83" s="182">
        <f t="shared" si="226"/>
        <v>41.876379022774216</v>
      </c>
      <c r="AQ83" s="335" t="e">
        <f>+AQ82+AQ73+AQ79</f>
        <v>#REF!</v>
      </c>
      <c r="AR83" s="335" t="e">
        <f>+AR82+AR73+AR79</f>
        <v>#REF!</v>
      </c>
      <c r="AS83" s="166">
        <f t="shared" si="227"/>
        <v>0.49418420983687616</v>
      </c>
      <c r="AT83" s="398">
        <f>+AT82+AT73+AT79</f>
        <v>4753129.7923696404</v>
      </c>
      <c r="AU83" s="179">
        <f>+AT83/AD83</f>
        <v>0.49435461884571119</v>
      </c>
      <c r="AV83" s="398">
        <f>+AV82+AV73</f>
        <v>3917751.0057608201</v>
      </c>
      <c r="AW83" s="335">
        <f>+AW82+AW73</f>
        <v>939391.8276811589</v>
      </c>
      <c r="AX83" s="337">
        <f>+AX82+AX73</f>
        <v>4857142.8334419802</v>
      </c>
      <c r="AY83" s="335">
        <f t="shared" si="228"/>
        <v>-5580077.7360606296</v>
      </c>
      <c r="AZ83" s="183" t="e">
        <f>+AZ82+AZ73</f>
        <v>#REF!</v>
      </c>
      <c r="BA83" s="168" t="e">
        <f>IF(AND(AZ83=0,AN83&gt;AZ83),1,IFERROR(AN83/AZ83,1))</f>
        <v>#REF!</v>
      </c>
      <c r="BC83" s="483">
        <f>CC83/$AD$83</f>
        <v>0.38021107644780539</v>
      </c>
      <c r="BD83" s="483">
        <f t="shared" ref="BD83:BN83" si="260">CD83/$AD$83</f>
        <v>0.39739488012238755</v>
      </c>
      <c r="BE83" s="483">
        <f t="shared" si="260"/>
        <v>0.45317927098273658</v>
      </c>
      <c r="BF83" s="483">
        <f t="shared" si="260"/>
        <v>0.56166648470460312</v>
      </c>
      <c r="BG83" s="483">
        <f t="shared" si="260"/>
        <v>0.63580155787408632</v>
      </c>
      <c r="BH83" s="483">
        <f t="shared" si="260"/>
        <v>0.69467265889162444</v>
      </c>
      <c r="BI83" s="483">
        <f t="shared" si="260"/>
        <v>0.81040262964904342</v>
      </c>
      <c r="BJ83" s="483">
        <f t="shared" si="260"/>
        <v>0.88221916838704662</v>
      </c>
      <c r="BK83" s="483">
        <f t="shared" si="260"/>
        <v>0.93463871155508671</v>
      </c>
      <c r="BL83" s="483">
        <f t="shared" si="260"/>
        <v>0.96148964503194356</v>
      </c>
      <c r="BM83" s="483">
        <f t="shared" si="260"/>
        <v>0.97914337802509832</v>
      </c>
      <c r="BN83" s="483">
        <f t="shared" si="260"/>
        <v>0.99824723949306693</v>
      </c>
      <c r="BO83" s="221"/>
      <c r="BP83" s="483">
        <f>IFERROR(CP83/$AD$83,0)</f>
        <v>4.2520968677372026E-2</v>
      </c>
      <c r="BQ83" s="483">
        <f t="shared" ref="BQ83:CA83" si="261">CQ83/$AD$83</f>
        <v>0.12017849761980592</v>
      </c>
      <c r="BR83" s="483">
        <f t="shared" si="261"/>
        <v>0.22675902675673276</v>
      </c>
      <c r="BS83" s="483">
        <f t="shared" si="261"/>
        <v>0.28885154423509485</v>
      </c>
      <c r="BT83" s="483">
        <f t="shared" si="261"/>
        <v>0.41756480154577019</v>
      </c>
      <c r="BU83" s="483">
        <f t="shared" si="261"/>
        <v>0.49418420983687616</v>
      </c>
      <c r="BV83" s="483">
        <f t="shared" si="261"/>
        <v>0.64693810021901565</v>
      </c>
      <c r="BW83" s="483">
        <f t="shared" si="261"/>
        <v>0.75995653816064512</v>
      </c>
      <c r="BX83" s="483">
        <f t="shared" si="261"/>
        <v>0.83907538590190223</v>
      </c>
      <c r="BY83" s="483">
        <f t="shared" si="261"/>
        <v>0.895225003376662</v>
      </c>
      <c r="BZ83" s="483">
        <f t="shared" si="261"/>
        <v>0.95727119560772378</v>
      </c>
      <c r="CA83" s="483">
        <f t="shared" si="261"/>
        <v>0.99825137165643452</v>
      </c>
      <c r="CC83" s="398">
        <f>+CC82+CC73+CC79</f>
        <v>3655660.3821618631</v>
      </c>
      <c r="CD83" s="398">
        <f t="shared" ref="CD83:CN83" si="262">+CD82+CD73+CD79</f>
        <v>3820879.5306803863</v>
      </c>
      <c r="CE83" s="398">
        <f t="shared" si="262"/>
        <v>4357236.3078591414</v>
      </c>
      <c r="CF83" s="398">
        <f t="shared" si="262"/>
        <v>5400321.1461005593</v>
      </c>
      <c r="CG83" s="398">
        <f t="shared" si="262"/>
        <v>6113116.3977442989</v>
      </c>
      <c r="CH83" s="398">
        <f t="shared" si="262"/>
        <v>6679151.3319569714</v>
      </c>
      <c r="CI83" s="398">
        <f t="shared" si="262"/>
        <v>7791873.9624475269</v>
      </c>
      <c r="CJ83" s="398">
        <f t="shared" si="262"/>
        <v>8482376.9270147663</v>
      </c>
      <c r="CK83" s="398">
        <f t="shared" si="262"/>
        <v>8986381.3053215463</v>
      </c>
      <c r="CL83" s="398">
        <f t="shared" si="262"/>
        <v>9244548.1495189015</v>
      </c>
      <c r="CM83" s="398">
        <f t="shared" si="262"/>
        <v>9414285.5830079</v>
      </c>
      <c r="CN83" s="398">
        <f t="shared" si="262"/>
        <v>9597965.7381660007</v>
      </c>
      <c r="CP83" s="398">
        <f>+CP82+CP73+CP79</f>
        <v>408831.3840229566</v>
      </c>
      <c r="CQ83" s="398">
        <f t="shared" ref="CQ83:DA83" si="263">+CQ82+CQ73+CQ79</f>
        <v>1155494.4075827545</v>
      </c>
      <c r="CR83" s="398">
        <f t="shared" si="263"/>
        <v>2180246.8201527186</v>
      </c>
      <c r="CS83" s="398">
        <f t="shared" si="263"/>
        <v>2777255.0880207429</v>
      </c>
      <c r="CT83" s="398">
        <f t="shared" si="263"/>
        <v>4014809.6585126822</v>
      </c>
      <c r="CU83" s="398">
        <f t="shared" si="263"/>
        <v>4751491.3407280371</v>
      </c>
      <c r="CV83" s="398">
        <f t="shared" si="263"/>
        <v>6220192.2278989078</v>
      </c>
      <c r="CW83" s="398">
        <f t="shared" si="263"/>
        <v>7306843.9632902918</v>
      </c>
      <c r="CX83" s="398">
        <f t="shared" si="263"/>
        <v>8067557.301450274</v>
      </c>
      <c r="CY83" s="398">
        <f t="shared" si="263"/>
        <v>8607425.6661327034</v>
      </c>
      <c r="CZ83" s="398">
        <f t="shared" si="263"/>
        <v>9203988.5251693185</v>
      </c>
      <c r="DA83" s="398">
        <f t="shared" si="263"/>
        <v>9598005.4681656007</v>
      </c>
      <c r="DC83" s="398">
        <f>+DC82+DC73+DC79</f>
        <v>3655660382161.8628</v>
      </c>
      <c r="DD83" s="398">
        <f t="shared" ref="DD83:DN83" si="264">+DD82+DD73+DD79</f>
        <v>3820879530680.3862</v>
      </c>
      <c r="DE83" s="398">
        <f t="shared" si="264"/>
        <v>4357236307859.1416</v>
      </c>
      <c r="DF83" s="398">
        <f t="shared" si="264"/>
        <v>5400321146100.5596</v>
      </c>
      <c r="DG83" s="398">
        <f t="shared" si="264"/>
        <v>6113116397744.2998</v>
      </c>
      <c r="DH83" s="398">
        <f t="shared" si="264"/>
        <v>6679151331956.9736</v>
      </c>
      <c r="DI83" s="398">
        <f t="shared" si="264"/>
        <v>7791873962447.5273</v>
      </c>
      <c r="DJ83" s="398">
        <f t="shared" si="264"/>
        <v>8482376927014.7676</v>
      </c>
      <c r="DK83" s="398">
        <f t="shared" si="264"/>
        <v>8986381305321.5488</v>
      </c>
      <c r="DL83" s="398">
        <f t="shared" si="264"/>
        <v>9244548149518.9004</v>
      </c>
      <c r="DM83" s="398">
        <f t="shared" si="264"/>
        <v>9414285583007.9004</v>
      </c>
      <c r="DN83" s="398">
        <f t="shared" si="264"/>
        <v>9597965738166</v>
      </c>
      <c r="DP83" s="398">
        <f t="shared" ref="DP83:EA83" si="265">+DP82+DP73+DP79</f>
        <v>408831384022.95667</v>
      </c>
      <c r="DQ83" s="398">
        <f t="shared" si="265"/>
        <v>1155494407582.7544</v>
      </c>
      <c r="DR83" s="398">
        <f t="shared" si="265"/>
        <v>2180246820152.7188</v>
      </c>
      <c r="DS83" s="398">
        <f t="shared" si="265"/>
        <v>2777255088020.7422</v>
      </c>
      <c r="DT83" s="398">
        <f t="shared" si="265"/>
        <v>4014809658512.6821</v>
      </c>
      <c r="DU83" s="398">
        <f t="shared" si="265"/>
        <v>4751491340728.0352</v>
      </c>
      <c r="DV83" s="398">
        <f t="shared" si="265"/>
        <v>6220192227898.9102</v>
      </c>
      <c r="DW83" s="398">
        <f t="shared" si="265"/>
        <v>7306843963290.293</v>
      </c>
      <c r="DX83" s="398">
        <f t="shared" si="265"/>
        <v>8067557301450.2734</v>
      </c>
      <c r="DY83" s="398">
        <f t="shared" si="265"/>
        <v>8607425666132.7031</v>
      </c>
      <c r="DZ83" s="398">
        <f t="shared" si="265"/>
        <v>9203988525169.3184</v>
      </c>
      <c r="EA83" s="398">
        <f t="shared" si="265"/>
        <v>9598005468165.5996</v>
      </c>
      <c r="EC83" s="448">
        <v>1000000</v>
      </c>
      <c r="ED83" s="448">
        <v>1000000</v>
      </c>
      <c r="EE83" s="448">
        <v>1000000</v>
      </c>
      <c r="EF83" s="448">
        <v>1000000</v>
      </c>
      <c r="EG83" s="448">
        <v>1000000</v>
      </c>
      <c r="EH83" s="448">
        <v>1000000</v>
      </c>
      <c r="EI83" s="448">
        <v>1000000</v>
      </c>
      <c r="EJ83" s="448">
        <v>1000000</v>
      </c>
      <c r="EK83" s="448">
        <v>1000000</v>
      </c>
      <c r="EL83" s="448">
        <v>1000000</v>
      </c>
      <c r="EM83" s="448">
        <v>1000000</v>
      </c>
      <c r="EN83" s="448">
        <v>1000000</v>
      </c>
      <c r="EP83" s="448">
        <v>1000000</v>
      </c>
      <c r="EQ83" s="448">
        <v>1000000</v>
      </c>
      <c r="ER83" s="448">
        <v>1000000</v>
      </c>
      <c r="ES83" s="448">
        <v>1000000</v>
      </c>
      <c r="ET83" s="448">
        <v>1000000</v>
      </c>
      <c r="EU83" s="448">
        <v>1000000</v>
      </c>
      <c r="EV83" s="448">
        <v>1000000</v>
      </c>
      <c r="EW83" s="448">
        <v>1000000</v>
      </c>
      <c r="EX83" s="448">
        <v>1000000</v>
      </c>
      <c r="EY83" s="448">
        <v>1000000</v>
      </c>
      <c r="EZ83" s="448">
        <v>1000000</v>
      </c>
      <c r="FA83" s="448">
        <v>1000000</v>
      </c>
    </row>
    <row r="84" spans="1:157" ht="22.8">
      <c r="T84" s="137"/>
      <c r="U84" s="374"/>
      <c r="V84" s="138"/>
      <c r="W84" s="324"/>
      <c r="X84" s="324"/>
      <c r="Y84" s="324"/>
      <c r="Z84" s="324"/>
      <c r="AA84" s="324"/>
      <c r="AB84" s="324"/>
      <c r="AC84" s="324"/>
      <c r="AD84" s="417"/>
      <c r="AE84" s="324"/>
      <c r="AF84" s="324"/>
      <c r="AG84" s="324"/>
      <c r="AH84" s="417"/>
      <c r="AI84" s="206"/>
      <c r="AJ84" s="194"/>
      <c r="AK84" s="194"/>
      <c r="AL84" s="194"/>
      <c r="AM84" s="195"/>
      <c r="AN84" s="400"/>
      <c r="AO84" s="206"/>
      <c r="AP84" s="194"/>
      <c r="AQ84" s="194"/>
      <c r="AR84" s="194"/>
      <c r="AS84" s="195"/>
      <c r="AT84" s="400"/>
      <c r="AU84" s="206"/>
      <c r="AV84" s="400"/>
      <c r="AW84" s="338"/>
      <c r="AX84" s="328"/>
      <c r="AY84" s="338"/>
      <c r="AZ84" s="140"/>
      <c r="BA84" s="140"/>
      <c r="BC84" s="134"/>
      <c r="BD84" s="134"/>
      <c r="BE84" s="134"/>
      <c r="BF84" s="134"/>
      <c r="BG84" s="134"/>
      <c r="BH84" s="134"/>
      <c r="BI84" s="134"/>
      <c r="BJ84" s="134"/>
      <c r="BK84" s="134"/>
      <c r="BL84" s="134"/>
      <c r="BM84" s="134"/>
      <c r="BN84" s="134"/>
      <c r="BP84" s="134"/>
      <c r="BQ84" s="134"/>
      <c r="BR84" s="134"/>
      <c r="BS84" s="134"/>
      <c r="BT84" s="134"/>
      <c r="BU84" s="134"/>
      <c r="BV84" s="134"/>
      <c r="BW84" s="134"/>
      <c r="BX84" s="134"/>
      <c r="BY84" s="134"/>
      <c r="BZ84" s="134"/>
      <c r="CA84" s="134"/>
      <c r="CC84" s="368"/>
      <c r="CD84" s="368"/>
      <c r="CE84" s="368"/>
      <c r="CF84" s="368"/>
      <c r="CG84" s="368"/>
      <c r="CH84" s="368"/>
      <c r="CI84" s="368"/>
      <c r="CJ84" s="368"/>
      <c r="CK84" s="368"/>
      <c r="CL84" s="368"/>
      <c r="CM84" s="368"/>
      <c r="CN84" s="368"/>
      <c r="CP84" s="368"/>
      <c r="CQ84" s="368"/>
      <c r="CR84" s="368"/>
      <c r="CS84" s="368"/>
      <c r="CT84" s="368"/>
      <c r="CU84" s="368"/>
      <c r="CV84" s="368"/>
      <c r="CW84" s="368"/>
      <c r="CX84" s="368"/>
      <c r="CY84" s="368"/>
      <c r="CZ84" s="368"/>
      <c r="DA84" s="368"/>
      <c r="DC84" s="368"/>
      <c r="DD84" s="368"/>
      <c r="DE84" s="368"/>
      <c r="DF84" s="368"/>
      <c r="DG84" s="368"/>
      <c r="DH84" s="368"/>
      <c r="DI84" s="368"/>
      <c r="DJ84" s="368"/>
      <c r="DK84" s="368"/>
      <c r="DL84" s="368"/>
      <c r="DM84" s="368"/>
      <c r="DN84" s="368"/>
      <c r="DP84" s="368"/>
      <c r="DQ84" s="368"/>
      <c r="DR84" s="368"/>
      <c r="DS84" s="368"/>
      <c r="DT84" s="368"/>
      <c r="DU84" s="368"/>
      <c r="DV84" s="368"/>
      <c r="DW84" s="368"/>
      <c r="DX84" s="368"/>
      <c r="DY84" s="368"/>
      <c r="DZ84" s="368"/>
      <c r="EA84" s="368"/>
      <c r="EC84" s="368"/>
      <c r="ED84" s="368"/>
      <c r="EE84" s="368"/>
      <c r="EF84" s="368"/>
      <c r="EG84" s="368"/>
      <c r="EH84" s="368"/>
      <c r="EI84" s="368"/>
      <c r="EJ84" s="368"/>
      <c r="EK84" s="368"/>
      <c r="EL84" s="368"/>
      <c r="EM84" s="368"/>
      <c r="EN84" s="368"/>
      <c r="EP84" s="368"/>
      <c r="EQ84" s="368"/>
      <c r="ER84" s="368"/>
      <c r="ES84" s="368"/>
      <c r="ET84" s="368"/>
      <c r="EU84" s="368"/>
      <c r="EV84" s="368"/>
      <c r="EW84" s="368"/>
      <c r="EX84" s="368"/>
      <c r="EY84" s="368"/>
      <c r="EZ84" s="368"/>
      <c r="FA84" s="368"/>
    </row>
    <row r="85" spans="1:157" ht="12.75" customHeight="1" thickBot="1">
      <c r="T85" s="611">
        <v>1</v>
      </c>
      <c r="U85" s="382"/>
      <c r="V85" s="222"/>
      <c r="W85" s="223"/>
      <c r="X85" s="611"/>
      <c r="Y85" s="223"/>
      <c r="Z85" s="611"/>
      <c r="AA85" s="223"/>
      <c r="AB85" s="611"/>
      <c r="AC85" s="223"/>
      <c r="AD85" s="402"/>
      <c r="AE85" s="223"/>
      <c r="AF85" s="223"/>
      <c r="AG85" s="611"/>
      <c r="AH85" s="402"/>
      <c r="AI85" s="224"/>
      <c r="AJ85" s="611"/>
      <c r="AK85" s="223"/>
      <c r="AL85" s="611"/>
      <c r="AM85" s="225"/>
      <c r="AN85" s="402"/>
      <c r="AO85" s="224"/>
      <c r="AP85" s="611"/>
      <c r="AQ85" s="223"/>
      <c r="AR85" s="611"/>
      <c r="AS85" s="225"/>
      <c r="AT85" s="402"/>
      <c r="AU85" s="224"/>
      <c r="AV85" s="402">
        <v>25</v>
      </c>
      <c r="AW85" s="223">
        <v>26</v>
      </c>
      <c r="AX85" s="611">
        <v>27</v>
      </c>
      <c r="AY85" s="223">
        <v>28</v>
      </c>
      <c r="AZ85" s="611">
        <v>31</v>
      </c>
      <c r="BA85" s="223">
        <v>32</v>
      </c>
      <c r="BC85" s="225"/>
      <c r="BD85" s="226"/>
      <c r="BE85" s="225"/>
      <c r="BF85" s="226"/>
      <c r="BG85" s="225"/>
      <c r="BH85" s="226"/>
      <c r="BI85" s="225"/>
      <c r="BJ85" s="226"/>
      <c r="BK85" s="225"/>
      <c r="BL85" s="226"/>
      <c r="BM85" s="225"/>
      <c r="BN85" s="226"/>
      <c r="BP85" s="226"/>
      <c r="BQ85" s="225"/>
      <c r="BR85" s="226"/>
      <c r="BS85" s="225"/>
      <c r="BT85" s="226"/>
      <c r="BU85" s="225"/>
      <c r="BV85" s="226"/>
      <c r="BW85" s="225"/>
      <c r="BX85" s="226"/>
      <c r="BY85" s="225"/>
      <c r="BZ85" s="226"/>
      <c r="CA85" s="225"/>
      <c r="CC85" s="402"/>
      <c r="CD85" s="451"/>
      <c r="CE85" s="402"/>
      <c r="CF85" s="451"/>
      <c r="CG85" s="402"/>
      <c r="CH85" s="451"/>
      <c r="CI85" s="402"/>
      <c r="CJ85" s="451"/>
      <c r="CK85" s="402"/>
      <c r="CL85" s="451"/>
      <c r="CM85" s="402"/>
      <c r="CN85" s="451"/>
      <c r="CP85" s="451"/>
      <c r="CQ85" s="402"/>
      <c r="CR85" s="451"/>
      <c r="CS85" s="402"/>
      <c r="CT85" s="451"/>
      <c r="CU85" s="402"/>
      <c r="CV85" s="451"/>
      <c r="CW85" s="402"/>
      <c r="CX85" s="451"/>
      <c r="CY85" s="402"/>
      <c r="CZ85" s="451"/>
      <c r="DA85" s="402"/>
      <c r="DC85" s="402"/>
      <c r="DD85" s="451"/>
      <c r="DE85" s="402"/>
      <c r="DF85" s="451"/>
      <c r="DG85" s="402"/>
      <c r="DH85" s="451"/>
      <c r="DI85" s="402"/>
      <c r="DJ85" s="451"/>
      <c r="DK85" s="402"/>
      <c r="DL85" s="451"/>
      <c r="DM85" s="402"/>
      <c r="DN85" s="451"/>
      <c r="DP85" s="451"/>
      <c r="DQ85" s="402"/>
      <c r="DR85" s="451"/>
      <c r="DS85" s="402"/>
      <c r="DT85" s="451"/>
      <c r="DU85" s="402"/>
      <c r="DV85" s="451"/>
      <c r="DW85" s="402"/>
      <c r="DX85" s="451"/>
      <c r="DY85" s="402"/>
      <c r="DZ85" s="451"/>
      <c r="EA85" s="402"/>
      <c r="EC85" s="402"/>
      <c r="ED85" s="451"/>
      <c r="EE85" s="402"/>
      <c r="EF85" s="451"/>
      <c r="EG85" s="402"/>
      <c r="EH85" s="451"/>
      <c r="EI85" s="402"/>
      <c r="EJ85" s="451"/>
      <c r="EK85" s="402"/>
      <c r="EL85" s="451"/>
      <c r="EM85" s="402"/>
      <c r="EN85" s="451"/>
      <c r="EP85" s="451"/>
      <c r="EQ85" s="402"/>
      <c r="ER85" s="451"/>
      <c r="ES85" s="402"/>
      <c r="ET85" s="451"/>
      <c r="EU85" s="402"/>
      <c r="EV85" s="451"/>
      <c r="EW85" s="402"/>
      <c r="EX85" s="451"/>
      <c r="EY85" s="402"/>
      <c r="EZ85" s="451"/>
      <c r="FA85" s="402"/>
    </row>
    <row r="86" spans="1:157" ht="69.75" customHeight="1">
      <c r="A86" s="177"/>
      <c r="B86" s="177"/>
      <c r="C86" s="177"/>
      <c r="D86" s="177"/>
      <c r="E86" s="177"/>
      <c r="F86" s="177"/>
      <c r="G86" s="177"/>
      <c r="H86" s="177"/>
      <c r="I86" s="177"/>
      <c r="J86" s="177"/>
      <c r="K86" s="177"/>
      <c r="L86" s="177"/>
      <c r="M86" s="177"/>
      <c r="N86" s="177"/>
      <c r="O86" s="177"/>
      <c r="P86" s="177"/>
      <c r="Q86" s="177"/>
      <c r="R86" s="177"/>
      <c r="S86" s="227"/>
      <c r="T86" s="151" t="s">
        <v>122</v>
      </c>
      <c r="U86" s="383" t="s">
        <v>210</v>
      </c>
      <c r="V86" s="151" t="s">
        <v>122</v>
      </c>
      <c r="W86" s="152" t="s">
        <v>425</v>
      </c>
      <c r="X86" s="152" t="s">
        <v>123</v>
      </c>
      <c r="Y86" s="152" t="s">
        <v>124</v>
      </c>
      <c r="Z86" s="152" t="s">
        <v>125</v>
      </c>
      <c r="AA86" s="152" t="s">
        <v>126</v>
      </c>
      <c r="AB86" s="152" t="s">
        <v>127</v>
      </c>
      <c r="AC86" s="151" t="s">
        <v>128</v>
      </c>
      <c r="AD86" s="394" t="s">
        <v>424</v>
      </c>
      <c r="AE86" s="151" t="s">
        <v>423</v>
      </c>
      <c r="AF86" s="151" t="s">
        <v>129</v>
      </c>
      <c r="AG86" s="151" t="s">
        <v>130</v>
      </c>
      <c r="AH86" s="394" t="s">
        <v>7</v>
      </c>
      <c r="AI86" s="153" t="s">
        <v>131</v>
      </c>
      <c r="AJ86" s="154" t="s">
        <v>132</v>
      </c>
      <c r="AK86" s="154" t="s">
        <v>133</v>
      </c>
      <c r="AL86" s="154" t="s">
        <v>134</v>
      </c>
      <c r="AM86" s="155" t="s">
        <v>135</v>
      </c>
      <c r="AN86" s="394" t="s">
        <v>136</v>
      </c>
      <c r="AO86" s="153" t="s">
        <v>137</v>
      </c>
      <c r="AP86" s="228"/>
      <c r="AQ86" s="229" t="s">
        <v>139</v>
      </c>
      <c r="AR86" s="230" t="s">
        <v>140</v>
      </c>
      <c r="AS86" s="231" t="s">
        <v>141</v>
      </c>
      <c r="AT86" s="394" t="s">
        <v>142</v>
      </c>
      <c r="AU86" s="153" t="s">
        <v>143</v>
      </c>
      <c r="AV86" s="394" t="s">
        <v>144</v>
      </c>
      <c r="AW86" s="329" t="s">
        <v>145</v>
      </c>
      <c r="AX86" s="329" t="s">
        <v>146</v>
      </c>
      <c r="AY86" s="329" t="s">
        <v>147</v>
      </c>
      <c r="AZ86" s="232" t="s">
        <v>148</v>
      </c>
      <c r="BA86" s="233" t="s">
        <v>149</v>
      </c>
      <c r="BC86" s="158" t="s">
        <v>150</v>
      </c>
      <c r="BD86" s="158" t="s">
        <v>151</v>
      </c>
      <c r="BE86" s="158" t="s">
        <v>152</v>
      </c>
      <c r="BF86" s="158" t="s">
        <v>153</v>
      </c>
      <c r="BG86" s="158" t="s">
        <v>154</v>
      </c>
      <c r="BH86" s="158" t="s">
        <v>155</v>
      </c>
      <c r="BI86" s="158" t="s">
        <v>156</v>
      </c>
      <c r="BJ86" s="158" t="s">
        <v>157</v>
      </c>
      <c r="BK86" s="158" t="s">
        <v>104</v>
      </c>
      <c r="BL86" s="158" t="s">
        <v>158</v>
      </c>
      <c r="BM86" s="158" t="s">
        <v>159</v>
      </c>
      <c r="BN86" s="158" t="s">
        <v>160</v>
      </c>
      <c r="BP86" s="158" t="s">
        <v>150</v>
      </c>
      <c r="BQ86" s="158" t="s">
        <v>151</v>
      </c>
      <c r="BR86" s="158" t="s">
        <v>152</v>
      </c>
      <c r="BS86" s="158" t="s">
        <v>153</v>
      </c>
      <c r="BT86" s="158" t="s">
        <v>154</v>
      </c>
      <c r="BU86" s="158" t="s">
        <v>155</v>
      </c>
      <c r="BV86" s="158" t="s">
        <v>156</v>
      </c>
      <c r="BW86" s="158" t="s">
        <v>157</v>
      </c>
      <c r="BX86" s="158" t="s">
        <v>104</v>
      </c>
      <c r="BY86" s="158" t="s">
        <v>158</v>
      </c>
      <c r="BZ86" s="158" t="s">
        <v>159</v>
      </c>
      <c r="CA86" s="158" t="s">
        <v>160</v>
      </c>
      <c r="CC86" s="447" t="s">
        <v>150</v>
      </c>
      <c r="CD86" s="447" t="s">
        <v>151</v>
      </c>
      <c r="CE86" s="447" t="s">
        <v>152</v>
      </c>
      <c r="CF86" s="447" t="s">
        <v>153</v>
      </c>
      <c r="CG86" s="447" t="s">
        <v>154</v>
      </c>
      <c r="CH86" s="447" t="s">
        <v>155</v>
      </c>
      <c r="CI86" s="447" t="s">
        <v>156</v>
      </c>
      <c r="CJ86" s="447" t="s">
        <v>157</v>
      </c>
      <c r="CK86" s="447" t="s">
        <v>104</v>
      </c>
      <c r="CL86" s="447" t="s">
        <v>158</v>
      </c>
      <c r="CM86" s="447" t="s">
        <v>159</v>
      </c>
      <c r="CN86" s="447" t="s">
        <v>160</v>
      </c>
      <c r="CP86" s="447" t="s">
        <v>150</v>
      </c>
      <c r="CQ86" s="447" t="s">
        <v>151</v>
      </c>
      <c r="CR86" s="447" t="s">
        <v>152</v>
      </c>
      <c r="CS86" s="447" t="s">
        <v>153</v>
      </c>
      <c r="CT86" s="447" t="s">
        <v>154</v>
      </c>
      <c r="CU86" s="447" t="s">
        <v>155</v>
      </c>
      <c r="CV86" s="447" t="s">
        <v>156</v>
      </c>
      <c r="CW86" s="447" t="s">
        <v>157</v>
      </c>
      <c r="CX86" s="447" t="s">
        <v>104</v>
      </c>
      <c r="CY86" s="447" t="s">
        <v>158</v>
      </c>
      <c r="CZ86" s="447" t="s">
        <v>159</v>
      </c>
      <c r="DA86" s="447" t="s">
        <v>160</v>
      </c>
      <c r="DC86" s="447" t="s">
        <v>150</v>
      </c>
      <c r="DD86" s="447" t="s">
        <v>151</v>
      </c>
      <c r="DE86" s="447" t="s">
        <v>152</v>
      </c>
      <c r="DF86" s="447" t="s">
        <v>153</v>
      </c>
      <c r="DG86" s="447" t="s">
        <v>154</v>
      </c>
      <c r="DH86" s="447" t="s">
        <v>155</v>
      </c>
      <c r="DI86" s="447" t="s">
        <v>156</v>
      </c>
      <c r="DJ86" s="447" t="s">
        <v>157</v>
      </c>
      <c r="DK86" s="447" t="s">
        <v>104</v>
      </c>
      <c r="DL86" s="447" t="s">
        <v>158</v>
      </c>
      <c r="DM86" s="447" t="s">
        <v>159</v>
      </c>
      <c r="DN86" s="447" t="s">
        <v>160</v>
      </c>
      <c r="DP86" s="447" t="s">
        <v>150</v>
      </c>
      <c r="DQ86" s="447" t="s">
        <v>151</v>
      </c>
      <c r="DR86" s="447" t="s">
        <v>152</v>
      </c>
      <c r="DS86" s="447" t="s">
        <v>153</v>
      </c>
      <c r="DT86" s="447" t="s">
        <v>154</v>
      </c>
      <c r="DU86" s="447" t="s">
        <v>155</v>
      </c>
      <c r="DV86" s="447" t="s">
        <v>156</v>
      </c>
      <c r="DW86" s="447" t="s">
        <v>157</v>
      </c>
      <c r="DX86" s="447" t="s">
        <v>104</v>
      </c>
      <c r="DY86" s="447" t="s">
        <v>158</v>
      </c>
      <c r="DZ86" s="447" t="s">
        <v>159</v>
      </c>
      <c r="EA86" s="447" t="s">
        <v>160</v>
      </c>
      <c r="EC86" s="447" t="s">
        <v>150</v>
      </c>
      <c r="ED86" s="447" t="s">
        <v>151</v>
      </c>
      <c r="EE86" s="447" t="s">
        <v>152</v>
      </c>
      <c r="EF86" s="447" t="s">
        <v>153</v>
      </c>
      <c r="EG86" s="447" t="s">
        <v>154</v>
      </c>
      <c r="EH86" s="447" t="s">
        <v>155</v>
      </c>
      <c r="EI86" s="447" t="s">
        <v>156</v>
      </c>
      <c r="EJ86" s="447" t="s">
        <v>157</v>
      </c>
      <c r="EK86" s="447" t="s">
        <v>104</v>
      </c>
      <c r="EL86" s="447" t="s">
        <v>158</v>
      </c>
      <c r="EM86" s="447" t="s">
        <v>159</v>
      </c>
      <c r="EN86" s="447" t="s">
        <v>160</v>
      </c>
      <c r="EP86" s="447" t="s">
        <v>150</v>
      </c>
      <c r="EQ86" s="447" t="s">
        <v>151</v>
      </c>
      <c r="ER86" s="447" t="s">
        <v>152</v>
      </c>
      <c r="ES86" s="447" t="s">
        <v>153</v>
      </c>
      <c r="ET86" s="447" t="s">
        <v>154</v>
      </c>
      <c r="EU86" s="447" t="s">
        <v>155</v>
      </c>
      <c r="EV86" s="447" t="s">
        <v>156</v>
      </c>
      <c r="EW86" s="447" t="s">
        <v>157</v>
      </c>
      <c r="EX86" s="447" t="s">
        <v>104</v>
      </c>
      <c r="EY86" s="447" t="s">
        <v>158</v>
      </c>
      <c r="EZ86" s="447" t="s">
        <v>159</v>
      </c>
      <c r="FA86" s="447" t="s">
        <v>160</v>
      </c>
    </row>
    <row r="87" spans="1:157" ht="59.1" customHeight="1">
      <c r="A87" s="548"/>
      <c r="B87" s="548" t="s">
        <v>180</v>
      </c>
      <c r="C87" s="546" t="s">
        <v>181</v>
      </c>
      <c r="D87" s="441" t="s">
        <v>211</v>
      </c>
      <c r="E87" s="234" t="s">
        <v>173</v>
      </c>
      <c r="F87" s="234" t="s">
        <v>161</v>
      </c>
      <c r="G87" s="234" t="s">
        <v>161</v>
      </c>
      <c r="H87" s="234" t="s">
        <v>161</v>
      </c>
      <c r="I87" s="234" t="s">
        <v>161</v>
      </c>
      <c r="J87" s="234" t="s">
        <v>161</v>
      </c>
      <c r="K87" s="234" t="s">
        <v>161</v>
      </c>
      <c r="L87" s="234" t="s">
        <v>161</v>
      </c>
      <c r="M87" s="234" t="s">
        <v>161</v>
      </c>
      <c r="N87" s="234" t="s">
        <v>161</v>
      </c>
      <c r="O87" s="234" t="s">
        <v>161</v>
      </c>
      <c r="P87" s="234"/>
      <c r="Q87" s="234"/>
      <c r="R87" s="234" t="s">
        <v>212</v>
      </c>
      <c r="S87" s="234"/>
      <c r="T87" s="437" t="s">
        <v>46</v>
      </c>
      <c r="U87" s="591">
        <v>202300000000282</v>
      </c>
      <c r="V87" s="582" t="s">
        <v>486</v>
      </c>
      <c r="W87" s="342">
        <f>+SUMIFS('[1]SIIF 30 de Junio 2026'!$P$4:$P$749,'[1]SIIF 30 de Junio 2026'!$A$4:$A$749,$B87,'[1]SIIF 30 de Junio 2026'!$B$4:$B$749,$C87,'[1]SIIF 30 de Junio 2026'!$C$4:$C$749,$D87)/1000000</f>
        <v>3657.2665900000002</v>
      </c>
      <c r="X87" s="342"/>
      <c r="Y87" s="342">
        <f>+SUMIFS('[1]SIIF 30 de Junio 2026'!$R$4:$R$749,'[1]SIIF 30 de Junio 2026'!$A$4:$A$749,$B87,'[1]SIIF 30 de Junio 2026'!$B$4:$B$749,$C87,'[1]SIIF 30 de Junio 2026'!$C$4:$C$749,$D87)/1000000</f>
        <v>0</v>
      </c>
      <c r="Z87" s="342"/>
      <c r="AA87" s="342">
        <f>+SUMIFS('[1]SIIF 30 de Junio 2026'!$Q$4:$Q$749,'[1]SIIF 30 de Junio 2026'!$A$4:$A$749,$B87,'[1]SIIF 30 de Junio 2026'!$B$4:$B$749,$C87,'[1]SIIF 30 de Junio 2026'!$C$4:$C$749,$D87)/1000000</f>
        <v>0</v>
      </c>
      <c r="AB87" s="342"/>
      <c r="AC87" s="342"/>
      <c r="AD87" s="403">
        <f>+SUMIFS('[1]SIIF 30 de Junio 2026'!$S$4:$S$749,'[1]SIIF 30 de Junio 2026'!$A$4:$A$749,$B87,'[1]SIIF 30 de Junio 2026'!$B$4:$B$749,$C87,'[1]SIIF 30 de Junio 2026'!$C$4:$C$749,$D87)/1000000</f>
        <v>3657.2665900000002</v>
      </c>
      <c r="AE87" s="342">
        <f>+SUMIFS('[1]SIIF 30 de Junio 2026'!$T$4:$T$749,'[1]SIIF 30 de Junio 2026'!$A$4:$A$749,$B87,'[1]SIIF 30 de Junio 2026'!$B$4:$B$749,$C87,'[1]SIIF 30 de Junio 2026'!$C$4:$C$749,$D87)/1000000</f>
        <v>0</v>
      </c>
      <c r="AF87" s="342">
        <f>+SUMIFS('[1]SIIF 30 de Junio 2026'!$U$4:$U$749,'[1]SIIF 30 de Junio 2026'!$A$4:$A$749,$B87,'[1]SIIF 30 de Junio 2026'!$B$4:$B$749,$C87,'[1]SIIF 30 de Junio 2026'!$C$4:$C$749,$D87)/1000000</f>
        <v>3657.2665900000002</v>
      </c>
      <c r="AG87" s="342">
        <f>+SUMIFS('[1]SIIF 30 de Junio 2026'!$V$4:$V$749,'[1]SIIF 30 de Junio 2026'!$A$4:$A$749,$B87,'[1]SIIF 30 de Junio 2026'!$B$4:$B$749,$C87,'[1]SIIF 30 de Junio 2026'!$C$4:$C$749,$D87)/1000000</f>
        <v>0</v>
      </c>
      <c r="AH87" s="404">
        <f>+SUMIFS('[1]SIIF 30 de Junio 2026'!$W$4:$W$749,'[1]SIIF 30 de Junio 2026'!$A$4:$A$749,$B87,'[1]SIIF 30 de Junio 2026'!$B$4:$B$749,$C87,'[1]SIIF 30 de Junio 2026'!$C$4:$C$749,$D87,'[1]SIIF 30 de Junio 2026'!$D$4:$D$749,$E87,'[1]SIIF 30 de Junio 2026'!$E$4:$E$749,$F87,'[1]SIIF 30 de Junio 2026'!$F$4:$F$749,$G87,'[1]SIIF 30 de Junio 2026'!$G$4:$G$749,$H87,'[1]SIIF 30 de Junio 2026'!$H$4:$H$749,$I87,'[1]SIIF 30 de Junio 2026'!$I$4:$I$749,$J87,'[1]SIIF 30 de Junio 2026'!$J$4:$J$749,$K87,'[1]SIIF 30 de Junio 2026'!$K$4:$K$749,$L87,'[1]SIIF 30 de Junio 2026'!$L$4:$L$749,$M87,'[1]SIIF 30 de Junio 2026'!$M$4:$M$749,$N87,'[1]SIIF 30 de Junio 2026'!$N$4:$N$749,$O87)/1000000</f>
        <v>2904.3519729999998</v>
      </c>
      <c r="AI87" s="241">
        <f>+AH87/AD87</f>
        <v>0.79413187459216628</v>
      </c>
      <c r="AJ87" s="242"/>
      <c r="AK87" s="240">
        <f>INDEX(CC87:CN87,MATCH($W$1,$CC$86:$CN$86,0))</f>
        <v>3657.2665900000002</v>
      </c>
      <c r="AL87" s="240">
        <f>+AH87-AK87</f>
        <v>-752.91461700000036</v>
      </c>
      <c r="AM87" s="166">
        <f>INDEX(BC87:BN87,MATCH($W$1,$BC$86:$BN$86,0))</f>
        <v>1</v>
      </c>
      <c r="AN87" s="403">
        <f>+SUMIFS('[1]SIIF 30 de Junio 2026'!$X$4:$X$749,'[1]SIIF 30 de Junio 2026'!$A$4:$A$749,$B87,'[1]SIIF 30 de Junio 2026'!$B$4:$B$749,$C87,'[1]SIIF 30 de Junio 2026'!$C$4:$C$749,$D87,'[1]SIIF 30 de Junio 2026'!$D$4:$D$749,$E87,'[1]SIIF 30 de Junio 2026'!$E$4:$E$749,$F87,'[1]SIIF 30 de Junio 2026'!$F$4:$F$749,$G87,'[1]SIIF 30 de Junio 2026'!$G$4:$G$749,$H87,'[1]SIIF 30 de Junio 2026'!$H$4:$H$749,$I87,'[1]SIIF 30 de Junio 2026'!$I$4:$I$749,$J87,'[1]SIIF 30 de Junio 2026'!$J$4:$J$749,$K87,'[1]SIIF 30 de Junio 2026'!$K$4:$K$749,$L87,'[1]SIIF 30 de Junio 2026'!$L$4:$L$749,$M87,'[1]SIIF 30 de Junio 2026'!$M$4:$M$749,$N87,'[1]SIIF 30 de Junio 2026'!$N$4:$N$749,$O87)/1000000</f>
        <v>1309.401202</v>
      </c>
      <c r="AO87" s="241">
        <f>+AN87/AD87</f>
        <v>0.35802727796225542</v>
      </c>
      <c r="AP87" s="242"/>
      <c r="AQ87" s="240">
        <f>INDEX(CP87:DA87,MATCH($W$1,$CP$86:$DA$86,0))</f>
        <v>2003.1518756666665</v>
      </c>
      <c r="AR87" s="240">
        <f>+AN87-AQ87</f>
        <v>-693.75067366666644</v>
      </c>
      <c r="AS87" s="166">
        <f>INDEX(BP87:CA87,MATCH($W$1,$BP$86:$CA$86,0))</f>
        <v>0.54771830993776871</v>
      </c>
      <c r="AT87" s="403">
        <f>+SUMIFS('[1]SIIF 30 de Junio 2026'!$Z$4:$Z$749,'[1]SIIF 30 de Junio 2026'!$A$4:$A$749,$B87,'[1]SIIF 30 de Junio 2026'!$B$4:$B$749,$C87,'[1]SIIF 30 de Junio 2026'!$C$4:$C$749,$D87,'[1]SIIF 30 de Junio 2026'!$D$4:$D$749,$E87,'[1]SIIF 30 de Junio 2026'!$E$4:$E$749,$F87,'[1]SIIF 30 de Junio 2026'!$F$4:$F$749,$G87,'[1]SIIF 30 de Junio 2026'!$G$4:$G$749,$H87,'[1]SIIF 30 de Junio 2026'!$H$4:$H$749,$I87,'[1]SIIF 30 de Junio 2026'!$I$4:$I$749,$J87,'[1]SIIF 30 de Junio 2026'!$J$4:$J$749,$K87,'[1]SIIF 30 de Junio 2026'!$K$4:$K$749,$L87,'[1]SIIF 30 de Junio 2026'!$L$4:$L$749,$M87,'[1]SIIF 30 de Junio 2026'!$M$4:$M$749,$N87,'[1]SIIF 30 de Junio 2026'!$N$4:$N$749,$O87)/1000000</f>
        <v>1252.401202</v>
      </c>
      <c r="AU87" s="241">
        <f>+AT87/AD87</f>
        <v>0.34244186776660435</v>
      </c>
      <c r="AV87" s="403">
        <f>+AD87-AH87</f>
        <v>752.91461700000036</v>
      </c>
      <c r="AW87" s="344">
        <f>+AH87-AN87</f>
        <v>1594.9507709999998</v>
      </c>
      <c r="AX87" s="344">
        <f>+AD87-AN87</f>
        <v>2347.8653880000002</v>
      </c>
      <c r="AY87" s="345">
        <f>+AG87-AH87</f>
        <v>-2904.3519729999998</v>
      </c>
      <c r="AZ87" s="186">
        <f>AD87*AS87</f>
        <v>2003.1518756666667</v>
      </c>
      <c r="BA87" s="244">
        <f>IF(AND(AZ87=0,AN87&gt;AZ87),1,IFERROR(AN87/AZ87,1))</f>
        <v>0.65367045699628723</v>
      </c>
      <c r="BB87" s="501"/>
      <c r="BC87" s="252">
        <v>0.95625831585878462</v>
      </c>
      <c r="BD87" s="246">
        <v>1</v>
      </c>
      <c r="BE87" s="246">
        <v>1</v>
      </c>
      <c r="BF87" s="246">
        <v>1</v>
      </c>
      <c r="BG87" s="246">
        <v>1</v>
      </c>
      <c r="BH87" s="246">
        <v>1</v>
      </c>
      <c r="BI87" s="246">
        <v>1</v>
      </c>
      <c r="BJ87" s="246">
        <v>1</v>
      </c>
      <c r="BK87" s="246">
        <v>1</v>
      </c>
      <c r="BL87" s="246">
        <v>1</v>
      </c>
      <c r="BM87" s="246">
        <v>1</v>
      </c>
      <c r="BN87" s="246">
        <v>1</v>
      </c>
      <c r="BP87" s="246">
        <v>0</v>
      </c>
      <c r="BQ87" s="246">
        <v>0.12737420830639165</v>
      </c>
      <c r="BR87" s="246">
        <v>0.23246023371423594</v>
      </c>
      <c r="BS87" s="246">
        <v>0.33754625912208019</v>
      </c>
      <c r="BT87" s="246">
        <v>0.44263228452992448</v>
      </c>
      <c r="BU87" s="246">
        <v>0.54771830993776871</v>
      </c>
      <c r="BV87" s="246">
        <v>0.65090856615222392</v>
      </c>
      <c r="BW87" s="246">
        <v>0.75380716556769611</v>
      </c>
      <c r="BX87" s="246">
        <v>0.85670576498316842</v>
      </c>
      <c r="BY87" s="246">
        <v>0.90805037928613241</v>
      </c>
      <c r="BZ87" s="246">
        <v>0.94412311463463772</v>
      </c>
      <c r="CA87" s="246">
        <v>1.0000000000000002</v>
      </c>
      <c r="CC87" s="452">
        <f>DC87/EC87</f>
        <v>3497.2915899999998</v>
      </c>
      <c r="CD87" s="452">
        <f t="shared" ref="CD87:CN87" si="266">DD87/ED87</f>
        <v>3657.2665900000002</v>
      </c>
      <c r="CE87" s="452">
        <f t="shared" si="266"/>
        <v>3657.2665900000002</v>
      </c>
      <c r="CF87" s="452">
        <f t="shared" si="266"/>
        <v>3657.2665900000002</v>
      </c>
      <c r="CG87" s="452">
        <f t="shared" si="266"/>
        <v>3657.2665900000002</v>
      </c>
      <c r="CH87" s="452">
        <f t="shared" si="266"/>
        <v>3657.2665900000002</v>
      </c>
      <c r="CI87" s="452">
        <f t="shared" si="266"/>
        <v>3657.2665900000002</v>
      </c>
      <c r="CJ87" s="452">
        <f t="shared" si="266"/>
        <v>3657.2665900000002</v>
      </c>
      <c r="CK87" s="452">
        <f t="shared" si="266"/>
        <v>3657.2665900000002</v>
      </c>
      <c r="CL87" s="452">
        <f t="shared" si="266"/>
        <v>3657.2665900000002</v>
      </c>
      <c r="CM87" s="452">
        <f t="shared" si="266"/>
        <v>3657.2665900000002</v>
      </c>
      <c r="CN87" s="452">
        <f t="shared" si="266"/>
        <v>3657.2665900000002</v>
      </c>
      <c r="CP87" s="453">
        <f>DP87/EP87</f>
        <v>0</v>
      </c>
      <c r="CQ87" s="453">
        <f t="shared" ref="CQ87:DA87" si="267">DQ87/EQ87</f>
        <v>465.84143646666672</v>
      </c>
      <c r="CR87" s="453">
        <f t="shared" si="267"/>
        <v>850.16904626666667</v>
      </c>
      <c r="CS87" s="453">
        <f t="shared" si="267"/>
        <v>1234.4966560666667</v>
      </c>
      <c r="CT87" s="453">
        <f t="shared" si="267"/>
        <v>1618.8242658666666</v>
      </c>
      <c r="CU87" s="453">
        <f t="shared" si="267"/>
        <v>2003.1518756666665</v>
      </c>
      <c r="CV87" s="453">
        <f t="shared" si="267"/>
        <v>2380.5461521333332</v>
      </c>
      <c r="CW87" s="453">
        <f t="shared" si="267"/>
        <v>2756.8737619333333</v>
      </c>
      <c r="CX87" s="453">
        <f t="shared" si="267"/>
        <v>3133.2013717333334</v>
      </c>
      <c r="CY87" s="453">
        <f t="shared" si="267"/>
        <v>3320.9823142000005</v>
      </c>
      <c r="CZ87" s="453">
        <f t="shared" si="267"/>
        <v>3452.9099240000005</v>
      </c>
      <c r="DA87" s="453">
        <f t="shared" si="267"/>
        <v>3657.2665900000006</v>
      </c>
      <c r="DC87" s="452">
        <v>3497291590</v>
      </c>
      <c r="DD87" s="452">
        <v>3657266590</v>
      </c>
      <c r="DE87" s="452">
        <v>3657266590</v>
      </c>
      <c r="DF87" s="452">
        <v>3657266590</v>
      </c>
      <c r="DG87" s="452">
        <v>3657266590</v>
      </c>
      <c r="DH87" s="452">
        <v>3657266590</v>
      </c>
      <c r="DI87" s="452">
        <v>3657266590</v>
      </c>
      <c r="DJ87" s="452">
        <v>3657266590</v>
      </c>
      <c r="DK87" s="452">
        <v>3657266590</v>
      </c>
      <c r="DL87" s="452">
        <v>3657266590</v>
      </c>
      <c r="DM87" s="452">
        <v>3657266590</v>
      </c>
      <c r="DN87" s="452">
        <v>3657266590</v>
      </c>
      <c r="DP87" s="453">
        <v>0</v>
      </c>
      <c r="DQ87" s="453">
        <v>465841436.4666667</v>
      </c>
      <c r="DR87" s="453">
        <v>850169046.26666665</v>
      </c>
      <c r="DS87" s="453">
        <v>1234496656.0666666</v>
      </c>
      <c r="DT87" s="453">
        <v>1618824265.8666666</v>
      </c>
      <c r="DU87" s="453">
        <v>2003151875.6666665</v>
      </c>
      <c r="DV87" s="453">
        <v>2380546152.1333332</v>
      </c>
      <c r="DW87" s="453">
        <v>2756873761.9333334</v>
      </c>
      <c r="DX87" s="453">
        <v>3133201371.7333336</v>
      </c>
      <c r="DY87" s="453">
        <v>3320982314.2000003</v>
      </c>
      <c r="DZ87" s="453">
        <v>3452909924.0000005</v>
      </c>
      <c r="EA87" s="453">
        <v>3657266590.0000005</v>
      </c>
      <c r="EC87" s="452">
        <v>1000000</v>
      </c>
      <c r="ED87" s="452">
        <v>1000000</v>
      </c>
      <c r="EE87" s="452">
        <v>1000000</v>
      </c>
      <c r="EF87" s="452">
        <v>1000000</v>
      </c>
      <c r="EG87" s="452">
        <v>1000000</v>
      </c>
      <c r="EH87" s="452">
        <v>1000000</v>
      </c>
      <c r="EI87" s="452">
        <v>1000000</v>
      </c>
      <c r="EJ87" s="452">
        <v>1000000</v>
      </c>
      <c r="EK87" s="452">
        <v>1000000</v>
      </c>
      <c r="EL87" s="452">
        <v>1000000</v>
      </c>
      <c r="EM87" s="452">
        <v>1000000</v>
      </c>
      <c r="EN87" s="452">
        <v>1000000</v>
      </c>
      <c r="EP87" s="452">
        <v>1000000</v>
      </c>
      <c r="EQ87" s="452">
        <v>1000000</v>
      </c>
      <c r="ER87" s="452">
        <v>1000000</v>
      </c>
      <c r="ES87" s="452">
        <v>1000000</v>
      </c>
      <c r="ET87" s="452">
        <v>1000000</v>
      </c>
      <c r="EU87" s="452">
        <v>1000000</v>
      </c>
      <c r="EV87" s="452">
        <v>1000000</v>
      </c>
      <c r="EW87" s="452">
        <v>1000000</v>
      </c>
      <c r="EX87" s="452">
        <v>1000000</v>
      </c>
      <c r="EY87" s="452">
        <v>1000000</v>
      </c>
      <c r="EZ87" s="452">
        <v>1000000</v>
      </c>
      <c r="FA87" s="452">
        <v>1000000</v>
      </c>
    </row>
    <row r="88" spans="1:157" ht="54" customHeight="1">
      <c r="A88" s="177"/>
      <c r="B88" s="177"/>
      <c r="C88" s="177"/>
      <c r="D88" s="177"/>
      <c r="E88" s="177"/>
      <c r="F88" s="177"/>
      <c r="G88" s="177"/>
      <c r="H88" s="177"/>
      <c r="I88" s="177"/>
      <c r="J88" s="177"/>
      <c r="K88" s="177"/>
      <c r="L88" s="177"/>
      <c r="M88" s="177"/>
      <c r="N88" s="177"/>
      <c r="O88" s="177"/>
      <c r="P88" s="177"/>
      <c r="Q88" s="177"/>
      <c r="R88" s="177"/>
      <c r="S88" s="227"/>
      <c r="T88" s="250" t="s">
        <v>122</v>
      </c>
      <c r="U88" s="383"/>
      <c r="V88" s="250" t="s">
        <v>122</v>
      </c>
      <c r="W88" s="152" t="s">
        <v>425</v>
      </c>
      <c r="X88" s="152" t="s">
        <v>123</v>
      </c>
      <c r="Y88" s="152" t="s">
        <v>124</v>
      </c>
      <c r="Z88" s="152" t="s">
        <v>125</v>
      </c>
      <c r="AA88" s="152" t="s">
        <v>126</v>
      </c>
      <c r="AB88" s="152" t="s">
        <v>127</v>
      </c>
      <c r="AC88" s="151" t="s">
        <v>128</v>
      </c>
      <c r="AD88" s="394" t="s">
        <v>424</v>
      </c>
      <c r="AE88" s="151" t="s">
        <v>423</v>
      </c>
      <c r="AF88" s="151" t="s">
        <v>129</v>
      </c>
      <c r="AG88" s="329" t="s">
        <v>130</v>
      </c>
      <c r="AH88" s="394" t="s">
        <v>7</v>
      </c>
      <c r="AI88" s="153" t="s">
        <v>131</v>
      </c>
      <c r="AJ88" s="154" t="s">
        <v>132</v>
      </c>
      <c r="AK88" s="154" t="s">
        <v>133</v>
      </c>
      <c r="AL88" s="154" t="s">
        <v>134</v>
      </c>
      <c r="AM88" s="155" t="s">
        <v>135</v>
      </c>
      <c r="AN88" s="394" t="s">
        <v>136</v>
      </c>
      <c r="AO88" s="153" t="s">
        <v>137</v>
      </c>
      <c r="AP88" s="154"/>
      <c r="AQ88" s="154" t="s">
        <v>139</v>
      </c>
      <c r="AR88" s="154" t="s">
        <v>140</v>
      </c>
      <c r="AS88" s="155" t="s">
        <v>141</v>
      </c>
      <c r="AT88" s="394" t="s">
        <v>142</v>
      </c>
      <c r="AU88" s="153" t="s">
        <v>143</v>
      </c>
      <c r="AV88" s="394" t="s">
        <v>144</v>
      </c>
      <c r="AW88" s="348" t="s">
        <v>145</v>
      </c>
      <c r="AX88" s="348" t="s">
        <v>146</v>
      </c>
      <c r="AY88" s="329" t="s">
        <v>147</v>
      </c>
      <c r="AZ88" s="232" t="s">
        <v>148</v>
      </c>
      <c r="BA88" s="233" t="s">
        <v>149</v>
      </c>
      <c r="BC88" s="158" t="s">
        <v>150</v>
      </c>
      <c r="BD88" s="158" t="s">
        <v>151</v>
      </c>
      <c r="BE88" s="158" t="s">
        <v>152</v>
      </c>
      <c r="BF88" s="158" t="s">
        <v>153</v>
      </c>
      <c r="BG88" s="158" t="s">
        <v>154</v>
      </c>
      <c r="BH88" s="158" t="s">
        <v>155</v>
      </c>
      <c r="BI88" s="158" t="s">
        <v>156</v>
      </c>
      <c r="BJ88" s="158" t="s">
        <v>157</v>
      </c>
      <c r="BK88" s="158" t="s">
        <v>104</v>
      </c>
      <c r="BL88" s="158" t="s">
        <v>158</v>
      </c>
      <c r="BM88" s="158" t="s">
        <v>159</v>
      </c>
      <c r="BN88" s="158" t="s">
        <v>160</v>
      </c>
      <c r="BP88" s="158" t="s">
        <v>150</v>
      </c>
      <c r="BQ88" s="158" t="s">
        <v>151</v>
      </c>
      <c r="BR88" s="158" t="s">
        <v>152</v>
      </c>
      <c r="BS88" s="158" t="s">
        <v>153</v>
      </c>
      <c r="BT88" s="158" t="s">
        <v>154</v>
      </c>
      <c r="BU88" s="158" t="s">
        <v>155</v>
      </c>
      <c r="BV88" s="158" t="s">
        <v>156</v>
      </c>
      <c r="BW88" s="158" t="s">
        <v>157</v>
      </c>
      <c r="BX88" s="158" t="s">
        <v>104</v>
      </c>
      <c r="BY88" s="158" t="s">
        <v>158</v>
      </c>
      <c r="BZ88" s="158" t="s">
        <v>159</v>
      </c>
      <c r="CA88" s="158" t="s">
        <v>160</v>
      </c>
      <c r="CC88" s="447" t="s">
        <v>150</v>
      </c>
      <c r="CD88" s="447" t="s">
        <v>151</v>
      </c>
      <c r="CE88" s="447" t="s">
        <v>152</v>
      </c>
      <c r="CF88" s="447" t="s">
        <v>153</v>
      </c>
      <c r="CG88" s="447" t="s">
        <v>154</v>
      </c>
      <c r="CH88" s="447" t="s">
        <v>155</v>
      </c>
      <c r="CI88" s="447" t="s">
        <v>156</v>
      </c>
      <c r="CJ88" s="447" t="s">
        <v>157</v>
      </c>
      <c r="CK88" s="447" t="s">
        <v>104</v>
      </c>
      <c r="CL88" s="447" t="s">
        <v>158</v>
      </c>
      <c r="CM88" s="447" t="s">
        <v>159</v>
      </c>
      <c r="CN88" s="447" t="s">
        <v>160</v>
      </c>
      <c r="CP88" s="447" t="s">
        <v>150</v>
      </c>
      <c r="CQ88" s="447" t="s">
        <v>151</v>
      </c>
      <c r="CR88" s="447" t="s">
        <v>152</v>
      </c>
      <c r="CS88" s="447" t="s">
        <v>153</v>
      </c>
      <c r="CT88" s="447" t="s">
        <v>154</v>
      </c>
      <c r="CU88" s="447" t="s">
        <v>155</v>
      </c>
      <c r="CV88" s="447" t="s">
        <v>156</v>
      </c>
      <c r="CW88" s="447" t="s">
        <v>157</v>
      </c>
      <c r="CX88" s="447" t="s">
        <v>104</v>
      </c>
      <c r="CY88" s="447" t="s">
        <v>158</v>
      </c>
      <c r="CZ88" s="447" t="s">
        <v>159</v>
      </c>
      <c r="DA88" s="447" t="s">
        <v>160</v>
      </c>
      <c r="DC88" s="447" t="s">
        <v>150</v>
      </c>
      <c r="DD88" s="447" t="s">
        <v>151</v>
      </c>
      <c r="DE88" s="447" t="s">
        <v>152</v>
      </c>
      <c r="DF88" s="447" t="s">
        <v>153</v>
      </c>
      <c r="DG88" s="447" t="s">
        <v>154</v>
      </c>
      <c r="DH88" s="447" t="s">
        <v>155</v>
      </c>
      <c r="DI88" s="447" t="s">
        <v>156</v>
      </c>
      <c r="DJ88" s="447" t="s">
        <v>157</v>
      </c>
      <c r="DK88" s="447" t="s">
        <v>104</v>
      </c>
      <c r="DL88" s="447" t="s">
        <v>158</v>
      </c>
      <c r="DM88" s="447" t="s">
        <v>159</v>
      </c>
      <c r="DN88" s="447" t="s">
        <v>160</v>
      </c>
      <c r="DP88" s="447" t="s">
        <v>150</v>
      </c>
      <c r="DQ88" s="447" t="s">
        <v>151</v>
      </c>
      <c r="DR88" s="447" t="s">
        <v>152</v>
      </c>
      <c r="DS88" s="447" t="s">
        <v>153</v>
      </c>
      <c r="DT88" s="447" t="s">
        <v>154</v>
      </c>
      <c r="DU88" s="447" t="s">
        <v>155</v>
      </c>
      <c r="DV88" s="447" t="s">
        <v>156</v>
      </c>
      <c r="DW88" s="447" t="s">
        <v>157</v>
      </c>
      <c r="DX88" s="447" t="s">
        <v>104</v>
      </c>
      <c r="DY88" s="447" t="s">
        <v>158</v>
      </c>
      <c r="DZ88" s="447" t="s">
        <v>159</v>
      </c>
      <c r="EA88" s="447" t="s">
        <v>160</v>
      </c>
      <c r="EC88" s="447" t="s">
        <v>150</v>
      </c>
      <c r="ED88" s="447" t="s">
        <v>151</v>
      </c>
      <c r="EE88" s="447" t="s">
        <v>152</v>
      </c>
      <c r="EF88" s="447" t="s">
        <v>153</v>
      </c>
      <c r="EG88" s="447" t="s">
        <v>154</v>
      </c>
      <c r="EH88" s="447" t="s">
        <v>155</v>
      </c>
      <c r="EI88" s="447" t="s">
        <v>156</v>
      </c>
      <c r="EJ88" s="447" t="s">
        <v>157</v>
      </c>
      <c r="EK88" s="447" t="s">
        <v>104</v>
      </c>
      <c r="EL88" s="447" t="s">
        <v>158</v>
      </c>
      <c r="EM88" s="447" t="s">
        <v>159</v>
      </c>
      <c r="EN88" s="447" t="s">
        <v>160</v>
      </c>
      <c r="EP88" s="447" t="s">
        <v>150</v>
      </c>
      <c r="EQ88" s="447" t="s">
        <v>151</v>
      </c>
      <c r="ER88" s="447" t="s">
        <v>152</v>
      </c>
      <c r="ES88" s="447" t="s">
        <v>153</v>
      </c>
      <c r="ET88" s="447" t="s">
        <v>154</v>
      </c>
      <c r="EU88" s="447" t="s">
        <v>155</v>
      </c>
      <c r="EV88" s="447" t="s">
        <v>156</v>
      </c>
      <c r="EW88" s="447" t="s">
        <v>157</v>
      </c>
      <c r="EX88" s="447" t="s">
        <v>104</v>
      </c>
      <c r="EY88" s="447" t="s">
        <v>158</v>
      </c>
      <c r="EZ88" s="447" t="s">
        <v>159</v>
      </c>
      <c r="FA88" s="447" t="s">
        <v>160</v>
      </c>
    </row>
    <row r="89" spans="1:157" ht="33.6" customHeight="1">
      <c r="A89" s="177"/>
      <c r="B89" s="177"/>
      <c r="C89" s="177"/>
      <c r="D89" s="251"/>
      <c r="E89" s="177"/>
      <c r="F89" s="177"/>
      <c r="G89" s="177"/>
      <c r="H89" s="177"/>
      <c r="I89" s="177"/>
      <c r="J89" s="177"/>
      <c r="K89" s="177"/>
      <c r="L89" s="177"/>
      <c r="M89" s="177"/>
      <c r="N89" s="177"/>
      <c r="O89" s="177"/>
      <c r="P89" s="177"/>
      <c r="Q89" s="177"/>
      <c r="R89" s="177"/>
      <c r="S89" s="227"/>
      <c r="T89" s="152" t="s">
        <v>213</v>
      </c>
      <c r="U89" s="384"/>
      <c r="V89" s="152" t="s">
        <v>213</v>
      </c>
      <c r="W89" s="335">
        <f t="shared" ref="W89:AH89" si="268">W87</f>
        <v>3657.2665900000002</v>
      </c>
      <c r="X89" s="335">
        <f t="shared" si="268"/>
        <v>0</v>
      </c>
      <c r="Y89" s="335">
        <f t="shared" si="268"/>
        <v>0</v>
      </c>
      <c r="Z89" s="335">
        <f t="shared" si="268"/>
        <v>0</v>
      </c>
      <c r="AA89" s="335">
        <f t="shared" si="268"/>
        <v>0</v>
      </c>
      <c r="AB89" s="335">
        <f t="shared" si="268"/>
        <v>0</v>
      </c>
      <c r="AC89" s="335">
        <f t="shared" si="268"/>
        <v>0</v>
      </c>
      <c r="AD89" s="335">
        <f t="shared" si="268"/>
        <v>3657.2665900000002</v>
      </c>
      <c r="AE89" s="335">
        <f t="shared" si="268"/>
        <v>0</v>
      </c>
      <c r="AF89" s="335">
        <f t="shared" si="268"/>
        <v>3657.2665900000002</v>
      </c>
      <c r="AG89" s="335">
        <f t="shared" si="268"/>
        <v>0</v>
      </c>
      <c r="AH89" s="335">
        <f t="shared" si="268"/>
        <v>2904.3519729999998</v>
      </c>
      <c r="AI89" s="163">
        <f>+AH89/AD89</f>
        <v>0.79413187459216628</v>
      </c>
      <c r="AJ89" s="253"/>
      <c r="AK89" s="181">
        <f>+SUM(AK87)</f>
        <v>3657.2665900000002</v>
      </c>
      <c r="AL89" s="181">
        <f>+SUM(AL87)</f>
        <v>-752.91461700000036</v>
      </c>
      <c r="AM89" s="166">
        <f>INDEX(BC89:BN89,MATCH($W$1,$BC$86:$BN$86,0))</f>
        <v>1</v>
      </c>
      <c r="AN89" s="335">
        <f>AN87</f>
        <v>1309.401202</v>
      </c>
      <c r="AO89" s="179">
        <f>+AN89/AD89</f>
        <v>0.35802727796225542</v>
      </c>
      <c r="AP89" s="254"/>
      <c r="AQ89" s="181">
        <f>+SUM(AQ87)</f>
        <v>2003.1518756666665</v>
      </c>
      <c r="AR89" s="181">
        <f>+SUM(AR87)</f>
        <v>-693.75067366666644</v>
      </c>
      <c r="AS89" s="166">
        <f>INDEX(BP89:CA89,MATCH($W$1,$BP$86:$CA$86,0))</f>
        <v>0.54771830993776871</v>
      </c>
      <c r="AT89" s="335">
        <f>AT87</f>
        <v>1252.401202</v>
      </c>
      <c r="AU89" s="179">
        <f>+AT89/AD89</f>
        <v>0.34244186776660435</v>
      </c>
      <c r="AV89" s="398">
        <f>+SUM(AV87)</f>
        <v>752.91461700000036</v>
      </c>
      <c r="AW89" s="335">
        <f>+SUM(AW87)</f>
        <v>1594.9507709999998</v>
      </c>
      <c r="AX89" s="337">
        <f>+SUM(AX87)</f>
        <v>2347.8653880000002</v>
      </c>
      <c r="AY89" s="335">
        <f>+AG89-AH89</f>
        <v>-2904.3519729999998</v>
      </c>
      <c r="AZ89" s="247">
        <f>+SUM(AZ87)</f>
        <v>2003.1518756666667</v>
      </c>
      <c r="BA89" s="244">
        <f>IF(AND(AZ89=0,AN89&gt;AZ89),1,IFERROR(AN89/AZ89,1))</f>
        <v>0.65367045699628723</v>
      </c>
      <c r="BB89" s="501"/>
      <c r="BC89" s="255">
        <f t="shared" ref="BC89:BN89" si="269">BC87</f>
        <v>0.95625831585878462</v>
      </c>
      <c r="BD89" s="255">
        <f t="shared" si="269"/>
        <v>1</v>
      </c>
      <c r="BE89" s="255">
        <f t="shared" si="269"/>
        <v>1</v>
      </c>
      <c r="BF89" s="255">
        <f t="shared" si="269"/>
        <v>1</v>
      </c>
      <c r="BG89" s="255">
        <f t="shared" si="269"/>
        <v>1</v>
      </c>
      <c r="BH89" s="255">
        <f t="shared" si="269"/>
        <v>1</v>
      </c>
      <c r="BI89" s="255">
        <f t="shared" si="269"/>
        <v>1</v>
      </c>
      <c r="BJ89" s="255">
        <f t="shared" si="269"/>
        <v>1</v>
      </c>
      <c r="BK89" s="255">
        <f t="shared" si="269"/>
        <v>1</v>
      </c>
      <c r="BL89" s="255">
        <f t="shared" si="269"/>
        <v>1</v>
      </c>
      <c r="BM89" s="255">
        <f t="shared" si="269"/>
        <v>1</v>
      </c>
      <c r="BN89" s="255">
        <f t="shared" si="269"/>
        <v>1</v>
      </c>
      <c r="BO89" s="255"/>
      <c r="BP89" s="255">
        <f t="shared" ref="BP89:CA89" si="270">BP87</f>
        <v>0</v>
      </c>
      <c r="BQ89" s="255">
        <f t="shared" si="270"/>
        <v>0.12737420830639165</v>
      </c>
      <c r="BR89" s="255">
        <f t="shared" si="270"/>
        <v>0.23246023371423594</v>
      </c>
      <c r="BS89" s="255">
        <f t="shared" si="270"/>
        <v>0.33754625912208019</v>
      </c>
      <c r="BT89" s="255">
        <f t="shared" si="270"/>
        <v>0.44263228452992448</v>
      </c>
      <c r="BU89" s="255">
        <f t="shared" si="270"/>
        <v>0.54771830993776871</v>
      </c>
      <c r="BV89" s="255">
        <f t="shared" si="270"/>
        <v>0.65090856615222392</v>
      </c>
      <c r="BW89" s="255">
        <f t="shared" si="270"/>
        <v>0.75380716556769611</v>
      </c>
      <c r="BX89" s="255">
        <f t="shared" si="270"/>
        <v>0.85670576498316842</v>
      </c>
      <c r="BY89" s="255">
        <f t="shared" si="270"/>
        <v>0.90805037928613241</v>
      </c>
      <c r="BZ89" s="255">
        <f t="shared" si="270"/>
        <v>0.94412311463463772</v>
      </c>
      <c r="CA89" s="255">
        <f t="shared" si="270"/>
        <v>1.0000000000000002</v>
      </c>
      <c r="CC89" s="454">
        <f>CC87</f>
        <v>3497.2915899999998</v>
      </c>
      <c r="CD89" s="454">
        <f t="shared" ref="CD89:CN89" si="271">CD87</f>
        <v>3657.2665900000002</v>
      </c>
      <c r="CE89" s="454">
        <f t="shared" si="271"/>
        <v>3657.2665900000002</v>
      </c>
      <c r="CF89" s="454">
        <f t="shared" si="271"/>
        <v>3657.2665900000002</v>
      </c>
      <c r="CG89" s="454">
        <f t="shared" si="271"/>
        <v>3657.2665900000002</v>
      </c>
      <c r="CH89" s="454">
        <f t="shared" si="271"/>
        <v>3657.2665900000002</v>
      </c>
      <c r="CI89" s="454">
        <f t="shared" si="271"/>
        <v>3657.2665900000002</v>
      </c>
      <c r="CJ89" s="454">
        <f t="shared" si="271"/>
        <v>3657.2665900000002</v>
      </c>
      <c r="CK89" s="454">
        <f t="shared" si="271"/>
        <v>3657.2665900000002</v>
      </c>
      <c r="CL89" s="454">
        <f t="shared" si="271"/>
        <v>3657.2665900000002</v>
      </c>
      <c r="CM89" s="454">
        <f t="shared" si="271"/>
        <v>3657.2665900000002</v>
      </c>
      <c r="CN89" s="454">
        <f t="shared" si="271"/>
        <v>3657.2665900000002</v>
      </c>
      <c r="CP89" s="455">
        <f t="shared" ref="CP89:DA89" si="272">CP87</f>
        <v>0</v>
      </c>
      <c r="CQ89" s="455">
        <f t="shared" si="272"/>
        <v>465.84143646666672</v>
      </c>
      <c r="CR89" s="455">
        <f t="shared" si="272"/>
        <v>850.16904626666667</v>
      </c>
      <c r="CS89" s="455">
        <f t="shared" si="272"/>
        <v>1234.4966560666667</v>
      </c>
      <c r="CT89" s="455">
        <f t="shared" si="272"/>
        <v>1618.8242658666666</v>
      </c>
      <c r="CU89" s="455">
        <f t="shared" si="272"/>
        <v>2003.1518756666665</v>
      </c>
      <c r="CV89" s="455">
        <f t="shared" si="272"/>
        <v>2380.5461521333332</v>
      </c>
      <c r="CW89" s="455">
        <f t="shared" si="272"/>
        <v>2756.8737619333333</v>
      </c>
      <c r="CX89" s="455">
        <f t="shared" si="272"/>
        <v>3133.2013717333334</v>
      </c>
      <c r="CY89" s="455">
        <f t="shared" si="272"/>
        <v>3320.9823142000005</v>
      </c>
      <c r="CZ89" s="455">
        <f t="shared" si="272"/>
        <v>3452.9099240000005</v>
      </c>
      <c r="DA89" s="455">
        <f t="shared" si="272"/>
        <v>3657.2665900000006</v>
      </c>
      <c r="DC89" s="455">
        <f t="shared" ref="DC89:DN89" si="273">DC87</f>
        <v>3497291590</v>
      </c>
      <c r="DD89" s="455">
        <f t="shared" si="273"/>
        <v>3657266590</v>
      </c>
      <c r="DE89" s="455">
        <f t="shared" si="273"/>
        <v>3657266590</v>
      </c>
      <c r="DF89" s="455">
        <f t="shared" si="273"/>
        <v>3657266590</v>
      </c>
      <c r="DG89" s="455">
        <f t="shared" si="273"/>
        <v>3657266590</v>
      </c>
      <c r="DH89" s="455">
        <f t="shared" si="273"/>
        <v>3657266590</v>
      </c>
      <c r="DI89" s="455">
        <f t="shared" si="273"/>
        <v>3657266590</v>
      </c>
      <c r="DJ89" s="455">
        <f t="shared" si="273"/>
        <v>3657266590</v>
      </c>
      <c r="DK89" s="455">
        <f t="shared" si="273"/>
        <v>3657266590</v>
      </c>
      <c r="DL89" s="455">
        <f t="shared" si="273"/>
        <v>3657266590</v>
      </c>
      <c r="DM89" s="455">
        <f t="shared" si="273"/>
        <v>3657266590</v>
      </c>
      <c r="DN89" s="455">
        <f t="shared" si="273"/>
        <v>3657266590</v>
      </c>
      <c r="DP89" s="455">
        <f t="shared" ref="DP89:EA89" si="274">DP87</f>
        <v>0</v>
      </c>
      <c r="DQ89" s="455">
        <f t="shared" si="274"/>
        <v>465841436.4666667</v>
      </c>
      <c r="DR89" s="455">
        <f t="shared" si="274"/>
        <v>850169046.26666665</v>
      </c>
      <c r="DS89" s="455">
        <f t="shared" si="274"/>
        <v>1234496656.0666666</v>
      </c>
      <c r="DT89" s="455">
        <f t="shared" si="274"/>
        <v>1618824265.8666666</v>
      </c>
      <c r="DU89" s="455">
        <f t="shared" si="274"/>
        <v>2003151875.6666665</v>
      </c>
      <c r="DV89" s="455">
        <f t="shared" si="274"/>
        <v>2380546152.1333332</v>
      </c>
      <c r="DW89" s="455">
        <f t="shared" si="274"/>
        <v>2756873761.9333334</v>
      </c>
      <c r="DX89" s="455">
        <f t="shared" si="274"/>
        <v>3133201371.7333336</v>
      </c>
      <c r="DY89" s="455">
        <f t="shared" si="274"/>
        <v>3320982314.2000003</v>
      </c>
      <c r="DZ89" s="455">
        <f t="shared" si="274"/>
        <v>3452909924.0000005</v>
      </c>
      <c r="EA89" s="455">
        <f t="shared" si="274"/>
        <v>3657266590.0000005</v>
      </c>
      <c r="EC89" s="454">
        <v>1000000</v>
      </c>
      <c r="ED89" s="455">
        <v>1000000</v>
      </c>
      <c r="EE89" s="455">
        <v>1000000</v>
      </c>
      <c r="EF89" s="455">
        <v>1000000</v>
      </c>
      <c r="EG89" s="455">
        <v>1000000</v>
      </c>
      <c r="EH89" s="455">
        <v>1000000</v>
      </c>
      <c r="EI89" s="455">
        <v>1000000</v>
      </c>
      <c r="EJ89" s="455">
        <v>1000000</v>
      </c>
      <c r="EK89" s="455">
        <v>1000000</v>
      </c>
      <c r="EL89" s="455">
        <v>1000000</v>
      </c>
      <c r="EM89" s="455">
        <v>1000000</v>
      </c>
      <c r="EN89" s="455">
        <v>1000000</v>
      </c>
      <c r="EP89" s="455">
        <v>1000000</v>
      </c>
      <c r="EQ89" s="455">
        <v>1000000</v>
      </c>
      <c r="ER89" s="455">
        <v>1000000</v>
      </c>
      <c r="ES89" s="455">
        <v>1000000</v>
      </c>
      <c r="ET89" s="455">
        <v>1000000</v>
      </c>
      <c r="EU89" s="455">
        <v>1000000</v>
      </c>
      <c r="EV89" s="455">
        <v>1000000</v>
      </c>
      <c r="EW89" s="455">
        <v>1000000</v>
      </c>
      <c r="EX89" s="455">
        <v>1000000</v>
      </c>
      <c r="EY89" s="455">
        <v>1000000</v>
      </c>
      <c r="EZ89" s="455">
        <v>1000000</v>
      </c>
      <c r="FA89" s="455">
        <v>1000000</v>
      </c>
    </row>
    <row r="90" spans="1:157" ht="59.1" customHeight="1">
      <c r="A90" s="549"/>
      <c r="B90" s="549" t="s">
        <v>180</v>
      </c>
      <c r="C90" s="546" t="s">
        <v>181</v>
      </c>
      <c r="D90" s="544" t="s">
        <v>214</v>
      </c>
      <c r="E90" s="545" t="s">
        <v>173</v>
      </c>
      <c r="F90" s="234" t="s">
        <v>161</v>
      </c>
      <c r="G90" s="234" t="s">
        <v>161</v>
      </c>
      <c r="H90" s="234" t="s">
        <v>161</v>
      </c>
      <c r="I90" s="234" t="s">
        <v>161</v>
      </c>
      <c r="J90" s="234" t="s">
        <v>161</v>
      </c>
      <c r="K90" s="234" t="s">
        <v>161</v>
      </c>
      <c r="L90" s="234" t="s">
        <v>161</v>
      </c>
      <c r="M90" s="234" t="s">
        <v>161</v>
      </c>
      <c r="N90" s="234" t="s">
        <v>161</v>
      </c>
      <c r="O90" s="234" t="s">
        <v>161</v>
      </c>
      <c r="P90" s="234"/>
      <c r="Q90" s="234"/>
      <c r="R90" s="234"/>
      <c r="S90" s="234"/>
      <c r="T90" s="437" t="s">
        <v>54</v>
      </c>
      <c r="U90" s="591">
        <v>202400000000190</v>
      </c>
      <c r="V90" s="550" t="s">
        <v>485</v>
      </c>
      <c r="W90" s="342">
        <f>+SUMIFS('[1]SIIF 30 de Junio 2026'!$P$4:$P$749,'[1]SIIF 30 de Junio 2026'!$A$4:$A$749,$B90,'[1]SIIF 30 de Junio 2026'!$B$4:$B$749,$C90,'[1]SIIF 30 de Junio 2026'!$C$4:$C$749,$D90)/1000000</f>
        <v>1529.55</v>
      </c>
      <c r="X90" s="342"/>
      <c r="Y90" s="342">
        <f>+SUMIFS('[1]SIIF 30 de Junio 2026'!$R$4:$R$749,'[1]SIIF 30 de Junio 2026'!$A$4:$A$749,$B90,'[1]SIIF 30 de Junio 2026'!$B$4:$B$749,$C90,'[1]SIIF 30 de Junio 2026'!$C$4:$C$749,$D90)/1000000</f>
        <v>0</v>
      </c>
      <c r="Z90" s="342"/>
      <c r="AA90" s="342">
        <f>+SUMIFS('[1]SIIF 30 de Junio 2026'!$Q$4:$Q$749,'[1]SIIF 30 de Junio 2026'!$A$4:$A$749,$B90,'[1]SIIF 30 de Junio 2026'!$B$4:$B$749,$C90,'[1]SIIF 30 de Junio 2026'!$C$4:$C$749,$D90)/1000000</f>
        <v>0</v>
      </c>
      <c r="AB90" s="342"/>
      <c r="AC90" s="342"/>
      <c r="AD90" s="403">
        <f>+SUMIFS('[1]SIIF 30 de Junio 2026'!$S$4:$S$749,'[1]SIIF 30 de Junio 2026'!$A$4:$A$749,$B90,'[1]SIIF 30 de Junio 2026'!$B$4:$B$749,$C90,'[1]SIIF 30 de Junio 2026'!$C$4:$C$749,$D90)/1000000</f>
        <v>1529.55</v>
      </c>
      <c r="AE90" s="342">
        <f>+SUMIFS('[1]SIIF 30 de Junio 2026'!$T$4:$T$749,'[1]SIIF 30 de Junio 2026'!$A$4:$A$749,$B90,'[1]SIIF 30 de Junio 2026'!$B$4:$B$749,$C90,'[1]SIIF 30 de Junio 2026'!$C$4:$C$749,$D90)/1000000</f>
        <v>0</v>
      </c>
      <c r="AF90" s="342">
        <f>+SUMIFS('[1]SIIF 30 de Junio 2026'!$U$4:$U$749,'[1]SIIF 30 de Junio 2026'!$A$4:$A$749,$B90,'[1]SIIF 30 de Junio 2026'!$B$4:$B$749,$C90,'[1]SIIF 30 de Junio 2026'!$C$4:$C$749,$D90)/1000000</f>
        <v>1529.55</v>
      </c>
      <c r="AG90" s="342">
        <f>+SUMIFS('[1]SIIF 30 de Junio 2026'!$V$4:$V$749,'[1]SIIF 30 de Junio 2026'!$A$4:$A$749,$B90,'[1]SIIF 30 de Junio 2026'!$B$4:$B$749,$C90,'[1]SIIF 30 de Junio 2026'!$C$4:$C$749,$D90)/1000000</f>
        <v>0</v>
      </c>
      <c r="AH90" s="404">
        <f>+SUMIFS('[1]SIIF 30 de Junio 2026'!$W$4:$W$749,'[1]SIIF 30 de Junio 2026'!$A$4:$A$749,$B90,'[1]SIIF 30 de Junio 2026'!$B$4:$B$749,$C90,'[1]SIIF 30 de Junio 2026'!$C$4:$C$749,$D90,'[1]SIIF 30 de Junio 2026'!$D$4:$D$749,$E90,'[1]SIIF 30 de Junio 2026'!$E$4:$E$749,$F90,'[1]SIIF 30 de Junio 2026'!$F$4:$F$749,$G90,'[1]SIIF 30 de Junio 2026'!$G$4:$G$749,$H90,'[1]SIIF 30 de Junio 2026'!$H$4:$H$749,$I90,'[1]SIIF 30 de Junio 2026'!$I$4:$I$749,$J90,'[1]SIIF 30 de Junio 2026'!$J$4:$J$749,$K90,'[1]SIIF 30 de Junio 2026'!$K$4:$K$749,$L90,'[1]SIIF 30 de Junio 2026'!$L$4:$L$749,$M90,'[1]SIIF 30 de Junio 2026'!$M$4:$M$749,$N90,'[1]SIIF 30 de Junio 2026'!$N$4:$N$749,$O90)/1000000</f>
        <v>1450.3345750000001</v>
      </c>
      <c r="AI90" s="241">
        <f>+AH90/AD90</f>
        <v>0.94820998005949475</v>
      </c>
      <c r="AJ90" s="242"/>
      <c r="AK90" s="240">
        <f>INDEX(CC90:CN90,MATCH($W$1,$CC$86:$CN$86,0))</f>
        <v>1505.5</v>
      </c>
      <c r="AL90" s="240">
        <f>+AH90-AK90</f>
        <v>-55.165424999999914</v>
      </c>
      <c r="AM90" s="166">
        <f>INDEX(BC90:BN90,MATCH($W$1,$BC$86:$BN$86,0))</f>
        <v>0.9842764211696251</v>
      </c>
      <c r="AN90" s="403">
        <f>+SUMIFS('[1]SIIF 30 de Junio 2026'!$X$4:$X$749,'[1]SIIF 30 de Junio 2026'!$A$4:$A$749,$B90,'[1]SIIF 30 de Junio 2026'!$B$4:$B$749,$C90,'[1]SIIF 30 de Junio 2026'!$C$4:$C$749,$D90,'[1]SIIF 30 de Junio 2026'!$D$4:$D$749,$E90,'[1]SIIF 30 de Junio 2026'!$E$4:$E$749,$F90,'[1]SIIF 30 de Junio 2026'!$F$4:$F$749,$G90,'[1]SIIF 30 de Junio 2026'!$G$4:$G$749,$H90,'[1]SIIF 30 de Junio 2026'!$H$4:$H$749,$I90,'[1]SIIF 30 de Junio 2026'!$I$4:$I$749,$J90,'[1]SIIF 30 de Junio 2026'!$J$4:$J$749,$K90,'[1]SIIF 30 de Junio 2026'!$K$4:$K$749,$L90,'[1]SIIF 30 de Junio 2026'!$L$4:$L$749,$M90,'[1]SIIF 30 de Junio 2026'!$M$4:$M$749,$N90,'[1]SIIF 30 de Junio 2026'!$N$4:$N$749,$O90)/1000000</f>
        <v>633.32407499999999</v>
      </c>
      <c r="AO90" s="241">
        <f>+AN90/AD90</f>
        <v>0.41405908600568797</v>
      </c>
      <c r="AP90" s="242"/>
      <c r="AQ90" s="240">
        <f>INDEX(CP90:DA90,MATCH($W$1,$CP$86:$DA$86,0))</f>
        <v>582.876484</v>
      </c>
      <c r="AR90" s="240">
        <f>+AN90-AQ90</f>
        <v>50.447590999999989</v>
      </c>
      <c r="AS90" s="166">
        <f>INDEX(BP90:CA90,MATCH($W$1,$BP$86:$CA$86,0))</f>
        <v>0.38107710372331732</v>
      </c>
      <c r="AT90" s="403">
        <f>+SUMIFS('[1]SIIF 30 de Junio 2026'!$Z$4:$Z$749,'[1]SIIF 30 de Junio 2026'!$A$4:$A$749,$B90,'[1]SIIF 30 de Junio 2026'!$B$4:$B$749,$C90,'[1]SIIF 30 de Junio 2026'!$C$4:$C$749,$D90,'[1]SIIF 30 de Junio 2026'!$D$4:$D$749,$E90,'[1]SIIF 30 de Junio 2026'!$E$4:$E$749,$F90,'[1]SIIF 30 de Junio 2026'!$F$4:$F$749,$G90,'[1]SIIF 30 de Junio 2026'!$G$4:$G$749,$H90,'[1]SIIF 30 de Junio 2026'!$H$4:$H$749,$I90,'[1]SIIF 30 de Junio 2026'!$I$4:$I$749,$J90,'[1]SIIF 30 de Junio 2026'!$J$4:$J$749,$K90,'[1]SIIF 30 de Junio 2026'!$K$4:$K$749,$L90,'[1]SIIF 30 de Junio 2026'!$L$4:$L$749,$M90,'[1]SIIF 30 de Junio 2026'!$M$4:$M$749,$N90,'[1]SIIF 30 de Junio 2026'!$N$4:$N$749,$O90)/1000000</f>
        <v>579.12407499999995</v>
      </c>
      <c r="AU90" s="241">
        <f>+AT90/AD90</f>
        <v>0.37862382726945831</v>
      </c>
      <c r="AV90" s="403">
        <f>+AD90-AH90</f>
        <v>79.215424999999868</v>
      </c>
      <c r="AW90" s="344">
        <f>+AH90-AN90</f>
        <v>817.01050000000009</v>
      </c>
      <c r="AX90" s="344">
        <f>+AD90-AN90</f>
        <v>896.22592499999996</v>
      </c>
      <c r="AY90" s="345">
        <f>+AG90-AH90</f>
        <v>-1450.3345750000001</v>
      </c>
      <c r="AZ90" s="186">
        <f>AD90*AS90</f>
        <v>582.876484</v>
      </c>
      <c r="BA90" s="244">
        <f>IF(AND(AZ90=0,AN90&gt;AZ90),1,IFERROR(AN90/AZ90,1))</f>
        <v>1.0865493674642739</v>
      </c>
      <c r="BB90" s="501"/>
      <c r="BC90" s="252">
        <v>0.9842764211696251</v>
      </c>
      <c r="BD90" s="246">
        <v>0.9842764211696251</v>
      </c>
      <c r="BE90" s="246">
        <v>0.9842764211696251</v>
      </c>
      <c r="BF90" s="246">
        <v>0.9842764211696251</v>
      </c>
      <c r="BG90" s="246">
        <v>0.9842764211696251</v>
      </c>
      <c r="BH90" s="246">
        <v>0.9842764211696251</v>
      </c>
      <c r="BI90" s="246">
        <v>1</v>
      </c>
      <c r="BJ90" s="246">
        <v>1</v>
      </c>
      <c r="BK90" s="246">
        <v>1</v>
      </c>
      <c r="BL90" s="246">
        <v>1</v>
      </c>
      <c r="BM90" s="246">
        <v>1</v>
      </c>
      <c r="BN90" s="246">
        <v>1</v>
      </c>
      <c r="BP90" s="246">
        <v>0</v>
      </c>
      <c r="BQ90" s="246">
        <v>3.6914023078683272E-2</v>
      </c>
      <c r="BR90" s="246">
        <v>0.12295479323984178</v>
      </c>
      <c r="BS90" s="246">
        <v>0.20899556340100028</v>
      </c>
      <c r="BT90" s="246">
        <v>0.2950363335621588</v>
      </c>
      <c r="BU90" s="246">
        <v>0.38107710372331732</v>
      </c>
      <c r="BV90" s="246">
        <v>0.46711787388447584</v>
      </c>
      <c r="BW90" s="246">
        <v>0.55630335981170931</v>
      </c>
      <c r="BX90" s="246">
        <v>0.64548884573894283</v>
      </c>
      <c r="BY90" s="246">
        <v>0.73467433166617635</v>
      </c>
      <c r="BZ90" s="246">
        <v>0.82385981759340987</v>
      </c>
      <c r="CA90" s="246">
        <v>1</v>
      </c>
      <c r="CC90" s="452">
        <f>DC90/EC90</f>
        <v>1505.5</v>
      </c>
      <c r="CD90" s="452">
        <f t="shared" ref="CD90:CN90" si="275">DD90/ED90</f>
        <v>1505.5</v>
      </c>
      <c r="CE90" s="452">
        <f t="shared" si="275"/>
        <v>1505.5</v>
      </c>
      <c r="CF90" s="452">
        <f t="shared" si="275"/>
        <v>1505.5</v>
      </c>
      <c r="CG90" s="452">
        <f t="shared" si="275"/>
        <v>1505.5</v>
      </c>
      <c r="CH90" s="452">
        <f t="shared" si="275"/>
        <v>1505.5</v>
      </c>
      <c r="CI90" s="452">
        <f t="shared" si="275"/>
        <v>1529.55</v>
      </c>
      <c r="CJ90" s="452">
        <f t="shared" si="275"/>
        <v>1529.55</v>
      </c>
      <c r="CK90" s="452">
        <f t="shared" si="275"/>
        <v>1529.55</v>
      </c>
      <c r="CL90" s="452">
        <f t="shared" si="275"/>
        <v>1529.55</v>
      </c>
      <c r="CM90" s="452">
        <f t="shared" si="275"/>
        <v>1529.55</v>
      </c>
      <c r="CN90" s="452">
        <f t="shared" si="275"/>
        <v>1529.55</v>
      </c>
      <c r="CP90" s="453">
        <f>DP90/EP90</f>
        <v>0</v>
      </c>
      <c r="CQ90" s="453">
        <f t="shared" ref="CQ90:DA90" si="276">DQ90/EQ90</f>
        <v>56.461843999999999</v>
      </c>
      <c r="CR90" s="453">
        <f t="shared" si="276"/>
        <v>188.065504</v>
      </c>
      <c r="CS90" s="453">
        <f t="shared" si="276"/>
        <v>319.66916400000002</v>
      </c>
      <c r="CT90" s="453">
        <f t="shared" si="276"/>
        <v>451.27282400000001</v>
      </c>
      <c r="CU90" s="453">
        <f t="shared" si="276"/>
        <v>582.876484</v>
      </c>
      <c r="CV90" s="453">
        <f t="shared" si="276"/>
        <v>714.480144</v>
      </c>
      <c r="CW90" s="453">
        <f t="shared" si="276"/>
        <v>850.89380400000005</v>
      </c>
      <c r="CX90" s="453">
        <f t="shared" si="276"/>
        <v>987.30746399999998</v>
      </c>
      <c r="CY90" s="453">
        <f t="shared" si="276"/>
        <v>1123.7211239999999</v>
      </c>
      <c r="CZ90" s="453">
        <f t="shared" si="276"/>
        <v>1260.1347840000001</v>
      </c>
      <c r="DA90" s="453">
        <f t="shared" si="276"/>
        <v>1529.55</v>
      </c>
      <c r="DC90" s="452">
        <v>1505500000</v>
      </c>
      <c r="DD90" s="452">
        <v>1505500000</v>
      </c>
      <c r="DE90" s="452">
        <v>1505500000</v>
      </c>
      <c r="DF90" s="452">
        <v>1505500000</v>
      </c>
      <c r="DG90" s="452">
        <v>1505500000</v>
      </c>
      <c r="DH90" s="452">
        <v>1505500000</v>
      </c>
      <c r="DI90" s="452">
        <v>1529550000</v>
      </c>
      <c r="DJ90" s="452">
        <v>1529550000</v>
      </c>
      <c r="DK90" s="452">
        <v>1529550000</v>
      </c>
      <c r="DL90" s="452">
        <v>1529550000</v>
      </c>
      <c r="DM90" s="452">
        <v>1529550000</v>
      </c>
      <c r="DN90" s="452">
        <v>1529550000</v>
      </c>
      <c r="DP90" s="453">
        <v>0</v>
      </c>
      <c r="DQ90" s="453">
        <v>56461844</v>
      </c>
      <c r="DR90" s="453">
        <v>188065504</v>
      </c>
      <c r="DS90" s="453">
        <v>319669164</v>
      </c>
      <c r="DT90" s="453">
        <v>451272824</v>
      </c>
      <c r="DU90" s="453">
        <v>582876484</v>
      </c>
      <c r="DV90" s="453">
        <v>714480144</v>
      </c>
      <c r="DW90" s="453">
        <v>850893804</v>
      </c>
      <c r="DX90" s="453">
        <v>987307464</v>
      </c>
      <c r="DY90" s="453">
        <v>1123721124</v>
      </c>
      <c r="DZ90" s="453">
        <v>1260134784</v>
      </c>
      <c r="EA90" s="453">
        <v>1529550000</v>
      </c>
      <c r="EC90" s="452">
        <v>1000000</v>
      </c>
      <c r="ED90" s="452">
        <v>1000000</v>
      </c>
      <c r="EE90" s="452">
        <v>1000000</v>
      </c>
      <c r="EF90" s="452">
        <v>1000000</v>
      </c>
      <c r="EG90" s="452">
        <v>1000000</v>
      </c>
      <c r="EH90" s="452">
        <v>1000000</v>
      </c>
      <c r="EI90" s="452">
        <v>1000000</v>
      </c>
      <c r="EJ90" s="452">
        <v>1000000</v>
      </c>
      <c r="EK90" s="452">
        <v>1000000</v>
      </c>
      <c r="EL90" s="452">
        <v>1000000</v>
      </c>
      <c r="EM90" s="452">
        <v>1000000</v>
      </c>
      <c r="EN90" s="452">
        <v>1000000</v>
      </c>
      <c r="EP90" s="452">
        <v>1000000</v>
      </c>
      <c r="EQ90" s="452">
        <v>1000000</v>
      </c>
      <c r="ER90" s="452">
        <v>1000000</v>
      </c>
      <c r="ES90" s="452">
        <v>1000000</v>
      </c>
      <c r="ET90" s="452">
        <v>1000000</v>
      </c>
      <c r="EU90" s="452">
        <v>1000000</v>
      </c>
      <c r="EV90" s="452">
        <v>1000000</v>
      </c>
      <c r="EW90" s="452">
        <v>1000000</v>
      </c>
      <c r="EX90" s="452">
        <v>1000000</v>
      </c>
      <c r="EY90" s="452">
        <v>1000000</v>
      </c>
      <c r="EZ90" s="452">
        <v>1000000</v>
      </c>
      <c r="FA90" s="452">
        <v>1000000</v>
      </c>
    </row>
    <row r="91" spans="1:157" ht="34.5" customHeight="1">
      <c r="A91" s="177"/>
      <c r="B91" s="177"/>
      <c r="C91" s="177"/>
      <c r="D91" s="251"/>
      <c r="E91" s="177"/>
      <c r="F91" s="177"/>
      <c r="G91" s="177"/>
      <c r="H91" s="177"/>
      <c r="I91" s="177"/>
      <c r="J91" s="177"/>
      <c r="K91" s="177"/>
      <c r="L91" s="177"/>
      <c r="M91" s="177"/>
      <c r="N91" s="177"/>
      <c r="O91" s="177"/>
      <c r="P91" s="177"/>
      <c r="Q91" s="177"/>
      <c r="R91" s="177"/>
      <c r="S91" s="227"/>
      <c r="T91" s="152" t="s">
        <v>213</v>
      </c>
      <c r="U91" s="384"/>
      <c r="V91" s="152" t="s">
        <v>484</v>
      </c>
      <c r="W91" s="335">
        <f>+SUM(W90)</f>
        <v>1529.55</v>
      </c>
      <c r="X91" s="335">
        <f>+SUM(X90)</f>
        <v>0</v>
      </c>
      <c r="Y91" s="335">
        <f>+SUM(Y90)</f>
        <v>0</v>
      </c>
      <c r="Z91" s="335"/>
      <c r="AA91" s="335">
        <f t="shared" ref="AA91:AH91" si="277">+SUM(AA90)</f>
        <v>0</v>
      </c>
      <c r="AB91" s="335">
        <f t="shared" si="277"/>
        <v>0</v>
      </c>
      <c r="AC91" s="335">
        <f t="shared" si="277"/>
        <v>0</v>
      </c>
      <c r="AD91" s="398">
        <f t="shared" si="277"/>
        <v>1529.55</v>
      </c>
      <c r="AE91" s="335">
        <f t="shared" si="277"/>
        <v>0</v>
      </c>
      <c r="AF91" s="335">
        <f t="shared" si="277"/>
        <v>1529.55</v>
      </c>
      <c r="AG91" s="335">
        <f t="shared" si="277"/>
        <v>0</v>
      </c>
      <c r="AH91" s="398">
        <f t="shared" si="277"/>
        <v>1450.3345750000001</v>
      </c>
      <c r="AI91" s="163">
        <f>+AH91/AD91</f>
        <v>0.94820998005949475</v>
      </c>
      <c r="AJ91" s="253"/>
      <c r="AK91" s="181">
        <f>+SUM(AK90)</f>
        <v>1505.5</v>
      </c>
      <c r="AL91" s="181">
        <f>+SUM(AL90)</f>
        <v>-55.165424999999914</v>
      </c>
      <c r="AM91" s="166">
        <f>INDEX(BC91:BN91,MATCH($W$1,$BC$86:$BN$86,0))</f>
        <v>0.9842764211696251</v>
      </c>
      <c r="AN91" s="398">
        <f>+SUM(AN90)</f>
        <v>633.32407499999999</v>
      </c>
      <c r="AO91" s="179">
        <f>+AN91/AD91</f>
        <v>0.41405908600568797</v>
      </c>
      <c r="AP91" s="254"/>
      <c r="AQ91" s="181">
        <f>+SUM(AQ90)</f>
        <v>582.876484</v>
      </c>
      <c r="AR91" s="181">
        <f>+SUM(AR90)</f>
        <v>50.447590999999989</v>
      </c>
      <c r="AS91" s="166">
        <f>INDEX(BP91:CA91,MATCH($W$1,$BP$86:$CA$86,0))</f>
        <v>0.38107710372331732</v>
      </c>
      <c r="AT91" s="398">
        <f>+SUM(AT90)</f>
        <v>579.12407499999995</v>
      </c>
      <c r="AU91" s="179">
        <f>+AT91/AD91</f>
        <v>0.37862382726945831</v>
      </c>
      <c r="AV91" s="398">
        <f>+SUM(AV90)</f>
        <v>79.215424999999868</v>
      </c>
      <c r="AW91" s="335">
        <f>+SUM(AW90)</f>
        <v>817.01050000000009</v>
      </c>
      <c r="AX91" s="337">
        <f>+SUM(AX90)</f>
        <v>896.22592499999996</v>
      </c>
      <c r="AY91" s="335">
        <f>+AG91-AH91</f>
        <v>-1450.3345750000001</v>
      </c>
      <c r="AZ91" s="247">
        <f>+SUM(AZ90)</f>
        <v>582.876484</v>
      </c>
      <c r="BA91" s="244">
        <f>IF(AND(AZ91=0,AN91&gt;AZ91),1,IFERROR(AN91/AZ91,1))</f>
        <v>1.0865493674642739</v>
      </c>
      <c r="BB91" s="501"/>
      <c r="BC91" s="255">
        <f t="shared" ref="BC91:BN91" si="278">BC90</f>
        <v>0.9842764211696251</v>
      </c>
      <c r="BD91" s="255">
        <f t="shared" si="278"/>
        <v>0.9842764211696251</v>
      </c>
      <c r="BE91" s="255">
        <f t="shared" si="278"/>
        <v>0.9842764211696251</v>
      </c>
      <c r="BF91" s="255">
        <f t="shared" si="278"/>
        <v>0.9842764211696251</v>
      </c>
      <c r="BG91" s="255">
        <f t="shared" si="278"/>
        <v>0.9842764211696251</v>
      </c>
      <c r="BH91" s="255">
        <f t="shared" si="278"/>
        <v>0.9842764211696251</v>
      </c>
      <c r="BI91" s="255">
        <f t="shared" si="278"/>
        <v>1</v>
      </c>
      <c r="BJ91" s="255">
        <f t="shared" si="278"/>
        <v>1</v>
      </c>
      <c r="BK91" s="255">
        <f t="shared" si="278"/>
        <v>1</v>
      </c>
      <c r="BL91" s="255">
        <f t="shared" si="278"/>
        <v>1</v>
      </c>
      <c r="BM91" s="255">
        <f t="shared" si="278"/>
        <v>1</v>
      </c>
      <c r="BN91" s="255">
        <f t="shared" si="278"/>
        <v>1</v>
      </c>
      <c r="BP91" s="256">
        <f t="shared" ref="BP91:CA91" si="279">BP90</f>
        <v>0</v>
      </c>
      <c r="BQ91" s="256">
        <f t="shared" si="279"/>
        <v>3.6914023078683272E-2</v>
      </c>
      <c r="BR91" s="256">
        <f t="shared" si="279"/>
        <v>0.12295479323984178</v>
      </c>
      <c r="BS91" s="256">
        <f t="shared" si="279"/>
        <v>0.20899556340100028</v>
      </c>
      <c r="BT91" s="256">
        <f t="shared" si="279"/>
        <v>0.2950363335621588</v>
      </c>
      <c r="BU91" s="256">
        <f t="shared" si="279"/>
        <v>0.38107710372331732</v>
      </c>
      <c r="BV91" s="256">
        <f t="shared" si="279"/>
        <v>0.46711787388447584</v>
      </c>
      <c r="BW91" s="256">
        <f t="shared" si="279"/>
        <v>0.55630335981170931</v>
      </c>
      <c r="BX91" s="256">
        <f t="shared" si="279"/>
        <v>0.64548884573894283</v>
      </c>
      <c r="BY91" s="256">
        <f t="shared" si="279"/>
        <v>0.73467433166617635</v>
      </c>
      <c r="BZ91" s="256">
        <f t="shared" si="279"/>
        <v>0.82385981759340987</v>
      </c>
      <c r="CA91" s="256">
        <f t="shared" si="279"/>
        <v>1</v>
      </c>
      <c r="CC91" s="454">
        <f>CC90</f>
        <v>1505.5</v>
      </c>
      <c r="CD91" s="454">
        <f t="shared" ref="CD91:CN91" si="280">CD90</f>
        <v>1505.5</v>
      </c>
      <c r="CE91" s="454">
        <f t="shared" si="280"/>
        <v>1505.5</v>
      </c>
      <c r="CF91" s="454">
        <f t="shared" si="280"/>
        <v>1505.5</v>
      </c>
      <c r="CG91" s="454">
        <f t="shared" si="280"/>
        <v>1505.5</v>
      </c>
      <c r="CH91" s="454">
        <f t="shared" si="280"/>
        <v>1505.5</v>
      </c>
      <c r="CI91" s="454">
        <f t="shared" si="280"/>
        <v>1529.55</v>
      </c>
      <c r="CJ91" s="454">
        <f t="shared" si="280"/>
        <v>1529.55</v>
      </c>
      <c r="CK91" s="454">
        <f t="shared" si="280"/>
        <v>1529.55</v>
      </c>
      <c r="CL91" s="454">
        <f t="shared" si="280"/>
        <v>1529.55</v>
      </c>
      <c r="CM91" s="454">
        <f t="shared" si="280"/>
        <v>1529.55</v>
      </c>
      <c r="CN91" s="454">
        <f t="shared" si="280"/>
        <v>1529.55</v>
      </c>
      <c r="CP91" s="455">
        <f t="shared" ref="CP91:DA91" si="281">CP90</f>
        <v>0</v>
      </c>
      <c r="CQ91" s="455">
        <f t="shared" si="281"/>
        <v>56.461843999999999</v>
      </c>
      <c r="CR91" s="455">
        <f t="shared" si="281"/>
        <v>188.065504</v>
      </c>
      <c r="CS91" s="455">
        <f t="shared" si="281"/>
        <v>319.66916400000002</v>
      </c>
      <c r="CT91" s="455">
        <f t="shared" si="281"/>
        <v>451.27282400000001</v>
      </c>
      <c r="CU91" s="455">
        <f t="shared" si="281"/>
        <v>582.876484</v>
      </c>
      <c r="CV91" s="455">
        <f t="shared" si="281"/>
        <v>714.480144</v>
      </c>
      <c r="CW91" s="455">
        <f t="shared" si="281"/>
        <v>850.89380400000005</v>
      </c>
      <c r="CX91" s="455">
        <f t="shared" si="281"/>
        <v>987.30746399999998</v>
      </c>
      <c r="CY91" s="455">
        <f t="shared" si="281"/>
        <v>1123.7211239999999</v>
      </c>
      <c r="CZ91" s="455">
        <f t="shared" si="281"/>
        <v>1260.1347840000001</v>
      </c>
      <c r="DA91" s="455">
        <f t="shared" si="281"/>
        <v>1529.55</v>
      </c>
      <c r="DC91" s="455">
        <f t="shared" ref="DC91:DN91" si="282">DC90</f>
        <v>1505500000</v>
      </c>
      <c r="DD91" s="455">
        <f t="shared" si="282"/>
        <v>1505500000</v>
      </c>
      <c r="DE91" s="455">
        <f t="shared" si="282"/>
        <v>1505500000</v>
      </c>
      <c r="DF91" s="455">
        <f t="shared" si="282"/>
        <v>1505500000</v>
      </c>
      <c r="DG91" s="455">
        <f t="shared" si="282"/>
        <v>1505500000</v>
      </c>
      <c r="DH91" s="455">
        <f t="shared" si="282"/>
        <v>1505500000</v>
      </c>
      <c r="DI91" s="455">
        <f t="shared" si="282"/>
        <v>1529550000</v>
      </c>
      <c r="DJ91" s="455">
        <f t="shared" si="282"/>
        <v>1529550000</v>
      </c>
      <c r="DK91" s="455">
        <f t="shared" si="282"/>
        <v>1529550000</v>
      </c>
      <c r="DL91" s="455">
        <f t="shared" si="282"/>
        <v>1529550000</v>
      </c>
      <c r="DM91" s="455">
        <f t="shared" si="282"/>
        <v>1529550000</v>
      </c>
      <c r="DN91" s="455">
        <f t="shared" si="282"/>
        <v>1529550000</v>
      </c>
      <c r="DP91" s="455">
        <f t="shared" ref="DP91:EA91" si="283">DP90</f>
        <v>0</v>
      </c>
      <c r="DQ91" s="455">
        <f t="shared" si="283"/>
        <v>56461844</v>
      </c>
      <c r="DR91" s="455">
        <f t="shared" si="283"/>
        <v>188065504</v>
      </c>
      <c r="DS91" s="455">
        <f t="shared" si="283"/>
        <v>319669164</v>
      </c>
      <c r="DT91" s="455">
        <f t="shared" si="283"/>
        <v>451272824</v>
      </c>
      <c r="DU91" s="455">
        <f t="shared" si="283"/>
        <v>582876484</v>
      </c>
      <c r="DV91" s="455">
        <f t="shared" si="283"/>
        <v>714480144</v>
      </c>
      <c r="DW91" s="455">
        <f t="shared" si="283"/>
        <v>850893804</v>
      </c>
      <c r="DX91" s="455">
        <f t="shared" si="283"/>
        <v>987307464</v>
      </c>
      <c r="DY91" s="455">
        <f t="shared" si="283"/>
        <v>1123721124</v>
      </c>
      <c r="DZ91" s="455">
        <f t="shared" si="283"/>
        <v>1260134784</v>
      </c>
      <c r="EA91" s="455">
        <f t="shared" si="283"/>
        <v>1529550000</v>
      </c>
      <c r="EC91" s="454">
        <v>1000000</v>
      </c>
      <c r="ED91" s="455">
        <v>1000000</v>
      </c>
      <c r="EE91" s="455">
        <v>1000000</v>
      </c>
      <c r="EF91" s="455">
        <v>1000000</v>
      </c>
      <c r="EG91" s="455">
        <v>1000000</v>
      </c>
      <c r="EH91" s="455">
        <v>1000000</v>
      </c>
      <c r="EI91" s="455">
        <v>1000000</v>
      </c>
      <c r="EJ91" s="455">
        <v>1000000</v>
      </c>
      <c r="EK91" s="455">
        <v>1000000</v>
      </c>
      <c r="EL91" s="455">
        <v>1000000</v>
      </c>
      <c r="EM91" s="455">
        <v>1000000</v>
      </c>
      <c r="EN91" s="455">
        <v>1000000</v>
      </c>
      <c r="EP91" s="455">
        <v>1000000</v>
      </c>
      <c r="EQ91" s="455">
        <v>1000000</v>
      </c>
      <c r="ER91" s="455">
        <v>1000000</v>
      </c>
      <c r="ES91" s="455">
        <v>1000000</v>
      </c>
      <c r="ET91" s="455">
        <v>1000000</v>
      </c>
      <c r="EU91" s="455">
        <v>1000000</v>
      </c>
      <c r="EV91" s="455">
        <v>1000000</v>
      </c>
      <c r="EW91" s="455">
        <v>1000000</v>
      </c>
      <c r="EX91" s="455">
        <v>1000000</v>
      </c>
      <c r="EY91" s="455">
        <v>1000000</v>
      </c>
      <c r="EZ91" s="455">
        <v>1000000</v>
      </c>
      <c r="FA91" s="455">
        <v>1000000</v>
      </c>
    </row>
    <row r="92" spans="1:157" ht="54" customHeight="1">
      <c r="A92" s="177"/>
      <c r="B92" s="177"/>
      <c r="C92" s="177"/>
      <c r="D92" s="177"/>
      <c r="E92" s="177"/>
      <c r="F92" s="177"/>
      <c r="G92" s="177"/>
      <c r="H92" s="177"/>
      <c r="I92" s="177"/>
      <c r="J92" s="177"/>
      <c r="K92" s="177"/>
      <c r="L92" s="177"/>
      <c r="M92" s="177"/>
      <c r="N92" s="177"/>
      <c r="O92" s="177"/>
      <c r="P92" s="177"/>
      <c r="Q92" s="177"/>
      <c r="R92" s="177"/>
      <c r="S92" s="227"/>
      <c r="T92" s="250" t="s">
        <v>122</v>
      </c>
      <c r="U92" s="383"/>
      <c r="V92" s="250" t="s">
        <v>122</v>
      </c>
      <c r="W92" s="152" t="s">
        <v>425</v>
      </c>
      <c r="X92" s="152" t="s">
        <v>123</v>
      </c>
      <c r="Y92" s="152" t="s">
        <v>124</v>
      </c>
      <c r="Z92" s="152" t="s">
        <v>125</v>
      </c>
      <c r="AA92" s="152" t="s">
        <v>126</v>
      </c>
      <c r="AB92" s="152" t="s">
        <v>127</v>
      </c>
      <c r="AC92" s="151" t="s">
        <v>128</v>
      </c>
      <c r="AD92" s="394" t="s">
        <v>424</v>
      </c>
      <c r="AE92" s="151" t="s">
        <v>423</v>
      </c>
      <c r="AF92" s="151" t="s">
        <v>129</v>
      </c>
      <c r="AG92" s="329" t="s">
        <v>130</v>
      </c>
      <c r="AH92" s="394" t="s">
        <v>7</v>
      </c>
      <c r="AI92" s="153" t="s">
        <v>131</v>
      </c>
      <c r="AJ92" s="154" t="s">
        <v>132</v>
      </c>
      <c r="AK92" s="154" t="s">
        <v>133</v>
      </c>
      <c r="AL92" s="154" t="s">
        <v>134</v>
      </c>
      <c r="AM92" s="155" t="s">
        <v>135</v>
      </c>
      <c r="AN92" s="394" t="s">
        <v>136</v>
      </c>
      <c r="AO92" s="153" t="s">
        <v>137</v>
      </c>
      <c r="AP92" s="154"/>
      <c r="AQ92" s="154" t="s">
        <v>139</v>
      </c>
      <c r="AR92" s="154" t="s">
        <v>140</v>
      </c>
      <c r="AS92" s="155" t="s">
        <v>141</v>
      </c>
      <c r="AT92" s="394" t="s">
        <v>142</v>
      </c>
      <c r="AU92" s="153" t="s">
        <v>143</v>
      </c>
      <c r="AV92" s="394" t="s">
        <v>144</v>
      </c>
      <c r="AW92" s="348" t="s">
        <v>145</v>
      </c>
      <c r="AX92" s="348" t="s">
        <v>146</v>
      </c>
      <c r="AY92" s="329" t="s">
        <v>147</v>
      </c>
      <c r="AZ92" s="232" t="s">
        <v>148</v>
      </c>
      <c r="BA92" s="233" t="s">
        <v>149</v>
      </c>
      <c r="BC92" s="158" t="s">
        <v>150</v>
      </c>
      <c r="BD92" s="158" t="s">
        <v>151</v>
      </c>
      <c r="BE92" s="158" t="s">
        <v>152</v>
      </c>
      <c r="BF92" s="158" t="s">
        <v>153</v>
      </c>
      <c r="BG92" s="158" t="s">
        <v>154</v>
      </c>
      <c r="BH92" s="158" t="s">
        <v>155</v>
      </c>
      <c r="BI92" s="158" t="s">
        <v>156</v>
      </c>
      <c r="BJ92" s="158" t="s">
        <v>157</v>
      </c>
      <c r="BK92" s="158" t="s">
        <v>104</v>
      </c>
      <c r="BL92" s="158" t="s">
        <v>158</v>
      </c>
      <c r="BM92" s="158" t="s">
        <v>159</v>
      </c>
      <c r="BN92" s="158" t="s">
        <v>160</v>
      </c>
      <c r="BP92" s="158" t="s">
        <v>150</v>
      </c>
      <c r="BQ92" s="158" t="s">
        <v>151</v>
      </c>
      <c r="BR92" s="158" t="s">
        <v>152</v>
      </c>
      <c r="BS92" s="158" t="s">
        <v>153</v>
      </c>
      <c r="BT92" s="158" t="s">
        <v>154</v>
      </c>
      <c r="BU92" s="158" t="s">
        <v>155</v>
      </c>
      <c r="BV92" s="158" t="s">
        <v>156</v>
      </c>
      <c r="BW92" s="158" t="s">
        <v>157</v>
      </c>
      <c r="BX92" s="158" t="s">
        <v>104</v>
      </c>
      <c r="BY92" s="158" t="s">
        <v>158</v>
      </c>
      <c r="BZ92" s="158" t="s">
        <v>159</v>
      </c>
      <c r="CA92" s="158" t="s">
        <v>160</v>
      </c>
      <c r="CC92" s="447" t="s">
        <v>150</v>
      </c>
      <c r="CD92" s="447" t="s">
        <v>151</v>
      </c>
      <c r="CE92" s="447" t="s">
        <v>152</v>
      </c>
      <c r="CF92" s="447" t="s">
        <v>153</v>
      </c>
      <c r="CG92" s="447" t="s">
        <v>154</v>
      </c>
      <c r="CH92" s="447" t="s">
        <v>155</v>
      </c>
      <c r="CI92" s="447" t="s">
        <v>156</v>
      </c>
      <c r="CJ92" s="447" t="s">
        <v>157</v>
      </c>
      <c r="CK92" s="447" t="s">
        <v>104</v>
      </c>
      <c r="CL92" s="447" t="s">
        <v>158</v>
      </c>
      <c r="CM92" s="447" t="s">
        <v>159</v>
      </c>
      <c r="CN92" s="447" t="s">
        <v>160</v>
      </c>
      <c r="CP92" s="447" t="s">
        <v>150</v>
      </c>
      <c r="CQ92" s="447" t="s">
        <v>151</v>
      </c>
      <c r="CR92" s="447" t="s">
        <v>152</v>
      </c>
      <c r="CS92" s="447" t="s">
        <v>153</v>
      </c>
      <c r="CT92" s="447" t="s">
        <v>154</v>
      </c>
      <c r="CU92" s="447" t="s">
        <v>155</v>
      </c>
      <c r="CV92" s="447" t="s">
        <v>156</v>
      </c>
      <c r="CW92" s="447" t="s">
        <v>157</v>
      </c>
      <c r="CX92" s="447" t="s">
        <v>104</v>
      </c>
      <c r="CY92" s="447" t="s">
        <v>158</v>
      </c>
      <c r="CZ92" s="447" t="s">
        <v>159</v>
      </c>
      <c r="DA92" s="447" t="s">
        <v>160</v>
      </c>
      <c r="DC92" s="447" t="s">
        <v>150</v>
      </c>
      <c r="DD92" s="447" t="s">
        <v>151</v>
      </c>
      <c r="DE92" s="447" t="s">
        <v>152</v>
      </c>
      <c r="DF92" s="447" t="s">
        <v>153</v>
      </c>
      <c r="DG92" s="447" t="s">
        <v>154</v>
      </c>
      <c r="DH92" s="447" t="s">
        <v>155</v>
      </c>
      <c r="DI92" s="447" t="s">
        <v>156</v>
      </c>
      <c r="DJ92" s="447" t="s">
        <v>157</v>
      </c>
      <c r="DK92" s="447" t="s">
        <v>104</v>
      </c>
      <c r="DL92" s="447" t="s">
        <v>158</v>
      </c>
      <c r="DM92" s="447" t="s">
        <v>159</v>
      </c>
      <c r="DN92" s="447" t="s">
        <v>160</v>
      </c>
      <c r="DP92" s="447" t="s">
        <v>150</v>
      </c>
      <c r="DQ92" s="447" t="s">
        <v>151</v>
      </c>
      <c r="DR92" s="447" t="s">
        <v>152</v>
      </c>
      <c r="DS92" s="447" t="s">
        <v>153</v>
      </c>
      <c r="DT92" s="447" t="s">
        <v>154</v>
      </c>
      <c r="DU92" s="447" t="s">
        <v>155</v>
      </c>
      <c r="DV92" s="447" t="s">
        <v>156</v>
      </c>
      <c r="DW92" s="447" t="s">
        <v>157</v>
      </c>
      <c r="DX92" s="447" t="s">
        <v>104</v>
      </c>
      <c r="DY92" s="447" t="s">
        <v>158</v>
      </c>
      <c r="DZ92" s="447" t="s">
        <v>159</v>
      </c>
      <c r="EA92" s="447" t="s">
        <v>160</v>
      </c>
      <c r="EC92" s="447" t="s">
        <v>150</v>
      </c>
      <c r="ED92" s="447" t="s">
        <v>151</v>
      </c>
      <c r="EE92" s="447" t="s">
        <v>152</v>
      </c>
      <c r="EF92" s="447" t="s">
        <v>153</v>
      </c>
      <c r="EG92" s="447" t="s">
        <v>154</v>
      </c>
      <c r="EH92" s="447" t="s">
        <v>155</v>
      </c>
      <c r="EI92" s="447" t="s">
        <v>156</v>
      </c>
      <c r="EJ92" s="447" t="s">
        <v>157</v>
      </c>
      <c r="EK92" s="447" t="s">
        <v>104</v>
      </c>
      <c r="EL92" s="447" t="s">
        <v>158</v>
      </c>
      <c r="EM92" s="447" t="s">
        <v>159</v>
      </c>
      <c r="EN92" s="447" t="s">
        <v>160</v>
      </c>
      <c r="EP92" s="447" t="s">
        <v>150</v>
      </c>
      <c r="EQ92" s="447" t="s">
        <v>151</v>
      </c>
      <c r="ER92" s="447" t="s">
        <v>152</v>
      </c>
      <c r="ES92" s="447" t="s">
        <v>153</v>
      </c>
      <c r="ET92" s="447" t="s">
        <v>154</v>
      </c>
      <c r="EU92" s="447" t="s">
        <v>155</v>
      </c>
      <c r="EV92" s="447" t="s">
        <v>156</v>
      </c>
      <c r="EW92" s="447" t="s">
        <v>157</v>
      </c>
      <c r="EX92" s="447" t="s">
        <v>104</v>
      </c>
      <c r="EY92" s="447" t="s">
        <v>158</v>
      </c>
      <c r="EZ92" s="447" t="s">
        <v>159</v>
      </c>
      <c r="FA92" s="447" t="s">
        <v>160</v>
      </c>
    </row>
    <row r="93" spans="1:157" ht="42.75" customHeight="1">
      <c r="A93" s="551"/>
      <c r="B93" s="551" t="s">
        <v>180</v>
      </c>
      <c r="C93" s="218" t="s">
        <v>181</v>
      </c>
      <c r="D93" s="441" t="s">
        <v>215</v>
      </c>
      <c r="E93" s="234" t="s">
        <v>173</v>
      </c>
      <c r="F93" s="234" t="s">
        <v>161</v>
      </c>
      <c r="G93" s="234" t="s">
        <v>161</v>
      </c>
      <c r="H93" s="234" t="s">
        <v>161</v>
      </c>
      <c r="I93" s="234" t="s">
        <v>161</v>
      </c>
      <c r="J93" s="234" t="s">
        <v>161</v>
      </c>
      <c r="K93" s="234" t="s">
        <v>161</v>
      </c>
      <c r="L93" s="234" t="s">
        <v>161</v>
      </c>
      <c r="M93" s="234" t="s">
        <v>161</v>
      </c>
      <c r="N93" s="234" t="s">
        <v>161</v>
      </c>
      <c r="O93" s="234" t="s">
        <v>161</v>
      </c>
      <c r="P93" s="234"/>
      <c r="Q93" s="234"/>
      <c r="R93" s="234" t="s">
        <v>212</v>
      </c>
      <c r="S93" s="235"/>
      <c r="T93" s="433" t="s">
        <v>47</v>
      </c>
      <c r="U93" s="589">
        <v>202300000000310</v>
      </c>
      <c r="V93" s="572" t="s">
        <v>483</v>
      </c>
      <c r="W93" s="341">
        <f>+SUMIFS('[1]SIIF 30 de Junio 2026'!$P$4:$P$749,'[1]SIIF 30 de Junio 2026'!$A$4:$A$749,$B93,'[1]SIIF 30 de Junio 2026'!$B$4:$B$749,$C93,'[1]SIIF 30 de Junio 2026'!$C$4:$C$749,$D93)/1000000</f>
        <v>6383.1180000000004</v>
      </c>
      <c r="X93" s="342"/>
      <c r="Y93" s="342">
        <f>+SUMIFS('[1]SIIF 30 de Junio 2026'!$R$4:$R$749,'[1]SIIF 30 de Junio 2026'!$A$4:$A$749,$B93,'[1]SIIF 30 de Junio 2026'!$B$4:$B$749,$C93,'[1]SIIF 30 de Junio 2026'!$C$4:$C$749,$D93)/1000000</f>
        <v>0</v>
      </c>
      <c r="Z93" s="342"/>
      <c r="AA93" s="342">
        <f>+SUMIFS('[1]SIIF 30 de Junio 2026'!$Q$4:$Q$749,'[1]SIIF 30 de Junio 2026'!$A$4:$A$749,$B93,'[1]SIIF 30 de Junio 2026'!$B$4:$B$749,$C93,'[1]SIIF 30 de Junio 2026'!$C$4:$C$749,$D93)/1000000</f>
        <v>0</v>
      </c>
      <c r="AB93" s="342"/>
      <c r="AC93" s="342"/>
      <c r="AD93" s="403">
        <f>+SUMIFS('[1]SIIF 30 de Junio 2026'!$S$4:$S$749,'[1]SIIF 30 de Junio 2026'!$A$4:$A$749,$B93,'[1]SIIF 30 de Junio 2026'!$B$4:$B$749,$C93,'[1]SIIF 30 de Junio 2026'!$C$4:$C$749,$D93)/1000000</f>
        <v>6383.1180000000004</v>
      </c>
      <c r="AE93" s="342">
        <f>+SUMIFS('[1]SIIF 30 de Junio 2026'!$T$4:$T$749,'[1]SIIF 30 de Junio 2026'!$A$4:$A$749,$B93,'[1]SIIF 30 de Junio 2026'!$B$4:$B$749,$C93,'[1]SIIF 30 de Junio 2026'!$C$4:$C$749,$D93)/1000000</f>
        <v>0</v>
      </c>
      <c r="AF93" s="342">
        <f>+SUMIFS('[1]SIIF 30 de Junio 2026'!$U$4:$U$749,'[1]SIIF 30 de Junio 2026'!$A$4:$A$749,$B93,'[1]SIIF 30 de Junio 2026'!$B$4:$B$749,$C93,'[1]SIIF 30 de Junio 2026'!$C$4:$C$749,$D93)/1000000</f>
        <v>6179.828297</v>
      </c>
      <c r="AG93" s="342">
        <f>+SUMIFS('[1]SIIF 30 de Junio 2026'!$V$4:$V$749,'[1]SIIF 30 de Junio 2026'!$A$4:$A$749,$B93,'[1]SIIF 30 de Junio 2026'!$B$4:$B$749,$C93,'[1]SIIF 30 de Junio 2026'!$C$4:$C$749,$D93)/1000000</f>
        <v>203.289703</v>
      </c>
      <c r="AH93" s="404">
        <f>+SUMIFS('[1]SIIF 30 de Junio 2026'!$W$4:$W$749,'[1]SIIF 30 de Junio 2026'!$A$4:$A$749,$B93,'[1]SIIF 30 de Junio 2026'!$B$4:$B$749,$C93,'[1]SIIF 30 de Junio 2026'!$C$4:$C$749,$D93,'[1]SIIF 30 de Junio 2026'!$D$4:$D$749,$E93,'[1]SIIF 30 de Junio 2026'!$E$4:$E$749,$F93,'[1]SIIF 30 de Junio 2026'!$F$4:$F$749,$G93,'[1]SIIF 30 de Junio 2026'!$G$4:$G$749,$H93,'[1]SIIF 30 de Junio 2026'!$H$4:$H$749,$I93,'[1]SIIF 30 de Junio 2026'!$I$4:$I$749,$J93,'[1]SIIF 30 de Junio 2026'!$J$4:$J$749,$K93,'[1]SIIF 30 de Junio 2026'!$K$4:$K$749,$L93,'[1]SIIF 30 de Junio 2026'!$L$4:$L$749,$M93,'[1]SIIF 30 de Junio 2026'!$M$4:$M$749,$N93,'[1]SIIF 30 de Junio 2026'!$N$4:$N$749,$O93)/1000000</f>
        <v>5872.1953089999997</v>
      </c>
      <c r="AI93" s="238">
        <f>+AH93/AD93</f>
        <v>0.91995719161074563</v>
      </c>
      <c r="AJ93" s="239"/>
      <c r="AK93" s="240">
        <f>INDEX(CC93:CN93,MATCH($W$1,$CC$86:$CN$86,0))</f>
        <v>6338.1180000000004</v>
      </c>
      <c r="AL93" s="240">
        <f>+AH93-AK93</f>
        <v>-465.92269100000067</v>
      </c>
      <c r="AM93" s="166">
        <f>INDEX(BC93:BN93,MATCH($W$1,$BC$86:$BN$86,0))</f>
        <v>0.99295015382764351</v>
      </c>
      <c r="AN93" s="404">
        <f>+SUMIFS('[1]SIIF 30 de Junio 2026'!$X$4:$X$749,'[1]SIIF 30 de Junio 2026'!$A$4:$A$749,$B93,'[1]SIIF 30 de Junio 2026'!$B$4:$B$749,$C93,'[1]SIIF 30 de Junio 2026'!$C$4:$C$749,$D93,'[1]SIIF 30 de Junio 2026'!$D$4:$D$749,$E93,'[1]SIIF 30 de Junio 2026'!$E$4:$E$749,$F93,'[1]SIIF 30 de Junio 2026'!$F$4:$F$749,$G93,'[1]SIIF 30 de Junio 2026'!$G$4:$G$749,$H93,'[1]SIIF 30 de Junio 2026'!$H$4:$H$749,$I93,'[1]SIIF 30 de Junio 2026'!$I$4:$I$749,$J93,'[1]SIIF 30 de Junio 2026'!$J$4:$J$749,$K93,'[1]SIIF 30 de Junio 2026'!$K$4:$K$749,$L93,'[1]SIIF 30 de Junio 2026'!$L$4:$L$749,$M93,'[1]SIIF 30 de Junio 2026'!$M$4:$M$749,$N93,'[1]SIIF 30 de Junio 2026'!$N$4:$N$749,$O93)/1000000</f>
        <v>2361.1888180000001</v>
      </c>
      <c r="AO93" s="241">
        <f>+AN93/AD93</f>
        <v>0.3699115100175181</v>
      </c>
      <c r="AP93" s="242"/>
      <c r="AQ93" s="240">
        <f>INDEX(CP93:DA93,MATCH($W$1,$CP$86:$DA$86,0))</f>
        <v>2591.5900999999999</v>
      </c>
      <c r="AR93" s="240">
        <f>+AN93-AQ93</f>
        <v>-230.40128199999981</v>
      </c>
      <c r="AS93" s="166">
        <f>INDEX(BP93:CA93,MATCH($W$1,$BP$86:$CA$86,0))</f>
        <v>0.40600692326226773</v>
      </c>
      <c r="AT93" s="404">
        <f>+SUMIFS('[1]SIIF 30 de Junio 2026'!$Z$4:$Z$749,'[1]SIIF 30 de Junio 2026'!$A$4:$A$749,$B93,'[1]SIIF 30 de Junio 2026'!$B$4:$B$749,$C93,'[1]SIIF 30 de Junio 2026'!$C$4:$C$749,$D93,'[1]SIIF 30 de Junio 2026'!$D$4:$D$749,$E93,'[1]SIIF 30 de Junio 2026'!$E$4:$E$749,$F93,'[1]SIIF 30 de Junio 2026'!$F$4:$F$749,$G93,'[1]SIIF 30 de Junio 2026'!$G$4:$G$749,$H93,'[1]SIIF 30 de Junio 2026'!$H$4:$H$749,$I93,'[1]SIIF 30 de Junio 2026'!$I$4:$I$749,$J93,'[1]SIIF 30 de Junio 2026'!$J$4:$J$749,$K93,'[1]SIIF 30 de Junio 2026'!$K$4:$K$749,$L93,'[1]SIIF 30 de Junio 2026'!$L$4:$L$749,$M93,'[1]SIIF 30 de Junio 2026'!$M$4:$M$749,$N93,'[1]SIIF 30 de Junio 2026'!$N$4:$N$749,$O93)/1000000</f>
        <v>2361.1888180000001</v>
      </c>
      <c r="AU93" s="241">
        <f>+AT93/AD93</f>
        <v>0.3699115100175181</v>
      </c>
      <c r="AV93" s="403">
        <f>+AD93-AH93</f>
        <v>510.92269100000067</v>
      </c>
      <c r="AW93" s="343">
        <f>+AH93-AN93</f>
        <v>3511.0064909999996</v>
      </c>
      <c r="AX93" s="344">
        <f>+AD93-AN93</f>
        <v>4021.9291820000003</v>
      </c>
      <c r="AY93" s="342">
        <f>+AG93-AH93</f>
        <v>-5668.9056059999994</v>
      </c>
      <c r="AZ93" s="186">
        <f>AD93*AS93</f>
        <v>2591.5900999999999</v>
      </c>
      <c r="BA93" s="244">
        <f>IF(AND(AZ93=0,AN93&gt;AZ93),1,IFERROR(AN93/AZ93,1))</f>
        <v>0.91109655728349948</v>
      </c>
      <c r="BC93" s="245">
        <v>0.96251972781953898</v>
      </c>
      <c r="BD93" s="246">
        <v>0.96251972781953898</v>
      </c>
      <c r="BE93" s="246">
        <v>0.96251972781953898</v>
      </c>
      <c r="BF93" s="246">
        <v>0.99295015382764351</v>
      </c>
      <c r="BG93" s="246">
        <v>0.99295015382764351</v>
      </c>
      <c r="BH93" s="246">
        <v>0.99295015382764351</v>
      </c>
      <c r="BI93" s="246">
        <v>1</v>
      </c>
      <c r="BJ93" s="246">
        <v>1</v>
      </c>
      <c r="BK93" s="246">
        <v>1</v>
      </c>
      <c r="BL93" s="246">
        <v>1</v>
      </c>
      <c r="BM93" s="246">
        <v>1</v>
      </c>
      <c r="BN93" s="246">
        <v>1</v>
      </c>
      <c r="BP93" s="246">
        <v>0</v>
      </c>
      <c r="BQ93" s="246">
        <v>7.8311257915018959E-2</v>
      </c>
      <c r="BR93" s="246">
        <v>0.15662251583003792</v>
      </c>
      <c r="BS93" s="246">
        <v>0.23493377374505689</v>
      </c>
      <c r="BT93" s="246">
        <v>0.31324503166007583</v>
      </c>
      <c r="BU93" s="246">
        <v>0.40600692326226773</v>
      </c>
      <c r="BV93" s="246">
        <v>0.48659664446121786</v>
      </c>
      <c r="BW93" s="246">
        <v>0.57071128874634625</v>
      </c>
      <c r="BX93" s="246">
        <v>0.65130100994529627</v>
      </c>
      <c r="BY93" s="246">
        <v>0.73541565423042465</v>
      </c>
      <c r="BZ93" s="246">
        <v>0.8182838387133059</v>
      </c>
      <c r="CA93" s="246">
        <v>1</v>
      </c>
      <c r="CC93" s="452">
        <f>DC93/EC93</f>
        <v>6143.8770000000004</v>
      </c>
      <c r="CD93" s="452">
        <f t="shared" ref="CD93:CN95" si="284">DD93/ED93</f>
        <v>6143.8770000000004</v>
      </c>
      <c r="CE93" s="452">
        <f t="shared" si="284"/>
        <v>6143.8770000000004</v>
      </c>
      <c r="CF93" s="452">
        <f t="shared" si="284"/>
        <v>6338.1180000000004</v>
      </c>
      <c r="CG93" s="452">
        <f t="shared" si="284"/>
        <v>6338.1180000000004</v>
      </c>
      <c r="CH93" s="452">
        <f t="shared" si="284"/>
        <v>6338.1180000000004</v>
      </c>
      <c r="CI93" s="452">
        <f t="shared" si="284"/>
        <v>6383.1180000000004</v>
      </c>
      <c r="CJ93" s="452">
        <f t="shared" si="284"/>
        <v>6383.1180000000004</v>
      </c>
      <c r="CK93" s="452">
        <f t="shared" si="284"/>
        <v>6383.1180000000004</v>
      </c>
      <c r="CL93" s="452">
        <f t="shared" si="284"/>
        <v>6383.1180000000004</v>
      </c>
      <c r="CM93" s="452">
        <f t="shared" si="284"/>
        <v>6383.1180000000004</v>
      </c>
      <c r="CN93" s="452">
        <f t="shared" si="284"/>
        <v>6383.1180000000004</v>
      </c>
      <c r="CP93" s="453">
        <f t="shared" ref="CP93:DA95" si="285">DP93/EP93</f>
        <v>0</v>
      </c>
      <c r="CQ93" s="453">
        <f t="shared" si="285"/>
        <v>499.87</v>
      </c>
      <c r="CR93" s="453">
        <f t="shared" si="285"/>
        <v>999.74</v>
      </c>
      <c r="CS93" s="453">
        <f t="shared" si="285"/>
        <v>1499.61</v>
      </c>
      <c r="CT93" s="453">
        <f t="shared" si="285"/>
        <v>1999.48</v>
      </c>
      <c r="CU93" s="453">
        <f t="shared" si="285"/>
        <v>2591.5900999999999</v>
      </c>
      <c r="CV93" s="453">
        <f t="shared" si="285"/>
        <v>3106.0038</v>
      </c>
      <c r="CW93" s="453">
        <f t="shared" si="285"/>
        <v>3642.9175</v>
      </c>
      <c r="CX93" s="453">
        <f t="shared" si="285"/>
        <v>4157.3311999999996</v>
      </c>
      <c r="CY93" s="453">
        <f t="shared" si="285"/>
        <v>4694.2448999999997</v>
      </c>
      <c r="CZ93" s="453">
        <f t="shared" si="285"/>
        <v>5223.2022999999999</v>
      </c>
      <c r="DA93" s="453">
        <f t="shared" si="285"/>
        <v>6383.1180000000004</v>
      </c>
      <c r="DC93" s="456">
        <v>6143877000</v>
      </c>
      <c r="DD93" s="453">
        <v>6143877000</v>
      </c>
      <c r="DE93" s="453">
        <v>6143877000</v>
      </c>
      <c r="DF93" s="453">
        <v>6338118000</v>
      </c>
      <c r="DG93" s="453">
        <v>6338118000</v>
      </c>
      <c r="DH93" s="453">
        <v>6338118000</v>
      </c>
      <c r="DI93" s="453">
        <v>6383118000</v>
      </c>
      <c r="DJ93" s="453">
        <v>6383118000</v>
      </c>
      <c r="DK93" s="453">
        <v>6383118000</v>
      </c>
      <c r="DL93" s="453">
        <v>6383118000</v>
      </c>
      <c r="DM93" s="453">
        <v>6383118000</v>
      </c>
      <c r="DN93" s="453">
        <v>6383118000</v>
      </c>
      <c r="DP93" s="453">
        <v>0</v>
      </c>
      <c r="DQ93" s="453">
        <v>499870000</v>
      </c>
      <c r="DR93" s="453">
        <v>999740000</v>
      </c>
      <c r="DS93" s="453">
        <v>1499610000</v>
      </c>
      <c r="DT93" s="453">
        <v>1999480000</v>
      </c>
      <c r="DU93" s="453">
        <v>2591590100</v>
      </c>
      <c r="DV93" s="453">
        <v>3106003800</v>
      </c>
      <c r="DW93" s="453">
        <v>3642917500</v>
      </c>
      <c r="DX93" s="453">
        <v>4157331200</v>
      </c>
      <c r="DY93" s="453">
        <v>4694244900</v>
      </c>
      <c r="DZ93" s="453">
        <v>5223202300</v>
      </c>
      <c r="EA93" s="453">
        <v>6383118000</v>
      </c>
      <c r="EC93" s="456">
        <v>1000000</v>
      </c>
      <c r="ED93" s="453">
        <v>1000000</v>
      </c>
      <c r="EE93" s="453">
        <v>1000000</v>
      </c>
      <c r="EF93" s="453">
        <v>1000000</v>
      </c>
      <c r="EG93" s="453">
        <v>1000000</v>
      </c>
      <c r="EH93" s="453">
        <v>1000000</v>
      </c>
      <c r="EI93" s="453">
        <v>1000000</v>
      </c>
      <c r="EJ93" s="453">
        <v>1000000</v>
      </c>
      <c r="EK93" s="453">
        <v>1000000</v>
      </c>
      <c r="EL93" s="453">
        <v>1000000</v>
      </c>
      <c r="EM93" s="453">
        <v>1000000</v>
      </c>
      <c r="EN93" s="453">
        <v>1000000</v>
      </c>
      <c r="EP93" s="453">
        <v>1000000</v>
      </c>
      <c r="EQ93" s="453">
        <v>1000000</v>
      </c>
      <c r="ER93" s="453">
        <v>1000000</v>
      </c>
      <c r="ES93" s="453">
        <v>1000000</v>
      </c>
      <c r="ET93" s="453">
        <v>1000000</v>
      </c>
      <c r="EU93" s="453">
        <v>1000000</v>
      </c>
      <c r="EV93" s="453">
        <v>1000000</v>
      </c>
      <c r="EW93" s="453">
        <v>1000000</v>
      </c>
      <c r="EX93" s="453">
        <v>1000000</v>
      </c>
      <c r="EY93" s="453">
        <v>1000000</v>
      </c>
      <c r="EZ93" s="453">
        <v>1000000</v>
      </c>
      <c r="FA93" s="453">
        <v>1000000</v>
      </c>
    </row>
    <row r="94" spans="1:157" ht="46.5" customHeight="1">
      <c r="A94" s="551"/>
      <c r="B94" s="551" t="s">
        <v>180</v>
      </c>
      <c r="C94" s="218" t="s">
        <v>181</v>
      </c>
      <c r="D94" s="441" t="s">
        <v>216</v>
      </c>
      <c r="E94" s="234" t="s">
        <v>173</v>
      </c>
      <c r="F94" s="234" t="s">
        <v>161</v>
      </c>
      <c r="G94" s="234" t="s">
        <v>161</v>
      </c>
      <c r="H94" s="234" t="s">
        <v>161</v>
      </c>
      <c r="I94" s="234" t="s">
        <v>161</v>
      </c>
      <c r="J94" s="234" t="s">
        <v>161</v>
      </c>
      <c r="K94" s="234" t="s">
        <v>161</v>
      </c>
      <c r="L94" s="234" t="s">
        <v>161</v>
      </c>
      <c r="M94" s="234" t="s">
        <v>161</v>
      </c>
      <c r="N94" s="234" t="s">
        <v>161</v>
      </c>
      <c r="O94" s="234" t="s">
        <v>161</v>
      </c>
      <c r="P94" s="234"/>
      <c r="Q94" s="234"/>
      <c r="R94" s="177" t="s">
        <v>217</v>
      </c>
      <c r="S94" s="227"/>
      <c r="T94" s="435" t="s">
        <v>48</v>
      </c>
      <c r="U94" s="588">
        <v>2022011000075</v>
      </c>
      <c r="V94" s="572" t="s">
        <v>482</v>
      </c>
      <c r="W94" s="341">
        <f>+SUMIFS('[1]SIIF 30 de Junio 2026'!$P$4:$P$749,'[1]SIIF 30 de Junio 2026'!$A$4:$A$749,$B94,'[1]SIIF 30 de Junio 2026'!$B$4:$B$749,$C94,'[1]SIIF 30 de Junio 2026'!$C$4:$C$749,$D94)/1000000</f>
        <v>1100</v>
      </c>
      <c r="X94" s="342">
        <v>0</v>
      </c>
      <c r="Y94" s="342">
        <f>+SUMIFS('[1]SIIF 30 de Junio 2026'!$R$4:$R$749,'[1]SIIF 30 de Junio 2026'!$A$4:$A$749,$B94,'[1]SIIF 30 de Junio 2026'!$B$4:$B$749,$C94,'[1]SIIF 30 de Junio 2026'!$C$4:$C$749,$D94)/1000000</f>
        <v>0</v>
      </c>
      <c r="Z94" s="342"/>
      <c r="AA94" s="342">
        <f>+SUMIFS('[1]SIIF 30 de Junio 2026'!$Q$4:$Q$749,'[1]SIIF 30 de Junio 2026'!$A$4:$A$749,$B94,'[1]SIIF 30 de Junio 2026'!$B$4:$B$749,$C94,'[1]SIIF 30 de Junio 2026'!$C$4:$C$749,$D94)/1000000</f>
        <v>0</v>
      </c>
      <c r="AB94" s="342">
        <v>0</v>
      </c>
      <c r="AC94" s="342">
        <f>+AA94+AB94</f>
        <v>0</v>
      </c>
      <c r="AD94" s="403">
        <f>+SUMIFS('[1]SIIF 30 de Junio 2026'!$S$4:$S$749,'[1]SIIF 30 de Junio 2026'!$A$4:$A$749,$B94,'[1]SIIF 30 de Junio 2026'!$B$4:$B$749,$C94,'[1]SIIF 30 de Junio 2026'!$C$4:$C$749,$D94)/1000000</f>
        <v>1100</v>
      </c>
      <c r="AE94" s="342">
        <f>+SUMIFS('[1]SIIF 30 de Junio 2026'!$T$4:$T$749,'[1]SIIF 30 de Junio 2026'!$A$4:$A$749,$B94,'[1]SIIF 30 de Junio 2026'!$B$4:$B$749,$C94,'[1]SIIF 30 de Junio 2026'!$C$4:$C$749,$D94)/1000000</f>
        <v>0</v>
      </c>
      <c r="AF94" s="342">
        <f>+SUMIFS('[1]SIIF 30 de Junio 2026'!$U$4:$U$749,'[1]SIIF 30 de Junio 2026'!$A$4:$A$749,$B94,'[1]SIIF 30 de Junio 2026'!$B$4:$B$749,$C94,'[1]SIIF 30 de Junio 2026'!$C$4:$C$749,$D94)/1000000</f>
        <v>1100</v>
      </c>
      <c r="AG94" s="342">
        <f>+SUMIFS('[1]SIIF 30 de Junio 2026'!$V$4:$V$749,'[1]SIIF 30 de Junio 2026'!$A$4:$A$749,$B94,'[1]SIIF 30 de Junio 2026'!$B$4:$B$749,$C94,'[1]SIIF 30 de Junio 2026'!$C$4:$C$749,$D94)/1000000</f>
        <v>0</v>
      </c>
      <c r="AH94" s="404">
        <f>+SUMIFS('[1]SIIF 30 de Junio 2026'!$W$4:$W$749,'[1]SIIF 30 de Junio 2026'!$A$4:$A$749,$B94,'[1]SIIF 30 de Junio 2026'!$B$4:$B$749,$C94,'[1]SIIF 30 de Junio 2026'!$C$4:$C$749,$D94,'[1]SIIF 30 de Junio 2026'!$D$4:$D$749,$E94,'[1]SIIF 30 de Junio 2026'!$E$4:$E$749,$F94,'[1]SIIF 30 de Junio 2026'!$F$4:$F$749,$G94,'[1]SIIF 30 de Junio 2026'!$G$4:$G$749,$H94,'[1]SIIF 30 de Junio 2026'!$H$4:$H$749,$I94,'[1]SIIF 30 de Junio 2026'!$I$4:$I$749,$J94,'[1]SIIF 30 de Junio 2026'!$J$4:$J$749,$K94,'[1]SIIF 30 de Junio 2026'!$K$4:$K$749,$L94,'[1]SIIF 30 de Junio 2026'!$L$4:$L$749,$M94,'[1]SIIF 30 de Junio 2026'!$M$4:$M$749,$N94,'[1]SIIF 30 de Junio 2026'!$N$4:$N$749,$O94)/1000000</f>
        <v>968.98878000000002</v>
      </c>
      <c r="AI94" s="241">
        <f>+AH94/AD94</f>
        <v>0.8808988909090909</v>
      </c>
      <c r="AJ94" s="242" t="e">
        <f>+AH94/AG94</f>
        <v>#DIV/0!</v>
      </c>
      <c r="AK94" s="240">
        <f>INDEX(CC94:CN94,MATCH($W$1,$CC$86:$CN$86,0))</f>
        <v>1094</v>
      </c>
      <c r="AL94" s="240">
        <f>+AH94-AK94</f>
        <v>-125.01121999999998</v>
      </c>
      <c r="AM94" s="166">
        <f>INDEX(BC94:BN94,MATCH($W$1,$BC$86:$BN$86,0))</f>
        <v>0.99454545454545451</v>
      </c>
      <c r="AN94" s="404">
        <f>+SUMIFS('[1]SIIF 30 de Junio 2026'!$X$4:$X$749,'[1]SIIF 30 de Junio 2026'!$A$4:$A$749,$B94,'[1]SIIF 30 de Junio 2026'!$B$4:$B$749,$C94,'[1]SIIF 30 de Junio 2026'!$C$4:$C$749,$D94,'[1]SIIF 30 de Junio 2026'!$D$4:$D$749,$E94,'[1]SIIF 30 de Junio 2026'!$E$4:$E$749,$F94,'[1]SIIF 30 de Junio 2026'!$F$4:$F$749,$G94,'[1]SIIF 30 de Junio 2026'!$G$4:$G$749,$H94,'[1]SIIF 30 de Junio 2026'!$H$4:$H$749,$I94,'[1]SIIF 30 de Junio 2026'!$I$4:$I$749,$J94,'[1]SIIF 30 de Junio 2026'!$J$4:$J$749,$K94,'[1]SIIF 30 de Junio 2026'!$K$4:$K$749,$L94,'[1]SIIF 30 de Junio 2026'!$L$4:$L$749,$M94,'[1]SIIF 30 de Junio 2026'!$M$4:$M$749,$N94,'[1]SIIF 30 de Junio 2026'!$N$4:$N$749,$O94)/1000000</f>
        <v>358.58240000000001</v>
      </c>
      <c r="AO94" s="241">
        <f>+AN94/AD94</f>
        <v>0.325984</v>
      </c>
      <c r="AP94" s="242" t="e">
        <f>+AN94/AG94</f>
        <v>#DIV/0!</v>
      </c>
      <c r="AQ94" s="240">
        <f>INDEX(CP94:DA94,MATCH($W$1,$CP$86:$DA$86,0))</f>
        <v>648.8909092727273</v>
      </c>
      <c r="AR94" s="240">
        <f>+AN94-AQ94</f>
        <v>-290.30850927272729</v>
      </c>
      <c r="AS94" s="166">
        <f>INDEX(BP94:CA94,MATCH($W$1,$BP$86:$CA$86,0))</f>
        <v>0.58990082651406595</v>
      </c>
      <c r="AT94" s="404">
        <f>+SUMIFS('[1]SIIF 30 de Junio 2026'!$Z$4:$Z$749,'[1]SIIF 30 de Junio 2026'!$A$4:$A$749,$B94,'[1]SIIF 30 de Junio 2026'!$B$4:$B$749,$C94,'[1]SIIF 30 de Junio 2026'!$C$4:$C$749,$D94,'[1]SIIF 30 de Junio 2026'!$D$4:$D$749,$E94,'[1]SIIF 30 de Junio 2026'!$E$4:$E$749,$F94,'[1]SIIF 30 de Junio 2026'!$F$4:$F$749,$G94,'[1]SIIF 30 de Junio 2026'!$G$4:$G$749,$H94,'[1]SIIF 30 de Junio 2026'!$H$4:$H$749,$I94,'[1]SIIF 30 de Junio 2026'!$I$4:$I$749,$J94,'[1]SIIF 30 de Junio 2026'!$J$4:$J$749,$K94,'[1]SIIF 30 de Junio 2026'!$K$4:$K$749,$L94,'[1]SIIF 30 de Junio 2026'!$L$4:$L$749,$M94,'[1]SIIF 30 de Junio 2026'!$M$4:$M$749,$N94,'[1]SIIF 30 de Junio 2026'!$N$4:$N$749,$O94)/1000000</f>
        <v>358.58240000000001</v>
      </c>
      <c r="AU94" s="241">
        <f>+AT94/AD94</f>
        <v>0.325984</v>
      </c>
      <c r="AV94" s="403">
        <f>+AD94-AH94</f>
        <v>131.01121999999998</v>
      </c>
      <c r="AW94" s="344">
        <f>+AH94-AN94</f>
        <v>610.40638000000001</v>
      </c>
      <c r="AX94" s="349">
        <f>+AD94-AN94</f>
        <v>741.41759999999999</v>
      </c>
      <c r="AY94" s="354">
        <f>+AG94-AH94</f>
        <v>-968.98878000000002</v>
      </c>
      <c r="AZ94" s="186">
        <f>AD94*AS94</f>
        <v>648.89090916547252</v>
      </c>
      <c r="BA94" s="244">
        <f>IF(AND(AZ94=0,AN94&gt;AZ94),1,IFERROR(AN94/AZ94,1))</f>
        <v>0.55260814250143631</v>
      </c>
      <c r="BC94" s="252">
        <v>0.99454545454545451</v>
      </c>
      <c r="BD94" s="246">
        <v>0.99454545454545451</v>
      </c>
      <c r="BE94" s="246">
        <v>0.99454545454545451</v>
      </c>
      <c r="BF94" s="246">
        <v>0.99454545454545451</v>
      </c>
      <c r="BG94" s="246">
        <v>0.99454545454545451</v>
      </c>
      <c r="BH94" s="246">
        <v>0.99454545454545451</v>
      </c>
      <c r="BI94" s="246">
        <v>1</v>
      </c>
      <c r="BJ94" s="246">
        <v>1</v>
      </c>
      <c r="BK94" s="246">
        <v>1</v>
      </c>
      <c r="BL94" s="246">
        <v>1</v>
      </c>
      <c r="BM94" s="246">
        <v>1</v>
      </c>
      <c r="BN94" s="246">
        <v>1</v>
      </c>
      <c r="BP94" s="246">
        <v>0</v>
      </c>
      <c r="BQ94" s="246">
        <v>0.18983471087771325</v>
      </c>
      <c r="BR94" s="246">
        <v>0.29621487614938596</v>
      </c>
      <c r="BS94" s="246">
        <v>0.40259504142105862</v>
      </c>
      <c r="BT94" s="246">
        <v>0.50352066123908745</v>
      </c>
      <c r="BU94" s="246">
        <v>0.58990082651406595</v>
      </c>
      <c r="BV94" s="246">
        <v>0.67900826451586627</v>
      </c>
      <c r="BW94" s="246">
        <v>0.76084297524614153</v>
      </c>
      <c r="BX94" s="246">
        <v>0.83449586779595086</v>
      </c>
      <c r="BY94" s="246">
        <v>0.90087603307423503</v>
      </c>
      <c r="BZ94" s="246">
        <v>0.9672561983525193</v>
      </c>
      <c r="CA94" s="246">
        <v>0.99999999999999956</v>
      </c>
      <c r="CC94" s="452">
        <f t="shared" ref="CC94:CC95" si="286">DC94/EC94</f>
        <v>1094</v>
      </c>
      <c r="CD94" s="452">
        <f t="shared" si="284"/>
        <v>1094</v>
      </c>
      <c r="CE94" s="452">
        <f t="shared" si="284"/>
        <v>1094</v>
      </c>
      <c r="CF94" s="452">
        <f t="shared" si="284"/>
        <v>1094</v>
      </c>
      <c r="CG94" s="452">
        <f t="shared" si="284"/>
        <v>1094</v>
      </c>
      <c r="CH94" s="452">
        <f t="shared" si="284"/>
        <v>1094</v>
      </c>
      <c r="CI94" s="452">
        <f t="shared" si="284"/>
        <v>1100</v>
      </c>
      <c r="CJ94" s="452">
        <f t="shared" si="284"/>
        <v>1100</v>
      </c>
      <c r="CK94" s="452">
        <f t="shared" si="284"/>
        <v>1100</v>
      </c>
      <c r="CL94" s="452">
        <f t="shared" si="284"/>
        <v>1100</v>
      </c>
      <c r="CM94" s="452">
        <f t="shared" si="284"/>
        <v>1100</v>
      </c>
      <c r="CN94" s="452">
        <f t="shared" si="284"/>
        <v>1100</v>
      </c>
      <c r="CP94" s="453">
        <f t="shared" si="285"/>
        <v>0</v>
      </c>
      <c r="CQ94" s="453">
        <f t="shared" si="285"/>
        <v>208.81818200000001</v>
      </c>
      <c r="CR94" s="453">
        <f t="shared" si="285"/>
        <v>325.83636381818184</v>
      </c>
      <c r="CS94" s="453">
        <f t="shared" si="285"/>
        <v>442.85454563636364</v>
      </c>
      <c r="CT94" s="453">
        <f t="shared" si="285"/>
        <v>553.8727274545455</v>
      </c>
      <c r="CU94" s="453">
        <f t="shared" si="285"/>
        <v>648.8909092727273</v>
      </c>
      <c r="CV94" s="453">
        <f t="shared" si="285"/>
        <v>746.90909109090899</v>
      </c>
      <c r="CW94" s="453">
        <f t="shared" si="285"/>
        <v>836.92727290909079</v>
      </c>
      <c r="CX94" s="453">
        <f t="shared" si="285"/>
        <v>917.94545472727248</v>
      </c>
      <c r="CY94" s="453">
        <f t="shared" si="285"/>
        <v>990.96363654545428</v>
      </c>
      <c r="CZ94" s="453">
        <f t="shared" si="285"/>
        <v>1063.981818363636</v>
      </c>
      <c r="DA94" s="453">
        <f t="shared" si="285"/>
        <v>1100.0000001818178</v>
      </c>
      <c r="DC94" s="452">
        <v>1094000000</v>
      </c>
      <c r="DD94" s="453">
        <v>1094000000</v>
      </c>
      <c r="DE94" s="453">
        <v>1094000000</v>
      </c>
      <c r="DF94" s="453">
        <v>1094000000</v>
      </c>
      <c r="DG94" s="453">
        <v>1094000000</v>
      </c>
      <c r="DH94" s="453">
        <v>1094000000</v>
      </c>
      <c r="DI94" s="453">
        <v>1100000000</v>
      </c>
      <c r="DJ94" s="453">
        <v>1100000000</v>
      </c>
      <c r="DK94" s="453">
        <v>1100000000</v>
      </c>
      <c r="DL94" s="453">
        <v>1100000000</v>
      </c>
      <c r="DM94" s="453">
        <v>1100000000</v>
      </c>
      <c r="DN94" s="453">
        <v>1100000000</v>
      </c>
      <c r="DP94" s="453">
        <v>0</v>
      </c>
      <c r="DQ94" s="453">
        <v>208818182</v>
      </c>
      <c r="DR94" s="453">
        <v>325836363.81818181</v>
      </c>
      <c r="DS94" s="453">
        <v>442854545.63636363</v>
      </c>
      <c r="DT94" s="453">
        <v>553872727.4545455</v>
      </c>
      <c r="DU94" s="453">
        <v>648890909.27272725</v>
      </c>
      <c r="DV94" s="453">
        <v>746909091.090909</v>
      </c>
      <c r="DW94" s="453">
        <v>836927272.90909076</v>
      </c>
      <c r="DX94" s="453">
        <v>917945454.72727251</v>
      </c>
      <c r="DY94" s="453">
        <v>990963636.54545426</v>
      </c>
      <c r="DZ94" s="453">
        <v>1063981818.363636</v>
      </c>
      <c r="EA94" s="453">
        <v>1100000000.1818178</v>
      </c>
      <c r="EC94" s="452">
        <v>1000000</v>
      </c>
      <c r="ED94" s="453">
        <v>1000000</v>
      </c>
      <c r="EE94" s="453">
        <v>1000000</v>
      </c>
      <c r="EF94" s="453">
        <v>1000000</v>
      </c>
      <c r="EG94" s="453">
        <v>1000000</v>
      </c>
      <c r="EH94" s="453">
        <v>1000000</v>
      </c>
      <c r="EI94" s="453">
        <v>1000000</v>
      </c>
      <c r="EJ94" s="453">
        <v>1000000</v>
      </c>
      <c r="EK94" s="453">
        <v>1000000</v>
      </c>
      <c r="EL94" s="453">
        <v>1000000</v>
      </c>
      <c r="EM94" s="453">
        <v>1000000</v>
      </c>
      <c r="EN94" s="453">
        <v>1000000</v>
      </c>
      <c r="EP94" s="453">
        <v>1000000</v>
      </c>
      <c r="EQ94" s="453">
        <v>1000000</v>
      </c>
      <c r="ER94" s="453">
        <v>1000000</v>
      </c>
      <c r="ES94" s="453">
        <v>1000000</v>
      </c>
      <c r="ET94" s="453">
        <v>1000000</v>
      </c>
      <c r="EU94" s="453">
        <v>1000000</v>
      </c>
      <c r="EV94" s="453">
        <v>1000000</v>
      </c>
      <c r="EW94" s="453">
        <v>1000000</v>
      </c>
      <c r="EX94" s="453">
        <v>1000000</v>
      </c>
      <c r="EY94" s="453">
        <v>1000000</v>
      </c>
      <c r="EZ94" s="453">
        <v>1000000</v>
      </c>
      <c r="FA94" s="453">
        <v>1000000</v>
      </c>
    </row>
    <row r="95" spans="1:157" ht="44.25" customHeight="1">
      <c r="A95" s="551"/>
      <c r="B95" s="551" t="s">
        <v>180</v>
      </c>
      <c r="C95" s="218" t="s">
        <v>181</v>
      </c>
      <c r="D95" s="441" t="s">
        <v>218</v>
      </c>
      <c r="E95" s="234" t="s">
        <v>173</v>
      </c>
      <c r="F95" s="234" t="s">
        <v>161</v>
      </c>
      <c r="G95" s="234" t="s">
        <v>161</v>
      </c>
      <c r="H95" s="234" t="s">
        <v>161</v>
      </c>
      <c r="I95" s="234" t="s">
        <v>161</v>
      </c>
      <c r="J95" s="234" t="s">
        <v>161</v>
      </c>
      <c r="K95" s="234" t="s">
        <v>161</v>
      </c>
      <c r="L95" s="234" t="s">
        <v>161</v>
      </c>
      <c r="M95" s="234" t="s">
        <v>161</v>
      </c>
      <c r="N95" s="234" t="s">
        <v>161</v>
      </c>
      <c r="O95" s="234" t="s">
        <v>161</v>
      </c>
      <c r="P95" s="234"/>
      <c r="Q95" s="234"/>
      <c r="R95" s="234" t="s">
        <v>212</v>
      </c>
      <c r="S95" s="235"/>
      <c r="T95" s="436" t="s">
        <v>49</v>
      </c>
      <c r="U95" s="589">
        <v>202300000000335</v>
      </c>
      <c r="V95" s="572" t="s">
        <v>481</v>
      </c>
      <c r="W95" s="341">
        <f>+SUMIFS('[1]SIIF 30 de Junio 2026'!$P$4:$P$749,'[1]SIIF 30 de Junio 2026'!$A$4:$A$749,$B95,'[1]SIIF 30 de Junio 2026'!$B$4:$B$749,$C95,'[1]SIIF 30 de Junio 2026'!$C$4:$C$749,$D95)/1000000</f>
        <v>1693.84</v>
      </c>
      <c r="X95" s="342"/>
      <c r="Y95" s="342">
        <f>+SUMIFS('[1]SIIF 30 de Junio 2026'!$R$4:$R$749,'[1]SIIF 30 de Junio 2026'!$A$4:$A$749,$B95,'[1]SIIF 30 de Junio 2026'!$B$4:$B$749,$C95,'[1]SIIF 30 de Junio 2026'!$C$4:$C$749,$D95)/1000000</f>
        <v>0</v>
      </c>
      <c r="Z95" s="342"/>
      <c r="AA95" s="342">
        <f>+SUMIFS('[1]SIIF 30 de Junio 2026'!$Q$4:$Q$749,'[1]SIIF 30 de Junio 2026'!$A$4:$A$749,$B95,'[1]SIIF 30 de Junio 2026'!$B$4:$B$749,$C95,'[1]SIIF 30 de Junio 2026'!$C$4:$C$749,$D95)/1000000</f>
        <v>0</v>
      </c>
      <c r="AB95" s="342"/>
      <c r="AC95" s="342">
        <f>+AA95+AB95</f>
        <v>0</v>
      </c>
      <c r="AD95" s="403">
        <f>+SUMIFS('[1]SIIF 30 de Junio 2026'!$S$4:$S$749,'[1]SIIF 30 de Junio 2026'!$A$4:$A$749,$B95,'[1]SIIF 30 de Junio 2026'!$B$4:$B$749,$C95,'[1]SIIF 30 de Junio 2026'!$C$4:$C$749,$D95)/1000000</f>
        <v>1693.84</v>
      </c>
      <c r="AE95" s="342">
        <f>+SUMIFS('[1]SIIF 30 de Junio 2026'!$T$4:$T$749,'[1]SIIF 30 de Junio 2026'!$A$4:$A$749,$B95,'[1]SIIF 30 de Junio 2026'!$B$4:$B$749,$C95,'[1]SIIF 30 de Junio 2026'!$C$4:$C$749,$D95)/1000000</f>
        <v>0</v>
      </c>
      <c r="AF95" s="342">
        <f>+SUMIFS('[1]SIIF 30 de Junio 2026'!$U$4:$U$749,'[1]SIIF 30 de Junio 2026'!$A$4:$A$749,$B95,'[1]SIIF 30 de Junio 2026'!$B$4:$B$749,$C95,'[1]SIIF 30 de Junio 2026'!$C$4:$C$749,$D95)/1000000</f>
        <v>1693.84</v>
      </c>
      <c r="AG95" s="342">
        <f>+SUMIFS('[1]SIIF 30 de Junio 2026'!$V$4:$V$749,'[1]SIIF 30 de Junio 2026'!$A$4:$A$749,$B95,'[1]SIIF 30 de Junio 2026'!$B$4:$B$749,$C95,'[1]SIIF 30 de Junio 2026'!$C$4:$C$749,$D95)/1000000</f>
        <v>0</v>
      </c>
      <c r="AH95" s="404">
        <f>+SUMIFS('[1]SIIF 30 de Junio 2026'!$W$4:$W$749,'[1]SIIF 30 de Junio 2026'!$A$4:$A$749,$B95,'[1]SIIF 30 de Junio 2026'!$B$4:$B$749,$C95,'[1]SIIF 30 de Junio 2026'!$C$4:$C$749,$D95,'[1]SIIF 30 de Junio 2026'!$D$4:$D$749,$E95,'[1]SIIF 30 de Junio 2026'!$E$4:$E$749,$F95,'[1]SIIF 30 de Junio 2026'!$F$4:$F$749,$G95,'[1]SIIF 30 de Junio 2026'!$G$4:$G$749,$H95,'[1]SIIF 30 de Junio 2026'!$H$4:$H$749,$I95,'[1]SIIF 30 de Junio 2026'!$I$4:$I$749,$J95,'[1]SIIF 30 de Junio 2026'!$J$4:$J$749,$K95,'[1]SIIF 30 de Junio 2026'!$K$4:$K$749,$L95,'[1]SIIF 30 de Junio 2026'!$L$4:$L$749,$M95,'[1]SIIF 30 de Junio 2026'!$M$4:$M$749,$N95,'[1]SIIF 30 de Junio 2026'!$N$4:$N$749,$O95)/1000000</f>
        <v>1540.8114989999999</v>
      </c>
      <c r="AI95" s="238">
        <f>+AH95/AD95</f>
        <v>0.90965587009398763</v>
      </c>
      <c r="AJ95" s="239"/>
      <c r="AK95" s="240">
        <f>INDEX(CC95:CN95,MATCH($W$1,$CC$86:$CN$86,0))</f>
        <v>513.6</v>
      </c>
      <c r="AL95" s="240">
        <f>+AH95-AK95</f>
        <v>1027.211499</v>
      </c>
      <c r="AM95" s="166">
        <f>INDEX(BC95:BN95,MATCH($W$1,$BC$86:$BN$86,0))</f>
        <v>0.854508099938601</v>
      </c>
      <c r="AN95" s="404">
        <f>+SUMIFS('[1]SIIF 30 de Junio 2026'!$X$4:$X$749,'[1]SIIF 30 de Junio 2026'!$A$4:$A$749,$B95,'[1]SIIF 30 de Junio 2026'!$B$4:$B$749,$C95,'[1]SIIF 30 de Junio 2026'!$C$4:$C$749,$D95,'[1]SIIF 30 de Junio 2026'!$D$4:$D$749,$E95,'[1]SIIF 30 de Junio 2026'!$E$4:$E$749,$F95,'[1]SIIF 30 de Junio 2026'!$F$4:$F$749,$G95,'[1]SIIF 30 de Junio 2026'!$G$4:$G$749,$H95,'[1]SIIF 30 de Junio 2026'!$H$4:$H$749,$I95,'[1]SIIF 30 de Junio 2026'!$I$4:$I$749,$J95,'[1]SIIF 30 de Junio 2026'!$J$4:$J$749,$K95,'[1]SIIF 30 de Junio 2026'!$K$4:$K$749,$L95,'[1]SIIF 30 de Junio 2026'!$L$4:$L$749,$M95,'[1]SIIF 30 de Junio 2026'!$M$4:$M$749,$N95,'[1]SIIF 30 de Junio 2026'!$N$4:$N$749,$O95)/1000000</f>
        <v>595.81272300000001</v>
      </c>
      <c r="AO95" s="241">
        <f>+AN95/AD95</f>
        <v>0.35175265845652481</v>
      </c>
      <c r="AP95" s="242"/>
      <c r="AQ95" s="240">
        <f>INDEX(CP95:DA95,MATCH($W$1,$CP$86:$DA$86,0))</f>
        <v>460.4883636363636</v>
      </c>
      <c r="AR95" s="240">
        <f>+AN95-AQ95</f>
        <v>135.3243593636364</v>
      </c>
      <c r="AS95" s="166">
        <f>INDEX(BP95:CA95,MATCH($W$1,$BP$86:$CA$86,0))</f>
        <v>0.30321636045907524</v>
      </c>
      <c r="AT95" s="404">
        <f>+SUMIFS('[1]SIIF 30 de Junio 2026'!$Z$4:$Z$749,'[1]SIIF 30 de Junio 2026'!$A$4:$A$749,$B95,'[1]SIIF 30 de Junio 2026'!$B$4:$B$749,$C95,'[1]SIIF 30 de Junio 2026'!$C$4:$C$749,$D95,'[1]SIIF 30 de Junio 2026'!$D$4:$D$749,$E95,'[1]SIIF 30 de Junio 2026'!$E$4:$E$749,$F95,'[1]SIIF 30 de Junio 2026'!$F$4:$F$749,$G95,'[1]SIIF 30 de Junio 2026'!$G$4:$G$749,$H95,'[1]SIIF 30 de Junio 2026'!$H$4:$H$749,$I95,'[1]SIIF 30 de Junio 2026'!$I$4:$I$749,$J95,'[1]SIIF 30 de Junio 2026'!$J$4:$J$749,$K95,'[1]SIIF 30 de Junio 2026'!$K$4:$K$749,$L95,'[1]SIIF 30 de Junio 2026'!$L$4:$L$749,$M95,'[1]SIIF 30 de Junio 2026'!$M$4:$M$749,$N95,'[1]SIIF 30 de Junio 2026'!$N$4:$N$749,$O95)/1000000</f>
        <v>595.81272300000001</v>
      </c>
      <c r="AU95" s="241">
        <f>+AT95/AD95</f>
        <v>0.35175265845652481</v>
      </c>
      <c r="AV95" s="403">
        <f>+AD95-AH95</f>
        <v>153.02850100000001</v>
      </c>
      <c r="AW95" s="344">
        <f>+AH95-AN95</f>
        <v>944.99877599999991</v>
      </c>
      <c r="AX95" s="344">
        <f>+AD95-AN95</f>
        <v>1098.0272769999999</v>
      </c>
      <c r="AY95" s="345">
        <f>+AG95-AH95</f>
        <v>-1540.8114989999999</v>
      </c>
      <c r="AZ95" s="186">
        <f>AD95*AS95</f>
        <v>513.6</v>
      </c>
      <c r="BA95" s="244">
        <f>IF(AND(AZ95=0,AN95&gt;AZ95),1,IFERROR(AN95/AZ95,1))</f>
        <v>1.1600715011682243</v>
      </c>
      <c r="BC95" s="252">
        <v>0</v>
      </c>
      <c r="BD95" s="246">
        <v>0.84270060926651869</v>
      </c>
      <c r="BE95" s="246">
        <v>0.84270060926651869</v>
      </c>
      <c r="BF95" s="246">
        <v>0.84270060926651869</v>
      </c>
      <c r="BG95" s="246">
        <v>0.84270060926651869</v>
      </c>
      <c r="BH95" s="246">
        <v>0.854508099938601</v>
      </c>
      <c r="BI95" s="246">
        <v>0.854508099938601</v>
      </c>
      <c r="BJ95" s="246">
        <v>0.854508099938601</v>
      </c>
      <c r="BK95" s="246">
        <v>0.90341472630236619</v>
      </c>
      <c r="BL95" s="246">
        <v>0.90341472630236619</v>
      </c>
      <c r="BM95" s="246">
        <v>0.90341472630236619</v>
      </c>
      <c r="BN95" s="246">
        <v>1</v>
      </c>
      <c r="BP95" s="246">
        <v>0</v>
      </c>
      <c r="BQ95" s="246">
        <v>0</v>
      </c>
      <c r="BR95" s="246">
        <v>7.580409011476881E-2</v>
      </c>
      <c r="BS95" s="246">
        <v>0.15160818022953762</v>
      </c>
      <c r="BT95" s="246">
        <v>0.22741227034430642</v>
      </c>
      <c r="BU95" s="246">
        <v>0.30321636045907524</v>
      </c>
      <c r="BV95" s="246">
        <v>0.37902045057384404</v>
      </c>
      <c r="BW95" s="246">
        <v>0.45482454068861283</v>
      </c>
      <c r="BX95" s="246">
        <v>0.53358050347140229</v>
      </c>
      <c r="BY95" s="246">
        <v>0.60938459358617103</v>
      </c>
      <c r="BZ95" s="246">
        <v>0.68518868370093988</v>
      </c>
      <c r="CA95" s="246">
        <v>1</v>
      </c>
      <c r="CC95" s="452">
        <f t="shared" si="286"/>
        <v>0</v>
      </c>
      <c r="CD95" s="452">
        <f t="shared" si="284"/>
        <v>0</v>
      </c>
      <c r="CE95" s="452">
        <f t="shared" si="284"/>
        <v>128.4</v>
      </c>
      <c r="CF95" s="452">
        <f t="shared" si="284"/>
        <v>256.8</v>
      </c>
      <c r="CG95" s="452">
        <f t="shared" si="284"/>
        <v>385.2</v>
      </c>
      <c r="CH95" s="452">
        <f t="shared" si="284"/>
        <v>513.6</v>
      </c>
      <c r="CI95" s="452">
        <f t="shared" si="284"/>
        <v>642</v>
      </c>
      <c r="CJ95" s="452">
        <f t="shared" si="284"/>
        <v>770.4</v>
      </c>
      <c r="CK95" s="452">
        <f t="shared" si="284"/>
        <v>903.8</v>
      </c>
      <c r="CL95" s="452">
        <f t="shared" si="284"/>
        <v>1032.2</v>
      </c>
      <c r="CM95" s="452">
        <f t="shared" si="284"/>
        <v>1160.5999999999999</v>
      </c>
      <c r="CN95" s="452">
        <f t="shared" si="284"/>
        <v>1693.84</v>
      </c>
      <c r="CP95" s="453">
        <f t="shared" si="285"/>
        <v>0</v>
      </c>
      <c r="CQ95" s="453">
        <f t="shared" si="285"/>
        <v>0</v>
      </c>
      <c r="CR95" s="453">
        <f t="shared" si="285"/>
        <v>51.62109090909091</v>
      </c>
      <c r="CS95" s="453">
        <f t="shared" si="285"/>
        <v>187.91018181818183</v>
      </c>
      <c r="CT95" s="453">
        <f t="shared" si="285"/>
        <v>324.19927272727273</v>
      </c>
      <c r="CU95" s="453">
        <f t="shared" si="285"/>
        <v>460.4883636363636</v>
      </c>
      <c r="CV95" s="453">
        <f t="shared" si="285"/>
        <v>596.77745454545448</v>
      </c>
      <c r="CW95" s="453">
        <f t="shared" si="285"/>
        <v>733.06654545454535</v>
      </c>
      <c r="CX95" s="453">
        <f t="shared" si="285"/>
        <v>879.35563636363622</v>
      </c>
      <c r="CY95" s="453">
        <f t="shared" si="285"/>
        <v>1035.1487272727272</v>
      </c>
      <c r="CZ95" s="453">
        <f t="shared" si="285"/>
        <v>1236.4378181818181</v>
      </c>
      <c r="DA95" s="453">
        <f t="shared" si="285"/>
        <v>1693.8399999999997</v>
      </c>
      <c r="DC95" s="452">
        <v>0</v>
      </c>
      <c r="DD95" s="453">
        <v>0</v>
      </c>
      <c r="DE95" s="453">
        <v>128400000</v>
      </c>
      <c r="DF95" s="453">
        <v>256800000</v>
      </c>
      <c r="DG95" s="453">
        <v>385200000</v>
      </c>
      <c r="DH95" s="453">
        <v>513600000</v>
      </c>
      <c r="DI95" s="453">
        <v>642000000</v>
      </c>
      <c r="DJ95" s="453">
        <v>770400000</v>
      </c>
      <c r="DK95" s="453">
        <v>903800000</v>
      </c>
      <c r="DL95" s="453">
        <v>1032200000</v>
      </c>
      <c r="DM95" s="453">
        <v>1160600000</v>
      </c>
      <c r="DN95" s="453">
        <v>1693840000</v>
      </c>
      <c r="DP95" s="453">
        <v>0</v>
      </c>
      <c r="DQ95" s="453">
        <v>0</v>
      </c>
      <c r="DR95" s="453">
        <v>51621090.909090906</v>
      </c>
      <c r="DS95" s="453">
        <v>187910181.81818181</v>
      </c>
      <c r="DT95" s="453">
        <v>324199272.72727275</v>
      </c>
      <c r="DU95" s="453">
        <v>460488363.63636363</v>
      </c>
      <c r="DV95" s="453">
        <v>596777454.5454545</v>
      </c>
      <c r="DW95" s="453">
        <v>733066545.45454538</v>
      </c>
      <c r="DX95" s="453">
        <v>879355636.36363626</v>
      </c>
      <c r="DY95" s="453">
        <v>1035148727.2727271</v>
      </c>
      <c r="DZ95" s="453">
        <v>1236437818.181818</v>
      </c>
      <c r="EA95" s="453">
        <v>1693839999.9999998</v>
      </c>
      <c r="EC95" s="452">
        <v>1000000</v>
      </c>
      <c r="ED95" s="453">
        <v>1000000</v>
      </c>
      <c r="EE95" s="453">
        <v>1000000</v>
      </c>
      <c r="EF95" s="453">
        <v>1000000</v>
      </c>
      <c r="EG95" s="453">
        <v>1000000</v>
      </c>
      <c r="EH95" s="453">
        <v>1000000</v>
      </c>
      <c r="EI95" s="453">
        <v>1000000</v>
      </c>
      <c r="EJ95" s="453">
        <v>1000000</v>
      </c>
      <c r="EK95" s="453">
        <v>1000000</v>
      </c>
      <c r="EL95" s="453">
        <v>1000000</v>
      </c>
      <c r="EM95" s="453">
        <v>1000000</v>
      </c>
      <c r="EN95" s="453">
        <v>1000000</v>
      </c>
      <c r="EP95" s="453">
        <v>1000000</v>
      </c>
      <c r="EQ95" s="453">
        <v>1000000</v>
      </c>
      <c r="ER95" s="453">
        <v>1000000</v>
      </c>
      <c r="ES95" s="453">
        <v>1000000</v>
      </c>
      <c r="ET95" s="453">
        <v>1000000</v>
      </c>
      <c r="EU95" s="453">
        <v>1000000</v>
      </c>
      <c r="EV95" s="453">
        <v>1000000</v>
      </c>
      <c r="EW95" s="453">
        <v>1000000</v>
      </c>
      <c r="EX95" s="453">
        <v>1000000</v>
      </c>
      <c r="EY95" s="453">
        <v>1000000</v>
      </c>
      <c r="EZ95" s="453">
        <v>1000000</v>
      </c>
      <c r="FA95" s="453">
        <v>1000000</v>
      </c>
    </row>
    <row r="96" spans="1:157" ht="34.5" customHeight="1">
      <c r="A96" s="177"/>
      <c r="B96" s="177"/>
      <c r="C96" s="177"/>
      <c r="D96" s="251"/>
      <c r="E96" s="177"/>
      <c r="F96" s="177"/>
      <c r="G96" s="177"/>
      <c r="H96" s="177"/>
      <c r="I96" s="177"/>
      <c r="J96" s="177"/>
      <c r="K96" s="177"/>
      <c r="L96" s="177"/>
      <c r="M96" s="177"/>
      <c r="N96" s="177"/>
      <c r="O96" s="177"/>
      <c r="P96" s="177"/>
      <c r="Q96" s="177"/>
      <c r="R96" s="177"/>
      <c r="S96" s="227"/>
      <c r="T96" s="152" t="s">
        <v>219</v>
      </c>
      <c r="U96" s="384"/>
      <c r="V96" s="152" t="s">
        <v>219</v>
      </c>
      <c r="W96" s="335">
        <f>SUM(W93:W95)</f>
        <v>9176.9580000000005</v>
      </c>
      <c r="X96" s="335">
        <f t="shared" ref="X96:Y96" si="287">SUM(X93:X95)</f>
        <v>0</v>
      </c>
      <c r="Y96" s="335">
        <f t="shared" si="287"/>
        <v>0</v>
      </c>
      <c r="Z96" s="335"/>
      <c r="AA96" s="335">
        <f t="shared" ref="AA96:AK96" si="288">SUM(AA93:AA95)</f>
        <v>0</v>
      </c>
      <c r="AB96" s="335">
        <f t="shared" si="288"/>
        <v>0</v>
      </c>
      <c r="AC96" s="335">
        <f t="shared" si="288"/>
        <v>0</v>
      </c>
      <c r="AD96" s="398">
        <f>SUM(AD93:AD95)</f>
        <v>9176.9580000000005</v>
      </c>
      <c r="AE96" s="335">
        <f>SUM(AE93:AE95)</f>
        <v>0</v>
      </c>
      <c r="AF96" s="335">
        <f>SUM(AF93:AF95)</f>
        <v>8973.6682970000002</v>
      </c>
      <c r="AG96" s="335">
        <f t="shared" ref="AG96" si="289">SUM(AG93:AG95)</f>
        <v>203.289703</v>
      </c>
      <c r="AH96" s="398">
        <f>SUM(AH93:AH95)</f>
        <v>8381.9955879999998</v>
      </c>
      <c r="AI96" s="163">
        <f>+AH96/AD96</f>
        <v>0.91337408191254654</v>
      </c>
      <c r="AJ96" s="253"/>
      <c r="AK96" s="181">
        <f t="shared" si="288"/>
        <v>7945.7180000000008</v>
      </c>
      <c r="AL96" s="181">
        <f>SUM(AL93:AL95)</f>
        <v>436.27758799999935</v>
      </c>
      <c r="AM96" s="166">
        <f>INDEX(BC96:BN96,MATCH($W$1,$BC$86:$BN$86,0))</f>
        <v>0.8658335365597184</v>
      </c>
      <c r="AN96" s="398">
        <f>+SUM(AN93:AN95)</f>
        <v>3315.5839409999999</v>
      </c>
      <c r="AO96" s="179">
        <f>+AN96/AD96</f>
        <v>0.36129444430278529</v>
      </c>
      <c r="AP96" s="254"/>
      <c r="AQ96" s="181">
        <f>SUM(AQ93:AQ95)</f>
        <v>3700.9693729090905</v>
      </c>
      <c r="AR96" s="181">
        <f>SUM(AR93:AR95)</f>
        <v>-385.3854319090907</v>
      </c>
      <c r="AS96" s="166">
        <f>INDEX(BP96:CA96,MATCH($W$1,$BP$86:$CA$86,0))</f>
        <v>0.40328934412787876</v>
      </c>
      <c r="AT96" s="398">
        <f>+SUM(AT93:AT95)</f>
        <v>3315.5839409999999</v>
      </c>
      <c r="AU96" s="179">
        <f>+AT96/AD96</f>
        <v>0.36129444430278529</v>
      </c>
      <c r="AV96" s="398">
        <f>SUM(AV93:AV95)</f>
        <v>794.96241200000065</v>
      </c>
      <c r="AW96" s="335">
        <f>SUM(AW93:AW95)</f>
        <v>5066.411646999999</v>
      </c>
      <c r="AX96" s="337">
        <f>SUM(AX93:AX95)</f>
        <v>5861.3740590000007</v>
      </c>
      <c r="AY96" s="335">
        <f>+AG96-AH96</f>
        <v>-8178.7058849999994</v>
      </c>
      <c r="AZ96" s="247">
        <f>SUM(AZ93:AZ95)</f>
        <v>3754.0810091654726</v>
      </c>
      <c r="BA96" s="244">
        <f>IF(AND(AZ96=0,AN96&gt;AZ96),1,IFERROR(AN96/AZ96,1))</f>
        <v>0.88319456423692089</v>
      </c>
      <c r="BC96" s="255">
        <f>CC96/$AD$96</f>
        <v>0.78870111424722655</v>
      </c>
      <c r="BD96" s="255">
        <f>CD96/$AD$96</f>
        <v>0.78870111424722655</v>
      </c>
      <c r="BE96" s="255">
        <f t="shared" ref="BE96:BN96" si="290">CE96/$AD$96</f>
        <v>0.80269267877220307</v>
      </c>
      <c r="BF96" s="255">
        <f t="shared" si="290"/>
        <v>0.83785040750976525</v>
      </c>
      <c r="BG96" s="255">
        <f t="shared" si="290"/>
        <v>0.85184197203474177</v>
      </c>
      <c r="BH96" s="255">
        <f t="shared" si="290"/>
        <v>0.8658335365597184</v>
      </c>
      <c r="BI96" s="255">
        <f t="shared" si="290"/>
        <v>0.88538249820910153</v>
      </c>
      <c r="BJ96" s="255">
        <f t="shared" si="290"/>
        <v>0.89937406273407805</v>
      </c>
      <c r="BK96" s="255">
        <f t="shared" si="290"/>
        <v>0.91391047011438853</v>
      </c>
      <c r="BL96" s="255">
        <f t="shared" si="290"/>
        <v>0.92790203463936527</v>
      </c>
      <c r="BM96" s="255">
        <f t="shared" si="290"/>
        <v>0.9418935991643419</v>
      </c>
      <c r="BN96" s="255">
        <f t="shared" si="290"/>
        <v>1</v>
      </c>
      <c r="BP96" s="256">
        <f>CP96/$AD$96</f>
        <v>0</v>
      </c>
      <c r="BQ96" s="256">
        <f t="shared" ref="BQ96:CA96" si="291">CQ96/$AD$96</f>
        <v>7.7224738524465292E-2</v>
      </c>
      <c r="BR96" s="256">
        <f t="shared" si="291"/>
        <v>0.15007123871845907</v>
      </c>
      <c r="BS96" s="256">
        <f t="shared" si="291"/>
        <v>0.23214388988753629</v>
      </c>
      <c r="BT96" s="256">
        <f t="shared" si="291"/>
        <v>0.31356272963021276</v>
      </c>
      <c r="BU96" s="256">
        <f t="shared" si="291"/>
        <v>0.40328934412787876</v>
      </c>
      <c r="BV96" s="256">
        <f t="shared" si="291"/>
        <v>0.48487639865371107</v>
      </c>
      <c r="BW96" s="256">
        <f t="shared" si="291"/>
        <v>0.56804349746001193</v>
      </c>
      <c r="BX96" s="256">
        <f t="shared" si="291"/>
        <v>0.64886777198837653</v>
      </c>
      <c r="BY96" s="256">
        <f t="shared" si="291"/>
        <v>0.73230772809662859</v>
      </c>
      <c r="BZ96" s="256">
        <f t="shared" si="291"/>
        <v>0.81983833167215692</v>
      </c>
      <c r="CA96" s="256">
        <f t="shared" si="291"/>
        <v>1.0000000000198124</v>
      </c>
      <c r="CC96" s="454">
        <f>SUM(CC93:CC95)</f>
        <v>7237.8770000000004</v>
      </c>
      <c r="CD96" s="454">
        <f t="shared" ref="CD96:CN96" si="292">SUM(CD93:CD95)</f>
        <v>7237.8770000000004</v>
      </c>
      <c r="CE96" s="454">
        <f t="shared" si="292"/>
        <v>7366.277</v>
      </c>
      <c r="CF96" s="454">
        <f t="shared" si="292"/>
        <v>7688.9180000000006</v>
      </c>
      <c r="CG96" s="454">
        <f t="shared" si="292"/>
        <v>7817.3180000000002</v>
      </c>
      <c r="CH96" s="454">
        <f t="shared" si="292"/>
        <v>7945.7180000000008</v>
      </c>
      <c r="CI96" s="454">
        <f t="shared" si="292"/>
        <v>8125.1180000000004</v>
      </c>
      <c r="CJ96" s="454">
        <f t="shared" si="292"/>
        <v>8253.518</v>
      </c>
      <c r="CK96" s="454">
        <f t="shared" si="292"/>
        <v>8386.9179999999997</v>
      </c>
      <c r="CL96" s="454">
        <f t="shared" si="292"/>
        <v>8515.3180000000011</v>
      </c>
      <c r="CM96" s="454">
        <f t="shared" si="292"/>
        <v>8643.7180000000008</v>
      </c>
      <c r="CN96" s="454">
        <f t="shared" si="292"/>
        <v>9176.9580000000005</v>
      </c>
      <c r="CP96" s="455">
        <f>SUM(CP93:CP95)</f>
        <v>0</v>
      </c>
      <c r="CQ96" s="455">
        <f t="shared" ref="CQ96:DA96" si="293">SUM(CQ93:CQ95)</f>
        <v>708.68818199999998</v>
      </c>
      <c r="CR96" s="455">
        <f t="shared" si="293"/>
        <v>1377.1974547272728</v>
      </c>
      <c r="CS96" s="455">
        <f t="shared" si="293"/>
        <v>2130.3747274545453</v>
      </c>
      <c r="CT96" s="455">
        <f t="shared" si="293"/>
        <v>2877.5520001818181</v>
      </c>
      <c r="CU96" s="455">
        <f t="shared" si="293"/>
        <v>3700.9693729090905</v>
      </c>
      <c r="CV96" s="455">
        <f t="shared" si="293"/>
        <v>4449.6903456363634</v>
      </c>
      <c r="CW96" s="455">
        <f t="shared" si="293"/>
        <v>5212.9113183636364</v>
      </c>
      <c r="CX96" s="455">
        <f t="shared" si="293"/>
        <v>5954.6322910909084</v>
      </c>
      <c r="CY96" s="455">
        <f t="shared" si="293"/>
        <v>6720.3572638181813</v>
      </c>
      <c r="CZ96" s="455">
        <f t="shared" si="293"/>
        <v>7523.6219365454544</v>
      </c>
      <c r="DA96" s="455">
        <f t="shared" si="293"/>
        <v>9176.9580001818176</v>
      </c>
      <c r="DC96" s="455">
        <f>SUM(DC93:DC95)</f>
        <v>7237877000</v>
      </c>
      <c r="DD96" s="455">
        <f t="shared" ref="DD96:EA96" si="294">SUM(DD93:DD95)</f>
        <v>7237877000</v>
      </c>
      <c r="DE96" s="455">
        <f t="shared" si="294"/>
        <v>7366277000</v>
      </c>
      <c r="DF96" s="455">
        <f t="shared" si="294"/>
        <v>7688918000</v>
      </c>
      <c r="DG96" s="455">
        <f t="shared" si="294"/>
        <v>7817318000</v>
      </c>
      <c r="DH96" s="455">
        <f t="shared" si="294"/>
        <v>7945718000</v>
      </c>
      <c r="DI96" s="455">
        <f t="shared" si="294"/>
        <v>8125118000</v>
      </c>
      <c r="DJ96" s="455">
        <f t="shared" si="294"/>
        <v>8253518000</v>
      </c>
      <c r="DK96" s="455">
        <f t="shared" si="294"/>
        <v>8386918000</v>
      </c>
      <c r="DL96" s="455">
        <f t="shared" si="294"/>
        <v>8515318000</v>
      </c>
      <c r="DM96" s="455">
        <f t="shared" si="294"/>
        <v>8643718000</v>
      </c>
      <c r="DN96" s="455">
        <f t="shared" si="294"/>
        <v>9176958000</v>
      </c>
      <c r="DP96" s="455">
        <f t="shared" si="294"/>
        <v>0</v>
      </c>
      <c r="DQ96" s="455">
        <f t="shared" si="294"/>
        <v>708688182</v>
      </c>
      <c r="DR96" s="455">
        <f t="shared" si="294"/>
        <v>1377197454.7272727</v>
      </c>
      <c r="DS96" s="455">
        <f t="shared" si="294"/>
        <v>2130374727.4545453</v>
      </c>
      <c r="DT96" s="455">
        <f t="shared" si="294"/>
        <v>2877552000.181818</v>
      </c>
      <c r="DU96" s="455">
        <f t="shared" si="294"/>
        <v>3700969372.9090905</v>
      </c>
      <c r="DV96" s="455">
        <f t="shared" si="294"/>
        <v>4449690345.636364</v>
      </c>
      <c r="DW96" s="455">
        <f t="shared" si="294"/>
        <v>5212911318.363636</v>
      </c>
      <c r="DX96" s="455">
        <f t="shared" si="294"/>
        <v>5954632291.0909081</v>
      </c>
      <c r="DY96" s="455">
        <f t="shared" si="294"/>
        <v>6720357263.818181</v>
      </c>
      <c r="DZ96" s="455">
        <f t="shared" si="294"/>
        <v>7523621936.545454</v>
      </c>
      <c r="EA96" s="455">
        <f t="shared" si="294"/>
        <v>9176958000.181818</v>
      </c>
      <c r="EC96" s="454">
        <v>1000000</v>
      </c>
      <c r="ED96" s="455">
        <v>1000000</v>
      </c>
      <c r="EE96" s="455">
        <v>1000000</v>
      </c>
      <c r="EF96" s="455">
        <v>1000000</v>
      </c>
      <c r="EG96" s="455">
        <v>1000000</v>
      </c>
      <c r="EH96" s="455">
        <v>1000000</v>
      </c>
      <c r="EI96" s="455">
        <v>1000000</v>
      </c>
      <c r="EJ96" s="455">
        <v>1000000</v>
      </c>
      <c r="EK96" s="455">
        <v>1000000</v>
      </c>
      <c r="EL96" s="455">
        <v>1000000</v>
      </c>
      <c r="EM96" s="455">
        <v>1000000</v>
      </c>
      <c r="EN96" s="455">
        <v>1000000</v>
      </c>
      <c r="EP96" s="455">
        <v>1000000</v>
      </c>
      <c r="EQ96" s="455">
        <v>1000000</v>
      </c>
      <c r="ER96" s="455">
        <v>1000000</v>
      </c>
      <c r="ES96" s="455">
        <v>1000000</v>
      </c>
      <c r="ET96" s="455">
        <v>1000000</v>
      </c>
      <c r="EU96" s="455">
        <v>1000000</v>
      </c>
      <c r="EV96" s="455">
        <v>1000000</v>
      </c>
      <c r="EW96" s="455">
        <v>1000000</v>
      </c>
      <c r="EX96" s="455">
        <v>1000000</v>
      </c>
      <c r="EY96" s="455">
        <v>1000000</v>
      </c>
      <c r="EZ96" s="455">
        <v>1000000</v>
      </c>
      <c r="FA96" s="455">
        <v>1000000</v>
      </c>
    </row>
    <row r="97" spans="1:157" ht="34.5" customHeight="1">
      <c r="A97" s="177"/>
      <c r="B97" s="177"/>
      <c r="C97" s="177"/>
      <c r="D97" s="177"/>
      <c r="E97" s="177"/>
      <c r="F97" s="177"/>
      <c r="G97" s="177"/>
      <c r="H97" s="177"/>
      <c r="I97" s="177"/>
      <c r="J97" s="177"/>
      <c r="K97" s="177"/>
      <c r="L97" s="177"/>
      <c r="M97" s="177"/>
      <c r="N97" s="177"/>
      <c r="O97" s="177"/>
      <c r="P97" s="177"/>
      <c r="Q97" s="177"/>
      <c r="R97" s="177"/>
      <c r="S97" s="227"/>
      <c r="T97" s="250" t="s">
        <v>122</v>
      </c>
      <c r="U97" s="383"/>
      <c r="V97" s="250" t="s">
        <v>122</v>
      </c>
      <c r="W97" s="152" t="s">
        <v>425</v>
      </c>
      <c r="X97" s="152" t="s">
        <v>123</v>
      </c>
      <c r="Y97" s="152" t="s">
        <v>124</v>
      </c>
      <c r="Z97" s="152" t="s">
        <v>125</v>
      </c>
      <c r="AA97" s="152" t="s">
        <v>126</v>
      </c>
      <c r="AB97" s="152" t="s">
        <v>127</v>
      </c>
      <c r="AC97" s="151" t="s">
        <v>128</v>
      </c>
      <c r="AD97" s="394" t="s">
        <v>424</v>
      </c>
      <c r="AE97" s="151" t="s">
        <v>423</v>
      </c>
      <c r="AF97" s="151" t="s">
        <v>129</v>
      </c>
      <c r="AG97" s="151" t="s">
        <v>130</v>
      </c>
      <c r="AH97" s="394" t="s">
        <v>7</v>
      </c>
      <c r="AI97" s="153" t="s">
        <v>131</v>
      </c>
      <c r="AJ97" s="154" t="s">
        <v>132</v>
      </c>
      <c r="AK97" s="154" t="s">
        <v>133</v>
      </c>
      <c r="AL97" s="154" t="s">
        <v>134</v>
      </c>
      <c r="AM97" s="155" t="s">
        <v>135</v>
      </c>
      <c r="AN97" s="394" t="s">
        <v>136</v>
      </c>
      <c r="AO97" s="153" t="s">
        <v>137</v>
      </c>
      <c r="AP97" s="154"/>
      <c r="AQ97" s="232" t="s">
        <v>139</v>
      </c>
      <c r="AR97" s="232" t="s">
        <v>140</v>
      </c>
      <c r="AS97" s="259" t="s">
        <v>141</v>
      </c>
      <c r="AT97" s="394" t="s">
        <v>142</v>
      </c>
      <c r="AU97" s="153" t="s">
        <v>143</v>
      </c>
      <c r="AV97" s="394" t="s">
        <v>144</v>
      </c>
      <c r="AW97" s="348" t="s">
        <v>145</v>
      </c>
      <c r="AX97" s="348" t="s">
        <v>146</v>
      </c>
      <c r="AY97" s="329" t="s">
        <v>147</v>
      </c>
      <c r="AZ97" s="232" t="s">
        <v>148</v>
      </c>
      <c r="BA97" s="233" t="s">
        <v>149</v>
      </c>
      <c r="BC97" s="158" t="s">
        <v>150</v>
      </c>
      <c r="BD97" s="158" t="s">
        <v>151</v>
      </c>
      <c r="BE97" s="158" t="s">
        <v>152</v>
      </c>
      <c r="BF97" s="158" t="s">
        <v>153</v>
      </c>
      <c r="BG97" s="158" t="s">
        <v>154</v>
      </c>
      <c r="BH97" s="158" t="s">
        <v>155</v>
      </c>
      <c r="BI97" s="158" t="s">
        <v>156</v>
      </c>
      <c r="BJ97" s="158" t="s">
        <v>157</v>
      </c>
      <c r="BK97" s="158" t="s">
        <v>104</v>
      </c>
      <c r="BL97" s="158" t="s">
        <v>158</v>
      </c>
      <c r="BM97" s="158" t="s">
        <v>159</v>
      </c>
      <c r="BN97" s="158" t="s">
        <v>160</v>
      </c>
      <c r="BP97" s="158" t="s">
        <v>150</v>
      </c>
      <c r="BQ97" s="158" t="s">
        <v>151</v>
      </c>
      <c r="BR97" s="158" t="s">
        <v>152</v>
      </c>
      <c r="BS97" s="158" t="s">
        <v>153</v>
      </c>
      <c r="BT97" s="158" t="s">
        <v>154</v>
      </c>
      <c r="BU97" s="158" t="s">
        <v>155</v>
      </c>
      <c r="BV97" s="158" t="s">
        <v>156</v>
      </c>
      <c r="BW97" s="158" t="s">
        <v>157</v>
      </c>
      <c r="BX97" s="158" t="s">
        <v>104</v>
      </c>
      <c r="BY97" s="158" t="s">
        <v>158</v>
      </c>
      <c r="BZ97" s="158" t="s">
        <v>159</v>
      </c>
      <c r="CA97" s="158" t="s">
        <v>160</v>
      </c>
      <c r="CC97" s="447" t="s">
        <v>150</v>
      </c>
      <c r="CD97" s="447" t="s">
        <v>151</v>
      </c>
      <c r="CE97" s="447" t="s">
        <v>152</v>
      </c>
      <c r="CF97" s="447" t="s">
        <v>153</v>
      </c>
      <c r="CG97" s="447" t="s">
        <v>154</v>
      </c>
      <c r="CH97" s="447" t="s">
        <v>155</v>
      </c>
      <c r="CI97" s="447" t="s">
        <v>156</v>
      </c>
      <c r="CJ97" s="447" t="s">
        <v>157</v>
      </c>
      <c r="CK97" s="447" t="s">
        <v>104</v>
      </c>
      <c r="CL97" s="447" t="s">
        <v>158</v>
      </c>
      <c r="CM97" s="447" t="s">
        <v>159</v>
      </c>
      <c r="CN97" s="447" t="s">
        <v>160</v>
      </c>
      <c r="CP97" s="447" t="s">
        <v>150</v>
      </c>
      <c r="CQ97" s="447" t="s">
        <v>151</v>
      </c>
      <c r="CR97" s="447" t="s">
        <v>152</v>
      </c>
      <c r="CS97" s="447" t="s">
        <v>153</v>
      </c>
      <c r="CT97" s="447" t="s">
        <v>154</v>
      </c>
      <c r="CU97" s="447" t="s">
        <v>155</v>
      </c>
      <c r="CV97" s="447" t="s">
        <v>156</v>
      </c>
      <c r="CW97" s="447" t="s">
        <v>157</v>
      </c>
      <c r="CX97" s="447" t="s">
        <v>104</v>
      </c>
      <c r="CY97" s="447" t="s">
        <v>158</v>
      </c>
      <c r="CZ97" s="447" t="s">
        <v>159</v>
      </c>
      <c r="DA97" s="447" t="s">
        <v>160</v>
      </c>
      <c r="DC97" s="447" t="s">
        <v>150</v>
      </c>
      <c r="DD97" s="447" t="s">
        <v>151</v>
      </c>
      <c r="DE97" s="447" t="s">
        <v>152</v>
      </c>
      <c r="DF97" s="447" t="s">
        <v>153</v>
      </c>
      <c r="DG97" s="447" t="s">
        <v>154</v>
      </c>
      <c r="DH97" s="447" t="s">
        <v>155</v>
      </c>
      <c r="DI97" s="447" t="s">
        <v>156</v>
      </c>
      <c r="DJ97" s="447" t="s">
        <v>157</v>
      </c>
      <c r="DK97" s="447" t="s">
        <v>104</v>
      </c>
      <c r="DL97" s="447" t="s">
        <v>158</v>
      </c>
      <c r="DM97" s="447" t="s">
        <v>159</v>
      </c>
      <c r="DN97" s="447" t="s">
        <v>160</v>
      </c>
      <c r="DP97" s="447" t="s">
        <v>150</v>
      </c>
      <c r="DQ97" s="447" t="s">
        <v>151</v>
      </c>
      <c r="DR97" s="447" t="s">
        <v>152</v>
      </c>
      <c r="DS97" s="447" t="s">
        <v>153</v>
      </c>
      <c r="DT97" s="447" t="s">
        <v>154</v>
      </c>
      <c r="DU97" s="447" t="s">
        <v>155</v>
      </c>
      <c r="DV97" s="447" t="s">
        <v>156</v>
      </c>
      <c r="DW97" s="447" t="s">
        <v>157</v>
      </c>
      <c r="DX97" s="447" t="s">
        <v>104</v>
      </c>
      <c r="DY97" s="447" t="s">
        <v>158</v>
      </c>
      <c r="DZ97" s="447" t="s">
        <v>159</v>
      </c>
      <c r="EA97" s="447" t="s">
        <v>160</v>
      </c>
      <c r="EC97" s="447" t="s">
        <v>150</v>
      </c>
      <c r="ED97" s="447" t="s">
        <v>151</v>
      </c>
      <c r="EE97" s="447" t="s">
        <v>152</v>
      </c>
      <c r="EF97" s="447" t="s">
        <v>153</v>
      </c>
      <c r="EG97" s="447" t="s">
        <v>154</v>
      </c>
      <c r="EH97" s="447" t="s">
        <v>155</v>
      </c>
      <c r="EI97" s="447" t="s">
        <v>156</v>
      </c>
      <c r="EJ97" s="447" t="s">
        <v>157</v>
      </c>
      <c r="EK97" s="447" t="s">
        <v>104</v>
      </c>
      <c r="EL97" s="447" t="s">
        <v>158</v>
      </c>
      <c r="EM97" s="447" t="s">
        <v>159</v>
      </c>
      <c r="EN97" s="447" t="s">
        <v>160</v>
      </c>
      <c r="EP97" s="447" t="s">
        <v>150</v>
      </c>
      <c r="EQ97" s="447" t="s">
        <v>151</v>
      </c>
      <c r="ER97" s="447" t="s">
        <v>152</v>
      </c>
      <c r="ES97" s="447" t="s">
        <v>153</v>
      </c>
      <c r="ET97" s="447" t="s">
        <v>154</v>
      </c>
      <c r="EU97" s="447" t="s">
        <v>155</v>
      </c>
      <c r="EV97" s="447" t="s">
        <v>156</v>
      </c>
      <c r="EW97" s="447" t="s">
        <v>157</v>
      </c>
      <c r="EX97" s="447" t="s">
        <v>104</v>
      </c>
      <c r="EY97" s="447" t="s">
        <v>158</v>
      </c>
      <c r="EZ97" s="447" t="s">
        <v>159</v>
      </c>
      <c r="FA97" s="447" t="s">
        <v>160</v>
      </c>
    </row>
    <row r="98" spans="1:157" ht="47.25" customHeight="1">
      <c r="A98" s="551"/>
      <c r="B98" s="551" t="s">
        <v>180</v>
      </c>
      <c r="C98" s="218" t="s">
        <v>181</v>
      </c>
      <c r="D98" s="441" t="s">
        <v>220</v>
      </c>
      <c r="E98" s="234" t="s">
        <v>173</v>
      </c>
      <c r="F98" s="234" t="s">
        <v>161</v>
      </c>
      <c r="G98" s="234" t="s">
        <v>161</v>
      </c>
      <c r="H98" s="234" t="s">
        <v>161</v>
      </c>
      <c r="I98" s="234" t="s">
        <v>161</v>
      </c>
      <c r="J98" s="234" t="s">
        <v>161</v>
      </c>
      <c r="K98" s="234" t="s">
        <v>161</v>
      </c>
      <c r="L98" s="234" t="s">
        <v>161</v>
      </c>
      <c r="M98" s="234" t="s">
        <v>161</v>
      </c>
      <c r="N98" s="234" t="s">
        <v>161</v>
      </c>
      <c r="O98" s="234" t="s">
        <v>161</v>
      </c>
      <c r="P98" s="234"/>
      <c r="Q98" s="234"/>
      <c r="R98" s="234" t="s">
        <v>221</v>
      </c>
      <c r="S98" s="235"/>
      <c r="T98" s="437" t="s">
        <v>43</v>
      </c>
      <c r="U98" s="587">
        <v>202300000000296</v>
      </c>
      <c r="V98" s="572" t="s">
        <v>480</v>
      </c>
      <c r="W98" s="342">
        <f>+SUMIFS('[1]SIIF 30 de Junio 2026'!$P$4:$P$749,'[1]SIIF 30 de Junio 2026'!$A$4:$A$749,$B98,'[1]SIIF 30 de Junio 2026'!$B$4:$B$749,$C98,'[1]SIIF 30 de Junio 2026'!$C$4:$C$749,$D98)/1000000</f>
        <v>3929.808</v>
      </c>
      <c r="X98" s="342"/>
      <c r="Y98" s="342">
        <f>+SUMIFS('[1]SIIF 30 de Junio 2026'!$R$4:$R$749,'[1]SIIF 30 de Junio 2026'!$A$4:$A$749,$B98,'[1]SIIF 30 de Junio 2026'!$B$4:$B$749,$C98,'[1]SIIF 30 de Junio 2026'!$C$4:$C$749,$D98)/1000000</f>
        <v>0</v>
      </c>
      <c r="Z98" s="342"/>
      <c r="AA98" s="342">
        <f>+SUMIFS('[1]SIIF 30 de Junio 2026'!$Q$4:$Q$749,'[1]SIIF 30 de Junio 2026'!$A$4:$A$749,$B98,'[1]SIIF 30 de Junio 2026'!$B$4:$B$749,$C98,'[1]SIIF 30 de Junio 2026'!$C$4:$C$749,$D98)/1000000</f>
        <v>0</v>
      </c>
      <c r="AB98" s="342"/>
      <c r="AC98" s="342">
        <f>+AA98+AB98</f>
        <v>0</v>
      </c>
      <c r="AD98" s="403">
        <f>+SUMIFS('[1]SIIF 30 de Junio 2026'!$S$4:$S$749,'[1]SIIF 30 de Junio 2026'!$A$4:$A$749,$B98,'[1]SIIF 30 de Junio 2026'!$B$4:$B$749,$C98,'[1]SIIF 30 de Junio 2026'!$C$4:$C$749,$D98)/1000000</f>
        <v>3929.808</v>
      </c>
      <c r="AE98" s="342">
        <f>+SUMIFS('[1]SIIF 30 de Junio 2026'!$T$4:$T$749,'[1]SIIF 30 de Junio 2026'!$A$4:$A$749,$B98,'[1]SIIF 30 de Junio 2026'!$B$4:$B$749,$C98,'[1]SIIF 30 de Junio 2026'!$C$4:$C$749,$D98)/1000000</f>
        <v>0</v>
      </c>
      <c r="AF98" s="342">
        <f>+SUMIFS('[1]SIIF 30 de Junio 2026'!$U$4:$U$749,'[1]SIIF 30 de Junio 2026'!$A$4:$A$749,$B98,'[1]SIIF 30 de Junio 2026'!$B$4:$B$749,$C98,'[1]SIIF 30 de Junio 2026'!$C$4:$C$749,$D98)/1000000</f>
        <v>3928.6080000000002</v>
      </c>
      <c r="AG98" s="342">
        <f>+SUMIFS('[1]SIIF 30 de Junio 2026'!$V$4:$V$749,'[1]SIIF 30 de Junio 2026'!$A$4:$A$749,$B98,'[1]SIIF 30 de Junio 2026'!$B$4:$B$749,$C98,'[1]SIIF 30 de Junio 2026'!$C$4:$C$749,$D98)/1000000</f>
        <v>1.2</v>
      </c>
      <c r="AH98" s="404">
        <f>+SUMIFS('[1]SIIF 30 de Junio 2026'!$W$4:$W$749,'[1]SIIF 30 de Junio 2026'!$A$4:$A$749,$B98,'[1]SIIF 30 de Junio 2026'!$B$4:$B$749,$C98,'[1]SIIF 30 de Junio 2026'!$C$4:$C$749,$D98,'[1]SIIF 30 de Junio 2026'!$D$4:$D$749,$E98,'[1]SIIF 30 de Junio 2026'!$E$4:$E$749,$F98,'[1]SIIF 30 de Junio 2026'!$F$4:$F$749,$G98,'[1]SIIF 30 de Junio 2026'!$G$4:$G$749,$H98,'[1]SIIF 30 de Junio 2026'!$H$4:$H$749,$I98,'[1]SIIF 30 de Junio 2026'!$I$4:$I$749,$J98,'[1]SIIF 30 de Junio 2026'!$J$4:$J$749,$K98,'[1]SIIF 30 de Junio 2026'!$K$4:$K$749,$L98,'[1]SIIF 30 de Junio 2026'!$L$4:$L$749,$M98,'[1]SIIF 30 de Junio 2026'!$M$4:$M$749,$N98,'[1]SIIF 30 de Junio 2026'!$N$4:$N$749,$O98)/1000000</f>
        <v>3808.19578</v>
      </c>
      <c r="AI98" s="241">
        <f>+AH98/AD98</f>
        <v>0.96905390288787641</v>
      </c>
      <c r="AJ98" s="242"/>
      <c r="AK98" s="240">
        <f>INDEX(CC98:CN98,MATCH($W$1,$CC$86:$CN$86,0))</f>
        <v>3929.808</v>
      </c>
      <c r="AL98" s="240">
        <f>+AH98-AK98</f>
        <v>-121.61221999999998</v>
      </c>
      <c r="AM98" s="166">
        <f>INDEX(BC98:BN98,MATCH($W$1,$BC$86:$BN$86,0))</f>
        <v>1</v>
      </c>
      <c r="AN98" s="403">
        <f>+SUMIFS('[1]SIIF 30 de Junio 2026'!$X$4:$X$749,'[1]SIIF 30 de Junio 2026'!$A$4:$A$749,$B98,'[1]SIIF 30 de Junio 2026'!$B$4:$B$749,$C98,'[1]SIIF 30 de Junio 2026'!$C$4:$C$749,$D98,'[1]SIIF 30 de Junio 2026'!$D$4:$D$749,$E98,'[1]SIIF 30 de Junio 2026'!$E$4:$E$749,$F98,'[1]SIIF 30 de Junio 2026'!$F$4:$F$749,$G98,'[1]SIIF 30 de Junio 2026'!$G$4:$G$749,$H98,'[1]SIIF 30 de Junio 2026'!$H$4:$H$749,$I98,'[1]SIIF 30 de Junio 2026'!$I$4:$I$749,$J98,'[1]SIIF 30 de Junio 2026'!$J$4:$J$749,$K98,'[1]SIIF 30 de Junio 2026'!$K$4:$K$749,$L98,'[1]SIIF 30 de Junio 2026'!$L$4:$L$749,$M98,'[1]SIIF 30 de Junio 2026'!$M$4:$M$749,$N98,'[1]SIIF 30 de Junio 2026'!$N$4:$N$749,$O98)/1000000</f>
        <v>1532.845673</v>
      </c>
      <c r="AO98" s="241">
        <f>+AN98/AD98</f>
        <v>0.39005612309812593</v>
      </c>
      <c r="AP98" s="242"/>
      <c r="AQ98" s="240">
        <f>INDEX(CP98:DA98,MATCH($W$1,$CP$86:$DA$86,0))</f>
        <v>1566.7885570000001</v>
      </c>
      <c r="AR98" s="240">
        <f>+AN98-AQ98</f>
        <v>-33.942884000000049</v>
      </c>
      <c r="AS98" s="166">
        <f>INDEX(BP98:CA98,MATCH($W$1,$BP$86:$CA$86,0))</f>
        <v>0.39869341123026875</v>
      </c>
      <c r="AT98" s="403">
        <f>+SUMIFS('[1]SIIF 30 de Junio 2026'!$Z$4:$Z$749,'[1]SIIF 30 de Junio 2026'!$A$4:$A$749,$B98,'[1]SIIF 30 de Junio 2026'!$B$4:$B$749,$C98,'[1]SIIF 30 de Junio 2026'!$C$4:$C$749,$D98,'[1]SIIF 30 de Junio 2026'!$D$4:$D$749,$E98,'[1]SIIF 30 de Junio 2026'!$E$4:$E$749,$F98,'[1]SIIF 30 de Junio 2026'!$F$4:$F$749,$G98,'[1]SIIF 30 de Junio 2026'!$G$4:$G$749,$H98,'[1]SIIF 30 de Junio 2026'!$H$4:$H$749,$I98,'[1]SIIF 30 de Junio 2026'!$I$4:$I$749,$J98,'[1]SIIF 30 de Junio 2026'!$J$4:$J$749,$K98,'[1]SIIF 30 de Junio 2026'!$K$4:$K$749,$L98,'[1]SIIF 30 de Junio 2026'!$L$4:$L$749,$M98,'[1]SIIF 30 de Junio 2026'!$M$4:$M$749,$N98,'[1]SIIF 30 de Junio 2026'!$N$4:$N$749,$O98)/1000000</f>
        <v>1528.645673</v>
      </c>
      <c r="AU98" s="241">
        <f>+AT98/AD98</f>
        <v>0.38898736859408906</v>
      </c>
      <c r="AV98" s="403">
        <f>+AD98-AH98</f>
        <v>121.61221999999998</v>
      </c>
      <c r="AW98" s="344">
        <f>+AH98-AN98</f>
        <v>2275.3501070000002</v>
      </c>
      <c r="AX98" s="344">
        <f>+AD98-AN98</f>
        <v>2396.9623270000002</v>
      </c>
      <c r="AY98" s="345">
        <f>+AG98-AH98</f>
        <v>-3806.9957800000002</v>
      </c>
      <c r="AZ98" s="186">
        <f>AD98*AS98</f>
        <v>1566.7885569999999</v>
      </c>
      <c r="BA98" s="244">
        <f>IF(AND(AZ98=0,AN98&gt;AZ98),1,IFERROR(AN98/AZ98,1))</f>
        <v>0.9783360148704483</v>
      </c>
      <c r="BC98" s="252">
        <v>1</v>
      </c>
      <c r="BD98" s="246">
        <v>1</v>
      </c>
      <c r="BE98" s="246">
        <v>1</v>
      </c>
      <c r="BF98" s="246">
        <v>1</v>
      </c>
      <c r="BG98" s="246">
        <v>1</v>
      </c>
      <c r="BH98" s="246">
        <v>1</v>
      </c>
      <c r="BI98" s="246">
        <v>1</v>
      </c>
      <c r="BJ98" s="246">
        <v>1</v>
      </c>
      <c r="BK98" s="246">
        <v>1</v>
      </c>
      <c r="BL98" s="246">
        <v>1</v>
      </c>
      <c r="BM98" s="246">
        <v>1</v>
      </c>
      <c r="BN98" s="246">
        <v>1</v>
      </c>
      <c r="BP98" s="246">
        <v>0</v>
      </c>
      <c r="BQ98" s="246">
        <v>5.4291191070912369E-2</v>
      </c>
      <c r="BR98" s="246">
        <v>0.14007366441312147</v>
      </c>
      <c r="BS98" s="246">
        <v>0.22407488024860248</v>
      </c>
      <c r="BT98" s="246">
        <v>0.30909395751649954</v>
      </c>
      <c r="BU98" s="246">
        <v>0.39869341123026875</v>
      </c>
      <c r="BV98" s="246">
        <v>0.48803839958593398</v>
      </c>
      <c r="BW98" s="246">
        <v>0.57846712841950543</v>
      </c>
      <c r="BX98" s="246">
        <v>0.66603085952290797</v>
      </c>
      <c r="BY98" s="246">
        <v>0.75181333286511709</v>
      </c>
      <c r="BZ98" s="246">
        <v>0.83606901405870215</v>
      </c>
      <c r="CA98" s="246">
        <v>1</v>
      </c>
      <c r="CC98" s="452">
        <f t="shared" ref="CC98:CN99" si="295">DC98/EC98</f>
        <v>3929.808</v>
      </c>
      <c r="CD98" s="452">
        <f t="shared" si="295"/>
        <v>3929.808</v>
      </c>
      <c r="CE98" s="452">
        <f t="shared" si="295"/>
        <v>3929.808</v>
      </c>
      <c r="CF98" s="452">
        <f t="shared" si="295"/>
        <v>3929.808</v>
      </c>
      <c r="CG98" s="452">
        <f t="shared" si="295"/>
        <v>3929.808</v>
      </c>
      <c r="CH98" s="452">
        <f t="shared" si="295"/>
        <v>3929.808</v>
      </c>
      <c r="CI98" s="452">
        <f t="shared" si="295"/>
        <v>3929.808</v>
      </c>
      <c r="CJ98" s="452">
        <f t="shared" si="295"/>
        <v>3929.808</v>
      </c>
      <c r="CK98" s="452">
        <f t="shared" si="295"/>
        <v>3929.808</v>
      </c>
      <c r="CL98" s="452">
        <f t="shared" si="295"/>
        <v>3929.808</v>
      </c>
      <c r="CM98" s="452">
        <f t="shared" si="295"/>
        <v>3929.808</v>
      </c>
      <c r="CN98" s="452">
        <f t="shared" si="295"/>
        <v>3929.808</v>
      </c>
      <c r="CP98" s="453">
        <f t="shared" ref="CP98:DA99" si="296">DP98/EP98</f>
        <v>0</v>
      </c>
      <c r="CQ98" s="453">
        <f t="shared" si="296"/>
        <v>213.35395700000001</v>
      </c>
      <c r="CR98" s="453">
        <f t="shared" si="296"/>
        <v>550.46260700000005</v>
      </c>
      <c r="CS98" s="453">
        <f t="shared" si="296"/>
        <v>880.57125699999995</v>
      </c>
      <c r="CT98" s="453">
        <f t="shared" si="296"/>
        <v>1214.679907</v>
      </c>
      <c r="CU98" s="453">
        <f t="shared" si="296"/>
        <v>1566.7885570000001</v>
      </c>
      <c r="CV98" s="453">
        <f t="shared" si="296"/>
        <v>1917.897207</v>
      </c>
      <c r="CW98" s="453">
        <f t="shared" si="296"/>
        <v>2273.2647489999999</v>
      </c>
      <c r="CX98" s="453">
        <f t="shared" si="296"/>
        <v>2617.3733999999999</v>
      </c>
      <c r="CY98" s="453">
        <f t="shared" si="296"/>
        <v>2954.4820500000001</v>
      </c>
      <c r="CZ98" s="453">
        <f t="shared" si="296"/>
        <v>3285.5907000000002</v>
      </c>
      <c r="DA98" s="453">
        <f t="shared" si="296"/>
        <v>3929.808</v>
      </c>
      <c r="DC98" s="452">
        <v>3929808000</v>
      </c>
      <c r="DD98" s="453">
        <v>3929808000</v>
      </c>
      <c r="DE98" s="453">
        <v>3929808000</v>
      </c>
      <c r="DF98" s="453">
        <v>3929808000</v>
      </c>
      <c r="DG98" s="453">
        <v>3929808000</v>
      </c>
      <c r="DH98" s="453">
        <v>3929808000</v>
      </c>
      <c r="DI98" s="453">
        <v>3929808000</v>
      </c>
      <c r="DJ98" s="453">
        <v>3929808000</v>
      </c>
      <c r="DK98" s="453">
        <v>3929808000</v>
      </c>
      <c r="DL98" s="453">
        <v>3929808000</v>
      </c>
      <c r="DM98" s="453">
        <v>3929808000</v>
      </c>
      <c r="DN98" s="453">
        <v>3929808000</v>
      </c>
      <c r="DP98" s="453">
        <v>0</v>
      </c>
      <c r="DQ98" s="453">
        <v>213353957</v>
      </c>
      <c r="DR98" s="453">
        <v>550462607</v>
      </c>
      <c r="DS98" s="453">
        <v>880571257</v>
      </c>
      <c r="DT98" s="453">
        <v>1214679907</v>
      </c>
      <c r="DU98" s="453">
        <v>1566788557</v>
      </c>
      <c r="DV98" s="453">
        <v>1917897207</v>
      </c>
      <c r="DW98" s="453">
        <v>2273264749</v>
      </c>
      <c r="DX98" s="453">
        <v>2617373400</v>
      </c>
      <c r="DY98" s="453">
        <v>2954482050</v>
      </c>
      <c r="DZ98" s="453">
        <v>3285590700</v>
      </c>
      <c r="EA98" s="453">
        <v>3929808000</v>
      </c>
      <c r="EC98" s="452">
        <v>1000000</v>
      </c>
      <c r="ED98" s="453">
        <v>1000000</v>
      </c>
      <c r="EE98" s="453">
        <v>1000000</v>
      </c>
      <c r="EF98" s="453">
        <v>1000000</v>
      </c>
      <c r="EG98" s="453">
        <v>1000000</v>
      </c>
      <c r="EH98" s="453">
        <v>1000000</v>
      </c>
      <c r="EI98" s="453">
        <v>1000000</v>
      </c>
      <c r="EJ98" s="453">
        <v>1000000</v>
      </c>
      <c r="EK98" s="453">
        <v>1000000</v>
      </c>
      <c r="EL98" s="453">
        <v>1000000</v>
      </c>
      <c r="EM98" s="453">
        <v>1000000</v>
      </c>
      <c r="EN98" s="453">
        <v>1000000</v>
      </c>
      <c r="EP98" s="453">
        <v>1000000</v>
      </c>
      <c r="EQ98" s="453">
        <v>1000000</v>
      </c>
      <c r="ER98" s="453">
        <v>1000000</v>
      </c>
      <c r="ES98" s="453">
        <v>1000000</v>
      </c>
      <c r="ET98" s="453">
        <v>1000000</v>
      </c>
      <c r="EU98" s="453">
        <v>1000000</v>
      </c>
      <c r="EV98" s="453">
        <v>1000000</v>
      </c>
      <c r="EW98" s="453">
        <v>1000000</v>
      </c>
      <c r="EX98" s="453">
        <v>1000000</v>
      </c>
      <c r="EY98" s="453">
        <v>1000000</v>
      </c>
      <c r="EZ98" s="453">
        <v>1000000</v>
      </c>
      <c r="FA98" s="453">
        <v>1000000</v>
      </c>
    </row>
    <row r="99" spans="1:157" ht="47.25" customHeight="1">
      <c r="A99" s="551"/>
      <c r="B99" s="551" t="s">
        <v>180</v>
      </c>
      <c r="C99" s="218" t="s">
        <v>181</v>
      </c>
      <c r="D99" s="441" t="s">
        <v>222</v>
      </c>
      <c r="E99" s="234" t="s">
        <v>173</v>
      </c>
      <c r="F99" s="234" t="s">
        <v>161</v>
      </c>
      <c r="G99" s="234" t="s">
        <v>161</v>
      </c>
      <c r="H99" s="234" t="s">
        <v>161</v>
      </c>
      <c r="I99" s="234" t="s">
        <v>161</v>
      </c>
      <c r="J99" s="234" t="s">
        <v>161</v>
      </c>
      <c r="K99" s="234" t="s">
        <v>161</v>
      </c>
      <c r="L99" s="234" t="s">
        <v>161</v>
      </c>
      <c r="M99" s="234" t="s">
        <v>161</v>
      </c>
      <c r="N99" s="234" t="s">
        <v>161</v>
      </c>
      <c r="O99" s="234" t="s">
        <v>161</v>
      </c>
      <c r="P99" s="234"/>
      <c r="Q99" s="234"/>
      <c r="R99" s="234" t="s">
        <v>212</v>
      </c>
      <c r="S99" s="235"/>
      <c r="T99" s="437" t="s">
        <v>44</v>
      </c>
      <c r="U99" s="587">
        <v>2022011000051</v>
      </c>
      <c r="V99" s="572" t="s">
        <v>479</v>
      </c>
      <c r="W99" s="345">
        <f>+SUMIFS('[1]SIIF 30 de Junio 2026'!$P$4:$P$749,'[1]SIIF 30 de Junio 2026'!$A$4:$A$749,$B99,'[1]SIIF 30 de Junio 2026'!$B$4:$B$749,$C99,'[1]SIIF 30 de Junio 2026'!$C$4:$C$749,$D99)/1000000</f>
        <v>1945.7760000000001</v>
      </c>
      <c r="X99" s="342"/>
      <c r="Y99" s="342">
        <f>+SUMIFS('[1]SIIF 30 de Junio 2026'!$R$4:$R$749,'[1]SIIF 30 de Junio 2026'!$A$4:$A$749,$B99,'[1]SIIF 30 de Junio 2026'!$B$4:$B$749,$C99,'[1]SIIF 30 de Junio 2026'!$C$4:$C$749,$D99)/1000000</f>
        <v>0</v>
      </c>
      <c r="Z99" s="342"/>
      <c r="AA99" s="342">
        <f>+SUMIFS('[1]SIIF 30 de Junio 2026'!$Q$4:$Q$749,'[1]SIIF 30 de Junio 2026'!$A$4:$A$749,$B99,'[1]SIIF 30 de Junio 2026'!$B$4:$B$749,$C99,'[1]SIIF 30 de Junio 2026'!$C$4:$C$749,$D99)/1000000</f>
        <v>0</v>
      </c>
      <c r="AB99" s="342"/>
      <c r="AC99" s="342">
        <f>+AA99+AB99</f>
        <v>0</v>
      </c>
      <c r="AD99" s="403">
        <f>+SUMIFS('[1]SIIF 30 de Junio 2026'!$S$4:$S$749,'[1]SIIF 30 de Junio 2026'!$A$4:$A$749,$B99,'[1]SIIF 30 de Junio 2026'!$B$4:$B$749,$C99,'[1]SIIF 30 de Junio 2026'!$C$4:$C$749,$D99)/1000000</f>
        <v>1945.7760000000001</v>
      </c>
      <c r="AE99" s="345">
        <f>+SUMIFS('[1]SIIF 30 de Junio 2026'!$T$4:$T$749,'[1]SIIF 30 de Junio 2026'!$A$4:$A$749,$B99,'[1]SIIF 30 de Junio 2026'!$B$4:$B$749,$C99,'[1]SIIF 30 de Junio 2026'!$C$4:$C$749,$D99)/1000000</f>
        <v>0</v>
      </c>
      <c r="AF99" s="345">
        <f>+SUMIFS('[1]SIIF 30 de Junio 2026'!$U$4:$U$749,'[1]SIIF 30 de Junio 2026'!$A$4:$A$749,$B99,'[1]SIIF 30 de Junio 2026'!$B$4:$B$749,$C99,'[1]SIIF 30 de Junio 2026'!$C$4:$C$749,$D99)/1000000</f>
        <v>1945.7760000000001</v>
      </c>
      <c r="AG99" s="342">
        <f>+SUMIFS('[1]SIIF 30 de Junio 2026'!$V$4:$V$749,'[1]SIIF 30 de Junio 2026'!$A$4:$A$749,$B99,'[1]SIIF 30 de Junio 2026'!$B$4:$B$749,$C99,'[1]SIIF 30 de Junio 2026'!$C$4:$C$749,$D99)/1000000</f>
        <v>0</v>
      </c>
      <c r="AH99" s="404">
        <f>+SUMIFS('[1]SIIF 30 de Junio 2026'!$W$4:$W$749,'[1]SIIF 30 de Junio 2026'!$A$4:$A$749,$B99,'[1]SIIF 30 de Junio 2026'!$B$4:$B$749,$C99,'[1]SIIF 30 de Junio 2026'!$C$4:$C$749,$D99,'[1]SIIF 30 de Junio 2026'!$D$4:$D$749,$E99,'[1]SIIF 30 de Junio 2026'!$E$4:$E$749,$F99,'[1]SIIF 30 de Junio 2026'!$F$4:$F$749,$G99,'[1]SIIF 30 de Junio 2026'!$G$4:$G$749,$H99,'[1]SIIF 30 de Junio 2026'!$H$4:$H$749,$I99,'[1]SIIF 30 de Junio 2026'!$I$4:$I$749,$J99,'[1]SIIF 30 de Junio 2026'!$J$4:$J$749,$K99,'[1]SIIF 30 de Junio 2026'!$K$4:$K$749,$L99,'[1]SIIF 30 de Junio 2026'!$L$4:$L$749,$M99,'[1]SIIF 30 de Junio 2026'!$M$4:$M$749,$N99,'[1]SIIF 30 de Junio 2026'!$N$4:$N$749,$O99)/1000000</f>
        <v>1825.917567</v>
      </c>
      <c r="AI99" s="241">
        <f>+AH99/AD99</f>
        <v>0.93840070336976089</v>
      </c>
      <c r="AJ99" s="261"/>
      <c r="AK99" s="240">
        <f>INDEX(CC99:CN99,MATCH($W$1,$CC$86:$CN$86,0))</f>
        <v>1945.7760000000001</v>
      </c>
      <c r="AL99" s="240">
        <f>+AH99-AK99</f>
        <v>-119.8584330000001</v>
      </c>
      <c r="AM99" s="166">
        <f>INDEX(BC99:BN99,MATCH($W$1,$BC$86:$BN$86,0))</f>
        <v>1</v>
      </c>
      <c r="AN99" s="406">
        <f>+SUMIFS('[1]SIIF 30 de Junio 2026'!$X$4:$X$749,'[1]SIIF 30 de Junio 2026'!$A$4:$A$749,$B99,'[1]SIIF 30 de Junio 2026'!$B$4:$B$749,$C99,'[1]SIIF 30 de Junio 2026'!$C$4:$C$749,$D99,'[1]SIIF 30 de Junio 2026'!$D$4:$D$749,$E99,'[1]SIIF 30 de Junio 2026'!$E$4:$E$749,$F99,'[1]SIIF 30 de Junio 2026'!$F$4:$F$749,$G99,'[1]SIIF 30 de Junio 2026'!$G$4:$G$749,$H99,'[1]SIIF 30 de Junio 2026'!$H$4:$H$749,$I99,'[1]SIIF 30 de Junio 2026'!$I$4:$I$749,$J99,'[1]SIIF 30 de Junio 2026'!$J$4:$J$749,$K99,'[1]SIIF 30 de Junio 2026'!$K$4:$K$749,$L99,'[1]SIIF 30 de Junio 2026'!$L$4:$L$749,$M99,'[1]SIIF 30 de Junio 2026'!$M$4:$M$749,$N99,'[1]SIIF 30 de Junio 2026'!$N$4:$N$749,$O99)/1000000</f>
        <v>743.99166000000002</v>
      </c>
      <c r="AO99" s="262">
        <f>+AN99/AD99</f>
        <v>0.38236244048646917</v>
      </c>
      <c r="AP99" s="261"/>
      <c r="AQ99" s="240">
        <f>INDEX(CP99:DA99,MATCH($W$1,$CP$86:$DA$86,0))</f>
        <v>772.68575399999997</v>
      </c>
      <c r="AR99" s="240">
        <f>+AN99-AQ99</f>
        <v>-28.69409399999995</v>
      </c>
      <c r="AS99" s="166">
        <f>INDEX(BP99:CA99,MATCH($W$1,$BP$86:$CA$86,0))</f>
        <v>0.39710930446258974</v>
      </c>
      <c r="AT99" s="406">
        <f>+SUMIFS('[1]SIIF 30 de Junio 2026'!$Z$4:$Z$749,'[1]SIIF 30 de Junio 2026'!$A$4:$A$749,$B99,'[1]SIIF 30 de Junio 2026'!$B$4:$B$749,$C99,'[1]SIIF 30 de Junio 2026'!$C$4:$C$749,$D99,'[1]SIIF 30 de Junio 2026'!$D$4:$D$749,$E99,'[1]SIIF 30 de Junio 2026'!$E$4:$E$749,$F99,'[1]SIIF 30 de Junio 2026'!$F$4:$F$749,$G99,'[1]SIIF 30 de Junio 2026'!$G$4:$G$749,$H99,'[1]SIIF 30 de Junio 2026'!$H$4:$H$749,$I99,'[1]SIIF 30 de Junio 2026'!$I$4:$I$749,$J99,'[1]SIIF 30 de Junio 2026'!$J$4:$J$749,$K99,'[1]SIIF 30 de Junio 2026'!$K$4:$K$749,$L99,'[1]SIIF 30 de Junio 2026'!$L$4:$L$749,$M99,'[1]SIIF 30 de Junio 2026'!$M$4:$M$749,$N99,'[1]SIIF 30 de Junio 2026'!$N$4:$N$749,$O99)/1000000</f>
        <v>743.99166000000002</v>
      </c>
      <c r="AU99" s="262">
        <f>+AT99/AD99</f>
        <v>0.38236244048646917</v>
      </c>
      <c r="AV99" s="406">
        <f>+AD99-AH99</f>
        <v>119.8584330000001</v>
      </c>
      <c r="AW99" s="344">
        <f>+AH99-AN99</f>
        <v>1081.9259069999998</v>
      </c>
      <c r="AX99" s="349">
        <f>+AD99-AN99</f>
        <v>1201.7843400000002</v>
      </c>
      <c r="AY99" s="345">
        <f>+AG99-AH99</f>
        <v>-1825.917567</v>
      </c>
      <c r="AZ99" s="186">
        <f>AD99*AS99</f>
        <v>772.68575400000009</v>
      </c>
      <c r="BA99" s="244">
        <f>IF(AND(AZ99=0,AN99&gt;AZ99),1,IFERROR(AN99/AZ99,1))</f>
        <v>0.96286447129190889</v>
      </c>
      <c r="BC99" s="252">
        <v>1</v>
      </c>
      <c r="BD99" s="246">
        <v>1</v>
      </c>
      <c r="BE99" s="246">
        <v>1</v>
      </c>
      <c r="BF99" s="246">
        <v>1</v>
      </c>
      <c r="BG99" s="246">
        <v>1</v>
      </c>
      <c r="BH99" s="246">
        <v>1</v>
      </c>
      <c r="BI99" s="246">
        <v>1</v>
      </c>
      <c r="BJ99" s="246">
        <v>1</v>
      </c>
      <c r="BK99" s="246">
        <v>1</v>
      </c>
      <c r="BL99" s="246">
        <v>1</v>
      </c>
      <c r="BM99" s="246">
        <v>1</v>
      </c>
      <c r="BN99" s="246">
        <v>1</v>
      </c>
      <c r="BP99" s="246">
        <v>0</v>
      </c>
      <c r="BQ99" s="246">
        <v>5.1301647260527418E-2</v>
      </c>
      <c r="BR99" s="246">
        <v>0.13749659467482384</v>
      </c>
      <c r="BS99" s="246">
        <v>0.22369154208912023</v>
      </c>
      <c r="BT99" s="246">
        <v>0.30988648950341663</v>
      </c>
      <c r="BU99" s="246">
        <v>0.39710930446258974</v>
      </c>
      <c r="BV99" s="246">
        <v>0.48690178828395458</v>
      </c>
      <c r="BW99" s="246">
        <v>0.574638537015566</v>
      </c>
      <c r="BX99" s="246">
        <v>0.66626978645023882</v>
      </c>
      <c r="BY99" s="246">
        <v>0.75503440272672706</v>
      </c>
      <c r="BZ99" s="246">
        <v>0.83840271439261249</v>
      </c>
      <c r="CA99" s="246">
        <v>1</v>
      </c>
      <c r="CC99" s="452">
        <f t="shared" si="295"/>
        <v>1945.7760000000001</v>
      </c>
      <c r="CD99" s="452">
        <f t="shared" si="295"/>
        <v>1945.7760000000001</v>
      </c>
      <c r="CE99" s="452">
        <f t="shared" si="295"/>
        <v>1945.7760000000001</v>
      </c>
      <c r="CF99" s="452">
        <f t="shared" si="295"/>
        <v>1945.7760000000001</v>
      </c>
      <c r="CG99" s="452">
        <f t="shared" si="295"/>
        <v>1945.7760000000001</v>
      </c>
      <c r="CH99" s="452">
        <f t="shared" si="295"/>
        <v>1945.7760000000001</v>
      </c>
      <c r="CI99" s="452">
        <f t="shared" si="295"/>
        <v>1945.7760000000001</v>
      </c>
      <c r="CJ99" s="452">
        <f t="shared" si="295"/>
        <v>1945.7760000000001</v>
      </c>
      <c r="CK99" s="452">
        <f t="shared" si="295"/>
        <v>1945.7760000000001</v>
      </c>
      <c r="CL99" s="452">
        <f t="shared" si="295"/>
        <v>1945.7760000000001</v>
      </c>
      <c r="CM99" s="452">
        <f t="shared" si="295"/>
        <v>1945.7760000000001</v>
      </c>
      <c r="CN99" s="452">
        <f t="shared" si="295"/>
        <v>1945.7760000000001</v>
      </c>
      <c r="CP99" s="453">
        <f t="shared" si="296"/>
        <v>0</v>
      </c>
      <c r="CQ99" s="453">
        <f t="shared" si="296"/>
        <v>99.821513999999993</v>
      </c>
      <c r="CR99" s="453">
        <f t="shared" si="296"/>
        <v>267.53757400000001</v>
      </c>
      <c r="CS99" s="453">
        <f t="shared" si="296"/>
        <v>435.25363399999998</v>
      </c>
      <c r="CT99" s="453">
        <f t="shared" si="296"/>
        <v>602.969694</v>
      </c>
      <c r="CU99" s="453">
        <f t="shared" si="296"/>
        <v>772.68575399999997</v>
      </c>
      <c r="CV99" s="453">
        <f t="shared" si="296"/>
        <v>947.40181399999994</v>
      </c>
      <c r="CW99" s="453">
        <f t="shared" si="296"/>
        <v>1118.117874</v>
      </c>
      <c r="CX99" s="453">
        <f t="shared" si="296"/>
        <v>1296.41176</v>
      </c>
      <c r="CY99" s="453">
        <f t="shared" si="296"/>
        <v>1469.1278199999999</v>
      </c>
      <c r="CZ99" s="453">
        <f t="shared" si="296"/>
        <v>1631.3438799999999</v>
      </c>
      <c r="DA99" s="453">
        <f t="shared" si="296"/>
        <v>1945.7760000000001</v>
      </c>
      <c r="DC99" s="452">
        <v>1945776000</v>
      </c>
      <c r="DD99" s="453">
        <v>1945776000</v>
      </c>
      <c r="DE99" s="453">
        <v>1945776000</v>
      </c>
      <c r="DF99" s="453">
        <v>1945776000</v>
      </c>
      <c r="DG99" s="453">
        <v>1945776000</v>
      </c>
      <c r="DH99" s="453">
        <v>1945776000</v>
      </c>
      <c r="DI99" s="453">
        <v>1945776000</v>
      </c>
      <c r="DJ99" s="453">
        <v>1945776000</v>
      </c>
      <c r="DK99" s="453">
        <v>1945776000</v>
      </c>
      <c r="DL99" s="453">
        <v>1945776000</v>
      </c>
      <c r="DM99" s="453">
        <v>1945776000</v>
      </c>
      <c r="DN99" s="453">
        <v>1945776000</v>
      </c>
      <c r="DP99" s="453">
        <v>0</v>
      </c>
      <c r="DQ99" s="453">
        <v>99821514</v>
      </c>
      <c r="DR99" s="453">
        <v>267537574</v>
      </c>
      <c r="DS99" s="453">
        <v>435253634</v>
      </c>
      <c r="DT99" s="453">
        <v>602969694</v>
      </c>
      <c r="DU99" s="453">
        <v>772685754</v>
      </c>
      <c r="DV99" s="453">
        <v>947401814</v>
      </c>
      <c r="DW99" s="453">
        <v>1118117874</v>
      </c>
      <c r="DX99" s="453">
        <v>1296411760</v>
      </c>
      <c r="DY99" s="453">
        <v>1469127820</v>
      </c>
      <c r="DZ99" s="453">
        <v>1631343880</v>
      </c>
      <c r="EA99" s="453">
        <v>1945776000</v>
      </c>
      <c r="EC99" s="452">
        <v>1000000</v>
      </c>
      <c r="ED99" s="453">
        <v>1000000</v>
      </c>
      <c r="EE99" s="453">
        <v>1000000</v>
      </c>
      <c r="EF99" s="453">
        <v>1000000</v>
      </c>
      <c r="EG99" s="453">
        <v>1000000</v>
      </c>
      <c r="EH99" s="453">
        <v>1000000</v>
      </c>
      <c r="EI99" s="453">
        <v>1000000</v>
      </c>
      <c r="EJ99" s="453">
        <v>1000000</v>
      </c>
      <c r="EK99" s="453">
        <v>1000000</v>
      </c>
      <c r="EL99" s="453">
        <v>1000000</v>
      </c>
      <c r="EM99" s="453">
        <v>1000000</v>
      </c>
      <c r="EN99" s="453">
        <v>1000000</v>
      </c>
      <c r="EP99" s="453">
        <v>1000000</v>
      </c>
      <c r="EQ99" s="453">
        <v>1000000</v>
      </c>
      <c r="ER99" s="453">
        <v>1000000</v>
      </c>
      <c r="ES99" s="453">
        <v>1000000</v>
      </c>
      <c r="ET99" s="453">
        <v>1000000</v>
      </c>
      <c r="EU99" s="453">
        <v>1000000</v>
      </c>
      <c r="EV99" s="453">
        <v>1000000</v>
      </c>
      <c r="EW99" s="453">
        <v>1000000</v>
      </c>
      <c r="EX99" s="453">
        <v>1000000</v>
      </c>
      <c r="EY99" s="453">
        <v>1000000</v>
      </c>
      <c r="EZ99" s="453">
        <v>1000000</v>
      </c>
      <c r="FA99" s="453">
        <v>1000000</v>
      </c>
    </row>
    <row r="100" spans="1:157" ht="34.5" customHeight="1">
      <c r="A100" s="177"/>
      <c r="B100" s="177"/>
      <c r="C100" s="177"/>
      <c r="D100" s="251"/>
      <c r="E100" s="177"/>
      <c r="F100" s="177"/>
      <c r="G100" s="177"/>
      <c r="H100" s="177"/>
      <c r="I100" s="177"/>
      <c r="J100" s="177"/>
      <c r="K100" s="177"/>
      <c r="L100" s="177"/>
      <c r="M100" s="177"/>
      <c r="N100" s="177"/>
      <c r="O100" s="177"/>
      <c r="P100" s="177"/>
      <c r="Q100" s="177"/>
      <c r="R100" s="177"/>
      <c r="S100" s="227"/>
      <c r="T100" s="152" t="s">
        <v>223</v>
      </c>
      <c r="U100" s="384"/>
      <c r="V100" s="152" t="s">
        <v>223</v>
      </c>
      <c r="W100" s="335">
        <f>+SUM(W98+W99)</f>
        <v>5875.5839999999998</v>
      </c>
      <c r="X100" s="335">
        <f t="shared" ref="X100:Y100" si="297">+SUM(X98+X99)</f>
        <v>0</v>
      </c>
      <c r="Y100" s="335">
        <f t="shared" si="297"/>
        <v>0</v>
      </c>
      <c r="Z100" s="335">
        <f t="shared" ref="Z100:AC100" si="298">+SUM(Z98+Z99)</f>
        <v>0</v>
      </c>
      <c r="AA100" s="335">
        <f t="shared" si="298"/>
        <v>0</v>
      </c>
      <c r="AB100" s="335">
        <f t="shared" si="298"/>
        <v>0</v>
      </c>
      <c r="AC100" s="335">
        <f t="shared" si="298"/>
        <v>0</v>
      </c>
      <c r="AD100" s="398">
        <f>+SUM(AD98+AD99)</f>
        <v>5875.5839999999998</v>
      </c>
      <c r="AE100" s="335">
        <f>+SUM(AE98+AE99)</f>
        <v>0</v>
      </c>
      <c r="AF100" s="335">
        <f>+SUM(AF98+AF99)</f>
        <v>5874.384</v>
      </c>
      <c r="AG100" s="335">
        <f>+SUM(AG98+AG99)</f>
        <v>1.2</v>
      </c>
      <c r="AH100" s="398">
        <f>+SUM(AH98+AH99)</f>
        <v>5634.1133470000004</v>
      </c>
      <c r="AI100" s="163">
        <f>+AH100/AD100</f>
        <v>0.95890269750206969</v>
      </c>
      <c r="AJ100" s="263"/>
      <c r="AK100" s="264">
        <f>+SUM(AK98:AK99)</f>
        <v>5875.5839999999998</v>
      </c>
      <c r="AL100" s="181">
        <f>+SUM(AL98:AL99)</f>
        <v>-241.47065300000008</v>
      </c>
      <c r="AM100" s="166">
        <f>INDEX(BC100:BN100,MATCH($W$1,$BC$86:$BN$86,0))</f>
        <v>1</v>
      </c>
      <c r="AN100" s="398">
        <f>+SUM(AN98+AN99)</f>
        <v>2276.8373329999999</v>
      </c>
      <c r="AO100" s="179">
        <f>+AN100/AD100</f>
        <v>0.38750826011507961</v>
      </c>
      <c r="AP100" s="265"/>
      <c r="AQ100" s="264">
        <f>+SUM(AQ98:AQ99)</f>
        <v>2339.4743109999999</v>
      </c>
      <c r="AR100" s="181">
        <f>+SUM(AR98:AR99)</f>
        <v>-62.636977999999999</v>
      </c>
      <c r="AS100" s="166">
        <f>INDEX(BP100:CA100,MATCH($W$1,$BP$86:$CA$86,0))</f>
        <v>0.39816881368728624</v>
      </c>
      <c r="AT100" s="398">
        <f>+SUM(AT98+AT99)</f>
        <v>2272.6373330000001</v>
      </c>
      <c r="AU100" s="179">
        <f>+AT100/AD100</f>
        <v>0.38679343755446272</v>
      </c>
      <c r="AV100" s="398">
        <f>+SUM(AV98+AV99)</f>
        <v>241.47065300000008</v>
      </c>
      <c r="AW100" s="335">
        <f>+SUM(AW98)</f>
        <v>2275.3501070000002</v>
      </c>
      <c r="AX100" s="337">
        <f>+SUM(AX98:AX99)</f>
        <v>3598.7466670000003</v>
      </c>
      <c r="AY100" s="335">
        <f>+AG100-AH100</f>
        <v>-5632.9133470000006</v>
      </c>
      <c r="AZ100" s="247">
        <f>+SUM(AZ98)</f>
        <v>1566.7885569999999</v>
      </c>
      <c r="BA100" s="244">
        <f>IF(AND(AZ100=0,AN100&gt;AZ100),1,IFERROR(AN100/AZ100,1))</f>
        <v>1.4531873639411577</v>
      </c>
      <c r="BC100" s="255">
        <f>CC100/$AD$100</f>
        <v>1</v>
      </c>
      <c r="BD100" s="255">
        <f t="shared" ref="BD100:BN100" si="299">CD100/$AD$100</f>
        <v>1</v>
      </c>
      <c r="BE100" s="255">
        <f t="shared" si="299"/>
        <v>1</v>
      </c>
      <c r="BF100" s="255">
        <f t="shared" si="299"/>
        <v>1</v>
      </c>
      <c r="BG100" s="255">
        <f t="shared" si="299"/>
        <v>1</v>
      </c>
      <c r="BH100" s="255">
        <f t="shared" si="299"/>
        <v>1</v>
      </c>
      <c r="BI100" s="255">
        <f t="shared" si="299"/>
        <v>1</v>
      </c>
      <c r="BJ100" s="255">
        <f t="shared" si="299"/>
        <v>1</v>
      </c>
      <c r="BK100" s="255">
        <f t="shared" si="299"/>
        <v>1</v>
      </c>
      <c r="BL100" s="255">
        <f t="shared" si="299"/>
        <v>1</v>
      </c>
      <c r="BM100" s="255">
        <f t="shared" si="299"/>
        <v>1</v>
      </c>
      <c r="BN100" s="255">
        <f t="shared" si="299"/>
        <v>1</v>
      </c>
      <c r="BP100" s="255">
        <f>CP100/$AD$100</f>
        <v>0</v>
      </c>
      <c r="BQ100" s="255">
        <f t="shared" ref="BQ100:CA100" si="300">CQ100/$AD$100</f>
        <v>5.3301164786342947E-2</v>
      </c>
      <c r="BR100" s="255">
        <f t="shared" si="300"/>
        <v>0.13922023427798838</v>
      </c>
      <c r="BS100" s="255">
        <f t="shared" si="300"/>
        <v>0.2239479328352722</v>
      </c>
      <c r="BT100" s="255">
        <f t="shared" si="300"/>
        <v>0.3093564147836198</v>
      </c>
      <c r="BU100" s="255">
        <f t="shared" si="300"/>
        <v>0.39816881368728624</v>
      </c>
      <c r="BV100" s="255">
        <f t="shared" si="300"/>
        <v>0.48766199598201643</v>
      </c>
      <c r="BW100" s="255">
        <f t="shared" si="300"/>
        <v>0.57719924062016648</v>
      </c>
      <c r="BX100" s="255">
        <f t="shared" si="300"/>
        <v>0.66610998327995996</v>
      </c>
      <c r="BY100" s="255">
        <f t="shared" si="300"/>
        <v>0.75288003201043507</v>
      </c>
      <c r="BZ100" s="255">
        <f>CZ100/$AD$100</f>
        <v>0.83684184925277216</v>
      </c>
      <c r="CA100" s="255">
        <f t="shared" si="300"/>
        <v>1</v>
      </c>
      <c r="CC100" s="454">
        <f>SUM(CC98:CC99)</f>
        <v>5875.5839999999998</v>
      </c>
      <c r="CD100" s="454">
        <f t="shared" ref="CD100:CN100" si="301">SUM(CD98:CD99)</f>
        <v>5875.5839999999998</v>
      </c>
      <c r="CE100" s="454">
        <f t="shared" si="301"/>
        <v>5875.5839999999998</v>
      </c>
      <c r="CF100" s="454">
        <f t="shared" si="301"/>
        <v>5875.5839999999998</v>
      </c>
      <c r="CG100" s="454">
        <f t="shared" si="301"/>
        <v>5875.5839999999998</v>
      </c>
      <c r="CH100" s="454">
        <f t="shared" si="301"/>
        <v>5875.5839999999998</v>
      </c>
      <c r="CI100" s="454">
        <f t="shared" si="301"/>
        <v>5875.5839999999998</v>
      </c>
      <c r="CJ100" s="454">
        <f t="shared" si="301"/>
        <v>5875.5839999999998</v>
      </c>
      <c r="CK100" s="454">
        <f t="shared" si="301"/>
        <v>5875.5839999999998</v>
      </c>
      <c r="CL100" s="454">
        <f t="shared" si="301"/>
        <v>5875.5839999999998</v>
      </c>
      <c r="CM100" s="454">
        <f t="shared" si="301"/>
        <v>5875.5839999999998</v>
      </c>
      <c r="CN100" s="454">
        <f t="shared" si="301"/>
        <v>5875.5839999999998</v>
      </c>
      <c r="CP100" s="455">
        <f>SUM(CP98:CP99)</f>
        <v>0</v>
      </c>
      <c r="CQ100" s="455">
        <f t="shared" ref="CQ100:DA100" si="302">SUM(CQ98:CQ99)</f>
        <v>313.17547100000002</v>
      </c>
      <c r="CR100" s="455">
        <f t="shared" si="302"/>
        <v>818.00018100000011</v>
      </c>
      <c r="CS100" s="455">
        <f t="shared" si="302"/>
        <v>1315.824891</v>
      </c>
      <c r="CT100" s="455">
        <f t="shared" si="302"/>
        <v>1817.6496010000001</v>
      </c>
      <c r="CU100" s="455">
        <f t="shared" si="302"/>
        <v>2339.4743109999999</v>
      </c>
      <c r="CV100" s="455">
        <f t="shared" si="302"/>
        <v>2865.2990209999998</v>
      </c>
      <c r="CW100" s="455">
        <f t="shared" si="302"/>
        <v>3391.382623</v>
      </c>
      <c r="CX100" s="455">
        <f t="shared" si="302"/>
        <v>3913.7851599999999</v>
      </c>
      <c r="CY100" s="455">
        <f t="shared" si="302"/>
        <v>4423.6098700000002</v>
      </c>
      <c r="CZ100" s="455">
        <f t="shared" si="302"/>
        <v>4916.9345800000001</v>
      </c>
      <c r="DA100" s="455">
        <f t="shared" si="302"/>
        <v>5875.5839999999998</v>
      </c>
      <c r="DC100" s="455">
        <f>SUM(DC98:DC99)</f>
        <v>5875584000</v>
      </c>
      <c r="DD100" s="455">
        <f t="shared" ref="DD100:EA100" si="303">SUM(DD98:DD99)</f>
        <v>5875584000</v>
      </c>
      <c r="DE100" s="455">
        <f t="shared" si="303"/>
        <v>5875584000</v>
      </c>
      <c r="DF100" s="455">
        <f t="shared" si="303"/>
        <v>5875584000</v>
      </c>
      <c r="DG100" s="455">
        <f t="shared" si="303"/>
        <v>5875584000</v>
      </c>
      <c r="DH100" s="455">
        <f t="shared" si="303"/>
        <v>5875584000</v>
      </c>
      <c r="DI100" s="455">
        <f t="shared" si="303"/>
        <v>5875584000</v>
      </c>
      <c r="DJ100" s="455">
        <f t="shared" si="303"/>
        <v>5875584000</v>
      </c>
      <c r="DK100" s="455">
        <f t="shared" si="303"/>
        <v>5875584000</v>
      </c>
      <c r="DL100" s="455">
        <f t="shared" si="303"/>
        <v>5875584000</v>
      </c>
      <c r="DM100" s="455">
        <f t="shared" si="303"/>
        <v>5875584000</v>
      </c>
      <c r="DN100" s="455">
        <f t="shared" si="303"/>
        <v>5875584000</v>
      </c>
      <c r="DP100" s="455">
        <f t="shared" si="303"/>
        <v>0</v>
      </c>
      <c r="DQ100" s="455">
        <f t="shared" si="303"/>
        <v>313175471</v>
      </c>
      <c r="DR100" s="455">
        <f t="shared" si="303"/>
        <v>818000181</v>
      </c>
      <c r="DS100" s="455">
        <f t="shared" si="303"/>
        <v>1315824891</v>
      </c>
      <c r="DT100" s="455">
        <f t="shared" si="303"/>
        <v>1817649601</v>
      </c>
      <c r="DU100" s="455">
        <f t="shared" si="303"/>
        <v>2339474311</v>
      </c>
      <c r="DV100" s="455">
        <f t="shared" si="303"/>
        <v>2865299021</v>
      </c>
      <c r="DW100" s="455">
        <f t="shared" si="303"/>
        <v>3391382623</v>
      </c>
      <c r="DX100" s="455">
        <f t="shared" si="303"/>
        <v>3913785160</v>
      </c>
      <c r="DY100" s="455">
        <f t="shared" si="303"/>
        <v>4423609870</v>
      </c>
      <c r="DZ100" s="455">
        <f t="shared" si="303"/>
        <v>4916934580</v>
      </c>
      <c r="EA100" s="455">
        <f t="shared" si="303"/>
        <v>5875584000</v>
      </c>
      <c r="EC100" s="454">
        <v>1000000</v>
      </c>
      <c r="ED100" s="455">
        <v>1000000</v>
      </c>
      <c r="EE100" s="455">
        <v>1000000</v>
      </c>
      <c r="EF100" s="455">
        <v>1000000</v>
      </c>
      <c r="EG100" s="455">
        <v>1000000</v>
      </c>
      <c r="EH100" s="455">
        <v>1000000</v>
      </c>
      <c r="EI100" s="455">
        <v>1000000</v>
      </c>
      <c r="EJ100" s="455">
        <v>1000000</v>
      </c>
      <c r="EK100" s="455">
        <v>1000000</v>
      </c>
      <c r="EL100" s="455">
        <v>1000000</v>
      </c>
      <c r="EM100" s="455">
        <v>1000000</v>
      </c>
      <c r="EN100" s="455">
        <v>1000000</v>
      </c>
      <c r="EP100" s="455">
        <v>1000000</v>
      </c>
      <c r="EQ100" s="455">
        <v>1000000</v>
      </c>
      <c r="ER100" s="455">
        <v>1000000</v>
      </c>
      <c r="ES100" s="455">
        <v>1000000</v>
      </c>
      <c r="ET100" s="455">
        <v>1000000</v>
      </c>
      <c r="EU100" s="455">
        <v>1000000</v>
      </c>
      <c r="EV100" s="455">
        <v>1000000</v>
      </c>
      <c r="EW100" s="455">
        <v>1000000</v>
      </c>
      <c r="EX100" s="455">
        <v>1000000</v>
      </c>
      <c r="EY100" s="455">
        <v>1000000</v>
      </c>
      <c r="EZ100" s="455">
        <v>1000000</v>
      </c>
      <c r="FA100" s="455">
        <v>1000000</v>
      </c>
    </row>
    <row r="101" spans="1:157" ht="34.5" customHeight="1">
      <c r="A101" s="177"/>
      <c r="B101" s="177"/>
      <c r="C101" s="177"/>
      <c r="D101" s="177"/>
      <c r="E101" s="177"/>
      <c r="F101" s="177"/>
      <c r="G101" s="177"/>
      <c r="H101" s="177"/>
      <c r="I101" s="177"/>
      <c r="J101" s="177"/>
      <c r="K101" s="177"/>
      <c r="L101" s="177"/>
      <c r="M101" s="177"/>
      <c r="N101" s="177"/>
      <c r="O101" s="177"/>
      <c r="P101" s="177"/>
      <c r="Q101" s="177"/>
      <c r="R101" s="177"/>
      <c r="S101" s="227"/>
      <c r="T101" s="250" t="s">
        <v>122</v>
      </c>
      <c r="U101" s="383"/>
      <c r="V101" s="250" t="s">
        <v>122</v>
      </c>
      <c r="W101" s="152" t="s">
        <v>425</v>
      </c>
      <c r="X101" s="152" t="s">
        <v>123</v>
      </c>
      <c r="Y101" s="152" t="s">
        <v>124</v>
      </c>
      <c r="Z101" s="152" t="s">
        <v>125</v>
      </c>
      <c r="AA101" s="152" t="s">
        <v>126</v>
      </c>
      <c r="AB101" s="152" t="s">
        <v>127</v>
      </c>
      <c r="AC101" s="151" t="s">
        <v>128</v>
      </c>
      <c r="AD101" s="394" t="s">
        <v>424</v>
      </c>
      <c r="AE101" s="151" t="s">
        <v>423</v>
      </c>
      <c r="AF101" s="151" t="s">
        <v>129</v>
      </c>
      <c r="AG101" s="151" t="s">
        <v>130</v>
      </c>
      <c r="AH101" s="394" t="s">
        <v>7</v>
      </c>
      <c r="AI101" s="153" t="s">
        <v>131</v>
      </c>
      <c r="AJ101" s="154" t="s">
        <v>132</v>
      </c>
      <c r="AK101" s="154" t="s">
        <v>133</v>
      </c>
      <c r="AL101" s="154" t="s">
        <v>134</v>
      </c>
      <c r="AM101" s="155" t="s">
        <v>135</v>
      </c>
      <c r="AN101" s="394" t="s">
        <v>136</v>
      </c>
      <c r="AO101" s="153" t="s">
        <v>137</v>
      </c>
      <c r="AP101" s="228"/>
      <c r="AQ101" s="266" t="s">
        <v>139</v>
      </c>
      <c r="AR101" s="232" t="s">
        <v>140</v>
      </c>
      <c r="AS101" s="267" t="s">
        <v>141</v>
      </c>
      <c r="AT101" s="394" t="s">
        <v>142</v>
      </c>
      <c r="AU101" s="153" t="s">
        <v>143</v>
      </c>
      <c r="AV101" s="407" t="s">
        <v>144</v>
      </c>
      <c r="AW101" s="348" t="s">
        <v>145</v>
      </c>
      <c r="AX101" s="348" t="s">
        <v>146</v>
      </c>
      <c r="AY101" s="329" t="s">
        <v>147</v>
      </c>
      <c r="AZ101" s="232" t="s">
        <v>148</v>
      </c>
      <c r="BA101" s="233" t="s">
        <v>149</v>
      </c>
      <c r="BC101" s="158" t="s">
        <v>150</v>
      </c>
      <c r="BD101" s="158" t="s">
        <v>151</v>
      </c>
      <c r="BE101" s="158" t="s">
        <v>152</v>
      </c>
      <c r="BF101" s="158" t="s">
        <v>153</v>
      </c>
      <c r="BG101" s="158" t="s">
        <v>154</v>
      </c>
      <c r="BH101" s="158" t="s">
        <v>155</v>
      </c>
      <c r="BI101" s="158" t="s">
        <v>156</v>
      </c>
      <c r="BJ101" s="158" t="s">
        <v>157</v>
      </c>
      <c r="BK101" s="158" t="s">
        <v>104</v>
      </c>
      <c r="BL101" s="158" t="s">
        <v>158</v>
      </c>
      <c r="BM101" s="158" t="s">
        <v>159</v>
      </c>
      <c r="BN101" s="158" t="s">
        <v>160</v>
      </c>
      <c r="BP101" s="158" t="s">
        <v>150</v>
      </c>
      <c r="BQ101" s="158" t="s">
        <v>151</v>
      </c>
      <c r="BR101" s="158" t="s">
        <v>152</v>
      </c>
      <c r="BS101" s="158" t="s">
        <v>153</v>
      </c>
      <c r="BT101" s="158" t="s">
        <v>154</v>
      </c>
      <c r="BU101" s="158" t="s">
        <v>155</v>
      </c>
      <c r="BV101" s="158" t="s">
        <v>156</v>
      </c>
      <c r="BW101" s="158" t="s">
        <v>157</v>
      </c>
      <c r="BX101" s="158" t="s">
        <v>104</v>
      </c>
      <c r="BY101" s="158" t="s">
        <v>158</v>
      </c>
      <c r="BZ101" s="158" t="s">
        <v>159</v>
      </c>
      <c r="CA101" s="158" t="s">
        <v>160</v>
      </c>
      <c r="CC101" s="447" t="s">
        <v>150</v>
      </c>
      <c r="CD101" s="447" t="s">
        <v>151</v>
      </c>
      <c r="CE101" s="447" t="s">
        <v>152</v>
      </c>
      <c r="CF101" s="447" t="s">
        <v>153</v>
      </c>
      <c r="CG101" s="447" t="s">
        <v>154</v>
      </c>
      <c r="CH101" s="447" t="s">
        <v>155</v>
      </c>
      <c r="CI101" s="447" t="s">
        <v>156</v>
      </c>
      <c r="CJ101" s="447" t="s">
        <v>157</v>
      </c>
      <c r="CK101" s="447" t="s">
        <v>104</v>
      </c>
      <c r="CL101" s="447" t="s">
        <v>158</v>
      </c>
      <c r="CM101" s="447" t="s">
        <v>159</v>
      </c>
      <c r="CN101" s="447" t="s">
        <v>160</v>
      </c>
      <c r="CP101" s="447" t="s">
        <v>150</v>
      </c>
      <c r="CQ101" s="447" t="s">
        <v>151</v>
      </c>
      <c r="CR101" s="447" t="s">
        <v>152</v>
      </c>
      <c r="CS101" s="447" t="s">
        <v>153</v>
      </c>
      <c r="CT101" s="447" t="s">
        <v>154</v>
      </c>
      <c r="CU101" s="447" t="s">
        <v>155</v>
      </c>
      <c r="CV101" s="447" t="s">
        <v>156</v>
      </c>
      <c r="CW101" s="447" t="s">
        <v>157</v>
      </c>
      <c r="CX101" s="447" t="s">
        <v>104</v>
      </c>
      <c r="CY101" s="447" t="s">
        <v>158</v>
      </c>
      <c r="CZ101" s="447" t="s">
        <v>159</v>
      </c>
      <c r="DA101" s="447" t="s">
        <v>160</v>
      </c>
      <c r="DC101" s="447" t="s">
        <v>150</v>
      </c>
      <c r="DD101" s="447" t="s">
        <v>151</v>
      </c>
      <c r="DE101" s="447" t="s">
        <v>152</v>
      </c>
      <c r="DF101" s="447" t="s">
        <v>153</v>
      </c>
      <c r="DG101" s="447" t="s">
        <v>154</v>
      </c>
      <c r="DH101" s="447" t="s">
        <v>155</v>
      </c>
      <c r="DI101" s="447" t="s">
        <v>156</v>
      </c>
      <c r="DJ101" s="447" t="s">
        <v>157</v>
      </c>
      <c r="DK101" s="447" t="s">
        <v>104</v>
      </c>
      <c r="DL101" s="447" t="s">
        <v>158</v>
      </c>
      <c r="DM101" s="447" t="s">
        <v>159</v>
      </c>
      <c r="DN101" s="447" t="s">
        <v>160</v>
      </c>
      <c r="DP101" s="447" t="s">
        <v>150</v>
      </c>
      <c r="DQ101" s="447" t="s">
        <v>151</v>
      </c>
      <c r="DR101" s="447" t="s">
        <v>152</v>
      </c>
      <c r="DS101" s="447" t="s">
        <v>153</v>
      </c>
      <c r="DT101" s="447" t="s">
        <v>154</v>
      </c>
      <c r="DU101" s="447" t="s">
        <v>155</v>
      </c>
      <c r="DV101" s="447" t="s">
        <v>156</v>
      </c>
      <c r="DW101" s="447" t="s">
        <v>157</v>
      </c>
      <c r="DX101" s="447" t="s">
        <v>104</v>
      </c>
      <c r="DY101" s="447" t="s">
        <v>158</v>
      </c>
      <c r="DZ101" s="447" t="s">
        <v>159</v>
      </c>
      <c r="EA101" s="447" t="s">
        <v>160</v>
      </c>
      <c r="EC101" s="447" t="s">
        <v>150</v>
      </c>
      <c r="ED101" s="447" t="s">
        <v>151</v>
      </c>
      <c r="EE101" s="447" t="s">
        <v>152</v>
      </c>
      <c r="EF101" s="447" t="s">
        <v>153</v>
      </c>
      <c r="EG101" s="447" t="s">
        <v>154</v>
      </c>
      <c r="EH101" s="447" t="s">
        <v>155</v>
      </c>
      <c r="EI101" s="447" t="s">
        <v>156</v>
      </c>
      <c r="EJ101" s="447" t="s">
        <v>157</v>
      </c>
      <c r="EK101" s="447" t="s">
        <v>104</v>
      </c>
      <c r="EL101" s="447" t="s">
        <v>158</v>
      </c>
      <c r="EM101" s="447" t="s">
        <v>159</v>
      </c>
      <c r="EN101" s="447" t="s">
        <v>160</v>
      </c>
      <c r="EP101" s="447" t="s">
        <v>150</v>
      </c>
      <c r="EQ101" s="447" t="s">
        <v>151</v>
      </c>
      <c r="ER101" s="447" t="s">
        <v>152</v>
      </c>
      <c r="ES101" s="447" t="s">
        <v>153</v>
      </c>
      <c r="ET101" s="447" t="s">
        <v>154</v>
      </c>
      <c r="EU101" s="447" t="s">
        <v>155</v>
      </c>
      <c r="EV101" s="447" t="s">
        <v>156</v>
      </c>
      <c r="EW101" s="447" t="s">
        <v>157</v>
      </c>
      <c r="EX101" s="447" t="s">
        <v>104</v>
      </c>
      <c r="EY101" s="447" t="s">
        <v>158</v>
      </c>
      <c r="EZ101" s="447" t="s">
        <v>159</v>
      </c>
      <c r="FA101" s="447" t="s">
        <v>160</v>
      </c>
    </row>
    <row r="102" spans="1:157" ht="48.75" customHeight="1">
      <c r="A102" s="545"/>
      <c r="B102" s="545" t="s">
        <v>180</v>
      </c>
      <c r="C102" s="218" t="s">
        <v>181</v>
      </c>
      <c r="D102" s="441" t="s">
        <v>224</v>
      </c>
      <c r="E102" s="177" t="s">
        <v>173</v>
      </c>
      <c r="F102" s="177" t="s">
        <v>161</v>
      </c>
      <c r="G102" s="177" t="s">
        <v>161</v>
      </c>
      <c r="H102" s="177" t="s">
        <v>161</v>
      </c>
      <c r="I102" s="177" t="s">
        <v>161</v>
      </c>
      <c r="J102" s="177" t="s">
        <v>161</v>
      </c>
      <c r="K102" s="177" t="s">
        <v>161</v>
      </c>
      <c r="L102" s="177" t="s">
        <v>161</v>
      </c>
      <c r="M102" s="177" t="s">
        <v>161</v>
      </c>
      <c r="N102" s="177" t="s">
        <v>161</v>
      </c>
      <c r="O102" s="177" t="s">
        <v>161</v>
      </c>
      <c r="P102" s="177"/>
      <c r="Q102" s="177"/>
      <c r="R102" s="177" t="s">
        <v>225</v>
      </c>
      <c r="S102" s="227"/>
      <c r="T102" s="438" t="s">
        <v>40</v>
      </c>
      <c r="U102" s="587">
        <v>2021011000088</v>
      </c>
      <c r="V102" s="572" t="s">
        <v>478</v>
      </c>
      <c r="W102" s="342">
        <f>+SUMIFS('[1]SIIF 30 de Junio 2026'!$P$4:$P$749,'[1]SIIF 30 de Junio 2026'!$A$4:$A$749,$B102,'[1]SIIF 30 de Junio 2026'!$B$4:$B$749,$C102,'[1]SIIF 30 de Junio 2026'!$C$4:$C$749,$D102)/1000000</f>
        <v>12473.850328</v>
      </c>
      <c r="X102" s="342"/>
      <c r="Y102" s="342">
        <f>+SUMIFS('[1]SIIF 30 de Junio 2026'!$R$4:$R$749,'[1]SIIF 30 de Junio 2026'!$A$4:$A$749,$B102,'[1]SIIF 30 de Junio 2026'!$B$4:$B$749,$C102,'[1]SIIF 30 de Junio 2026'!$C$4:$C$749,$D102)/1000000</f>
        <v>0</v>
      </c>
      <c r="Z102" s="342"/>
      <c r="AA102" s="342">
        <f>+SUMIFS('[1]SIIF 30 de Junio 2026'!$Q$4:$Q$749,'[1]SIIF 30 de Junio 2026'!$A$4:$A$749,$B102,'[1]SIIF 30 de Junio 2026'!$B$4:$B$749,$C102,'[1]SIIF 30 de Junio 2026'!$C$4:$C$749,$D102)/1000000</f>
        <v>0</v>
      </c>
      <c r="AB102" s="342"/>
      <c r="AC102" s="342">
        <f>+AA102+AB102</f>
        <v>0</v>
      </c>
      <c r="AD102" s="403">
        <f>+SUMIFS('[1]SIIF 30 de Junio 2026'!$S$4:$S$749,'[1]SIIF 30 de Junio 2026'!$A$4:$A$749,$B102,'[1]SIIF 30 de Junio 2026'!$B$4:$B$749,$C102,'[1]SIIF 30 de Junio 2026'!$C$4:$C$749,$D102)/1000000</f>
        <v>12473.850328</v>
      </c>
      <c r="AE102" s="342">
        <f>+SUMIFS('[1]SIIF 30 de Junio 2026'!$T$4:$T$749,'[1]SIIF 30 de Junio 2026'!$A$4:$A$749,$B102,'[1]SIIF 30 de Junio 2026'!$B$4:$B$749,$C102,'[1]SIIF 30 de Junio 2026'!$C$4:$C$749,$D102)/1000000</f>
        <v>0</v>
      </c>
      <c r="AF102" s="342">
        <f>+SUMIFS('[1]SIIF 30 de Junio 2026'!$U$4:$U$749,'[1]SIIF 30 de Junio 2026'!$A$4:$A$749,$B102,'[1]SIIF 30 de Junio 2026'!$B$4:$B$749,$C102,'[1]SIIF 30 de Junio 2026'!$C$4:$C$749,$D102)/1000000</f>
        <v>11981.319998999999</v>
      </c>
      <c r="AG102" s="342">
        <f>+SUMIFS('[1]SIIF 30 de Junio 2026'!$V$4:$V$749,'[1]SIIF 30 de Junio 2026'!$A$4:$A$749,$B102,'[1]SIIF 30 de Junio 2026'!$B$4:$B$749,$C102,'[1]SIIF 30 de Junio 2026'!$C$4:$C$749,$D102)/1000000</f>
        <v>492.53032899999999</v>
      </c>
      <c r="AH102" s="404">
        <f>+SUMIFS('[1]SIIF 30 de Junio 2026'!$W$4:$W$749,'[1]SIIF 30 de Junio 2026'!$A$4:$A$749,$B102,'[1]SIIF 30 de Junio 2026'!$B$4:$B$749,$C102,'[1]SIIF 30 de Junio 2026'!$C$4:$C$749,$D102,'[1]SIIF 30 de Junio 2026'!$D$4:$D$749,$E102,'[1]SIIF 30 de Junio 2026'!$E$4:$E$749,$F102,'[1]SIIF 30 de Junio 2026'!$F$4:$F$749,$G102,'[1]SIIF 30 de Junio 2026'!$G$4:$G$749,$H102,'[1]SIIF 30 de Junio 2026'!$H$4:$H$749,$I102,'[1]SIIF 30 de Junio 2026'!$I$4:$I$749,$J102,'[1]SIIF 30 de Junio 2026'!$J$4:$J$749,$K102,'[1]SIIF 30 de Junio 2026'!$K$4:$K$749,$L102,'[1]SIIF 30 de Junio 2026'!$L$4:$L$749,$M102,'[1]SIIF 30 de Junio 2026'!$M$4:$M$749,$N102,'[1]SIIF 30 de Junio 2026'!$N$4:$N$749,$O102)/1000000</f>
        <v>5880.2362190000003</v>
      </c>
      <c r="AI102" s="241">
        <f>+AH102/AD102</f>
        <v>0.47140506454536002</v>
      </c>
      <c r="AJ102" s="242"/>
      <c r="AK102" s="240">
        <f>INDEX(CC102:CN102,MATCH($W$1,$CC$86:$CN$86,0))</f>
        <v>5440.05</v>
      </c>
      <c r="AL102" s="240">
        <f>+AH102-AK102</f>
        <v>440.18621900000016</v>
      </c>
      <c r="AM102" s="166">
        <f t="shared" ref="AM102:AM108" si="304">INDEX(BC102:BN102,MATCH($W$1,$BC$86:$BN$86,0))</f>
        <v>0.43611634394784604</v>
      </c>
      <c r="AN102" s="403">
        <f>+SUMIFS('[1]SIIF 30 de Junio 2026'!$X$4:$X$749,'[1]SIIF 30 de Junio 2026'!$A$4:$A$749,$B102,'[1]SIIF 30 de Junio 2026'!$B$4:$B$749,$C102,'[1]SIIF 30 de Junio 2026'!$C$4:$C$749,$D102,'[1]SIIF 30 de Junio 2026'!$D$4:$D$749,$E102,'[1]SIIF 30 de Junio 2026'!$E$4:$E$749,$F102,'[1]SIIF 30 de Junio 2026'!$F$4:$F$749,$G102,'[1]SIIF 30 de Junio 2026'!$G$4:$G$749,$H102,'[1]SIIF 30 de Junio 2026'!$H$4:$H$749,$I102,'[1]SIIF 30 de Junio 2026'!$I$4:$I$749,$J102,'[1]SIIF 30 de Junio 2026'!$J$4:$J$749,$K102,'[1]SIIF 30 de Junio 2026'!$K$4:$K$749,$L102,'[1]SIIF 30 de Junio 2026'!$L$4:$L$749,$M102,'[1]SIIF 30 de Junio 2026'!$M$4:$M$749,$N102,'[1]SIIF 30 de Junio 2026'!$N$4:$N$749,$O102)/1000000</f>
        <v>2014.8750030000001</v>
      </c>
      <c r="AO102" s="241">
        <f>+AN102/AD102</f>
        <v>0.16152791239423633</v>
      </c>
      <c r="AP102" s="242"/>
      <c r="AQ102" s="240">
        <f>INDEX(CP102:DA102,MATCH($W$1,$CP$86:$DA$86,0))</f>
        <v>2620.659090909091</v>
      </c>
      <c r="AR102" s="240">
        <f>+AN102-AQ102</f>
        <v>-605.78408790909089</v>
      </c>
      <c r="AS102" s="166">
        <f t="shared" ref="AS102:AS109" si="305">INDEX(BP102:CA102,MATCH($W$1,$BP$86:$CA$86,0))</f>
        <v>0.21009223471493063</v>
      </c>
      <c r="AT102" s="403">
        <f>+SUMIFS('[1]SIIF 30 de Junio 2026'!$Z$4:$Z$749,'[1]SIIF 30 de Junio 2026'!$A$4:$A$749,$B102,'[1]SIIF 30 de Junio 2026'!$B$4:$B$749,$C102,'[1]SIIF 30 de Junio 2026'!$C$4:$C$749,$D102,'[1]SIIF 30 de Junio 2026'!$D$4:$D$749,$E102,'[1]SIIF 30 de Junio 2026'!$E$4:$E$749,$F102,'[1]SIIF 30 de Junio 2026'!$F$4:$F$749,$G102,'[1]SIIF 30 de Junio 2026'!$G$4:$G$749,$H102,'[1]SIIF 30 de Junio 2026'!$H$4:$H$749,$I102,'[1]SIIF 30 de Junio 2026'!$I$4:$I$749,$J102,'[1]SIIF 30 de Junio 2026'!$J$4:$J$749,$K102,'[1]SIIF 30 de Junio 2026'!$K$4:$K$749,$L102,'[1]SIIF 30 de Junio 2026'!$L$4:$L$749,$M102,'[1]SIIF 30 de Junio 2026'!$M$4:$M$749,$N102,'[1]SIIF 30 de Junio 2026'!$N$4:$N$749,$O102)/1000000</f>
        <v>1993.0750029999999</v>
      </c>
      <c r="AU102" s="241">
        <f>+AT102/AD102</f>
        <v>0.15978025634363696</v>
      </c>
      <c r="AV102" s="408">
        <f>+AD102-AH102</f>
        <v>6593.6141090000001</v>
      </c>
      <c r="AW102" s="343">
        <f>+AH102-AN102</f>
        <v>3865.3612160000002</v>
      </c>
      <c r="AX102" s="343">
        <f>+AD102-AN102</f>
        <v>10458.975324999999</v>
      </c>
      <c r="AY102" s="342">
        <f>+AG102-AH102</f>
        <v>-5387.7058900000002</v>
      </c>
      <c r="AZ102" s="186">
        <f>AD102*AS102</f>
        <v>2620.6590909090905</v>
      </c>
      <c r="BA102" s="244">
        <f>IF(AND(AZ102=0,AN102&gt;AZ102),1,IFERROR(AN102/AZ102,1))</f>
        <v>0.76884284949136683</v>
      </c>
      <c r="BC102" s="252">
        <v>2.4050312622926959E-4</v>
      </c>
      <c r="BD102" s="246">
        <v>0.40180456460580355</v>
      </c>
      <c r="BE102" s="246">
        <v>0.42922192099594031</v>
      </c>
      <c r="BF102" s="246">
        <v>0.43090544287954519</v>
      </c>
      <c r="BG102" s="246">
        <v>0.43355097726806713</v>
      </c>
      <c r="BH102" s="246">
        <v>0.43611634394784604</v>
      </c>
      <c r="BI102" s="246">
        <v>0.99270473850437879</v>
      </c>
      <c r="BJ102" s="246">
        <v>0.99510976976667154</v>
      </c>
      <c r="BK102" s="246">
        <v>0.99711396248524875</v>
      </c>
      <c r="BL102" s="246">
        <v>0.99871731666011054</v>
      </c>
      <c r="BM102" s="246">
        <v>0.99967932916502766</v>
      </c>
      <c r="BN102" s="246">
        <v>1</v>
      </c>
      <c r="BP102" s="246">
        <v>2.4050312622926956E-4</v>
      </c>
      <c r="BQ102" s="246">
        <v>3.5733298577527883E-2</v>
      </c>
      <c r="BR102" s="246">
        <v>9.8162444166504673E-2</v>
      </c>
      <c r="BS102" s="246">
        <v>0.13485775524894963</v>
      </c>
      <c r="BT102" s="246">
        <v>0.1725150788363117</v>
      </c>
      <c r="BU102" s="246">
        <v>0.21009223471493063</v>
      </c>
      <c r="BV102" s="246">
        <v>0.43224571507441412</v>
      </c>
      <c r="BW102" s="246">
        <v>0.46966253553554688</v>
      </c>
      <c r="BX102" s="246">
        <v>0.6912548419338288</v>
      </c>
      <c r="BY102" s="246">
        <v>0.72786998530753066</v>
      </c>
      <c r="BZ102" s="246">
        <v>0.94871416592631252</v>
      </c>
      <c r="CA102" s="246">
        <v>0.99999999999999989</v>
      </c>
      <c r="CC102" s="452">
        <f t="shared" ref="CC102:CN104" si="306">DC102/EC102</f>
        <v>3</v>
      </c>
      <c r="CD102" s="452">
        <f t="shared" si="306"/>
        <v>5012.05</v>
      </c>
      <c r="CE102" s="452">
        <f t="shared" si="306"/>
        <v>5354.05</v>
      </c>
      <c r="CF102" s="452">
        <f t="shared" si="306"/>
        <v>5375.05</v>
      </c>
      <c r="CG102" s="452">
        <f t="shared" si="306"/>
        <v>5408.05</v>
      </c>
      <c r="CH102" s="452">
        <f t="shared" si="306"/>
        <v>5440.05</v>
      </c>
      <c r="CI102" s="452">
        <f t="shared" si="306"/>
        <v>12382.850328</v>
      </c>
      <c r="CJ102" s="452">
        <f t="shared" si="306"/>
        <v>12412.850328</v>
      </c>
      <c r="CK102" s="452">
        <f t="shared" si="306"/>
        <v>12437.850328</v>
      </c>
      <c r="CL102" s="452">
        <f t="shared" si="306"/>
        <v>12457.850328</v>
      </c>
      <c r="CM102" s="452">
        <f t="shared" si="306"/>
        <v>12469.850328</v>
      </c>
      <c r="CN102" s="452">
        <f t="shared" si="306"/>
        <v>12473.850328</v>
      </c>
      <c r="CP102" s="453">
        <f t="shared" ref="CP102:DA104" si="307">DP102/EP102</f>
        <v>3</v>
      </c>
      <c r="CQ102" s="453">
        <f t="shared" si="307"/>
        <v>445.7318181818182</v>
      </c>
      <c r="CR102" s="453">
        <f t="shared" si="307"/>
        <v>1224.4636363636362</v>
      </c>
      <c r="CS102" s="453">
        <f t="shared" si="307"/>
        <v>1682.1954545454546</v>
      </c>
      <c r="CT102" s="453">
        <f t="shared" si="307"/>
        <v>2151.9272727272728</v>
      </c>
      <c r="CU102" s="453">
        <f t="shared" si="307"/>
        <v>2620.659090909091</v>
      </c>
      <c r="CV102" s="453">
        <f t="shared" si="307"/>
        <v>5391.7683547575762</v>
      </c>
      <c r="CW102" s="453">
        <f t="shared" si="307"/>
        <v>5858.5001729393944</v>
      </c>
      <c r="CX102" s="453">
        <f t="shared" si="307"/>
        <v>8622.6094367878795</v>
      </c>
      <c r="CY102" s="453">
        <f t="shared" si="307"/>
        <v>9079.3412549696986</v>
      </c>
      <c r="CZ102" s="453">
        <f t="shared" si="307"/>
        <v>11834.118509818181</v>
      </c>
      <c r="DA102" s="453">
        <f t="shared" si="307"/>
        <v>12473.850328</v>
      </c>
      <c r="DC102" s="452">
        <v>3000000</v>
      </c>
      <c r="DD102" s="453">
        <v>5012050000</v>
      </c>
      <c r="DE102" s="453">
        <v>5354050000</v>
      </c>
      <c r="DF102" s="453">
        <v>5375050000</v>
      </c>
      <c r="DG102" s="453">
        <v>5408050000</v>
      </c>
      <c r="DH102" s="453">
        <v>5440050000</v>
      </c>
      <c r="DI102" s="453">
        <v>12382850328</v>
      </c>
      <c r="DJ102" s="453">
        <v>12412850328</v>
      </c>
      <c r="DK102" s="453">
        <v>12437850328</v>
      </c>
      <c r="DL102" s="453">
        <v>12457850328</v>
      </c>
      <c r="DM102" s="453">
        <v>12469850328</v>
      </c>
      <c r="DN102" s="453">
        <v>12473850328</v>
      </c>
      <c r="DP102" s="453">
        <v>3000000</v>
      </c>
      <c r="DQ102" s="453">
        <v>445731818.18181819</v>
      </c>
      <c r="DR102" s="453">
        <v>1224463636.3636363</v>
      </c>
      <c r="DS102" s="453">
        <v>1682195454.5454545</v>
      </c>
      <c r="DT102" s="453">
        <v>2151927272.727273</v>
      </c>
      <c r="DU102" s="453">
        <v>2620659090.909091</v>
      </c>
      <c r="DV102" s="453">
        <v>5391768354.757576</v>
      </c>
      <c r="DW102" s="453">
        <v>5858500172.939394</v>
      </c>
      <c r="DX102" s="453">
        <v>8622609436.7878799</v>
      </c>
      <c r="DY102" s="453">
        <v>9079341254.969698</v>
      </c>
      <c r="DZ102" s="453">
        <v>11834118509.818182</v>
      </c>
      <c r="EA102" s="453">
        <v>12473850328</v>
      </c>
      <c r="EC102" s="452">
        <v>1000000</v>
      </c>
      <c r="ED102" s="453">
        <v>1000000</v>
      </c>
      <c r="EE102" s="453">
        <v>1000000</v>
      </c>
      <c r="EF102" s="453">
        <v>1000000</v>
      </c>
      <c r="EG102" s="453">
        <v>1000000</v>
      </c>
      <c r="EH102" s="453">
        <v>1000000</v>
      </c>
      <c r="EI102" s="453">
        <v>1000000</v>
      </c>
      <c r="EJ102" s="453">
        <v>1000000</v>
      </c>
      <c r="EK102" s="453">
        <v>1000000</v>
      </c>
      <c r="EL102" s="453">
        <v>1000000</v>
      </c>
      <c r="EM102" s="453">
        <v>1000000</v>
      </c>
      <c r="EN102" s="453">
        <v>1000000</v>
      </c>
      <c r="EP102" s="453">
        <v>1000000</v>
      </c>
      <c r="EQ102" s="453">
        <v>1000000</v>
      </c>
      <c r="ER102" s="453">
        <v>1000000</v>
      </c>
      <c r="ES102" s="453">
        <v>1000000</v>
      </c>
      <c r="ET102" s="453">
        <v>1000000</v>
      </c>
      <c r="EU102" s="453">
        <v>1000000</v>
      </c>
      <c r="EV102" s="453">
        <v>1000000</v>
      </c>
      <c r="EW102" s="453">
        <v>1000000</v>
      </c>
      <c r="EX102" s="453">
        <v>1000000</v>
      </c>
      <c r="EY102" s="453">
        <v>1000000</v>
      </c>
      <c r="EZ102" s="453">
        <v>1000000</v>
      </c>
      <c r="FA102" s="453">
        <v>1000000</v>
      </c>
    </row>
    <row r="103" spans="1:157" ht="48.75" customHeight="1">
      <c r="A103" s="545"/>
      <c r="B103" s="545" t="s">
        <v>180</v>
      </c>
      <c r="C103" s="218" t="s">
        <v>181</v>
      </c>
      <c r="D103" s="441" t="s">
        <v>226</v>
      </c>
      <c r="E103" s="177" t="s">
        <v>173</v>
      </c>
      <c r="F103" s="177" t="s">
        <v>161</v>
      </c>
      <c r="G103" s="177" t="s">
        <v>161</v>
      </c>
      <c r="H103" s="177" t="s">
        <v>161</v>
      </c>
      <c r="I103" s="177" t="s">
        <v>161</v>
      </c>
      <c r="J103" s="177" t="s">
        <v>161</v>
      </c>
      <c r="K103" s="177" t="s">
        <v>161</v>
      </c>
      <c r="L103" s="177" t="s">
        <v>161</v>
      </c>
      <c r="M103" s="177" t="s">
        <v>161</v>
      </c>
      <c r="N103" s="177" t="s">
        <v>161</v>
      </c>
      <c r="O103" s="177" t="s">
        <v>161</v>
      </c>
      <c r="P103" s="177"/>
      <c r="Q103" s="177"/>
      <c r="R103" s="177" t="s">
        <v>225</v>
      </c>
      <c r="S103" s="227"/>
      <c r="T103" s="438" t="s">
        <v>41</v>
      </c>
      <c r="U103" s="587">
        <v>202300000000302</v>
      </c>
      <c r="V103" s="572" t="s">
        <v>477</v>
      </c>
      <c r="W103" s="342">
        <f>+SUMIFS('[1]SIIF 30 de Junio 2026'!$P$4:$P$749,'[1]SIIF 30 de Junio 2026'!$A$4:$A$749,$B103,'[1]SIIF 30 de Junio 2026'!$B$4:$B$749,$C103,'[1]SIIF 30 de Junio 2026'!$C$4:$C$749,$D103)/1000000</f>
        <v>13944.593554999999</v>
      </c>
      <c r="X103" s="342"/>
      <c r="Y103" s="342">
        <f>+SUMIFS('[1]SIIF 30 de Junio 2026'!$R$4:$R$749,'[1]SIIF 30 de Junio 2026'!$A$4:$A$749,$B103,'[1]SIIF 30 de Junio 2026'!$B$4:$B$749,$C103,'[1]SIIF 30 de Junio 2026'!$C$4:$C$749,$D103)/1000000</f>
        <v>0</v>
      </c>
      <c r="Z103" s="342"/>
      <c r="AA103" s="342">
        <f>+SUMIFS('[1]SIIF 30 de Junio 2026'!$Q$4:$Q$749,'[1]SIIF 30 de Junio 2026'!$A$4:$A$749,$B103,'[1]SIIF 30 de Junio 2026'!$B$4:$B$749,$C103,'[1]SIIF 30 de Junio 2026'!$C$4:$C$749,$D103)/1000000</f>
        <v>0</v>
      </c>
      <c r="AB103" s="342"/>
      <c r="AC103" s="342">
        <f>+AA103+AB103</f>
        <v>0</v>
      </c>
      <c r="AD103" s="403">
        <f>+SUMIFS('[1]SIIF 30 de Junio 2026'!$S$4:$S$749,'[1]SIIF 30 de Junio 2026'!$A$4:$A$749,$B103,'[1]SIIF 30 de Junio 2026'!$B$4:$B$749,$C103,'[1]SIIF 30 de Junio 2026'!$C$4:$C$749,$D103)/1000000</f>
        <v>13944.593554999999</v>
      </c>
      <c r="AE103" s="342">
        <f>+SUMIFS('[1]SIIF 30 de Junio 2026'!$T$4:$T$749,'[1]SIIF 30 de Junio 2026'!$A$4:$A$749,$B103,'[1]SIIF 30 de Junio 2026'!$B$4:$B$749,$C103,'[1]SIIF 30 de Junio 2026'!$C$4:$C$749,$D103)/1000000</f>
        <v>0</v>
      </c>
      <c r="AF103" s="342">
        <f>+SUMIFS('[1]SIIF 30 de Junio 2026'!$U$4:$U$749,'[1]SIIF 30 de Junio 2026'!$A$4:$A$749,$B103,'[1]SIIF 30 de Junio 2026'!$B$4:$B$749,$C103,'[1]SIIF 30 de Junio 2026'!$C$4:$C$749,$D103)/1000000</f>
        <v>13777.150834</v>
      </c>
      <c r="AG103" s="342">
        <f>+SUMIFS('[1]SIIF 30 de Junio 2026'!$V$4:$V$749,'[1]SIIF 30 de Junio 2026'!$A$4:$A$749,$B103,'[1]SIIF 30 de Junio 2026'!$B$4:$B$749,$C103,'[1]SIIF 30 de Junio 2026'!$C$4:$C$749,$D103)/1000000</f>
        <v>167.44272100000001</v>
      </c>
      <c r="AH103" s="404">
        <f>+SUMIFS('[1]SIIF 30 de Junio 2026'!$W$4:$W$749,'[1]SIIF 30 de Junio 2026'!$A$4:$A$749,$B103,'[1]SIIF 30 de Junio 2026'!$B$4:$B$749,$C103,'[1]SIIF 30 de Junio 2026'!$C$4:$C$749,$D103,'[1]SIIF 30 de Junio 2026'!$D$4:$D$749,$E103,'[1]SIIF 30 de Junio 2026'!$E$4:$E$749,$F103,'[1]SIIF 30 de Junio 2026'!$F$4:$F$749,$G103,'[1]SIIF 30 de Junio 2026'!$G$4:$G$749,$H103,'[1]SIIF 30 de Junio 2026'!$H$4:$H$749,$I103,'[1]SIIF 30 de Junio 2026'!$I$4:$I$749,$J103,'[1]SIIF 30 de Junio 2026'!$J$4:$J$749,$K103,'[1]SIIF 30 de Junio 2026'!$K$4:$K$749,$L103,'[1]SIIF 30 de Junio 2026'!$L$4:$L$749,$M103,'[1]SIIF 30 de Junio 2026'!$M$4:$M$749,$N103,'[1]SIIF 30 de Junio 2026'!$N$4:$N$749,$O103)/1000000</f>
        <v>7093.0097050000004</v>
      </c>
      <c r="AI103" s="241">
        <f>+AH103/AD103</f>
        <v>0.50865661139737683</v>
      </c>
      <c r="AJ103" s="242"/>
      <c r="AK103" s="240">
        <f>INDEX(CC103:CN103,MATCH($W$1,$CC$86:$CN$86,0))</f>
        <v>13944.593554999999</v>
      </c>
      <c r="AL103" s="240">
        <f>+AH103-AK103</f>
        <v>-6851.5838499999991</v>
      </c>
      <c r="AM103" s="166">
        <f t="shared" si="304"/>
        <v>1</v>
      </c>
      <c r="AN103" s="403">
        <f>+SUMIFS('[1]SIIF 30 de Junio 2026'!$X$4:$X$749,'[1]SIIF 30 de Junio 2026'!$A$4:$A$749,$B103,'[1]SIIF 30 de Junio 2026'!$B$4:$B$749,$C103,'[1]SIIF 30 de Junio 2026'!$C$4:$C$749,$D103,'[1]SIIF 30 de Junio 2026'!$D$4:$D$749,$E103,'[1]SIIF 30 de Junio 2026'!$E$4:$E$749,$F103,'[1]SIIF 30 de Junio 2026'!$F$4:$F$749,$G103,'[1]SIIF 30 de Junio 2026'!$G$4:$G$749,$H103,'[1]SIIF 30 de Junio 2026'!$H$4:$H$749,$I103,'[1]SIIF 30 de Junio 2026'!$I$4:$I$749,$J103,'[1]SIIF 30 de Junio 2026'!$J$4:$J$749,$K103,'[1]SIIF 30 de Junio 2026'!$K$4:$K$749,$L103,'[1]SIIF 30 de Junio 2026'!$L$4:$L$749,$M103,'[1]SIIF 30 de Junio 2026'!$M$4:$M$749,$N103,'[1]SIIF 30 de Junio 2026'!$N$4:$N$749,$O103)/1000000</f>
        <v>2681.8147739999999</v>
      </c>
      <c r="AO103" s="241">
        <f>+AN103/AD103</f>
        <v>0.19231932170862043</v>
      </c>
      <c r="AP103" s="242"/>
      <c r="AQ103" s="240">
        <f>INDEX(CP103:DA103,MATCH($W$1,$CP$86:$DA$86,0))</f>
        <v>3441.8466659999999</v>
      </c>
      <c r="AR103" s="240">
        <f>+AN103-AQ103</f>
        <v>-760.03189199999997</v>
      </c>
      <c r="AS103" s="166">
        <f t="shared" si="305"/>
        <v>0.24682301799795986</v>
      </c>
      <c r="AT103" s="403">
        <f>+SUMIFS('[1]SIIF 30 de Junio 2026'!$Z$4:$Z$749,'[1]SIIF 30 de Junio 2026'!$A$4:$A$749,$B103,'[1]SIIF 30 de Junio 2026'!$B$4:$B$749,$C103,'[1]SIIF 30 de Junio 2026'!$C$4:$C$749,$D103,'[1]SIIF 30 de Junio 2026'!$D$4:$D$749,$E103,'[1]SIIF 30 de Junio 2026'!$E$4:$E$749,$F103,'[1]SIIF 30 de Junio 2026'!$F$4:$F$749,$G103,'[1]SIIF 30 de Junio 2026'!$G$4:$G$749,$H103,'[1]SIIF 30 de Junio 2026'!$H$4:$H$749,$I103,'[1]SIIF 30 de Junio 2026'!$I$4:$I$749,$J103,'[1]SIIF 30 de Junio 2026'!$J$4:$J$749,$K103,'[1]SIIF 30 de Junio 2026'!$K$4:$K$749,$L103,'[1]SIIF 30 de Junio 2026'!$L$4:$L$749,$M103,'[1]SIIF 30 de Junio 2026'!$M$4:$M$749,$N103,'[1]SIIF 30 de Junio 2026'!$N$4:$N$749,$O103)/1000000</f>
        <v>2665.5147740000002</v>
      </c>
      <c r="AU103" s="241">
        <f>+AT103/AD103</f>
        <v>0.19115040990522439</v>
      </c>
      <c r="AV103" s="408">
        <f>+AD103-AH103</f>
        <v>6851.5838499999991</v>
      </c>
      <c r="AW103" s="343">
        <f>+AH103-AN103</f>
        <v>4411.194931</v>
      </c>
      <c r="AX103" s="343">
        <f>+AD103-AN103</f>
        <v>11262.778780999999</v>
      </c>
      <c r="AY103" s="342">
        <f>+AG103-AH103</f>
        <v>-6925.566984</v>
      </c>
      <c r="AZ103" s="186">
        <f>AD103*AS103</f>
        <v>3441.8466659999999</v>
      </c>
      <c r="BA103" s="244">
        <f>IF(AND(AZ103=0,AN103&gt;AZ103),1,IFERROR(AN103/AZ103,1))</f>
        <v>0.77917903795427246</v>
      </c>
      <c r="BC103" s="252">
        <v>0.58117864590568202</v>
      </c>
      <c r="BD103" s="246">
        <v>0.58117864590568202</v>
      </c>
      <c r="BE103" s="246">
        <v>0.58117864590568202</v>
      </c>
      <c r="BF103" s="246">
        <v>0.58117864590568202</v>
      </c>
      <c r="BG103" s="246">
        <v>0.58117864590568202</v>
      </c>
      <c r="BH103" s="246">
        <v>1</v>
      </c>
      <c r="BI103" s="246">
        <v>1</v>
      </c>
      <c r="BJ103" s="246">
        <v>1</v>
      </c>
      <c r="BK103" s="246">
        <v>1</v>
      </c>
      <c r="BL103" s="246">
        <v>1</v>
      </c>
      <c r="BM103" s="246">
        <v>1</v>
      </c>
      <c r="BN103" s="246">
        <v>1</v>
      </c>
      <c r="BP103" s="246">
        <v>1.0039733280702279E-3</v>
      </c>
      <c r="BQ103" s="246">
        <v>4.4565419820154807E-2</v>
      </c>
      <c r="BR103" s="246">
        <v>9.1063727385921653E-2</v>
      </c>
      <c r="BS103" s="246">
        <v>0.15124475716567418</v>
      </c>
      <c r="BT103" s="246">
        <v>0.19896217520124057</v>
      </c>
      <c r="BU103" s="246">
        <v>0.24682301799795986</v>
      </c>
      <c r="BV103" s="246">
        <v>0.30815144586693549</v>
      </c>
      <c r="BW103" s="246">
        <v>0.49526108388128881</v>
      </c>
      <c r="BX103" s="246">
        <v>0.54240480287224357</v>
      </c>
      <c r="BY103" s="246">
        <v>0.74278457782319118</v>
      </c>
      <c r="BZ103" s="246">
        <v>0.78964144729184027</v>
      </c>
      <c r="CA103" s="246">
        <v>1.0000000000000002</v>
      </c>
      <c r="CC103" s="452">
        <f t="shared" si="306"/>
        <v>8104.3</v>
      </c>
      <c r="CD103" s="452">
        <f t="shared" si="306"/>
        <v>8104.3</v>
      </c>
      <c r="CE103" s="452">
        <f t="shared" si="306"/>
        <v>8104.3</v>
      </c>
      <c r="CF103" s="452">
        <f t="shared" si="306"/>
        <v>8104.3</v>
      </c>
      <c r="CG103" s="452">
        <f t="shared" si="306"/>
        <v>8104.3</v>
      </c>
      <c r="CH103" s="452">
        <f t="shared" si="306"/>
        <v>13944.593554999999</v>
      </c>
      <c r="CI103" s="452">
        <f t="shared" si="306"/>
        <v>13944.593554999999</v>
      </c>
      <c r="CJ103" s="452">
        <f t="shared" si="306"/>
        <v>13944.593554999999</v>
      </c>
      <c r="CK103" s="452">
        <f t="shared" si="306"/>
        <v>13944.593554999999</v>
      </c>
      <c r="CL103" s="452">
        <f t="shared" si="306"/>
        <v>13944.593554999999</v>
      </c>
      <c r="CM103" s="452">
        <f t="shared" si="306"/>
        <v>13944.593554999999</v>
      </c>
      <c r="CN103" s="452">
        <f t="shared" si="306"/>
        <v>13944.593554999999</v>
      </c>
      <c r="CP103" s="453">
        <f t="shared" si="307"/>
        <v>14</v>
      </c>
      <c r="CQ103" s="453">
        <f t="shared" si="307"/>
        <v>621.44666600000005</v>
      </c>
      <c r="CR103" s="453">
        <f t="shared" si="307"/>
        <v>1269.8466659999999</v>
      </c>
      <c r="CS103" s="453">
        <f t="shared" si="307"/>
        <v>2109.0466660000002</v>
      </c>
      <c r="CT103" s="453">
        <f t="shared" si="307"/>
        <v>2774.4466659999998</v>
      </c>
      <c r="CU103" s="453">
        <f t="shared" si="307"/>
        <v>3441.8466659999999</v>
      </c>
      <c r="CV103" s="453">
        <f t="shared" si="307"/>
        <v>4297.0466660000002</v>
      </c>
      <c r="CW103" s="453">
        <f t="shared" si="307"/>
        <v>6906.2145183333341</v>
      </c>
      <c r="CX103" s="453">
        <f t="shared" si="307"/>
        <v>7563.6145183333338</v>
      </c>
      <c r="CY103" s="453">
        <f t="shared" si="307"/>
        <v>10357.829036666668</v>
      </c>
      <c r="CZ103" s="453">
        <f t="shared" si="307"/>
        <v>11011.229036666668</v>
      </c>
      <c r="DA103" s="453">
        <f t="shared" si="307"/>
        <v>13944.593555000001</v>
      </c>
      <c r="DC103" s="452">
        <v>8104300000</v>
      </c>
      <c r="DD103" s="453">
        <v>8104300000</v>
      </c>
      <c r="DE103" s="453">
        <v>8104300000</v>
      </c>
      <c r="DF103" s="453">
        <v>8104300000</v>
      </c>
      <c r="DG103" s="453">
        <v>8104300000</v>
      </c>
      <c r="DH103" s="453">
        <v>13944593555</v>
      </c>
      <c r="DI103" s="453">
        <v>13944593555</v>
      </c>
      <c r="DJ103" s="453">
        <v>13944593555</v>
      </c>
      <c r="DK103" s="453">
        <v>13944593555</v>
      </c>
      <c r="DL103" s="453">
        <v>13944593555</v>
      </c>
      <c r="DM103" s="453">
        <v>13944593555</v>
      </c>
      <c r="DN103" s="453">
        <v>13944593555</v>
      </c>
      <c r="DP103" s="453">
        <v>14000000</v>
      </c>
      <c r="DQ103" s="453">
        <v>621446666</v>
      </c>
      <c r="DR103" s="453">
        <v>1269846666</v>
      </c>
      <c r="DS103" s="453">
        <v>2109046666</v>
      </c>
      <c r="DT103" s="453">
        <v>2774446666</v>
      </c>
      <c r="DU103" s="453">
        <v>3441846666</v>
      </c>
      <c r="DV103" s="453">
        <v>4297046666</v>
      </c>
      <c r="DW103" s="453">
        <v>6906214518.333334</v>
      </c>
      <c r="DX103" s="453">
        <v>7563614518.333334</v>
      </c>
      <c r="DY103" s="453">
        <v>10357829036.666668</v>
      </c>
      <c r="DZ103" s="453">
        <v>11011229036.666668</v>
      </c>
      <c r="EA103" s="453">
        <v>13944593555.000002</v>
      </c>
      <c r="EC103" s="452">
        <v>1000000</v>
      </c>
      <c r="ED103" s="453">
        <v>1000000</v>
      </c>
      <c r="EE103" s="453">
        <v>1000000</v>
      </c>
      <c r="EF103" s="453">
        <v>1000000</v>
      </c>
      <c r="EG103" s="453">
        <v>1000000</v>
      </c>
      <c r="EH103" s="453">
        <v>1000000</v>
      </c>
      <c r="EI103" s="453">
        <v>1000000</v>
      </c>
      <c r="EJ103" s="453">
        <v>1000000</v>
      </c>
      <c r="EK103" s="453">
        <v>1000000</v>
      </c>
      <c r="EL103" s="453">
        <v>1000000</v>
      </c>
      <c r="EM103" s="453">
        <v>1000000</v>
      </c>
      <c r="EN103" s="453">
        <v>1000000</v>
      </c>
      <c r="EP103" s="453">
        <v>1000000</v>
      </c>
      <c r="EQ103" s="453">
        <v>1000000</v>
      </c>
      <c r="ER103" s="453">
        <v>1000000</v>
      </c>
      <c r="ES103" s="453">
        <v>1000000</v>
      </c>
      <c r="ET103" s="453">
        <v>1000000</v>
      </c>
      <c r="EU103" s="453">
        <v>1000000</v>
      </c>
      <c r="EV103" s="453">
        <v>1000000</v>
      </c>
      <c r="EW103" s="453">
        <v>1000000</v>
      </c>
      <c r="EX103" s="453">
        <v>1000000</v>
      </c>
      <c r="EY103" s="453">
        <v>1000000</v>
      </c>
      <c r="EZ103" s="453">
        <v>1000000</v>
      </c>
      <c r="FA103" s="453">
        <v>1000000</v>
      </c>
    </row>
    <row r="104" spans="1:157" ht="48.75" customHeight="1">
      <c r="A104" s="545"/>
      <c r="B104" s="545" t="s">
        <v>180</v>
      </c>
      <c r="C104" s="218" t="s">
        <v>181</v>
      </c>
      <c r="D104" s="441" t="s">
        <v>227</v>
      </c>
      <c r="E104" s="177" t="s">
        <v>173</v>
      </c>
      <c r="F104" s="177" t="s">
        <v>161</v>
      </c>
      <c r="G104" s="177" t="s">
        <v>161</v>
      </c>
      <c r="H104" s="177" t="s">
        <v>161</v>
      </c>
      <c r="I104" s="177" t="s">
        <v>161</v>
      </c>
      <c r="J104" s="177" t="s">
        <v>161</v>
      </c>
      <c r="K104" s="177" t="s">
        <v>161</v>
      </c>
      <c r="L104" s="177" t="s">
        <v>161</v>
      </c>
      <c r="M104" s="177" t="s">
        <v>161</v>
      </c>
      <c r="N104" s="177" t="s">
        <v>161</v>
      </c>
      <c r="O104" s="177" t="s">
        <v>161</v>
      </c>
      <c r="P104" s="177"/>
      <c r="Q104" s="177"/>
      <c r="R104" s="177" t="s">
        <v>225</v>
      </c>
      <c r="S104" s="227"/>
      <c r="T104" s="439" t="s">
        <v>42</v>
      </c>
      <c r="U104" s="587">
        <v>2022011000071</v>
      </c>
      <c r="V104" s="572" t="s">
        <v>476</v>
      </c>
      <c r="W104" s="350">
        <f>+SUMIFS('[1]SIIF 30 de Junio 2026'!$P$4:$P$749,'[1]SIIF 30 de Junio 2026'!$A$4:$A$749,$B104,'[1]SIIF 30 de Junio 2026'!$B$4:$B$749,$C104,'[1]SIIF 30 de Junio 2026'!$C$4:$C$749,$D104)/1000000</f>
        <v>2417.0812489999998</v>
      </c>
      <c r="X104" s="342"/>
      <c r="Y104" s="342">
        <f>+SUMIFS('[1]SIIF 30 de Junio 2026'!$R$4:$R$749,'[1]SIIF 30 de Junio 2026'!$A$4:$A$749,$B104,'[1]SIIF 30 de Junio 2026'!$B$4:$B$749,$C104,'[1]SIIF 30 de Junio 2026'!$C$4:$C$749,$D104)/1000000</f>
        <v>0</v>
      </c>
      <c r="Z104" s="342"/>
      <c r="AA104" s="342">
        <f>+SUMIFS('[1]SIIF 30 de Junio 2026'!$Q$4:$Q$749,'[1]SIIF 30 de Junio 2026'!$A$4:$A$749,$B104,'[1]SIIF 30 de Junio 2026'!$B$4:$B$749,$C104,'[1]SIIF 30 de Junio 2026'!$C$4:$C$749,$D104)/1000000</f>
        <v>0</v>
      </c>
      <c r="AB104" s="342"/>
      <c r="AC104" s="342">
        <f>+AA104+AB104</f>
        <v>0</v>
      </c>
      <c r="AD104" s="403">
        <f>+SUMIFS('[1]SIIF 30 de Junio 2026'!$S$4:$S$749,'[1]SIIF 30 de Junio 2026'!$A$4:$A$749,$B104,'[1]SIIF 30 de Junio 2026'!$B$4:$B$749,$C104,'[1]SIIF 30 de Junio 2026'!$C$4:$C$749,$D104)/1000000</f>
        <v>2417.0812489999998</v>
      </c>
      <c r="AE104" s="350">
        <f>+SUMIFS('[1]SIIF 30 de Junio 2026'!$T$4:$T$749,'[1]SIIF 30 de Junio 2026'!$A$4:$A$749,$B104,'[1]SIIF 30 de Junio 2026'!$B$4:$B$749,$C104,'[1]SIIF 30 de Junio 2026'!$C$4:$C$749,$D104)/1000000</f>
        <v>0</v>
      </c>
      <c r="AF104" s="350">
        <f>+SUMIFS('[1]SIIF 30 de Junio 2026'!$U$4:$U$749,'[1]SIIF 30 de Junio 2026'!$A$4:$A$749,$B104,'[1]SIIF 30 de Junio 2026'!$B$4:$B$749,$C104,'[1]SIIF 30 de Junio 2026'!$C$4:$C$749,$D104)/1000000</f>
        <v>2312.6512499999999</v>
      </c>
      <c r="AG104" s="342">
        <f>+SUMIFS('[1]SIIF 30 de Junio 2026'!$V$4:$V$749,'[1]SIIF 30 de Junio 2026'!$A$4:$A$749,$B104,'[1]SIIF 30 de Junio 2026'!$B$4:$B$749,$C104,'[1]SIIF 30 de Junio 2026'!$C$4:$C$749,$D104)/1000000</f>
        <v>104.429999</v>
      </c>
      <c r="AH104" s="404">
        <f>+SUMIFS('[1]SIIF 30 de Junio 2026'!$W$4:$W$749,'[1]SIIF 30 de Junio 2026'!$A$4:$A$749,$B104,'[1]SIIF 30 de Junio 2026'!$B$4:$B$749,$C104,'[1]SIIF 30 de Junio 2026'!$C$4:$C$749,$D104,'[1]SIIF 30 de Junio 2026'!$D$4:$D$749,$E104,'[1]SIIF 30 de Junio 2026'!$E$4:$E$749,$F104,'[1]SIIF 30 de Junio 2026'!$F$4:$F$749,$G104,'[1]SIIF 30 de Junio 2026'!$G$4:$G$749,$H104,'[1]SIIF 30 de Junio 2026'!$H$4:$H$749,$I104,'[1]SIIF 30 de Junio 2026'!$I$4:$I$749,$J104,'[1]SIIF 30 de Junio 2026'!$J$4:$J$749,$K104,'[1]SIIF 30 de Junio 2026'!$K$4:$K$749,$L104,'[1]SIIF 30 de Junio 2026'!$L$4:$L$749,$M104,'[1]SIIF 30 de Junio 2026'!$M$4:$M$749,$N104,'[1]SIIF 30 de Junio 2026'!$N$4:$N$749,$O104)/1000000</f>
        <v>1297.3315849999999</v>
      </c>
      <c r="AI104" s="268">
        <f>+AH104/AD104</f>
        <v>0.53673478520291151</v>
      </c>
      <c r="AJ104" s="269"/>
      <c r="AK104" s="240">
        <f>INDEX(CC104:CN104,MATCH($W$1,$CC$86:$CN$86,0))</f>
        <v>1284.7</v>
      </c>
      <c r="AL104" s="240">
        <f>+AH104-AK104</f>
        <v>12.631584999999859</v>
      </c>
      <c r="AM104" s="166">
        <f t="shared" si="304"/>
        <v>0.53150881896564661</v>
      </c>
      <c r="AN104" s="408">
        <f>+SUMIFS('[1]SIIF 30 de Junio 2026'!$X$4:$X$749,'[1]SIIF 30 de Junio 2026'!$A$4:$A$749,$B104,'[1]SIIF 30 de Junio 2026'!$B$4:$B$749,$C104,'[1]SIIF 30 de Junio 2026'!$C$4:$C$749,$D104,'[1]SIIF 30 de Junio 2026'!$D$4:$D$749,$E104,'[1]SIIF 30 de Junio 2026'!$E$4:$E$749,$F104,'[1]SIIF 30 de Junio 2026'!$F$4:$F$749,$G104,'[1]SIIF 30 de Junio 2026'!$G$4:$G$749,$H104,'[1]SIIF 30 de Junio 2026'!$H$4:$H$749,$I104,'[1]SIIF 30 de Junio 2026'!$I$4:$I$749,$J104,'[1]SIIF 30 de Junio 2026'!$J$4:$J$749,$K104,'[1]SIIF 30 de Junio 2026'!$K$4:$K$749,$L104,'[1]SIIF 30 de Junio 2026'!$L$4:$L$749,$M104,'[1]SIIF 30 de Junio 2026'!$M$4:$M$749,$N104,'[1]SIIF 30 de Junio 2026'!$N$4:$N$749,$O104)/1000000</f>
        <v>505.38004699999999</v>
      </c>
      <c r="AO104" s="268">
        <f>+AN104/AD104</f>
        <v>0.20908690893576165</v>
      </c>
      <c r="AP104" s="269"/>
      <c r="AQ104" s="240">
        <f>INDEX(CP104:DA104,MATCH($W$1,$CP$86:$DA$86,0))</f>
        <v>638.5</v>
      </c>
      <c r="AR104" s="240">
        <f>+AN104-AQ104</f>
        <v>-133.11995300000001</v>
      </c>
      <c r="AS104" s="166">
        <f t="shared" si="305"/>
        <v>0.26416157928665474</v>
      </c>
      <c r="AT104" s="408">
        <f>+SUMIFS('[1]SIIF 30 de Junio 2026'!$Z$4:$Z$749,'[1]SIIF 30 de Junio 2026'!$A$4:$A$749,$B104,'[1]SIIF 30 de Junio 2026'!$B$4:$B$749,$C104,'[1]SIIF 30 de Junio 2026'!$C$4:$C$749,$D104,'[1]SIIF 30 de Junio 2026'!$D$4:$D$749,$E104,'[1]SIIF 30 de Junio 2026'!$E$4:$E$749,$F104,'[1]SIIF 30 de Junio 2026'!$F$4:$F$749,$G104,'[1]SIIF 30 de Junio 2026'!$G$4:$G$749,$H104,'[1]SIIF 30 de Junio 2026'!$H$4:$H$749,$I104,'[1]SIIF 30 de Junio 2026'!$I$4:$I$749,$J104,'[1]SIIF 30 de Junio 2026'!$J$4:$J$749,$K104,'[1]SIIF 30 de Junio 2026'!$K$4:$K$749,$L104,'[1]SIIF 30 de Junio 2026'!$L$4:$L$749,$M104,'[1]SIIF 30 de Junio 2026'!$M$4:$M$749,$N104,'[1]SIIF 30 de Junio 2026'!$N$4:$N$749,$O104)/1000000</f>
        <v>505.38004699999999</v>
      </c>
      <c r="AU104" s="268">
        <f>+AT104/AD104</f>
        <v>0.20908690893576165</v>
      </c>
      <c r="AV104" s="408">
        <f>+AD104-AH104</f>
        <v>1119.7496639999999</v>
      </c>
      <c r="AW104" s="351">
        <f>+AH104-AN104</f>
        <v>791.95153799999991</v>
      </c>
      <c r="AX104" s="351">
        <f>+AD104-AN104</f>
        <v>1911.7012019999997</v>
      </c>
      <c r="AY104" s="350">
        <f>+AG104-AH104</f>
        <v>-1192.901586</v>
      </c>
      <c r="AZ104" s="186">
        <f>AD104*AS104</f>
        <v>638.49999999999989</v>
      </c>
      <c r="BA104" s="244">
        <f>IF(AND(AZ104=0,AN104&gt;AZ104),1,IFERROR(AN104/AZ104,1))</f>
        <v>0.79151142834769006</v>
      </c>
      <c r="BC104" s="252">
        <v>1.2411663866248462E-3</v>
      </c>
      <c r="BD104" s="246">
        <v>0.47731122008302834</v>
      </c>
      <c r="BE104" s="246">
        <v>0.48062099711402789</v>
      </c>
      <c r="BF104" s="246">
        <v>0.52199321000152277</v>
      </c>
      <c r="BG104" s="246">
        <v>0.52613043129027226</v>
      </c>
      <c r="BH104" s="246">
        <v>0.53150881896564661</v>
      </c>
      <c r="BI104" s="246">
        <v>0.98138250420062734</v>
      </c>
      <c r="BJ104" s="246">
        <v>0.98634716974712666</v>
      </c>
      <c r="BK104" s="246">
        <v>0.99048439103587615</v>
      </c>
      <c r="BL104" s="246">
        <v>0.99379416806687582</v>
      </c>
      <c r="BM104" s="246">
        <v>0.99793138935562531</v>
      </c>
      <c r="BN104" s="246">
        <v>1</v>
      </c>
      <c r="BP104" s="246">
        <v>0</v>
      </c>
      <c r="BQ104" s="246">
        <v>4.3647684596307086E-2</v>
      </c>
      <c r="BR104" s="246">
        <v>8.8536535579239031E-2</v>
      </c>
      <c r="BS104" s="246">
        <v>0.17148782241866625</v>
      </c>
      <c r="BT104" s="246">
        <v>0.21720411765934808</v>
      </c>
      <c r="BU104" s="246">
        <v>0.26416157928665474</v>
      </c>
      <c r="BV104" s="246">
        <v>0.52906527250407154</v>
      </c>
      <c r="BW104" s="246">
        <v>0.57560901200250325</v>
      </c>
      <c r="BX104" s="246">
        <v>0.62132530724318502</v>
      </c>
      <c r="BY104" s="246">
        <v>0.77948869121086517</v>
      </c>
      <c r="BZ104" s="246">
        <v>0.82520498645154694</v>
      </c>
      <c r="CA104" s="246">
        <v>1</v>
      </c>
      <c r="CC104" s="452">
        <f t="shared" si="306"/>
        <v>3</v>
      </c>
      <c r="CD104" s="452">
        <f t="shared" si="306"/>
        <v>1153.7</v>
      </c>
      <c r="CE104" s="452">
        <f t="shared" si="306"/>
        <v>1161.7</v>
      </c>
      <c r="CF104" s="452">
        <f t="shared" si="306"/>
        <v>1261.7</v>
      </c>
      <c r="CG104" s="452">
        <f t="shared" si="306"/>
        <v>1271.7</v>
      </c>
      <c r="CH104" s="452">
        <f t="shared" si="306"/>
        <v>1284.7</v>
      </c>
      <c r="CI104" s="452">
        <f t="shared" si="306"/>
        <v>2372.0812489999998</v>
      </c>
      <c r="CJ104" s="452">
        <f t="shared" si="306"/>
        <v>2384.0812489999998</v>
      </c>
      <c r="CK104" s="452">
        <f t="shared" si="306"/>
        <v>2394.0812489999998</v>
      </c>
      <c r="CL104" s="452">
        <f t="shared" si="306"/>
        <v>2402.0812489999998</v>
      </c>
      <c r="CM104" s="452">
        <f t="shared" si="306"/>
        <v>2412.0812489999998</v>
      </c>
      <c r="CN104" s="452">
        <f t="shared" si="306"/>
        <v>2417.0812489999998</v>
      </c>
      <c r="CP104" s="453">
        <f t="shared" si="307"/>
        <v>0</v>
      </c>
      <c r="CQ104" s="453">
        <f t="shared" si="307"/>
        <v>105.5</v>
      </c>
      <c r="CR104" s="453">
        <f t="shared" si="307"/>
        <v>214</v>
      </c>
      <c r="CS104" s="453">
        <f t="shared" si="307"/>
        <v>414.5</v>
      </c>
      <c r="CT104" s="453">
        <f t="shared" si="307"/>
        <v>525</v>
      </c>
      <c r="CU104" s="453">
        <f t="shared" si="307"/>
        <v>638.5</v>
      </c>
      <c r="CV104" s="453">
        <f t="shared" si="307"/>
        <v>1278.7937496666666</v>
      </c>
      <c r="CW104" s="453">
        <f t="shared" si="307"/>
        <v>1391.2937496666666</v>
      </c>
      <c r="CX104" s="453">
        <f t="shared" si="307"/>
        <v>1501.7937496666666</v>
      </c>
      <c r="CY104" s="453">
        <f t="shared" si="307"/>
        <v>1884.0874993333332</v>
      </c>
      <c r="CZ104" s="453">
        <f t="shared" si="307"/>
        <v>1994.5874993333332</v>
      </c>
      <c r="DA104" s="453">
        <f t="shared" si="307"/>
        <v>2417.0812489999998</v>
      </c>
      <c r="DC104" s="452">
        <v>3000000</v>
      </c>
      <c r="DD104" s="453">
        <v>1153700000</v>
      </c>
      <c r="DE104" s="453">
        <v>1161700000</v>
      </c>
      <c r="DF104" s="453">
        <v>1261700000</v>
      </c>
      <c r="DG104" s="453">
        <v>1271700000</v>
      </c>
      <c r="DH104" s="453">
        <v>1284700000</v>
      </c>
      <c r="DI104" s="453">
        <v>2372081249</v>
      </c>
      <c r="DJ104" s="453">
        <v>2384081249</v>
      </c>
      <c r="DK104" s="453">
        <v>2394081249</v>
      </c>
      <c r="DL104" s="453">
        <v>2402081249</v>
      </c>
      <c r="DM104" s="453">
        <v>2412081249</v>
      </c>
      <c r="DN104" s="453">
        <v>2417081249</v>
      </c>
      <c r="DP104" s="453">
        <v>0</v>
      </c>
      <c r="DQ104" s="453">
        <v>105500000</v>
      </c>
      <c r="DR104" s="453">
        <v>214000000</v>
      </c>
      <c r="DS104" s="453">
        <v>414500000</v>
      </c>
      <c r="DT104" s="453">
        <v>525000000</v>
      </c>
      <c r="DU104" s="453">
        <v>638500000</v>
      </c>
      <c r="DV104" s="453">
        <v>1278793749.6666665</v>
      </c>
      <c r="DW104" s="453">
        <v>1391293749.6666665</v>
      </c>
      <c r="DX104" s="453">
        <v>1501793749.6666665</v>
      </c>
      <c r="DY104" s="453">
        <v>1884087499.3333333</v>
      </c>
      <c r="DZ104" s="453">
        <v>1994587499.3333333</v>
      </c>
      <c r="EA104" s="453">
        <v>2417081249</v>
      </c>
      <c r="EC104" s="452">
        <v>1000000</v>
      </c>
      <c r="ED104" s="453">
        <v>1000000</v>
      </c>
      <c r="EE104" s="453">
        <v>1000000</v>
      </c>
      <c r="EF104" s="453">
        <v>1000000</v>
      </c>
      <c r="EG104" s="453">
        <v>1000000</v>
      </c>
      <c r="EH104" s="453">
        <v>1000000</v>
      </c>
      <c r="EI104" s="453">
        <v>1000000</v>
      </c>
      <c r="EJ104" s="453">
        <v>1000000</v>
      </c>
      <c r="EK104" s="453">
        <v>1000000</v>
      </c>
      <c r="EL104" s="453">
        <v>1000000</v>
      </c>
      <c r="EM104" s="453">
        <v>1000000</v>
      </c>
      <c r="EN104" s="453">
        <v>1000000</v>
      </c>
      <c r="EP104" s="453">
        <v>1000000</v>
      </c>
      <c r="EQ104" s="453">
        <v>1000000</v>
      </c>
      <c r="ER104" s="453">
        <v>1000000</v>
      </c>
      <c r="ES104" s="453">
        <v>1000000</v>
      </c>
      <c r="ET104" s="453">
        <v>1000000</v>
      </c>
      <c r="EU104" s="453">
        <v>1000000</v>
      </c>
      <c r="EV104" s="453">
        <v>1000000</v>
      </c>
      <c r="EW104" s="453">
        <v>1000000</v>
      </c>
      <c r="EX104" s="453">
        <v>1000000</v>
      </c>
      <c r="EY104" s="453">
        <v>1000000</v>
      </c>
      <c r="EZ104" s="453">
        <v>1000000</v>
      </c>
      <c r="FA104" s="453">
        <v>1000000</v>
      </c>
    </row>
    <row r="105" spans="1:157" ht="34.5" customHeight="1">
      <c r="A105" s="177"/>
      <c r="B105" s="177"/>
      <c r="C105" s="177"/>
      <c r="D105" s="251"/>
      <c r="E105" s="177"/>
      <c r="F105" s="177"/>
      <c r="G105" s="177"/>
      <c r="H105" s="177"/>
      <c r="I105" s="177"/>
      <c r="J105" s="177"/>
      <c r="K105" s="177"/>
      <c r="L105" s="177"/>
      <c r="M105" s="177"/>
      <c r="N105" s="177"/>
      <c r="O105" s="177"/>
      <c r="P105" s="177"/>
      <c r="Q105" s="177"/>
      <c r="R105" s="177"/>
      <c r="S105" s="227"/>
      <c r="T105" s="152" t="s">
        <v>228</v>
      </c>
      <c r="U105" s="384"/>
      <c r="V105" s="152" t="s">
        <v>228</v>
      </c>
      <c r="W105" s="335">
        <f>+SUM(W102:W104)</f>
        <v>28835.525131999999</v>
      </c>
      <c r="X105" s="335">
        <f t="shared" ref="X105:Y105" si="308">+SUM(X102:X104)</f>
        <v>0</v>
      </c>
      <c r="Y105" s="335">
        <f t="shared" si="308"/>
        <v>0</v>
      </c>
      <c r="Z105" s="335">
        <f t="shared" ref="Z105:AG105" si="309">+SUM(Z102:Z104)</f>
        <v>0</v>
      </c>
      <c r="AA105" s="335">
        <f t="shared" si="309"/>
        <v>0</v>
      </c>
      <c r="AB105" s="335">
        <f t="shared" si="309"/>
        <v>0</v>
      </c>
      <c r="AC105" s="335">
        <f t="shared" si="309"/>
        <v>0</v>
      </c>
      <c r="AD105" s="398">
        <f>+SUM(AD102:AD104)</f>
        <v>28835.525131999999</v>
      </c>
      <c r="AE105" s="335">
        <f t="shared" si="309"/>
        <v>0</v>
      </c>
      <c r="AF105" s="335">
        <f t="shared" si="309"/>
        <v>28071.122082999998</v>
      </c>
      <c r="AG105" s="335">
        <f t="shared" si="309"/>
        <v>764.40304900000001</v>
      </c>
      <c r="AH105" s="398">
        <f>+SUM(AH102:AH104)</f>
        <v>14270.577509000001</v>
      </c>
      <c r="AI105" s="163">
        <f>+AH105/AD105</f>
        <v>0.49489570395107313</v>
      </c>
      <c r="AJ105" s="263"/>
      <c r="AK105" s="264">
        <f>+SUM(AK102:AK104)</f>
        <v>20669.343554999999</v>
      </c>
      <c r="AL105" s="181">
        <f>+SUM(AL102:AL104)</f>
        <v>-6398.7660459999988</v>
      </c>
      <c r="AM105" s="166">
        <f t="shared" si="304"/>
        <v>0.71680135736672801</v>
      </c>
      <c r="AN105" s="398">
        <f>+SUM(AN102:AN104)</f>
        <v>5202.0698239999992</v>
      </c>
      <c r="AO105" s="179">
        <f>+AN105/AD105</f>
        <v>0.18040489292934855</v>
      </c>
      <c r="AP105" s="265"/>
      <c r="AQ105" s="264">
        <f>+SUM(AQ102:AQ104)</f>
        <v>6701.0057569090914</v>
      </c>
      <c r="AR105" s="181">
        <f>+SUM(AR102:AR104)</f>
        <v>-1498.9359329090908</v>
      </c>
      <c r="AS105" s="166">
        <f t="shared" si="305"/>
        <v>0.23238715876454433</v>
      </c>
      <c r="AT105" s="398">
        <f>+SUM(AT102:AT104)</f>
        <v>5163.9698239999998</v>
      </c>
      <c r="AU105" s="179">
        <f>+AT105/AD105</f>
        <v>0.17908360608523563</v>
      </c>
      <c r="AV105" s="398">
        <f>+SUM(AV102:AV104)</f>
        <v>14564.947623</v>
      </c>
      <c r="AW105" s="335">
        <f>+SUM(AW102:AW104)</f>
        <v>9068.5076849999987</v>
      </c>
      <c r="AX105" s="335">
        <f>+SUM(AX102:AX104)</f>
        <v>23633.455308000001</v>
      </c>
      <c r="AY105" s="335">
        <f>+SUM(AY102:AY104)</f>
        <v>-13506.17446</v>
      </c>
      <c r="AZ105" s="335">
        <f>+SUM(AZ102:AZ104)</f>
        <v>6701.0057569090905</v>
      </c>
      <c r="BA105" s="244">
        <f>IF(AND(AZ105=0,AN105&gt;AZ105),1,IFERROR(AN105/AZ105,1))</f>
        <v>0.77631179746956502</v>
      </c>
      <c r="BC105" s="255">
        <f>CC105/$AD$105</f>
        <v>0.28126070057242197</v>
      </c>
      <c r="BD105" s="255">
        <f t="shared" ref="BD105:CA105" si="310">CD105/$AD$105</f>
        <v>0.49487741023186449</v>
      </c>
      <c r="BE105" s="255">
        <f t="shared" si="310"/>
        <v>0.50701521588644538</v>
      </c>
      <c r="BF105" s="255">
        <f t="shared" si="310"/>
        <v>0.5112114286984577</v>
      </c>
      <c r="BG105" s="255">
        <f t="shared" si="310"/>
        <v>0.51270264482173478</v>
      </c>
      <c r="BH105" s="255">
        <f t="shared" si="310"/>
        <v>0.71680135736672801</v>
      </c>
      <c r="BI105" s="255">
        <f t="shared" si="310"/>
        <v>0.99528359551707712</v>
      </c>
      <c r="BJ105" s="255">
        <f t="shared" si="310"/>
        <v>0.99674013219562685</v>
      </c>
      <c r="BK105" s="255">
        <f t="shared" si="310"/>
        <v>0.99795391276108492</v>
      </c>
      <c r="BL105" s="255">
        <f t="shared" si="310"/>
        <v>0.99892493721345144</v>
      </c>
      <c r="BM105" s="255">
        <f t="shared" si="310"/>
        <v>0.99968788499745365</v>
      </c>
      <c r="BN105" s="255">
        <f t="shared" si="310"/>
        <v>1</v>
      </c>
      <c r="BP105" s="255">
        <f t="shared" si="310"/>
        <v>5.8955056036535925E-4</v>
      </c>
      <c r="BQ105" s="255">
        <f t="shared" si="310"/>
        <v>4.0667838675164179E-2</v>
      </c>
      <c r="BR105" s="255">
        <f t="shared" si="310"/>
        <v>9.3922697435397481E-2</v>
      </c>
      <c r="BS105" s="255">
        <f t="shared" si="310"/>
        <v>0.14585280140704512</v>
      </c>
      <c r="BT105" s="255">
        <f t="shared" si="310"/>
        <v>0.18905062119633997</v>
      </c>
      <c r="BU105" s="255">
        <f t="shared" si="310"/>
        <v>0.23238715876454433</v>
      </c>
      <c r="BV105" s="255">
        <f t="shared" si="310"/>
        <v>0.38035058214539069</v>
      </c>
      <c r="BW105" s="255">
        <f t="shared" si="310"/>
        <v>0.49092251228779865</v>
      </c>
      <c r="BX105" s="255">
        <f t="shared" si="310"/>
        <v>0.61341063233000526</v>
      </c>
      <c r="BY105" s="255">
        <f t="shared" si="310"/>
        <v>0.73940938108002752</v>
      </c>
      <c r="BZ105" s="255">
        <f t="shared" si="310"/>
        <v>0.86143515445301388</v>
      </c>
      <c r="CA105" s="255">
        <f t="shared" si="310"/>
        <v>1</v>
      </c>
      <c r="CC105" s="454">
        <f>SUM(CC102:CC104)</f>
        <v>8110.3</v>
      </c>
      <c r="CD105" s="454">
        <f>SUM(CD102:CD104)</f>
        <v>14270.050000000001</v>
      </c>
      <c r="CE105" s="454">
        <f>SUM(CE102:CE104)</f>
        <v>14620.050000000001</v>
      </c>
      <c r="CF105" s="454">
        <f t="shared" ref="CF105:CN105" si="311">SUM(CF102:CF104)</f>
        <v>14741.050000000001</v>
      </c>
      <c r="CG105" s="454">
        <f t="shared" si="311"/>
        <v>14784.050000000001</v>
      </c>
      <c r="CH105" s="454">
        <f t="shared" si="311"/>
        <v>20669.343554999999</v>
      </c>
      <c r="CI105" s="454">
        <f t="shared" si="311"/>
        <v>28699.525131999999</v>
      </c>
      <c r="CJ105" s="454">
        <f t="shared" si="311"/>
        <v>28741.525131999999</v>
      </c>
      <c r="CK105" s="454">
        <f t="shared" si="311"/>
        <v>28776.525131999999</v>
      </c>
      <c r="CL105" s="454">
        <f t="shared" si="311"/>
        <v>28804.525131999999</v>
      </c>
      <c r="CM105" s="454">
        <f t="shared" si="311"/>
        <v>28826.525131999999</v>
      </c>
      <c r="CN105" s="454">
        <f t="shared" si="311"/>
        <v>28835.525131999999</v>
      </c>
      <c r="CP105" s="455">
        <f>SUM(CP102:CP104)</f>
        <v>17</v>
      </c>
      <c r="CQ105" s="455">
        <f t="shared" ref="CQ105:EA105" si="312">SUM(CQ102:CQ104)</f>
        <v>1172.6784841818182</v>
      </c>
      <c r="CR105" s="455">
        <f t="shared" si="312"/>
        <v>2708.3103023636359</v>
      </c>
      <c r="CS105" s="455">
        <f t="shared" si="312"/>
        <v>4205.7421205454548</v>
      </c>
      <c r="CT105" s="455">
        <f t="shared" si="312"/>
        <v>5451.3739387272726</v>
      </c>
      <c r="CU105" s="455">
        <f t="shared" si="312"/>
        <v>6701.0057569090914</v>
      </c>
      <c r="CV105" s="455">
        <f t="shared" si="312"/>
        <v>10967.608770424244</v>
      </c>
      <c r="CW105" s="455">
        <f t="shared" si="312"/>
        <v>14156.008440939397</v>
      </c>
      <c r="CX105" s="455">
        <f t="shared" si="312"/>
        <v>17688.017704787879</v>
      </c>
      <c r="CY105" s="455">
        <f t="shared" si="312"/>
        <v>21321.257790969699</v>
      </c>
      <c r="CZ105" s="455">
        <f t="shared" si="312"/>
        <v>24839.935045818183</v>
      </c>
      <c r="DA105" s="455">
        <f t="shared" si="312"/>
        <v>28835.525131999999</v>
      </c>
      <c r="DC105" s="455">
        <f t="shared" si="312"/>
        <v>8110300000</v>
      </c>
      <c r="DD105" s="455">
        <f t="shared" si="312"/>
        <v>14270050000</v>
      </c>
      <c r="DE105" s="455">
        <f t="shared" si="312"/>
        <v>14620050000</v>
      </c>
      <c r="DF105" s="455">
        <f t="shared" si="312"/>
        <v>14741050000</v>
      </c>
      <c r="DG105" s="455">
        <f t="shared" si="312"/>
        <v>14784050000</v>
      </c>
      <c r="DH105" s="455">
        <f t="shared" si="312"/>
        <v>20669343555</v>
      </c>
      <c r="DI105" s="455">
        <f t="shared" si="312"/>
        <v>28699525132</v>
      </c>
      <c r="DJ105" s="455">
        <f t="shared" si="312"/>
        <v>28741525132</v>
      </c>
      <c r="DK105" s="455">
        <f t="shared" si="312"/>
        <v>28776525132</v>
      </c>
      <c r="DL105" s="455">
        <f t="shared" si="312"/>
        <v>28804525132</v>
      </c>
      <c r="DM105" s="455">
        <f t="shared" si="312"/>
        <v>28826525132</v>
      </c>
      <c r="DN105" s="455">
        <f t="shared" si="312"/>
        <v>28835525132</v>
      </c>
      <c r="DP105" s="455">
        <f t="shared" si="312"/>
        <v>17000000</v>
      </c>
      <c r="DQ105" s="455">
        <f t="shared" si="312"/>
        <v>1172678484.1818182</v>
      </c>
      <c r="DR105" s="455">
        <f t="shared" si="312"/>
        <v>2708310302.363636</v>
      </c>
      <c r="DS105" s="455">
        <f t="shared" si="312"/>
        <v>4205742120.5454545</v>
      </c>
      <c r="DT105" s="455">
        <f t="shared" si="312"/>
        <v>5451373938.727273</v>
      </c>
      <c r="DU105" s="455">
        <f t="shared" si="312"/>
        <v>6701005756.909091</v>
      </c>
      <c r="DV105" s="455">
        <f t="shared" si="312"/>
        <v>10967608770.424242</v>
      </c>
      <c r="DW105" s="455">
        <f t="shared" si="312"/>
        <v>14156008440.939394</v>
      </c>
      <c r="DX105" s="455">
        <f t="shared" si="312"/>
        <v>17688017704.78788</v>
      </c>
      <c r="DY105" s="455">
        <f t="shared" si="312"/>
        <v>21321257790.9697</v>
      </c>
      <c r="DZ105" s="455">
        <f t="shared" si="312"/>
        <v>24839935045.81818</v>
      </c>
      <c r="EA105" s="455">
        <f t="shared" si="312"/>
        <v>28835525132</v>
      </c>
      <c r="EC105" s="454">
        <v>1000000</v>
      </c>
      <c r="ED105" s="454">
        <v>1000000</v>
      </c>
      <c r="EE105" s="454">
        <v>1000000</v>
      </c>
      <c r="EF105" s="454">
        <v>1000000</v>
      </c>
      <c r="EG105" s="454">
        <v>1000000</v>
      </c>
      <c r="EH105" s="454">
        <v>1000000</v>
      </c>
      <c r="EI105" s="454">
        <v>1000000</v>
      </c>
      <c r="EJ105" s="454">
        <v>1000000</v>
      </c>
      <c r="EK105" s="454">
        <v>1000000</v>
      </c>
      <c r="EL105" s="454">
        <v>1000000</v>
      </c>
      <c r="EM105" s="454">
        <v>1000000</v>
      </c>
      <c r="EN105" s="454">
        <v>1000000</v>
      </c>
      <c r="EP105" s="455">
        <v>1000000</v>
      </c>
      <c r="EQ105" s="455">
        <v>1000000</v>
      </c>
      <c r="ER105" s="455">
        <v>1000000</v>
      </c>
      <c r="ES105" s="455">
        <v>1000000</v>
      </c>
      <c r="ET105" s="455">
        <v>1000000</v>
      </c>
      <c r="EU105" s="455">
        <v>1000000</v>
      </c>
      <c r="EV105" s="455">
        <v>1000000</v>
      </c>
      <c r="EW105" s="455">
        <v>1000000</v>
      </c>
      <c r="EX105" s="455">
        <v>1000000</v>
      </c>
      <c r="EY105" s="455">
        <v>1000000</v>
      </c>
      <c r="EZ105" s="455">
        <v>1000000</v>
      </c>
      <c r="FA105" s="455">
        <v>1000000</v>
      </c>
    </row>
    <row r="106" spans="1:157" ht="34.5" hidden="1" customHeight="1">
      <c r="A106" s="177"/>
      <c r="B106" s="177"/>
      <c r="C106" s="177"/>
      <c r="D106" s="177"/>
      <c r="E106" s="177"/>
      <c r="F106" s="177"/>
      <c r="G106" s="177"/>
      <c r="H106" s="177"/>
      <c r="I106" s="177"/>
      <c r="J106" s="177"/>
      <c r="K106" s="177"/>
      <c r="L106" s="177"/>
      <c r="M106" s="177"/>
      <c r="N106" s="177"/>
      <c r="O106" s="177"/>
      <c r="P106" s="177"/>
      <c r="Q106" s="177"/>
      <c r="R106" s="177"/>
      <c r="S106" s="227"/>
      <c r="T106" s="270" t="s">
        <v>122</v>
      </c>
      <c r="U106" s="385"/>
      <c r="V106" s="270" t="s">
        <v>122</v>
      </c>
      <c r="W106" s="152" t="s">
        <v>229</v>
      </c>
      <c r="X106" s="152" t="s">
        <v>123</v>
      </c>
      <c r="Y106" s="152" t="s">
        <v>124</v>
      </c>
      <c r="Z106" s="152" t="s">
        <v>125</v>
      </c>
      <c r="AA106" s="152" t="s">
        <v>126</v>
      </c>
      <c r="AB106" s="152" t="s">
        <v>127</v>
      </c>
      <c r="AC106" s="151" t="s">
        <v>128</v>
      </c>
      <c r="AD106" s="394" t="s">
        <v>230</v>
      </c>
      <c r="AE106" s="151" t="s">
        <v>231</v>
      </c>
      <c r="AF106" s="151"/>
      <c r="AG106" s="151" t="s">
        <v>130</v>
      </c>
      <c r="AH106" s="394" t="s">
        <v>7</v>
      </c>
      <c r="AI106" s="153" t="s">
        <v>131</v>
      </c>
      <c r="AJ106" s="154" t="s">
        <v>132</v>
      </c>
      <c r="AK106" s="154" t="s">
        <v>133</v>
      </c>
      <c r="AL106" s="154" t="s">
        <v>134</v>
      </c>
      <c r="AM106" s="166">
        <f t="shared" si="304"/>
        <v>0</v>
      </c>
      <c r="AN106" s="394" t="s">
        <v>136</v>
      </c>
      <c r="AO106" s="153" t="s">
        <v>137</v>
      </c>
      <c r="AP106" s="232" t="s">
        <v>232</v>
      </c>
      <c r="AQ106" s="232" t="s">
        <v>139</v>
      </c>
      <c r="AR106" s="232" t="s">
        <v>140</v>
      </c>
      <c r="AS106" s="166">
        <f t="shared" si="305"/>
        <v>0</v>
      </c>
      <c r="AT106" s="394" t="s">
        <v>142</v>
      </c>
      <c r="AU106" s="153" t="s">
        <v>143</v>
      </c>
      <c r="AV106" s="409" t="s">
        <v>144</v>
      </c>
      <c r="AW106" s="352" t="s">
        <v>145</v>
      </c>
      <c r="AX106" s="352" t="s">
        <v>146</v>
      </c>
      <c r="AY106" s="353" t="s">
        <v>233</v>
      </c>
      <c r="AZ106" s="232" t="s">
        <v>148</v>
      </c>
      <c r="BA106" s="233" t="s">
        <v>149</v>
      </c>
      <c r="BC106" s="158"/>
      <c r="BD106" s="160"/>
      <c r="BE106" s="160"/>
      <c r="BF106" s="160"/>
      <c r="BG106" s="160"/>
      <c r="BH106" s="160"/>
      <c r="BI106" s="160"/>
      <c r="BJ106" s="160"/>
      <c r="BK106" s="160"/>
      <c r="BL106" s="160"/>
      <c r="BM106" s="160"/>
      <c r="BN106" s="160"/>
      <c r="BP106" s="160"/>
      <c r="BQ106" s="160"/>
      <c r="BR106" s="160"/>
      <c r="BS106" s="160"/>
      <c r="BT106" s="160"/>
      <c r="BU106" s="160"/>
      <c r="BV106" s="160"/>
      <c r="BW106" s="160"/>
      <c r="BX106" s="160"/>
      <c r="BY106" s="160"/>
      <c r="BZ106" s="160"/>
      <c r="CA106" s="160"/>
      <c r="CC106" s="447"/>
      <c r="CD106" s="457"/>
      <c r="CE106" s="457"/>
      <c r="CF106" s="457"/>
      <c r="CG106" s="457"/>
      <c r="CH106" s="457"/>
      <c r="CI106" s="457"/>
      <c r="CJ106" s="457"/>
      <c r="CK106" s="457"/>
      <c r="CL106" s="457"/>
      <c r="CM106" s="457"/>
      <c r="CN106" s="457"/>
      <c r="CP106" s="457"/>
      <c r="CQ106" s="457"/>
      <c r="CR106" s="457"/>
      <c r="CS106" s="457"/>
      <c r="CT106" s="457"/>
      <c r="CU106" s="457"/>
      <c r="CV106" s="457"/>
      <c r="CW106" s="457"/>
      <c r="CX106" s="457"/>
      <c r="CY106" s="457"/>
      <c r="CZ106" s="457"/>
      <c r="DA106" s="457"/>
      <c r="DC106" s="457"/>
      <c r="DD106" s="457"/>
      <c r="DE106" s="457"/>
      <c r="DF106" s="457"/>
      <c r="DG106" s="457"/>
      <c r="DH106" s="457"/>
      <c r="DI106" s="457"/>
      <c r="DJ106" s="457"/>
      <c r="DK106" s="457"/>
      <c r="DL106" s="457"/>
      <c r="DM106" s="457"/>
      <c r="DN106" s="457"/>
      <c r="DP106" s="457"/>
      <c r="DQ106" s="457"/>
      <c r="DR106" s="457"/>
      <c r="DS106" s="457"/>
      <c r="DT106" s="457"/>
      <c r="DU106" s="457"/>
      <c r="DV106" s="457"/>
      <c r="DW106" s="457"/>
      <c r="DX106" s="457"/>
      <c r="DY106" s="457"/>
      <c r="DZ106" s="457"/>
      <c r="EA106" s="457"/>
      <c r="EC106" s="447">
        <v>1000000</v>
      </c>
      <c r="ED106" s="457">
        <v>1000000</v>
      </c>
      <c r="EE106" s="457">
        <v>1000000</v>
      </c>
      <c r="EF106" s="457">
        <v>1000000</v>
      </c>
      <c r="EG106" s="457">
        <v>1000000</v>
      </c>
      <c r="EH106" s="457">
        <v>1000000</v>
      </c>
      <c r="EI106" s="457">
        <v>1000000</v>
      </c>
      <c r="EJ106" s="457">
        <v>1000000</v>
      </c>
      <c r="EK106" s="457">
        <v>1000000</v>
      </c>
      <c r="EL106" s="457">
        <v>1000000</v>
      </c>
      <c r="EM106" s="457">
        <v>1000000</v>
      </c>
      <c r="EN106" s="457">
        <v>1000000</v>
      </c>
      <c r="EP106" s="457">
        <v>1000000</v>
      </c>
      <c r="EQ106" s="457">
        <v>1000000</v>
      </c>
      <c r="ER106" s="457">
        <v>1000000</v>
      </c>
      <c r="ES106" s="457">
        <v>1000000</v>
      </c>
      <c r="ET106" s="457">
        <v>1000000</v>
      </c>
      <c r="EU106" s="457">
        <v>1000000</v>
      </c>
      <c r="EV106" s="457">
        <v>1000000</v>
      </c>
      <c r="EW106" s="457">
        <v>1000000</v>
      </c>
      <c r="EX106" s="457">
        <v>1000000</v>
      </c>
      <c r="EY106" s="457">
        <v>1000000</v>
      </c>
      <c r="EZ106" s="457">
        <v>1000000</v>
      </c>
      <c r="FA106" s="457">
        <v>1000000</v>
      </c>
    </row>
    <row r="107" spans="1:157" ht="46.5" hidden="1" customHeight="1">
      <c r="A107" s="177"/>
      <c r="B107" s="234"/>
      <c r="C107" s="218"/>
      <c r="D107" s="251"/>
      <c r="E107" s="234"/>
      <c r="F107" s="234"/>
      <c r="G107" s="234"/>
      <c r="H107" s="234"/>
      <c r="I107" s="234"/>
      <c r="J107" s="234"/>
      <c r="K107" s="234"/>
      <c r="L107" s="234"/>
      <c r="M107" s="234"/>
      <c r="N107" s="234"/>
      <c r="O107" s="234"/>
      <c r="P107" s="234"/>
      <c r="Q107" s="234"/>
      <c r="R107" s="177"/>
      <c r="S107" s="227"/>
      <c r="T107" s="236"/>
      <c r="U107" s="237"/>
      <c r="V107" s="585"/>
      <c r="W107" s="341"/>
      <c r="X107" s="342"/>
      <c r="Y107" s="342"/>
      <c r="Z107" s="342"/>
      <c r="AA107" s="342"/>
      <c r="AB107" s="342"/>
      <c r="AC107" s="342"/>
      <c r="AD107" s="403"/>
      <c r="AE107" s="342"/>
      <c r="AF107" s="342"/>
      <c r="AG107" s="342"/>
      <c r="AH107" s="404"/>
      <c r="AI107" s="241"/>
      <c r="AJ107" s="242"/>
      <c r="AK107" s="240"/>
      <c r="AL107" s="243"/>
      <c r="AM107" s="166">
        <f t="shared" si="304"/>
        <v>0</v>
      </c>
      <c r="AN107" s="404"/>
      <c r="AO107" s="241"/>
      <c r="AP107" s="242"/>
      <c r="AQ107" s="240"/>
      <c r="AR107" s="243"/>
      <c r="AS107" s="166">
        <f t="shared" si="305"/>
        <v>0</v>
      </c>
      <c r="AT107" s="404"/>
      <c r="AU107" s="241"/>
      <c r="AV107" s="403"/>
      <c r="AW107" s="344"/>
      <c r="AX107" s="349"/>
      <c r="AY107" s="354"/>
      <c r="AZ107" s="186"/>
      <c r="BA107" s="244"/>
      <c r="BC107" s="252"/>
      <c r="BD107" s="246"/>
      <c r="BE107" s="246"/>
      <c r="BF107" s="246"/>
      <c r="BG107" s="246"/>
      <c r="BH107" s="246"/>
      <c r="BI107" s="246"/>
      <c r="BJ107" s="246"/>
      <c r="BK107" s="246"/>
      <c r="BL107" s="246"/>
      <c r="BM107" s="246"/>
      <c r="BN107" s="246"/>
      <c r="BP107" s="246"/>
      <c r="BQ107" s="246"/>
      <c r="BR107" s="246"/>
      <c r="BS107" s="246"/>
      <c r="BT107" s="246"/>
      <c r="BU107" s="246"/>
      <c r="BV107" s="246"/>
      <c r="BW107" s="246"/>
      <c r="BX107" s="246"/>
      <c r="BY107" s="246"/>
      <c r="BZ107" s="246"/>
      <c r="CA107" s="246"/>
      <c r="CC107" s="452"/>
      <c r="CD107" s="453"/>
      <c r="CE107" s="453"/>
      <c r="CF107" s="453"/>
      <c r="CG107" s="453"/>
      <c r="CH107" s="453"/>
      <c r="CI107" s="453"/>
      <c r="CJ107" s="453"/>
      <c r="CK107" s="453"/>
      <c r="CL107" s="453"/>
      <c r="CM107" s="453"/>
      <c r="CN107" s="453"/>
      <c r="CP107" s="453"/>
      <c r="CQ107" s="453"/>
      <c r="CR107" s="453"/>
      <c r="CS107" s="453"/>
      <c r="CT107" s="453"/>
      <c r="CU107" s="453"/>
      <c r="CV107" s="453"/>
      <c r="CW107" s="453"/>
      <c r="CX107" s="453"/>
      <c r="CY107" s="453"/>
      <c r="CZ107" s="453"/>
      <c r="DA107" s="453"/>
      <c r="DC107" s="453"/>
      <c r="DD107" s="453"/>
      <c r="DE107" s="453"/>
      <c r="DF107" s="453"/>
      <c r="DG107" s="453"/>
      <c r="DH107" s="453"/>
      <c r="DI107" s="453"/>
      <c r="DJ107" s="453"/>
      <c r="DK107" s="453"/>
      <c r="DL107" s="453"/>
      <c r="DM107" s="453"/>
      <c r="DN107" s="453"/>
      <c r="DP107" s="453"/>
      <c r="DQ107" s="453"/>
      <c r="DR107" s="453"/>
      <c r="DS107" s="453"/>
      <c r="DT107" s="453"/>
      <c r="DU107" s="453"/>
      <c r="DV107" s="453"/>
      <c r="DW107" s="453"/>
      <c r="DX107" s="453"/>
      <c r="DY107" s="453"/>
      <c r="DZ107" s="453"/>
      <c r="EA107" s="453"/>
      <c r="EC107" s="452">
        <v>1000000</v>
      </c>
      <c r="ED107" s="453">
        <v>1000000</v>
      </c>
      <c r="EE107" s="453">
        <v>1000000</v>
      </c>
      <c r="EF107" s="453">
        <v>1000000</v>
      </c>
      <c r="EG107" s="453">
        <v>1000000</v>
      </c>
      <c r="EH107" s="453">
        <v>1000000</v>
      </c>
      <c r="EI107" s="453">
        <v>1000000</v>
      </c>
      <c r="EJ107" s="453">
        <v>1000000</v>
      </c>
      <c r="EK107" s="453">
        <v>1000000</v>
      </c>
      <c r="EL107" s="453">
        <v>1000000</v>
      </c>
      <c r="EM107" s="453">
        <v>1000000</v>
      </c>
      <c r="EN107" s="453">
        <v>1000000</v>
      </c>
      <c r="EP107" s="453">
        <v>1000000</v>
      </c>
      <c r="EQ107" s="453">
        <v>1000000</v>
      </c>
      <c r="ER107" s="453">
        <v>1000000</v>
      </c>
      <c r="ES107" s="453">
        <v>1000000</v>
      </c>
      <c r="ET107" s="453">
        <v>1000000</v>
      </c>
      <c r="EU107" s="453">
        <v>1000000</v>
      </c>
      <c r="EV107" s="453">
        <v>1000000</v>
      </c>
      <c r="EW107" s="453">
        <v>1000000</v>
      </c>
      <c r="EX107" s="453">
        <v>1000000</v>
      </c>
      <c r="EY107" s="453">
        <v>1000000</v>
      </c>
      <c r="EZ107" s="453">
        <v>1000000</v>
      </c>
      <c r="FA107" s="453">
        <v>1000000</v>
      </c>
    </row>
    <row r="108" spans="1:157" ht="34.5" hidden="1" customHeight="1">
      <c r="A108" s="177"/>
      <c r="B108" s="177"/>
      <c r="C108" s="177"/>
      <c r="D108" s="251"/>
      <c r="E108" s="177"/>
      <c r="F108" s="177"/>
      <c r="G108" s="177"/>
      <c r="H108" s="177"/>
      <c r="I108" s="177"/>
      <c r="J108" s="177"/>
      <c r="K108" s="177"/>
      <c r="L108" s="177"/>
      <c r="M108" s="177"/>
      <c r="N108" s="177"/>
      <c r="O108" s="177"/>
      <c r="P108" s="177"/>
      <c r="Q108" s="177"/>
      <c r="R108" s="177"/>
      <c r="S108" s="227"/>
      <c r="T108" s="152" t="s">
        <v>234</v>
      </c>
      <c r="U108" s="384"/>
      <c r="V108" s="152" t="s">
        <v>234</v>
      </c>
      <c r="W108" s="335">
        <f>SUM(W107)</f>
        <v>0</v>
      </c>
      <c r="X108" s="335">
        <f>SUM(X107)</f>
        <v>0</v>
      </c>
      <c r="Y108" s="335">
        <f>SUM(Y107)</f>
        <v>0</v>
      </c>
      <c r="Z108" s="335"/>
      <c r="AA108" s="335">
        <f>SUM(AA107)</f>
        <v>0</v>
      </c>
      <c r="AB108" s="335">
        <f>SUM(AB149:AB149)</f>
        <v>0</v>
      </c>
      <c r="AC108" s="335">
        <f>SUM(AC149:AC149)</f>
        <v>0</v>
      </c>
      <c r="AD108" s="398">
        <f>SUM(AD107)</f>
        <v>0</v>
      </c>
      <c r="AE108" s="335">
        <f>AE107</f>
        <v>0</v>
      </c>
      <c r="AF108" s="335"/>
      <c r="AG108" s="335">
        <f>AG107</f>
        <v>0</v>
      </c>
      <c r="AH108" s="398">
        <f>SUM(AH107)</f>
        <v>0</v>
      </c>
      <c r="AI108" s="163" t="e">
        <f>+AH108/AD108</f>
        <v>#DIV/0!</v>
      </c>
      <c r="AJ108" s="253" t="e">
        <f>+AH108/AG108</f>
        <v>#DIV/0!</v>
      </c>
      <c r="AK108" s="181">
        <f>SUM(AK149:AK149)</f>
        <v>38807.319785</v>
      </c>
      <c r="AL108" s="181">
        <f>SUM(AL149:AL149)</f>
        <v>-24609.27477</v>
      </c>
      <c r="AM108" s="166">
        <f t="shared" si="304"/>
        <v>0</v>
      </c>
      <c r="AN108" s="398">
        <f>SUM(AN107)</f>
        <v>0</v>
      </c>
      <c r="AO108" s="179" t="e">
        <f>+AN108/AD108</f>
        <v>#DIV/0!</v>
      </c>
      <c r="AP108" s="254" t="e">
        <f>+AN108/AG108</f>
        <v>#DIV/0!</v>
      </c>
      <c r="AQ108" s="181">
        <f>SUM(AQ149:AQ149)</f>
        <v>6465.95</v>
      </c>
      <c r="AR108" s="181">
        <f>SUM(AR149:AR149)</f>
        <v>-1063.5714829999997</v>
      </c>
      <c r="AS108" s="166">
        <f t="shared" si="305"/>
        <v>0</v>
      </c>
      <c r="AT108" s="398">
        <f>SUM(AT107)</f>
        <v>0</v>
      </c>
      <c r="AU108" s="179" t="e">
        <f>+AT108/AD108</f>
        <v>#DIV/0!</v>
      </c>
      <c r="AV108" s="398">
        <f>SUM(AV107)</f>
        <v>0</v>
      </c>
      <c r="AW108" s="335">
        <f>SUM(AW107)</f>
        <v>0</v>
      </c>
      <c r="AX108" s="337">
        <f>SUM(AX107)</f>
        <v>0</v>
      </c>
      <c r="AY108" s="335">
        <f>+AG108-AH108</f>
        <v>0</v>
      </c>
      <c r="AZ108" s="247" t="e">
        <f>SUM(AZ149:AZ149)</f>
        <v>#REF!</v>
      </c>
      <c r="BA108" s="244" t="e">
        <f>IF(AND(AZ108=0,AN108&gt;AZ108),1,IFERROR(AN108/AZ108,1))</f>
        <v>#REF!</v>
      </c>
      <c r="BC108" s="248"/>
      <c r="BD108" s="249"/>
      <c r="BE108" s="249"/>
      <c r="BF108" s="249"/>
      <c r="BG108" s="249"/>
      <c r="BH108" s="249"/>
      <c r="BI108" s="249"/>
      <c r="BJ108" s="249"/>
      <c r="BK108" s="249"/>
      <c r="BL108" s="249"/>
      <c r="BM108" s="249"/>
      <c r="BN108" s="249"/>
      <c r="BP108" s="271"/>
      <c r="BQ108" s="271"/>
      <c r="BR108" s="271"/>
      <c r="BS108" s="271"/>
      <c r="BT108" s="271"/>
      <c r="BU108" s="271"/>
      <c r="BV108" s="271"/>
      <c r="BW108" s="271"/>
      <c r="BX108" s="271"/>
      <c r="BY108" s="271"/>
      <c r="BZ108" s="271"/>
      <c r="CA108" s="271"/>
      <c r="CC108" s="454"/>
      <c r="CD108" s="455"/>
      <c r="CE108" s="455"/>
      <c r="CF108" s="455"/>
      <c r="CG108" s="455"/>
      <c r="CH108" s="455"/>
      <c r="CI108" s="455"/>
      <c r="CJ108" s="455"/>
      <c r="CK108" s="455"/>
      <c r="CL108" s="455"/>
      <c r="CM108" s="455"/>
      <c r="CN108" s="455"/>
      <c r="CP108" s="458"/>
      <c r="CQ108" s="458"/>
      <c r="CR108" s="458"/>
      <c r="CS108" s="458"/>
      <c r="CT108" s="458"/>
      <c r="CU108" s="458"/>
      <c r="CV108" s="458"/>
      <c r="CW108" s="458"/>
      <c r="CX108" s="458"/>
      <c r="CY108" s="458"/>
      <c r="CZ108" s="458"/>
      <c r="DA108" s="458"/>
      <c r="DC108" s="458"/>
      <c r="DD108" s="458"/>
      <c r="DE108" s="458"/>
      <c r="DF108" s="458"/>
      <c r="DG108" s="458"/>
      <c r="DH108" s="458"/>
      <c r="DI108" s="458"/>
      <c r="DJ108" s="458"/>
      <c r="DK108" s="458"/>
      <c r="DL108" s="458"/>
      <c r="DM108" s="458"/>
      <c r="DN108" s="458"/>
      <c r="DP108" s="458"/>
      <c r="DQ108" s="458"/>
      <c r="DR108" s="458"/>
      <c r="DS108" s="458"/>
      <c r="DT108" s="458"/>
      <c r="DU108" s="458"/>
      <c r="DV108" s="458"/>
      <c r="DW108" s="458"/>
      <c r="DX108" s="458"/>
      <c r="DY108" s="458"/>
      <c r="DZ108" s="458"/>
      <c r="EA108" s="458"/>
      <c r="EC108" s="454">
        <v>1000000</v>
      </c>
      <c r="ED108" s="455">
        <v>1000000</v>
      </c>
      <c r="EE108" s="455">
        <v>1000000</v>
      </c>
      <c r="EF108" s="455">
        <v>1000000</v>
      </c>
      <c r="EG108" s="455">
        <v>1000000</v>
      </c>
      <c r="EH108" s="455">
        <v>1000000</v>
      </c>
      <c r="EI108" s="455">
        <v>1000000</v>
      </c>
      <c r="EJ108" s="455">
        <v>1000000</v>
      </c>
      <c r="EK108" s="455">
        <v>1000000</v>
      </c>
      <c r="EL108" s="455">
        <v>1000000</v>
      </c>
      <c r="EM108" s="455">
        <v>1000000</v>
      </c>
      <c r="EN108" s="455">
        <v>1000000</v>
      </c>
      <c r="EP108" s="458">
        <v>1000000</v>
      </c>
      <c r="EQ108" s="458">
        <v>1000000</v>
      </c>
      <c r="ER108" s="458">
        <v>1000000</v>
      </c>
      <c r="ES108" s="458">
        <v>1000000</v>
      </c>
      <c r="ET108" s="458">
        <v>1000000</v>
      </c>
      <c r="EU108" s="458">
        <v>1000000</v>
      </c>
      <c r="EV108" s="458">
        <v>1000000</v>
      </c>
      <c r="EW108" s="458">
        <v>1000000</v>
      </c>
      <c r="EX108" s="458">
        <v>1000000</v>
      </c>
      <c r="EY108" s="458">
        <v>1000000</v>
      </c>
      <c r="EZ108" s="458">
        <v>1000000</v>
      </c>
      <c r="FA108" s="458">
        <v>1000000</v>
      </c>
    </row>
    <row r="109" spans="1:157" ht="34.5" customHeight="1">
      <c r="A109" s="177"/>
      <c r="B109" s="177"/>
      <c r="C109" s="177"/>
      <c r="D109" s="177"/>
      <c r="E109" s="177"/>
      <c r="F109" s="177"/>
      <c r="G109" s="177"/>
      <c r="H109" s="177"/>
      <c r="I109" s="177"/>
      <c r="J109" s="177"/>
      <c r="K109" s="177"/>
      <c r="L109" s="177"/>
      <c r="M109" s="177"/>
      <c r="N109" s="177"/>
      <c r="O109" s="177"/>
      <c r="P109" s="177"/>
      <c r="Q109" s="177"/>
      <c r="R109" s="177"/>
      <c r="S109" s="227"/>
      <c r="T109" s="152" t="s">
        <v>235</v>
      </c>
      <c r="U109" s="384"/>
      <c r="V109" s="152" t="s">
        <v>235</v>
      </c>
      <c r="W109" s="346">
        <f t="shared" ref="W109:AH109" si="313">+W105+W100+W96+W89+W108</f>
        <v>47545.333721999996</v>
      </c>
      <c r="X109" s="346">
        <f t="shared" si="313"/>
        <v>0</v>
      </c>
      <c r="Y109" s="346">
        <f t="shared" si="313"/>
        <v>0</v>
      </c>
      <c r="Z109" s="346">
        <f t="shared" si="313"/>
        <v>0</v>
      </c>
      <c r="AA109" s="346">
        <f t="shared" si="313"/>
        <v>0</v>
      </c>
      <c r="AB109" s="346">
        <f t="shared" si="313"/>
        <v>0</v>
      </c>
      <c r="AC109" s="346">
        <f t="shared" si="313"/>
        <v>0</v>
      </c>
      <c r="AD109" s="346">
        <f t="shared" si="313"/>
        <v>47545.333721999996</v>
      </c>
      <c r="AE109" s="346">
        <f t="shared" si="313"/>
        <v>0</v>
      </c>
      <c r="AF109" s="346">
        <f t="shared" si="313"/>
        <v>46576.440969999996</v>
      </c>
      <c r="AG109" s="346">
        <f t="shared" si="313"/>
        <v>968.89275200000009</v>
      </c>
      <c r="AH109" s="346">
        <f t="shared" si="313"/>
        <v>31191.038417</v>
      </c>
      <c r="AI109" s="163">
        <f>+AH109/AD109</f>
        <v>0.65602733171199512</v>
      </c>
      <c r="AJ109" s="263"/>
      <c r="AK109" s="346" t="e">
        <f>#REF!+AK105+AK100+AK96+AK89+AK108</f>
        <v>#REF!</v>
      </c>
      <c r="AL109" s="181" t="e">
        <f>#REF!+AL105+AL100+AL96+AL89</f>
        <v>#REF!</v>
      </c>
      <c r="AM109" s="166">
        <f>INDEX(BC109:BN109,MATCH($W$1,$BC$86:$BN$86,0))</f>
        <v>0.80234818348426773</v>
      </c>
      <c r="AN109" s="346">
        <f>+AN105+AN100+AN96+AN89+AN108</f>
        <v>12103.8923</v>
      </c>
      <c r="AO109" s="179">
        <f>+AN109/AD109</f>
        <v>0.25457581959087883</v>
      </c>
      <c r="AP109" s="265"/>
      <c r="AQ109" s="346" t="e">
        <f>#REF!+AQ105+AQ100+AQ96+AQ89+AQ108</f>
        <v>#REF!</v>
      </c>
      <c r="AR109" s="181" t="e">
        <f>#REF!+AR105+AR100+AR96+AR89</f>
        <v>#REF!</v>
      </c>
      <c r="AS109" s="166">
        <f t="shared" si="305"/>
        <v>0.31011668574454199</v>
      </c>
      <c r="AT109" s="346">
        <f>+AT105+AT100+AT96+AT89+AT108</f>
        <v>12004.5923</v>
      </c>
      <c r="AU109" s="179">
        <f>+AT109/AD109</f>
        <v>0.25248728655879182</v>
      </c>
      <c r="AV109" s="346">
        <f>AV105+AV100+AV96+AV89+AV108</f>
        <v>16354.295305000001</v>
      </c>
      <c r="AW109" s="346" t="e">
        <f>+AW105+AW100+AW96+AW89+#REF!</f>
        <v>#REF!</v>
      </c>
      <c r="AX109" s="347" t="e">
        <f>+AX105+AX100+AX96+AX89+#REF!</f>
        <v>#REF!</v>
      </c>
      <c r="AY109" s="346">
        <f>+AG109-AH109</f>
        <v>-30222.145665</v>
      </c>
      <c r="AZ109" s="247" t="e">
        <f>#REF!</f>
        <v>#REF!</v>
      </c>
      <c r="BA109" s="244" t="e">
        <f>IF(AND(AZ109=0,AN109&gt;AZ109),1,IFERROR(AN109/AZ109,1))</f>
        <v>#REF!</v>
      </c>
      <c r="BC109" s="248">
        <f>CC109/$AD$109</f>
        <v>0.51994697806824242</v>
      </c>
      <c r="BD109" s="248">
        <f t="shared" ref="BD109:CA109" si="314">CD109/$AD$109</f>
        <v>0.65286696211865958</v>
      </c>
      <c r="BE109" s="248">
        <f t="shared" si="314"/>
        <v>0.66292893797515962</v>
      </c>
      <c r="BF109" s="248">
        <f t="shared" si="314"/>
        <v>0.67225984314019627</v>
      </c>
      <c r="BG109" s="248">
        <f t="shared" si="314"/>
        <v>0.675864823620556</v>
      </c>
      <c r="BH109" s="248">
        <f>CH109/$AD$109</f>
        <v>0.80234818348426773</v>
      </c>
      <c r="BI109" s="248">
        <f t="shared" si="314"/>
        <v>0.97501668603389435</v>
      </c>
      <c r="BJ109" s="248">
        <f t="shared" si="314"/>
        <v>0.97860063395602548</v>
      </c>
      <c r="BK109" s="248">
        <f t="shared" si="314"/>
        <v>0.98214251676169984</v>
      </c>
      <c r="BL109" s="248">
        <f t="shared" si="314"/>
        <v>0.98543200886863258</v>
      </c>
      <c r="BM109" s="248">
        <f t="shared" si="314"/>
        <v>0.98859530562619446</v>
      </c>
      <c r="BN109" s="248">
        <f t="shared" si="314"/>
        <v>1</v>
      </c>
      <c r="BP109" s="248">
        <f t="shared" si="314"/>
        <v>3.5755348988398888E-4</v>
      </c>
      <c r="BQ109" s="248">
        <f t="shared" si="314"/>
        <v>5.5954672422826694E-2</v>
      </c>
      <c r="BR109" s="248">
        <f t="shared" si="314"/>
        <v>0.121014546201308</v>
      </c>
      <c r="BS109" s="248">
        <f t="shared" si="314"/>
        <v>0.18690453298795057</v>
      </c>
      <c r="BT109" s="248">
        <f t="shared" si="314"/>
        <v>0.24745645649620743</v>
      </c>
      <c r="BU109" s="248">
        <f t="shared" si="314"/>
        <v>0.31011668574454199</v>
      </c>
      <c r="BV109" s="248">
        <f t="shared" si="314"/>
        <v>0.43459878544574759</v>
      </c>
      <c r="BW109" s="248">
        <f t="shared" si="314"/>
        <v>0.53669149307977526</v>
      </c>
      <c r="BX109" s="248">
        <f t="shared" si="314"/>
        <v>0.64548156727757966</v>
      </c>
      <c r="BY109" s="248">
        <f t="shared" si="314"/>
        <v>0.75267548753010483</v>
      </c>
      <c r="BZ109" s="248">
        <f t="shared" si="314"/>
        <v>0.85672763860558698</v>
      </c>
      <c r="CA109" s="248">
        <f t="shared" si="314"/>
        <v>1.0000000000038241</v>
      </c>
      <c r="CC109" s="346">
        <f t="shared" ref="CC109:EA109" si="315">+CC105+CC100+CC96+CC89+CC108</f>
        <v>24721.052589999999</v>
      </c>
      <c r="CD109" s="346">
        <f t="shared" si="315"/>
        <v>31040.777590000002</v>
      </c>
      <c r="CE109" s="346">
        <f t="shared" si="315"/>
        <v>31519.177589999999</v>
      </c>
      <c r="CF109" s="346">
        <f t="shared" si="315"/>
        <v>31962.818590000003</v>
      </c>
      <c r="CG109" s="346">
        <f t="shared" si="315"/>
        <v>32134.21859</v>
      </c>
      <c r="CH109" s="346">
        <f t="shared" si="315"/>
        <v>38147.912144999995</v>
      </c>
      <c r="CI109" s="346">
        <f t="shared" si="315"/>
        <v>46357.493721999999</v>
      </c>
      <c r="CJ109" s="346">
        <f t="shared" si="315"/>
        <v>46527.893721999993</v>
      </c>
      <c r="CK109" s="346">
        <f t="shared" si="315"/>
        <v>46696.293721999995</v>
      </c>
      <c r="CL109" s="346">
        <f t="shared" si="315"/>
        <v>46852.693721999996</v>
      </c>
      <c r="CM109" s="346">
        <f t="shared" si="315"/>
        <v>47003.093721999998</v>
      </c>
      <c r="CN109" s="346">
        <f t="shared" si="315"/>
        <v>47545.333721999996</v>
      </c>
      <c r="CP109" s="346">
        <f t="shared" si="315"/>
        <v>17</v>
      </c>
      <c r="CQ109" s="346">
        <f t="shared" si="315"/>
        <v>2660.3835736484853</v>
      </c>
      <c r="CR109" s="346">
        <f t="shared" si="315"/>
        <v>5753.6769843575757</v>
      </c>
      <c r="CS109" s="346">
        <f t="shared" si="315"/>
        <v>8886.438395066667</v>
      </c>
      <c r="CT109" s="346">
        <f t="shared" si="315"/>
        <v>11765.399805775756</v>
      </c>
      <c r="CU109" s="346">
        <f t="shared" si="315"/>
        <v>14744.601316484848</v>
      </c>
      <c r="CV109" s="346">
        <f t="shared" si="315"/>
        <v>20663.144289193944</v>
      </c>
      <c r="CW109" s="346">
        <f t="shared" si="315"/>
        <v>25517.176144236368</v>
      </c>
      <c r="CX109" s="346">
        <f t="shared" si="315"/>
        <v>30689.636527612118</v>
      </c>
      <c r="CY109" s="346">
        <f t="shared" si="315"/>
        <v>35786.207238987881</v>
      </c>
      <c r="CZ109" s="346">
        <f t="shared" si="315"/>
        <v>40733.40148636364</v>
      </c>
      <c r="DA109" s="346">
        <f t="shared" si="315"/>
        <v>47545.333722181815</v>
      </c>
      <c r="DC109" s="346">
        <f t="shared" si="315"/>
        <v>24721052590</v>
      </c>
      <c r="DD109" s="346">
        <f t="shared" si="315"/>
        <v>31040777590</v>
      </c>
      <c r="DE109" s="346">
        <f t="shared" si="315"/>
        <v>31519177590</v>
      </c>
      <c r="DF109" s="346">
        <f t="shared" si="315"/>
        <v>31962818590</v>
      </c>
      <c r="DG109" s="346">
        <f t="shared" si="315"/>
        <v>32134218590</v>
      </c>
      <c r="DH109" s="346">
        <f t="shared" si="315"/>
        <v>38147912145</v>
      </c>
      <c r="DI109" s="346">
        <f t="shared" si="315"/>
        <v>46357493722</v>
      </c>
      <c r="DJ109" s="346">
        <f t="shared" si="315"/>
        <v>46527893722</v>
      </c>
      <c r="DK109" s="346">
        <f t="shared" si="315"/>
        <v>46696293722</v>
      </c>
      <c r="DL109" s="346">
        <f t="shared" si="315"/>
        <v>46852693722</v>
      </c>
      <c r="DM109" s="346">
        <f t="shared" si="315"/>
        <v>47003093722</v>
      </c>
      <c r="DN109" s="346">
        <f t="shared" si="315"/>
        <v>47545333722</v>
      </c>
      <c r="DP109" s="346">
        <f t="shared" si="315"/>
        <v>17000000</v>
      </c>
      <c r="DQ109" s="346">
        <f t="shared" si="315"/>
        <v>2660383573.6484847</v>
      </c>
      <c r="DR109" s="346">
        <f t="shared" si="315"/>
        <v>5753676984.3575754</v>
      </c>
      <c r="DS109" s="346">
        <f t="shared" si="315"/>
        <v>8886438395.0666656</v>
      </c>
      <c r="DT109" s="346">
        <f t="shared" si="315"/>
        <v>11765399805.775759</v>
      </c>
      <c r="DU109" s="346">
        <f t="shared" si="315"/>
        <v>14744601316.484848</v>
      </c>
      <c r="DV109" s="346">
        <f t="shared" si="315"/>
        <v>20663144289.193939</v>
      </c>
      <c r="DW109" s="346">
        <f t="shared" si="315"/>
        <v>25517176144.236362</v>
      </c>
      <c r="DX109" s="346">
        <f t="shared" si="315"/>
        <v>30689636527.612122</v>
      </c>
      <c r="DY109" s="346">
        <f t="shared" si="315"/>
        <v>35786207238.987877</v>
      </c>
      <c r="DZ109" s="346">
        <f t="shared" si="315"/>
        <v>40733401486.363632</v>
      </c>
      <c r="EA109" s="346">
        <f t="shared" si="315"/>
        <v>47545333722.181816</v>
      </c>
      <c r="EC109" s="454">
        <v>1000000</v>
      </c>
      <c r="ED109" s="455">
        <v>1000000</v>
      </c>
      <c r="EE109" s="455">
        <v>1000000</v>
      </c>
      <c r="EF109" s="455">
        <v>1000000</v>
      </c>
      <c r="EG109" s="455">
        <v>1000000</v>
      </c>
      <c r="EH109" s="455">
        <v>1000000</v>
      </c>
      <c r="EI109" s="455">
        <v>1000000</v>
      </c>
      <c r="EJ109" s="455">
        <v>1000000</v>
      </c>
      <c r="EK109" s="455">
        <v>1000000</v>
      </c>
      <c r="EL109" s="455">
        <v>1000000</v>
      </c>
      <c r="EM109" s="455">
        <v>1000000</v>
      </c>
      <c r="EN109" s="455">
        <v>1000000</v>
      </c>
      <c r="EP109" s="458">
        <v>1000000</v>
      </c>
      <c r="EQ109" s="458">
        <v>1000000</v>
      </c>
      <c r="ER109" s="458">
        <v>1000000</v>
      </c>
      <c r="ES109" s="458">
        <v>1000000</v>
      </c>
      <c r="ET109" s="458">
        <v>1000000</v>
      </c>
      <c r="EU109" s="458">
        <v>1000000</v>
      </c>
      <c r="EV109" s="458">
        <v>1000000</v>
      </c>
      <c r="EW109" s="458">
        <v>1000000</v>
      </c>
      <c r="EX109" s="458">
        <v>1000000</v>
      </c>
      <c r="EY109" s="458">
        <v>1000000</v>
      </c>
      <c r="EZ109" s="458">
        <v>1000000</v>
      </c>
      <c r="FA109" s="458">
        <v>1000000</v>
      </c>
    </row>
    <row r="110" spans="1:157" ht="52.5" customHeight="1">
      <c r="A110" s="177"/>
      <c r="B110" s="177"/>
      <c r="C110" s="177"/>
      <c r="D110" s="177"/>
      <c r="E110" s="177"/>
      <c r="F110" s="177"/>
      <c r="G110" s="177"/>
      <c r="H110" s="177"/>
      <c r="I110" s="177"/>
      <c r="J110" s="177"/>
      <c r="K110" s="177"/>
      <c r="L110" s="177"/>
      <c r="M110" s="177"/>
      <c r="N110" s="177"/>
      <c r="O110" s="177"/>
      <c r="P110" s="177"/>
      <c r="Q110" s="177"/>
      <c r="R110" s="177"/>
      <c r="S110" s="227"/>
      <c r="T110" s="250" t="s">
        <v>122</v>
      </c>
      <c r="U110" s="383"/>
      <c r="V110" s="250" t="s">
        <v>122</v>
      </c>
      <c r="W110" s="152" t="s">
        <v>425</v>
      </c>
      <c r="X110" s="152" t="s">
        <v>123</v>
      </c>
      <c r="Y110" s="152" t="s">
        <v>124</v>
      </c>
      <c r="Z110" s="152" t="s">
        <v>125</v>
      </c>
      <c r="AA110" s="152" t="s">
        <v>126</v>
      </c>
      <c r="AB110" s="152" t="s">
        <v>127</v>
      </c>
      <c r="AC110" s="151" t="s">
        <v>128</v>
      </c>
      <c r="AD110" s="394" t="s">
        <v>424</v>
      </c>
      <c r="AE110" s="151" t="s">
        <v>423</v>
      </c>
      <c r="AF110" s="151" t="s">
        <v>129</v>
      </c>
      <c r="AG110" s="151" t="s">
        <v>130</v>
      </c>
      <c r="AH110" s="394" t="s">
        <v>7</v>
      </c>
      <c r="AI110" s="153" t="s">
        <v>131</v>
      </c>
      <c r="AJ110" s="154" t="s">
        <v>132</v>
      </c>
      <c r="AK110" s="154" t="s">
        <v>133</v>
      </c>
      <c r="AL110" s="154" t="s">
        <v>134</v>
      </c>
      <c r="AM110" s="155" t="s">
        <v>135</v>
      </c>
      <c r="AN110" s="394" t="s">
        <v>136</v>
      </c>
      <c r="AO110" s="153" t="s">
        <v>137</v>
      </c>
      <c r="AP110" s="228"/>
      <c r="AQ110" s="266" t="s">
        <v>139</v>
      </c>
      <c r="AR110" s="232" t="s">
        <v>140</v>
      </c>
      <c r="AS110" s="267" t="s">
        <v>141</v>
      </c>
      <c r="AT110" s="394" t="s">
        <v>142</v>
      </c>
      <c r="AU110" s="153" t="s">
        <v>143</v>
      </c>
      <c r="AV110" s="407" t="s">
        <v>144</v>
      </c>
      <c r="AW110" s="348" t="s">
        <v>145</v>
      </c>
      <c r="AX110" s="348" t="s">
        <v>146</v>
      </c>
      <c r="AY110" s="329" t="s">
        <v>147</v>
      </c>
      <c r="AZ110" s="232" t="s">
        <v>148</v>
      </c>
      <c r="BA110" s="233" t="s">
        <v>149</v>
      </c>
      <c r="BC110" s="158" t="s">
        <v>150</v>
      </c>
      <c r="BD110" s="158" t="s">
        <v>151</v>
      </c>
      <c r="BE110" s="158" t="s">
        <v>152</v>
      </c>
      <c r="BF110" s="158" t="s">
        <v>153</v>
      </c>
      <c r="BG110" s="158" t="s">
        <v>154</v>
      </c>
      <c r="BH110" s="158" t="s">
        <v>155</v>
      </c>
      <c r="BI110" s="158" t="s">
        <v>156</v>
      </c>
      <c r="BJ110" s="158" t="s">
        <v>157</v>
      </c>
      <c r="BK110" s="158" t="s">
        <v>104</v>
      </c>
      <c r="BL110" s="158" t="s">
        <v>158</v>
      </c>
      <c r="BM110" s="158" t="s">
        <v>159</v>
      </c>
      <c r="BN110" s="158" t="s">
        <v>160</v>
      </c>
      <c r="BP110" s="158" t="s">
        <v>150</v>
      </c>
      <c r="BQ110" s="158" t="s">
        <v>151</v>
      </c>
      <c r="BR110" s="158" t="s">
        <v>152</v>
      </c>
      <c r="BS110" s="158" t="s">
        <v>153</v>
      </c>
      <c r="BT110" s="158" t="s">
        <v>154</v>
      </c>
      <c r="BU110" s="158" t="s">
        <v>155</v>
      </c>
      <c r="BV110" s="158" t="s">
        <v>156</v>
      </c>
      <c r="BW110" s="158" t="s">
        <v>157</v>
      </c>
      <c r="BX110" s="158" t="s">
        <v>104</v>
      </c>
      <c r="BY110" s="158" t="s">
        <v>158</v>
      </c>
      <c r="BZ110" s="158" t="s">
        <v>159</v>
      </c>
      <c r="CA110" s="158" t="s">
        <v>160</v>
      </c>
      <c r="CC110" s="447" t="s">
        <v>150</v>
      </c>
      <c r="CD110" s="447" t="s">
        <v>151</v>
      </c>
      <c r="CE110" s="447" t="s">
        <v>152</v>
      </c>
      <c r="CF110" s="447" t="s">
        <v>153</v>
      </c>
      <c r="CG110" s="447" t="s">
        <v>154</v>
      </c>
      <c r="CH110" s="447" t="s">
        <v>155</v>
      </c>
      <c r="CI110" s="447" t="s">
        <v>156</v>
      </c>
      <c r="CJ110" s="447" t="s">
        <v>157</v>
      </c>
      <c r="CK110" s="447" t="s">
        <v>104</v>
      </c>
      <c r="CL110" s="447" t="s">
        <v>158</v>
      </c>
      <c r="CM110" s="447" t="s">
        <v>159</v>
      </c>
      <c r="CN110" s="447" t="s">
        <v>160</v>
      </c>
      <c r="CP110" s="447" t="s">
        <v>150</v>
      </c>
      <c r="CQ110" s="447" t="s">
        <v>151</v>
      </c>
      <c r="CR110" s="447" t="s">
        <v>152</v>
      </c>
      <c r="CS110" s="447" t="s">
        <v>153</v>
      </c>
      <c r="CT110" s="447" t="s">
        <v>154</v>
      </c>
      <c r="CU110" s="447" t="s">
        <v>155</v>
      </c>
      <c r="CV110" s="447" t="s">
        <v>156</v>
      </c>
      <c r="CW110" s="447" t="s">
        <v>157</v>
      </c>
      <c r="CX110" s="447" t="s">
        <v>104</v>
      </c>
      <c r="CY110" s="447" t="s">
        <v>158</v>
      </c>
      <c r="CZ110" s="447" t="s">
        <v>159</v>
      </c>
      <c r="DA110" s="447" t="s">
        <v>160</v>
      </c>
      <c r="DC110" s="447" t="s">
        <v>150</v>
      </c>
      <c r="DD110" s="447" t="s">
        <v>151</v>
      </c>
      <c r="DE110" s="447" t="s">
        <v>152</v>
      </c>
      <c r="DF110" s="447" t="s">
        <v>153</v>
      </c>
      <c r="DG110" s="447" t="s">
        <v>154</v>
      </c>
      <c r="DH110" s="447" t="s">
        <v>155</v>
      </c>
      <c r="DI110" s="447" t="s">
        <v>156</v>
      </c>
      <c r="DJ110" s="447" t="s">
        <v>157</v>
      </c>
      <c r="DK110" s="447" t="s">
        <v>104</v>
      </c>
      <c r="DL110" s="447" t="s">
        <v>158</v>
      </c>
      <c r="DM110" s="447" t="s">
        <v>159</v>
      </c>
      <c r="DN110" s="447" t="s">
        <v>160</v>
      </c>
      <c r="DP110" s="447" t="s">
        <v>150</v>
      </c>
      <c r="DQ110" s="447" t="s">
        <v>151</v>
      </c>
      <c r="DR110" s="447" t="s">
        <v>152</v>
      </c>
      <c r="DS110" s="447" t="s">
        <v>153</v>
      </c>
      <c r="DT110" s="447" t="s">
        <v>154</v>
      </c>
      <c r="DU110" s="447" t="s">
        <v>155</v>
      </c>
      <c r="DV110" s="447" t="s">
        <v>156</v>
      </c>
      <c r="DW110" s="447" t="s">
        <v>157</v>
      </c>
      <c r="DX110" s="447" t="s">
        <v>104</v>
      </c>
      <c r="DY110" s="447" t="s">
        <v>158</v>
      </c>
      <c r="DZ110" s="447" t="s">
        <v>159</v>
      </c>
      <c r="EA110" s="447" t="s">
        <v>160</v>
      </c>
      <c r="EC110" s="447" t="s">
        <v>150</v>
      </c>
      <c r="ED110" s="447" t="s">
        <v>151</v>
      </c>
      <c r="EE110" s="447" t="s">
        <v>152</v>
      </c>
      <c r="EF110" s="447" t="s">
        <v>153</v>
      </c>
      <c r="EG110" s="447" t="s">
        <v>154</v>
      </c>
      <c r="EH110" s="447" t="s">
        <v>155</v>
      </c>
      <c r="EI110" s="447" t="s">
        <v>156</v>
      </c>
      <c r="EJ110" s="447" t="s">
        <v>157</v>
      </c>
      <c r="EK110" s="447" t="s">
        <v>104</v>
      </c>
      <c r="EL110" s="447" t="s">
        <v>158</v>
      </c>
      <c r="EM110" s="447" t="s">
        <v>159</v>
      </c>
      <c r="EN110" s="447" t="s">
        <v>160</v>
      </c>
      <c r="EP110" s="447" t="s">
        <v>150</v>
      </c>
      <c r="EQ110" s="447" t="s">
        <v>151</v>
      </c>
      <c r="ER110" s="447" t="s">
        <v>152</v>
      </c>
      <c r="ES110" s="447" t="s">
        <v>153</v>
      </c>
      <c r="ET110" s="447" t="s">
        <v>154</v>
      </c>
      <c r="EU110" s="447" t="s">
        <v>155</v>
      </c>
      <c r="EV110" s="447" t="s">
        <v>156</v>
      </c>
      <c r="EW110" s="447" t="s">
        <v>157</v>
      </c>
      <c r="EX110" s="447" t="s">
        <v>104</v>
      </c>
      <c r="EY110" s="447" t="s">
        <v>158</v>
      </c>
      <c r="EZ110" s="447" t="s">
        <v>159</v>
      </c>
      <c r="FA110" s="447" t="s">
        <v>160</v>
      </c>
    </row>
    <row r="111" spans="1:157" ht="51.75" customHeight="1">
      <c r="A111" s="552"/>
      <c r="B111" s="552" t="s">
        <v>180</v>
      </c>
      <c r="C111" s="553" t="s">
        <v>181</v>
      </c>
      <c r="D111" s="441" t="s">
        <v>236</v>
      </c>
      <c r="E111" s="177" t="s">
        <v>173</v>
      </c>
      <c r="F111" s="177" t="s">
        <v>161</v>
      </c>
      <c r="G111" s="177" t="s">
        <v>161</v>
      </c>
      <c r="H111" s="177" t="s">
        <v>161</v>
      </c>
      <c r="I111" s="177" t="s">
        <v>161</v>
      </c>
      <c r="J111" s="177" t="s">
        <v>161</v>
      </c>
      <c r="K111" s="177" t="s">
        <v>161</v>
      </c>
      <c r="L111" s="177" t="s">
        <v>161</v>
      </c>
      <c r="M111" s="177" t="s">
        <v>161</v>
      </c>
      <c r="N111" s="177" t="s">
        <v>161</v>
      </c>
      <c r="O111" s="177" t="s">
        <v>161</v>
      </c>
      <c r="P111" s="177"/>
      <c r="Q111" s="177"/>
      <c r="R111" s="177" t="s">
        <v>237</v>
      </c>
      <c r="S111" s="227"/>
      <c r="T111" s="439" t="s">
        <v>13</v>
      </c>
      <c r="U111" s="587" t="s">
        <v>238</v>
      </c>
      <c r="V111" s="570" t="s">
        <v>475</v>
      </c>
      <c r="W111" s="350">
        <f>+SUMIFS('[1]SIIF 30 de Junio 2026'!$P$4:$P$749,'[1]SIIF 30 de Junio 2026'!$A$4:$A$749,$B111,'[1]SIIF 30 de Junio 2026'!$B$4:$B$749,$C111,'[1]SIIF 30 de Junio 2026'!$C$4:$C$749,$D111)/1000000</f>
        <v>1510000</v>
      </c>
      <c r="X111" s="342"/>
      <c r="Y111" s="342">
        <f>+SUMIFS('[1]SIIF 30 de Junio 2026'!$R$4:$R$749,'[1]SIIF 30 de Junio 2026'!$A$4:$A$749,$B111,'[1]SIIF 30 de Junio 2026'!$B$4:$B$749,$C111,'[1]SIIF 30 de Junio 2026'!$C$4:$C$749,$D111)/1000000</f>
        <v>0</v>
      </c>
      <c r="Z111" s="342"/>
      <c r="AA111" s="342">
        <f>+SUMIFS('[1]SIIF 30 de Junio 2026'!$Q$4:$Q$749,'[1]SIIF 30 de Junio 2026'!$A$4:$A$749,$B111,'[1]SIIF 30 de Junio 2026'!$B$4:$B$749,$C111,'[1]SIIF 30 de Junio 2026'!$C$4:$C$749,$D111)/1000000</f>
        <v>0</v>
      </c>
      <c r="AB111" s="342"/>
      <c r="AC111" s="342">
        <f t="shared" ref="AC111:AC115" si="316">+AA111+AB111</f>
        <v>0</v>
      </c>
      <c r="AD111" s="403">
        <f>+SUMIFS('[1]SIIF 30 de Junio 2026'!$S$4:$S$749,'[1]SIIF 30 de Junio 2026'!$A$4:$A$749,$B111,'[1]SIIF 30 de Junio 2026'!$B$4:$B$749,$C111,'[1]SIIF 30 de Junio 2026'!$C$4:$C$749,$D111)/1000000</f>
        <v>1510000</v>
      </c>
      <c r="AE111" s="350">
        <f>+SUMIFS('[1]SIIF 30 de Junio 2026'!$T$4:$T$749,'[1]SIIF 30 de Junio 2026'!$A$4:$A$749,$B111,'[1]SIIF 30 de Junio 2026'!$B$4:$B$749,$C111,'[1]SIIF 30 de Junio 2026'!$C$4:$C$749,$D111)/1000000</f>
        <v>0</v>
      </c>
      <c r="AF111" s="350">
        <f>+SUMIFS('[1]SIIF 30 de Junio 2026'!$U$4:$U$749,'[1]SIIF 30 de Junio 2026'!$A$4:$A$749,$B111,'[1]SIIF 30 de Junio 2026'!$B$4:$B$749,$C111,'[1]SIIF 30 de Junio 2026'!$C$4:$C$749,$D111)/1000000</f>
        <v>1510000</v>
      </c>
      <c r="AG111" s="342">
        <f>+SUMIFS('[1]SIIF 30 de Junio 2026'!$V$4:$V$749,'[1]SIIF 30 de Junio 2026'!$A$4:$A$749,$B111,'[1]SIIF 30 de Junio 2026'!$B$4:$B$749,$C111,'[1]SIIF 30 de Junio 2026'!$C$4:$C$749,$D111)/1000000</f>
        <v>0</v>
      </c>
      <c r="AH111" s="404">
        <f>+SUMIFS('[1]SIIF 30 de Junio 2026'!$W$4:$W$749,'[1]SIIF 30 de Junio 2026'!$A$4:$A$749,$B111,'[1]SIIF 30 de Junio 2026'!$B$4:$B$749,$C111,'[1]SIIF 30 de Junio 2026'!$C$4:$C$749,$D111,'[1]SIIF 30 de Junio 2026'!$D$4:$D$749,$E111,'[1]SIIF 30 de Junio 2026'!$E$4:$E$749,$F111,'[1]SIIF 30 de Junio 2026'!$F$4:$F$749,$G111,'[1]SIIF 30 de Junio 2026'!$G$4:$G$749,$H111,'[1]SIIF 30 de Junio 2026'!$H$4:$H$749,$I111,'[1]SIIF 30 de Junio 2026'!$I$4:$I$749,$J111,'[1]SIIF 30 de Junio 2026'!$J$4:$J$749,$K111,'[1]SIIF 30 de Junio 2026'!$K$4:$K$749,$L111,'[1]SIIF 30 de Junio 2026'!$L$4:$L$749,$M111,'[1]SIIF 30 de Junio 2026'!$M$4:$M$749,$N111,'[1]SIIF 30 de Junio 2026'!$N$4:$N$749,$O111)/1000000</f>
        <v>899627.43831799994</v>
      </c>
      <c r="AI111" s="268">
        <f t="shared" ref="AI111:AI120" si="317">+AH111/AD111</f>
        <v>0.59577976047549663</v>
      </c>
      <c r="AJ111" s="269"/>
      <c r="AK111" s="240">
        <f t="shared" ref="AK111:AK119" si="318">INDEX(CC111:CN111,MATCH($W$1,$CC$86:$CN$86,0))</f>
        <v>1510000</v>
      </c>
      <c r="AL111" s="240">
        <f t="shared" ref="AL111:AL117" si="319">+AH111-AK111</f>
        <v>-610372.56168200006</v>
      </c>
      <c r="AM111" s="166">
        <f t="shared" ref="AM111:AM119" si="320">INDEX(BC111:BN111,MATCH($W$1,$BC$86:$BN$86,0))</f>
        <v>1</v>
      </c>
      <c r="AN111" s="408">
        <f>+SUMIFS('[1]SIIF 30 de Junio 2026'!$X$4:$X$749,'[1]SIIF 30 de Junio 2026'!$A$4:$A$749,$B111,'[1]SIIF 30 de Junio 2026'!$B$4:$B$749,$C111,'[1]SIIF 30 de Junio 2026'!$C$4:$C$749,$D111,'[1]SIIF 30 de Junio 2026'!$D$4:$D$749,$E111,'[1]SIIF 30 de Junio 2026'!$E$4:$E$749,$F111,'[1]SIIF 30 de Junio 2026'!$F$4:$F$749,$G111,'[1]SIIF 30 de Junio 2026'!$G$4:$G$749,$H111,'[1]SIIF 30 de Junio 2026'!$H$4:$H$749,$I111,'[1]SIIF 30 de Junio 2026'!$I$4:$I$749,$J111,'[1]SIIF 30 de Junio 2026'!$J$4:$J$749,$K111,'[1]SIIF 30 de Junio 2026'!$K$4:$K$749,$L111,'[1]SIIF 30 de Junio 2026'!$L$4:$L$749,$M111,'[1]SIIF 30 de Junio 2026'!$M$4:$M$749,$N111,'[1]SIIF 30 de Junio 2026'!$N$4:$N$749,$O111)/1000000</f>
        <v>899627.43831799994</v>
      </c>
      <c r="AO111" s="268">
        <f t="shared" ref="AO111:AO120" si="321">+AN111/AD111</f>
        <v>0.59577976047549663</v>
      </c>
      <c r="AP111" s="269"/>
      <c r="AQ111" s="240">
        <f t="shared" ref="AQ111:AQ119" si="322">INDEX(CP111:DA111,MATCH($W$1,$CP$86:$DA$86,0))</f>
        <v>935380.80517099996</v>
      </c>
      <c r="AR111" s="240">
        <f t="shared" ref="AR111:AR117" si="323">+AN111-AQ111</f>
        <v>-35753.366853000014</v>
      </c>
      <c r="AS111" s="166">
        <f t="shared" ref="AS111:AS120" si="324">INDEX(BP111:CA111,MATCH($W$1,$BP$86:$CA$86,0))</f>
        <v>0.61945748686821189</v>
      </c>
      <c r="AT111" s="408">
        <f>+SUMIFS('[1]SIIF 30 de Junio 2026'!$Z$4:$Z$749,'[1]SIIF 30 de Junio 2026'!$A$4:$A$749,$B111,'[1]SIIF 30 de Junio 2026'!$B$4:$B$749,$C111,'[1]SIIF 30 de Junio 2026'!$C$4:$C$749,$D111,'[1]SIIF 30 de Junio 2026'!$D$4:$D$749,$E111,'[1]SIIF 30 de Junio 2026'!$E$4:$E$749,$F111,'[1]SIIF 30 de Junio 2026'!$F$4:$F$749,$G111,'[1]SIIF 30 de Junio 2026'!$G$4:$G$749,$H111,'[1]SIIF 30 de Junio 2026'!$H$4:$H$749,$I111,'[1]SIIF 30 de Junio 2026'!$I$4:$I$749,$J111,'[1]SIIF 30 de Junio 2026'!$J$4:$J$749,$K111,'[1]SIIF 30 de Junio 2026'!$K$4:$K$749,$L111,'[1]SIIF 30 de Junio 2026'!$L$4:$L$749,$M111,'[1]SIIF 30 de Junio 2026'!$M$4:$M$749,$N111,'[1]SIIF 30 de Junio 2026'!$N$4:$N$749,$O111)/1000000</f>
        <v>899627.43831799994</v>
      </c>
      <c r="AU111" s="268">
        <f t="shared" ref="AU111:AU120" si="325">+AT111/AD111</f>
        <v>0.59577976047549663</v>
      </c>
      <c r="AV111" s="408">
        <f t="shared" ref="AV111:AV119" si="326">+AD111-AH111</f>
        <v>610372.56168200006</v>
      </c>
      <c r="AW111" s="351">
        <f t="shared" ref="AW111:AW115" si="327">+AH111-AN111</f>
        <v>0</v>
      </c>
      <c r="AX111" s="351">
        <f t="shared" ref="AX111:AX119" si="328">+AD111-AN111</f>
        <v>610372.56168200006</v>
      </c>
      <c r="AY111" s="350">
        <f t="shared" ref="AY111:AY120" si="329">+AG111-AH111</f>
        <v>-899627.43831799994</v>
      </c>
      <c r="AZ111" s="186">
        <f t="shared" ref="AZ111:AZ119" si="330">AD111*AS111</f>
        <v>935380.80517099996</v>
      </c>
      <c r="BA111" s="273">
        <f t="shared" ref="BA111:BA120" si="331">IF(AND(AZ111=0,AN111&gt;AZ111),1,IFERROR(AN111/AZ111,1))</f>
        <v>0.96177667250028309</v>
      </c>
      <c r="BC111" s="245">
        <v>1</v>
      </c>
      <c r="BD111" s="246">
        <v>1</v>
      </c>
      <c r="BE111" s="246">
        <v>1</v>
      </c>
      <c r="BF111" s="246">
        <v>1</v>
      </c>
      <c r="BG111" s="246">
        <v>1</v>
      </c>
      <c r="BH111" s="246">
        <v>1</v>
      </c>
      <c r="BI111" s="246">
        <v>1</v>
      </c>
      <c r="BJ111" s="246">
        <v>1</v>
      </c>
      <c r="BK111" s="246">
        <v>1</v>
      </c>
      <c r="BL111" s="246">
        <v>1</v>
      </c>
      <c r="BM111" s="246">
        <v>1</v>
      </c>
      <c r="BN111" s="246">
        <v>1</v>
      </c>
      <c r="BP111" s="246">
        <v>0</v>
      </c>
      <c r="BQ111" s="246">
        <v>0</v>
      </c>
      <c r="BR111" s="246">
        <v>0.61945748686821189</v>
      </c>
      <c r="BS111" s="246">
        <v>0.61945748686821189</v>
      </c>
      <c r="BT111" s="246">
        <v>0.61945748686821189</v>
      </c>
      <c r="BU111" s="246">
        <v>0.61945748686821189</v>
      </c>
      <c r="BV111" s="246">
        <v>0.84769068692317884</v>
      </c>
      <c r="BW111" s="246">
        <v>0.84769068692317884</v>
      </c>
      <c r="BX111" s="246">
        <v>0.84769068692317884</v>
      </c>
      <c r="BY111" s="246">
        <v>0.84769068692317884</v>
      </c>
      <c r="BZ111" s="246">
        <v>1</v>
      </c>
      <c r="CA111" s="246">
        <v>1</v>
      </c>
      <c r="CC111" s="452">
        <f t="shared" ref="CC111:CN119" si="332">DC111/EC111</f>
        <v>1510000</v>
      </c>
      <c r="CD111" s="452">
        <f t="shared" si="332"/>
        <v>1510000</v>
      </c>
      <c r="CE111" s="452">
        <f t="shared" si="332"/>
        <v>1510000</v>
      </c>
      <c r="CF111" s="452">
        <f t="shared" si="332"/>
        <v>1510000</v>
      </c>
      <c r="CG111" s="452">
        <f t="shared" si="332"/>
        <v>1510000</v>
      </c>
      <c r="CH111" s="452">
        <f t="shared" si="332"/>
        <v>1510000</v>
      </c>
      <c r="CI111" s="452">
        <f t="shared" si="332"/>
        <v>1510000</v>
      </c>
      <c r="CJ111" s="452">
        <f t="shared" si="332"/>
        <v>1510000</v>
      </c>
      <c r="CK111" s="452">
        <f t="shared" si="332"/>
        <v>1510000</v>
      </c>
      <c r="CL111" s="452">
        <f t="shared" si="332"/>
        <v>1510000</v>
      </c>
      <c r="CM111" s="452">
        <f t="shared" si="332"/>
        <v>1510000</v>
      </c>
      <c r="CN111" s="452">
        <f t="shared" si="332"/>
        <v>1510000</v>
      </c>
      <c r="CP111" s="453">
        <f>DP111/EP111</f>
        <v>0</v>
      </c>
      <c r="CQ111" s="453">
        <f t="shared" ref="CQ111:CW119" si="333">DQ111/EQ111</f>
        <v>0</v>
      </c>
      <c r="CR111" s="453">
        <f t="shared" si="333"/>
        <v>935380.80517099996</v>
      </c>
      <c r="CS111" s="453">
        <f t="shared" si="333"/>
        <v>935380.80517099996</v>
      </c>
      <c r="CT111" s="453">
        <f t="shared" si="333"/>
        <v>935380.80517099996</v>
      </c>
      <c r="CU111" s="453">
        <f t="shared" si="333"/>
        <v>935380.80517099996</v>
      </c>
      <c r="CV111" s="453">
        <f t="shared" si="333"/>
        <v>1280012.937254</v>
      </c>
      <c r="CW111" s="453">
        <f>DW111/EW111</f>
        <v>1280012.937254</v>
      </c>
      <c r="CX111" s="453">
        <f t="shared" ref="CX111:DA119" si="334">DX111/EX111</f>
        <v>1280012.937254</v>
      </c>
      <c r="CY111" s="453">
        <f t="shared" si="334"/>
        <v>1280012.937254</v>
      </c>
      <c r="CZ111" s="453">
        <f t="shared" si="334"/>
        <v>1510000</v>
      </c>
      <c r="DA111" s="453">
        <f t="shared" si="334"/>
        <v>1510000</v>
      </c>
      <c r="DC111" s="452">
        <v>1510000000000</v>
      </c>
      <c r="DD111" s="453">
        <v>1510000000000</v>
      </c>
      <c r="DE111" s="453">
        <v>1510000000000</v>
      </c>
      <c r="DF111" s="453">
        <v>1510000000000</v>
      </c>
      <c r="DG111" s="453">
        <v>1510000000000</v>
      </c>
      <c r="DH111" s="453">
        <v>1510000000000</v>
      </c>
      <c r="DI111" s="453">
        <v>1510000000000</v>
      </c>
      <c r="DJ111" s="453">
        <v>1510000000000</v>
      </c>
      <c r="DK111" s="453">
        <v>1510000000000</v>
      </c>
      <c r="DL111" s="453">
        <v>1510000000000</v>
      </c>
      <c r="DM111" s="453">
        <v>1510000000000</v>
      </c>
      <c r="DN111" s="453">
        <v>1510000000000</v>
      </c>
      <c r="DP111" s="453">
        <v>0</v>
      </c>
      <c r="DQ111" s="453">
        <v>0</v>
      </c>
      <c r="DR111" s="453">
        <v>935380805171</v>
      </c>
      <c r="DS111" s="453">
        <v>935380805171</v>
      </c>
      <c r="DT111" s="453">
        <v>935380805171</v>
      </c>
      <c r="DU111" s="453">
        <v>935380805171</v>
      </c>
      <c r="DV111" s="453">
        <v>1280012937254</v>
      </c>
      <c r="DW111" s="453">
        <v>1280012937254</v>
      </c>
      <c r="DX111" s="453">
        <v>1280012937254</v>
      </c>
      <c r="DY111" s="453">
        <v>1280012937254</v>
      </c>
      <c r="DZ111" s="453">
        <v>1510000000000</v>
      </c>
      <c r="EA111" s="453">
        <v>1510000000000</v>
      </c>
      <c r="EC111" s="452">
        <v>1000000</v>
      </c>
      <c r="ED111" s="453">
        <v>1000000</v>
      </c>
      <c r="EE111" s="453">
        <v>1000000</v>
      </c>
      <c r="EF111" s="453">
        <v>1000000</v>
      </c>
      <c r="EG111" s="453">
        <v>1000000</v>
      </c>
      <c r="EH111" s="453">
        <v>1000000</v>
      </c>
      <c r="EI111" s="453">
        <v>1000000</v>
      </c>
      <c r="EJ111" s="453">
        <v>1000000</v>
      </c>
      <c r="EK111" s="453">
        <v>1000000</v>
      </c>
      <c r="EL111" s="453">
        <v>1000000</v>
      </c>
      <c r="EM111" s="453">
        <v>1000000</v>
      </c>
      <c r="EN111" s="453">
        <v>1000000</v>
      </c>
      <c r="EP111" s="453">
        <v>1000000</v>
      </c>
      <c r="EQ111" s="453">
        <v>1000000</v>
      </c>
      <c r="ER111" s="453">
        <v>1000000</v>
      </c>
      <c r="ES111" s="453">
        <v>1000000</v>
      </c>
      <c r="ET111" s="453">
        <v>1000000</v>
      </c>
      <c r="EU111" s="453">
        <v>1000000</v>
      </c>
      <c r="EV111" s="453">
        <v>1000000</v>
      </c>
      <c r="EW111" s="453">
        <v>1000000</v>
      </c>
      <c r="EX111" s="453">
        <v>1000000</v>
      </c>
      <c r="EY111" s="453">
        <v>1000000</v>
      </c>
      <c r="EZ111" s="453">
        <v>1000000</v>
      </c>
      <c r="FA111" s="453">
        <v>1000000</v>
      </c>
    </row>
    <row r="112" spans="1:157" ht="51.75" customHeight="1">
      <c r="A112" s="552"/>
      <c r="B112" s="552" t="s">
        <v>180</v>
      </c>
      <c r="C112" s="272" t="s">
        <v>181</v>
      </c>
      <c r="D112" s="544" t="s">
        <v>239</v>
      </c>
      <c r="E112" s="177" t="s">
        <v>173</v>
      </c>
      <c r="F112" s="177" t="s">
        <v>161</v>
      </c>
      <c r="G112" s="177" t="s">
        <v>161</v>
      </c>
      <c r="H112" s="177" t="s">
        <v>161</v>
      </c>
      <c r="I112" s="177" t="s">
        <v>161</v>
      </c>
      <c r="J112" s="177" t="s">
        <v>161</v>
      </c>
      <c r="K112" s="177" t="s">
        <v>161</v>
      </c>
      <c r="L112" s="177" t="s">
        <v>161</v>
      </c>
      <c r="M112" s="177" t="s">
        <v>161</v>
      </c>
      <c r="N112" s="177" t="s">
        <v>161</v>
      </c>
      <c r="O112" s="177" t="s">
        <v>161</v>
      </c>
      <c r="P112" s="177"/>
      <c r="Q112" s="177"/>
      <c r="R112" s="177" t="s">
        <v>237</v>
      </c>
      <c r="S112" s="227"/>
      <c r="T112" s="438" t="s">
        <v>14</v>
      </c>
      <c r="U112" s="587">
        <v>202400000000179</v>
      </c>
      <c r="V112" s="550" t="s">
        <v>474</v>
      </c>
      <c r="W112" s="342">
        <f>+SUMIFS('[1]SIIF 30 de Junio 2026'!$P$4:$P$749,'[1]SIIF 30 de Junio 2026'!$A$4:$A$749,$B112,'[1]SIIF 30 de Junio 2026'!$B$4:$B$749,$C112,'[1]SIIF 30 de Junio 2026'!$C$4:$C$749,$D112)/1000000</f>
        <v>3079.5</v>
      </c>
      <c r="X112" s="342"/>
      <c r="Y112" s="342">
        <f>+SUMIFS('[1]SIIF 30 de Junio 2026'!$R$4:$R$749,'[1]SIIF 30 de Junio 2026'!$A$4:$A$749,$B112,'[1]SIIF 30 de Junio 2026'!$B$4:$B$749,$C112,'[1]SIIF 30 de Junio 2026'!$C$4:$C$749,$D112)/1000000</f>
        <v>0</v>
      </c>
      <c r="Z112" s="342"/>
      <c r="AA112" s="342">
        <f>+SUMIFS('[1]SIIF 30 de Junio 2026'!$Q$4:$Q$749,'[1]SIIF 30 de Junio 2026'!$A$4:$A$749,$B112,'[1]SIIF 30 de Junio 2026'!$B$4:$B$749,$C112,'[1]SIIF 30 de Junio 2026'!$C$4:$C$749,$D112)/1000000</f>
        <v>0</v>
      </c>
      <c r="AB112" s="342"/>
      <c r="AC112" s="342">
        <f>+AA112+AB112</f>
        <v>0</v>
      </c>
      <c r="AD112" s="403">
        <f>+SUMIFS('[1]SIIF 30 de Junio 2026'!$S$4:$S$749,'[1]SIIF 30 de Junio 2026'!$A$4:$A$749,$B112,'[1]SIIF 30 de Junio 2026'!$B$4:$B$749,$C112,'[1]SIIF 30 de Junio 2026'!$C$4:$C$749,$D112)/1000000</f>
        <v>3079.5</v>
      </c>
      <c r="AE112" s="342">
        <f>+SUMIFS('[1]SIIF 30 de Junio 2026'!$T$4:$T$749,'[1]SIIF 30 de Junio 2026'!$A$4:$A$749,$B112,'[1]SIIF 30 de Junio 2026'!$B$4:$B$749,$C112,'[1]SIIF 30 de Junio 2026'!$C$4:$C$749,$D112)/1000000</f>
        <v>0</v>
      </c>
      <c r="AF112" s="342">
        <f>+SUMIFS('[1]SIIF 30 de Junio 2026'!$U$4:$U$749,'[1]SIIF 30 de Junio 2026'!$A$4:$A$749,$B112,'[1]SIIF 30 de Junio 2026'!$B$4:$B$749,$C112,'[1]SIIF 30 de Junio 2026'!$C$4:$C$749,$D112)/1000000</f>
        <v>2616.256003</v>
      </c>
      <c r="AG112" s="342">
        <f>+SUMIFS('[1]SIIF 30 de Junio 2026'!$V$4:$V$749,'[1]SIIF 30 de Junio 2026'!$A$4:$A$749,$B112,'[1]SIIF 30 de Junio 2026'!$B$4:$B$749,$C112,'[1]SIIF 30 de Junio 2026'!$C$4:$C$749,$D112)/1000000</f>
        <v>463.24399699999998</v>
      </c>
      <c r="AH112" s="404">
        <f>+SUMIFS('[1]SIIF 30 de Junio 2026'!$W$4:$W$749,'[1]SIIF 30 de Junio 2026'!$A$4:$A$749,$B112,'[1]SIIF 30 de Junio 2026'!$B$4:$B$749,$C112,'[1]SIIF 30 de Junio 2026'!$C$4:$C$749,$D112,'[1]SIIF 30 de Junio 2026'!$D$4:$D$749,$E112,'[1]SIIF 30 de Junio 2026'!$E$4:$E$749,$F112,'[1]SIIF 30 de Junio 2026'!$F$4:$F$749,$G112,'[1]SIIF 30 de Junio 2026'!$G$4:$G$749,$H112,'[1]SIIF 30 de Junio 2026'!$H$4:$H$749,$I112,'[1]SIIF 30 de Junio 2026'!$I$4:$I$749,$J112,'[1]SIIF 30 de Junio 2026'!$J$4:$J$749,$K112,'[1]SIIF 30 de Junio 2026'!$K$4:$K$749,$L112,'[1]SIIF 30 de Junio 2026'!$L$4:$L$749,$M112,'[1]SIIF 30 de Junio 2026'!$M$4:$M$749,$N112,'[1]SIIF 30 de Junio 2026'!$N$4:$N$749,$O112)/1000000</f>
        <v>2346.4980799999998</v>
      </c>
      <c r="AI112" s="241">
        <f t="shared" si="317"/>
        <v>0.76197372300698163</v>
      </c>
      <c r="AJ112" s="242"/>
      <c r="AK112" s="240">
        <f t="shared" si="318"/>
        <v>2619.5</v>
      </c>
      <c r="AL112" s="240">
        <f>+AH112-AK112</f>
        <v>-273.00192000000015</v>
      </c>
      <c r="AM112" s="166">
        <f t="shared" si="320"/>
        <v>0.85062510147751258</v>
      </c>
      <c r="AN112" s="403">
        <f>+SUMIFS('[1]SIIF 30 de Junio 2026'!$X$4:$X$749,'[1]SIIF 30 de Junio 2026'!$A$4:$A$749,$B112,'[1]SIIF 30 de Junio 2026'!$B$4:$B$749,$C112,'[1]SIIF 30 de Junio 2026'!$C$4:$C$749,$D112,'[1]SIIF 30 de Junio 2026'!$D$4:$D$749,$E112,'[1]SIIF 30 de Junio 2026'!$E$4:$E$749,$F112,'[1]SIIF 30 de Junio 2026'!$F$4:$F$749,$G112,'[1]SIIF 30 de Junio 2026'!$G$4:$G$749,$H112,'[1]SIIF 30 de Junio 2026'!$H$4:$H$749,$I112,'[1]SIIF 30 de Junio 2026'!$I$4:$I$749,$J112,'[1]SIIF 30 de Junio 2026'!$J$4:$J$749,$K112,'[1]SIIF 30 de Junio 2026'!$K$4:$K$749,$L112,'[1]SIIF 30 de Junio 2026'!$L$4:$L$749,$M112,'[1]SIIF 30 de Junio 2026'!$M$4:$M$749,$N112,'[1]SIIF 30 de Junio 2026'!$N$4:$N$749,$O112)/1000000</f>
        <v>926.14960799999994</v>
      </c>
      <c r="AO112" s="241">
        <f t="shared" si="321"/>
        <v>0.30074674719922062</v>
      </c>
      <c r="AP112" s="242"/>
      <c r="AQ112" s="240">
        <f t="shared" si="322"/>
        <v>1197.6655920625001</v>
      </c>
      <c r="AR112" s="240">
        <f>+AN112-AQ112</f>
        <v>-271.51598406250014</v>
      </c>
      <c r="AS112" s="166">
        <f t="shared" si="324"/>
        <v>0.32051766519953317</v>
      </c>
      <c r="AT112" s="403">
        <f>+SUMIFS('[1]SIIF 30 de Junio 2026'!$Z$4:$Z$749,'[1]SIIF 30 de Junio 2026'!$A$4:$A$749,$B112,'[1]SIIF 30 de Junio 2026'!$B$4:$B$749,$C112,'[1]SIIF 30 de Junio 2026'!$C$4:$C$749,$D112,'[1]SIIF 30 de Junio 2026'!$D$4:$D$749,$E112,'[1]SIIF 30 de Junio 2026'!$E$4:$E$749,$F112,'[1]SIIF 30 de Junio 2026'!$F$4:$F$749,$G112,'[1]SIIF 30 de Junio 2026'!$G$4:$G$749,$H112,'[1]SIIF 30 de Junio 2026'!$H$4:$H$749,$I112,'[1]SIIF 30 de Junio 2026'!$I$4:$I$749,$J112,'[1]SIIF 30 de Junio 2026'!$J$4:$J$749,$K112,'[1]SIIF 30 de Junio 2026'!$K$4:$K$749,$L112,'[1]SIIF 30 de Junio 2026'!$L$4:$L$749,$M112,'[1]SIIF 30 de Junio 2026'!$M$4:$M$749,$N112,'[1]SIIF 30 de Junio 2026'!$N$4:$N$749,$O112)/1000000</f>
        <v>907.94960800000001</v>
      </c>
      <c r="AU112" s="241">
        <f t="shared" si="325"/>
        <v>0.29483669686637443</v>
      </c>
      <c r="AV112" s="408">
        <f t="shared" si="326"/>
        <v>733.00192000000015</v>
      </c>
      <c r="AW112" s="343">
        <f>+AH112-AN112</f>
        <v>1420.3484719999999</v>
      </c>
      <c r="AX112" s="343">
        <f t="shared" si="328"/>
        <v>2153.3503920000003</v>
      </c>
      <c r="AY112" s="342">
        <f t="shared" si="329"/>
        <v>-1883.2540829999998</v>
      </c>
      <c r="AZ112" s="186">
        <f t="shared" si="330"/>
        <v>987.0341499819624</v>
      </c>
      <c r="BA112" s="273">
        <f t="shared" si="331"/>
        <v>0.938315668223764</v>
      </c>
      <c r="BC112" s="245">
        <v>0.85062510147751258</v>
      </c>
      <c r="BD112" s="246">
        <v>0.85062510147751258</v>
      </c>
      <c r="BE112" s="246">
        <v>0.85062510147751258</v>
      </c>
      <c r="BF112" s="246">
        <v>0.85062510147751258</v>
      </c>
      <c r="BG112" s="246">
        <v>0.85062510147751258</v>
      </c>
      <c r="BH112" s="246">
        <v>0.85062510147751258</v>
      </c>
      <c r="BI112" s="246">
        <v>1</v>
      </c>
      <c r="BJ112" s="246">
        <v>1</v>
      </c>
      <c r="BK112" s="246">
        <v>1</v>
      </c>
      <c r="BL112" s="246">
        <v>1</v>
      </c>
      <c r="BM112" s="246">
        <v>1</v>
      </c>
      <c r="BN112" s="246">
        <v>1</v>
      </c>
      <c r="BP112" s="246">
        <v>0</v>
      </c>
      <c r="BQ112" s="246">
        <v>1.4213752232505277E-2</v>
      </c>
      <c r="BR112" s="246">
        <v>5.2402618488833777E-2</v>
      </c>
      <c r="BS112" s="246">
        <v>0.10145688497247191</v>
      </c>
      <c r="BT112" s="246">
        <v>0.22166267316778765</v>
      </c>
      <c r="BU112" s="246">
        <v>0.32051766519953317</v>
      </c>
      <c r="BV112" s="246">
        <v>0.39576492870392044</v>
      </c>
      <c r="BW112" s="246">
        <v>0.48076012206705099</v>
      </c>
      <c r="BX112" s="246">
        <v>0.66317372751006465</v>
      </c>
      <c r="BY112" s="246">
        <v>0.74816892087319509</v>
      </c>
      <c r="BZ112" s="246">
        <v>0.83316411423632564</v>
      </c>
      <c r="CA112" s="246">
        <v>1</v>
      </c>
      <c r="CC112" s="452">
        <f t="shared" si="332"/>
        <v>2619.5</v>
      </c>
      <c r="CD112" s="452">
        <f t="shared" si="332"/>
        <v>2619.5</v>
      </c>
      <c r="CE112" s="452">
        <f t="shared" si="332"/>
        <v>2619.5</v>
      </c>
      <c r="CF112" s="452">
        <f t="shared" si="332"/>
        <v>2619.5</v>
      </c>
      <c r="CG112" s="452">
        <f t="shared" si="332"/>
        <v>2619.5</v>
      </c>
      <c r="CH112" s="452">
        <f t="shared" si="332"/>
        <v>2619.5</v>
      </c>
      <c r="CI112" s="452">
        <f t="shared" si="332"/>
        <v>3079.5</v>
      </c>
      <c r="CJ112" s="452">
        <f t="shared" si="332"/>
        <v>3079.5</v>
      </c>
      <c r="CK112" s="452">
        <f t="shared" si="332"/>
        <v>3079.5</v>
      </c>
      <c r="CL112" s="452">
        <f t="shared" si="332"/>
        <v>3079.5</v>
      </c>
      <c r="CM112" s="452">
        <f t="shared" si="332"/>
        <v>3079.5</v>
      </c>
      <c r="CN112" s="452">
        <f t="shared" si="332"/>
        <v>3079.5</v>
      </c>
      <c r="CP112" s="453">
        <f t="shared" ref="CP112:CP119" si="335">DP112/EP112</f>
        <v>0</v>
      </c>
      <c r="CQ112" s="453">
        <f t="shared" si="333"/>
        <v>117.6681271875</v>
      </c>
      <c r="CR112" s="453">
        <f t="shared" si="333"/>
        <v>412.20916015624999</v>
      </c>
      <c r="CS112" s="453">
        <f t="shared" si="333"/>
        <v>649.25019312500001</v>
      </c>
      <c r="CT112" s="453">
        <f t="shared" si="333"/>
        <v>906.29122609374997</v>
      </c>
      <c r="CU112" s="453">
        <f t="shared" si="333"/>
        <v>1197.6655920625001</v>
      </c>
      <c r="CV112" s="453">
        <f t="shared" si="333"/>
        <v>1454.70662503125</v>
      </c>
      <c r="CW112" s="453">
        <f t="shared" si="333"/>
        <v>1675.247658</v>
      </c>
      <c r="CX112" s="453">
        <f t="shared" si="334"/>
        <v>2095.0981259999999</v>
      </c>
      <c r="CY112" s="453">
        <f t="shared" si="334"/>
        <v>2282.6152609999999</v>
      </c>
      <c r="CZ112" s="453">
        <f t="shared" si="334"/>
        <v>2490.132396</v>
      </c>
      <c r="DA112" s="453">
        <f t="shared" si="334"/>
        <v>3079.5</v>
      </c>
      <c r="DC112" s="452">
        <v>2619500000</v>
      </c>
      <c r="DD112" s="453">
        <v>2619500000</v>
      </c>
      <c r="DE112" s="453">
        <v>2619500000</v>
      </c>
      <c r="DF112" s="453">
        <v>2619500000</v>
      </c>
      <c r="DG112" s="453">
        <v>2619500000</v>
      </c>
      <c r="DH112" s="453">
        <v>2619500000</v>
      </c>
      <c r="DI112" s="453">
        <v>3079500000</v>
      </c>
      <c r="DJ112" s="453">
        <v>3079500000</v>
      </c>
      <c r="DK112" s="453">
        <v>3079500000</v>
      </c>
      <c r="DL112" s="453">
        <v>3079500000</v>
      </c>
      <c r="DM112" s="453">
        <v>3079500000</v>
      </c>
      <c r="DN112" s="453">
        <v>3079500000</v>
      </c>
      <c r="DP112" s="453">
        <v>0</v>
      </c>
      <c r="DQ112" s="453">
        <v>117668127.1875</v>
      </c>
      <c r="DR112" s="453">
        <v>412209160.15625</v>
      </c>
      <c r="DS112" s="453">
        <v>649250193.125</v>
      </c>
      <c r="DT112" s="453">
        <v>906291226.09375</v>
      </c>
      <c r="DU112" s="453">
        <v>1197665592.0625</v>
      </c>
      <c r="DV112" s="453">
        <v>1454706625.03125</v>
      </c>
      <c r="DW112" s="453">
        <v>1675247658</v>
      </c>
      <c r="DX112" s="453">
        <v>2095098126</v>
      </c>
      <c r="DY112" s="453">
        <v>2282615261</v>
      </c>
      <c r="DZ112" s="453">
        <v>2490132396</v>
      </c>
      <c r="EA112" s="453">
        <v>3079500000</v>
      </c>
      <c r="EC112" s="452">
        <v>1000000</v>
      </c>
      <c r="ED112" s="453">
        <v>1000000</v>
      </c>
      <c r="EE112" s="453">
        <v>1000000</v>
      </c>
      <c r="EF112" s="453">
        <v>1000000</v>
      </c>
      <c r="EG112" s="453">
        <v>1000000</v>
      </c>
      <c r="EH112" s="453">
        <v>1000000</v>
      </c>
      <c r="EI112" s="453">
        <v>1000000</v>
      </c>
      <c r="EJ112" s="453">
        <v>1000000</v>
      </c>
      <c r="EK112" s="453">
        <v>1000000</v>
      </c>
      <c r="EL112" s="453">
        <v>1000000</v>
      </c>
      <c r="EM112" s="453">
        <v>1000000</v>
      </c>
      <c r="EN112" s="453">
        <v>1000000</v>
      </c>
      <c r="EP112" s="453">
        <v>1000000</v>
      </c>
      <c r="EQ112" s="453">
        <v>1000000</v>
      </c>
      <c r="ER112" s="453">
        <v>1000000</v>
      </c>
      <c r="ES112" s="453">
        <v>1000000</v>
      </c>
      <c r="ET112" s="453">
        <v>1000000</v>
      </c>
      <c r="EU112" s="453">
        <v>1000000</v>
      </c>
      <c r="EV112" s="453">
        <v>1000000</v>
      </c>
      <c r="EW112" s="453">
        <v>1000000</v>
      </c>
      <c r="EX112" s="453">
        <v>1000000</v>
      </c>
      <c r="EY112" s="453">
        <v>1000000</v>
      </c>
      <c r="EZ112" s="453">
        <v>1000000</v>
      </c>
      <c r="FA112" s="453">
        <v>1000000</v>
      </c>
    </row>
    <row r="113" spans="1:208" ht="51.75" customHeight="1">
      <c r="A113" s="552"/>
      <c r="B113" s="552" t="s">
        <v>180</v>
      </c>
      <c r="C113" s="553" t="s">
        <v>181</v>
      </c>
      <c r="D113" s="441" t="s">
        <v>421</v>
      </c>
      <c r="E113" s="177" t="s">
        <v>173</v>
      </c>
      <c r="F113" s="177" t="s">
        <v>161</v>
      </c>
      <c r="G113" s="177" t="s">
        <v>161</v>
      </c>
      <c r="H113" s="177" t="s">
        <v>161</v>
      </c>
      <c r="I113" s="177" t="s">
        <v>161</v>
      </c>
      <c r="J113" s="177" t="s">
        <v>161</v>
      </c>
      <c r="K113" s="177" t="s">
        <v>161</v>
      </c>
      <c r="L113" s="177" t="s">
        <v>161</v>
      </c>
      <c r="M113" s="177" t="s">
        <v>161</v>
      </c>
      <c r="N113" s="177" t="s">
        <v>161</v>
      </c>
      <c r="O113" s="177" t="s">
        <v>161</v>
      </c>
      <c r="P113" s="177"/>
      <c r="Q113" s="177"/>
      <c r="R113" s="177" t="s">
        <v>237</v>
      </c>
      <c r="S113" s="227"/>
      <c r="T113" s="438" t="s">
        <v>422</v>
      </c>
      <c r="U113" s="587" t="s">
        <v>489</v>
      </c>
      <c r="V113" s="570" t="s">
        <v>473</v>
      </c>
      <c r="W113" s="342">
        <f>+SUMIFS('[1]SIIF 30 de Junio 2026'!$P$4:$P$749,'[1]SIIF 30 de Junio 2026'!$A$4:$A$749,$B113,'[1]SIIF 30 de Junio 2026'!$B$4:$B$749,$C113,'[1]SIIF 30 de Junio 2026'!$C$4:$C$749,$D113)/1000000</f>
        <v>81288.242125000004</v>
      </c>
      <c r="X113" s="342"/>
      <c r="Y113" s="342"/>
      <c r="Z113" s="342"/>
      <c r="AA113" s="342"/>
      <c r="AB113" s="342"/>
      <c r="AC113" s="342"/>
      <c r="AD113" s="403">
        <f>+SUMIFS('[1]SIIF 30 de Junio 2026'!$S$4:$S$749,'[1]SIIF 30 de Junio 2026'!$A$4:$A$749,$B113,'[1]SIIF 30 de Junio 2026'!$B$4:$B$749,$C113,'[1]SIIF 30 de Junio 2026'!$C$4:$C$749,$D113)/1000000</f>
        <v>81288.242125000004</v>
      </c>
      <c r="AE113" s="342">
        <f>+SUMIFS('[1]SIIF 30 de Junio 2026'!$T$4:$T$749,'[1]SIIF 30 de Junio 2026'!$A$4:$A$749,$B113,'[1]SIIF 30 de Junio 2026'!$B$4:$B$749,$C113,'[1]SIIF 30 de Junio 2026'!$C$4:$C$749,$D113)/1000000</f>
        <v>0</v>
      </c>
      <c r="AF113" s="342">
        <f>+SUMIFS('[1]SIIF 30 de Junio 2026'!$U$4:$U$749,'[1]SIIF 30 de Junio 2026'!$A$4:$A$749,$B113,'[1]SIIF 30 de Junio 2026'!$B$4:$B$749,$C113,'[1]SIIF 30 de Junio 2026'!$C$4:$C$749,$D113)/1000000</f>
        <v>81285.193505000003</v>
      </c>
      <c r="AG113" s="342">
        <f>+SUMIFS('[1]SIIF 30 de Junio 2026'!$V$4:$V$749,'[1]SIIF 30 de Junio 2026'!$A$4:$A$749,$B113,'[1]SIIF 30 de Junio 2026'!$B$4:$B$749,$C113,'[1]SIIF 30 de Junio 2026'!$C$4:$C$749,$D113)/1000000</f>
        <v>3.0486200000000001</v>
      </c>
      <c r="AH113" s="404">
        <f>+SUMIFS('[1]SIIF 30 de Junio 2026'!$W$4:$W$749,'[1]SIIF 30 de Junio 2026'!$A$4:$A$749,$B113,'[1]SIIF 30 de Junio 2026'!$B$4:$B$749,$C113,'[1]SIIF 30 de Junio 2026'!$C$4:$C$749,$D113,'[1]SIIF 30 de Junio 2026'!$D$4:$D$749,$E113,'[1]SIIF 30 de Junio 2026'!$E$4:$E$749,$F113,'[1]SIIF 30 de Junio 2026'!$F$4:$F$749,$G113,'[1]SIIF 30 de Junio 2026'!$G$4:$G$749,$H113,'[1]SIIF 30 de Junio 2026'!$H$4:$H$749,$I113,'[1]SIIF 30 de Junio 2026'!$I$4:$I$749,$J113,'[1]SIIF 30 de Junio 2026'!$J$4:$J$749,$K113,'[1]SIIF 30 de Junio 2026'!$K$4:$K$749,$L113,'[1]SIIF 30 de Junio 2026'!$L$4:$L$749,$M113,'[1]SIIF 30 de Junio 2026'!$M$4:$M$749,$N113,'[1]SIIF 30 de Junio 2026'!$N$4:$N$749,$O113)/1000000</f>
        <v>28867.544160919999</v>
      </c>
      <c r="AI113" s="241">
        <f>IFERROR(AH113/AD113,0)</f>
        <v>0.35512570337699373</v>
      </c>
      <c r="AJ113" s="242"/>
      <c r="AK113" s="240"/>
      <c r="AL113" s="240"/>
      <c r="AM113" s="166">
        <f t="shared" si="320"/>
        <v>1</v>
      </c>
      <c r="AN113" s="403">
        <f>+SUMIFS('[1]SIIF 30 de Junio 2026'!$X$4:$X$749,'[1]SIIF 30 de Junio 2026'!$A$4:$A$749,$B113,'[1]SIIF 30 de Junio 2026'!$B$4:$B$749,$C113,'[1]SIIF 30 de Junio 2026'!$C$4:$C$749,$D113,'[1]SIIF 30 de Junio 2026'!$D$4:$D$749,$E113,'[1]SIIF 30 de Junio 2026'!$E$4:$E$749,$F113,'[1]SIIF 30 de Junio 2026'!$F$4:$F$749,$G113,'[1]SIIF 30 de Junio 2026'!$G$4:$G$749,$H113,'[1]SIIF 30 de Junio 2026'!$H$4:$H$749,$I113,'[1]SIIF 30 de Junio 2026'!$I$4:$I$749,$J113,'[1]SIIF 30 de Junio 2026'!$J$4:$J$749,$K113,'[1]SIIF 30 de Junio 2026'!$K$4:$K$749,$L113,'[1]SIIF 30 de Junio 2026'!$L$4:$L$749,$M113,'[1]SIIF 30 de Junio 2026'!$M$4:$M$749,$N113,'[1]SIIF 30 de Junio 2026'!$N$4:$N$749,$O113)/1000000</f>
        <v>22658.462137669998</v>
      </c>
      <c r="AO113" s="241">
        <f>IFERROR(AN113/AD113,0)</f>
        <v>0.27874218392897737</v>
      </c>
      <c r="AP113" s="242"/>
      <c r="AQ113" s="240">
        <f t="shared" si="322"/>
        <v>27124.241373020006</v>
      </c>
      <c r="AR113" s="240">
        <f>+AN113-AQ113</f>
        <v>-4465.7792353500081</v>
      </c>
      <c r="AS113" s="166">
        <f t="shared" si="324"/>
        <v>0.33367976307483754</v>
      </c>
      <c r="AT113" s="403">
        <f>+SUMIFS('[1]SIIF 30 de Junio 2026'!$Z$4:$Z$749,'[1]SIIF 30 de Junio 2026'!$A$4:$A$749,$B113,'[1]SIIF 30 de Junio 2026'!$B$4:$B$749,$C113,'[1]SIIF 30 de Junio 2026'!$C$4:$C$749,$D113,'[1]SIIF 30 de Junio 2026'!$D$4:$D$749,$E113,'[1]SIIF 30 de Junio 2026'!$E$4:$E$749,$F113,'[1]SIIF 30 de Junio 2026'!$F$4:$F$749,$G113,'[1]SIIF 30 de Junio 2026'!$G$4:$G$749,$H113,'[1]SIIF 30 de Junio 2026'!$H$4:$H$749,$I113,'[1]SIIF 30 de Junio 2026'!$I$4:$I$749,$J113,'[1]SIIF 30 de Junio 2026'!$J$4:$J$749,$K113,'[1]SIIF 30 de Junio 2026'!$K$4:$K$749,$L113,'[1]SIIF 30 de Junio 2026'!$L$4:$L$749,$M113,'[1]SIIF 30 de Junio 2026'!$M$4:$M$749,$N113,'[1]SIIF 30 de Junio 2026'!$N$4:$N$749,$O113)/1000000</f>
        <v>22658.462137669998</v>
      </c>
      <c r="AU113" s="241">
        <f>IFERROR(AT113/AD113,0)</f>
        <v>0.27874218392897737</v>
      </c>
      <c r="AV113" s="408">
        <f t="shared" si="326"/>
        <v>52420.697964080005</v>
      </c>
      <c r="AW113" s="343">
        <f>+AH113-AN113</f>
        <v>6209.0820232500009</v>
      </c>
      <c r="AX113" s="343">
        <f t="shared" si="328"/>
        <v>58629.77998733001</v>
      </c>
      <c r="AY113" s="342">
        <f t="shared" si="329"/>
        <v>-28864.495540919997</v>
      </c>
      <c r="AZ113" s="186">
        <f t="shared" si="330"/>
        <v>27124.241373040029</v>
      </c>
      <c r="BA113" s="273">
        <f t="shared" si="331"/>
        <v>0.83535837283144199</v>
      </c>
      <c r="BC113" s="245">
        <v>1</v>
      </c>
      <c r="BD113" s="274">
        <v>1</v>
      </c>
      <c r="BE113" s="274">
        <v>1</v>
      </c>
      <c r="BF113" s="274">
        <v>1</v>
      </c>
      <c r="BG113" s="274">
        <v>1</v>
      </c>
      <c r="BH113" s="274">
        <v>1</v>
      </c>
      <c r="BI113" s="274">
        <v>1</v>
      </c>
      <c r="BJ113" s="274">
        <v>1</v>
      </c>
      <c r="BK113" s="274">
        <v>1</v>
      </c>
      <c r="BL113" s="274">
        <v>1</v>
      </c>
      <c r="BM113" s="274">
        <v>1</v>
      </c>
      <c r="BN113" s="274">
        <v>1</v>
      </c>
      <c r="BP113" s="274">
        <v>0</v>
      </c>
      <c r="BQ113" s="274">
        <v>2.5982232150546206E-4</v>
      </c>
      <c r="BR113" s="274">
        <v>7.7946696451638617E-4</v>
      </c>
      <c r="BS113" s="274">
        <v>0.33264047378881567</v>
      </c>
      <c r="BT113" s="274">
        <v>0.33316011843182664</v>
      </c>
      <c r="BU113" s="274">
        <v>0.33367976307483754</v>
      </c>
      <c r="BV113" s="274">
        <v>0.6655407698991368</v>
      </c>
      <c r="BW113" s="274">
        <v>0.66606041454214771</v>
      </c>
      <c r="BX113" s="274">
        <v>0.66658005918515861</v>
      </c>
      <c r="BY113" s="274">
        <v>0.66709970382816952</v>
      </c>
      <c r="BZ113" s="274">
        <v>0.99896071065246872</v>
      </c>
      <c r="CA113" s="274">
        <v>1</v>
      </c>
      <c r="CC113" s="452">
        <f t="shared" si="332"/>
        <v>81288.242125000004</v>
      </c>
      <c r="CD113" s="452">
        <f t="shared" si="332"/>
        <v>81288.242125000004</v>
      </c>
      <c r="CE113" s="452">
        <f t="shared" si="332"/>
        <v>81288.242125000004</v>
      </c>
      <c r="CF113" s="452">
        <f t="shared" si="332"/>
        <v>81288.242125000004</v>
      </c>
      <c r="CG113" s="452">
        <f t="shared" si="332"/>
        <v>81288.242125000004</v>
      </c>
      <c r="CH113" s="452">
        <f t="shared" si="332"/>
        <v>81288.242125000004</v>
      </c>
      <c r="CI113" s="452">
        <f t="shared" si="332"/>
        <v>81288.242125000004</v>
      </c>
      <c r="CJ113" s="452">
        <f t="shared" si="332"/>
        <v>81288.242125000004</v>
      </c>
      <c r="CK113" s="452">
        <f t="shared" si="332"/>
        <v>81288.242125000004</v>
      </c>
      <c r="CL113" s="452">
        <f t="shared" si="332"/>
        <v>81288.242125000004</v>
      </c>
      <c r="CM113" s="452">
        <f t="shared" si="332"/>
        <v>81288.242125000004</v>
      </c>
      <c r="CN113" s="452">
        <f t="shared" si="332"/>
        <v>81288.242125000004</v>
      </c>
      <c r="CP113" s="453">
        <f t="shared" si="335"/>
        <v>0</v>
      </c>
      <c r="CQ113" s="453">
        <f t="shared" si="333"/>
        <v>21.120499780000003</v>
      </c>
      <c r="CR113" s="453">
        <f t="shared" si="333"/>
        <v>63.361499340000002</v>
      </c>
      <c r="CS113" s="453">
        <f t="shared" si="333"/>
        <v>27039.7593739</v>
      </c>
      <c r="CT113" s="453">
        <f t="shared" si="333"/>
        <v>27082.000373460003</v>
      </c>
      <c r="CU113" s="453">
        <f t="shared" si="333"/>
        <v>27124.241373020006</v>
      </c>
      <c r="CV113" s="453">
        <f t="shared" si="333"/>
        <v>54100.639247580002</v>
      </c>
      <c r="CW113" s="453">
        <f t="shared" si="333"/>
        <v>54142.880247139998</v>
      </c>
      <c r="CX113" s="453">
        <f t="shared" si="334"/>
        <v>54185.1212467</v>
      </c>
      <c r="CY113" s="453">
        <f t="shared" si="334"/>
        <v>54227.362246259996</v>
      </c>
      <c r="CZ113" s="453">
        <f t="shared" si="334"/>
        <v>81203.760120819992</v>
      </c>
      <c r="DA113" s="453">
        <f t="shared" si="334"/>
        <v>81288.242124939992</v>
      </c>
      <c r="DC113" s="456">
        <v>81288242125</v>
      </c>
      <c r="DD113" s="459">
        <v>81288242125</v>
      </c>
      <c r="DE113" s="459">
        <v>81288242125</v>
      </c>
      <c r="DF113" s="459">
        <v>81288242125</v>
      </c>
      <c r="DG113" s="459">
        <v>81288242125</v>
      </c>
      <c r="DH113" s="459">
        <v>81288242125</v>
      </c>
      <c r="DI113" s="459">
        <v>81288242125</v>
      </c>
      <c r="DJ113" s="459">
        <v>81288242125</v>
      </c>
      <c r="DK113" s="459">
        <v>81288242125</v>
      </c>
      <c r="DL113" s="459">
        <v>81288242125</v>
      </c>
      <c r="DM113" s="459">
        <v>81288242125</v>
      </c>
      <c r="DN113" s="459">
        <v>81288242125</v>
      </c>
      <c r="DP113" s="459">
        <v>0</v>
      </c>
      <c r="DQ113" s="459">
        <v>21120499.780000001</v>
      </c>
      <c r="DR113" s="459">
        <v>63361499.340000004</v>
      </c>
      <c r="DS113" s="459">
        <v>27039759373.900002</v>
      </c>
      <c r="DT113" s="459">
        <v>27082000373.460003</v>
      </c>
      <c r="DU113" s="459">
        <v>27124241373.020004</v>
      </c>
      <c r="DV113" s="459">
        <v>54100639247.580002</v>
      </c>
      <c r="DW113" s="459">
        <v>54142880247.139999</v>
      </c>
      <c r="DX113" s="459">
        <v>54185121246.699997</v>
      </c>
      <c r="DY113" s="459">
        <v>54227362246.259995</v>
      </c>
      <c r="DZ113" s="459">
        <v>81203760120.819992</v>
      </c>
      <c r="EA113" s="459">
        <v>81288242124.939987</v>
      </c>
      <c r="EC113" s="452">
        <v>1000000</v>
      </c>
      <c r="ED113" s="453">
        <v>1000000</v>
      </c>
      <c r="EE113" s="453">
        <v>1000000</v>
      </c>
      <c r="EF113" s="453">
        <v>1000000</v>
      </c>
      <c r="EG113" s="453">
        <v>1000000</v>
      </c>
      <c r="EH113" s="453">
        <v>1000000</v>
      </c>
      <c r="EI113" s="453">
        <v>1000000</v>
      </c>
      <c r="EJ113" s="453">
        <v>1000000</v>
      </c>
      <c r="EK113" s="453">
        <v>1000000</v>
      </c>
      <c r="EL113" s="453">
        <v>1000000</v>
      </c>
      <c r="EM113" s="453">
        <v>1000000</v>
      </c>
      <c r="EN113" s="453">
        <v>1000000</v>
      </c>
      <c r="EP113" s="453">
        <v>1000000</v>
      </c>
      <c r="EQ113" s="453">
        <v>1000000</v>
      </c>
      <c r="ER113" s="453">
        <v>1000000</v>
      </c>
      <c r="ES113" s="453">
        <v>1000000</v>
      </c>
      <c r="ET113" s="453">
        <v>1000000</v>
      </c>
      <c r="EU113" s="453">
        <v>1000000</v>
      </c>
      <c r="EV113" s="453">
        <v>1000000</v>
      </c>
      <c r="EW113" s="453">
        <v>1000000</v>
      </c>
      <c r="EX113" s="453">
        <v>1000000</v>
      </c>
      <c r="EY113" s="453">
        <v>1000000</v>
      </c>
      <c r="EZ113" s="453">
        <v>1000000</v>
      </c>
      <c r="FA113" s="453">
        <v>1000000</v>
      </c>
      <c r="GZ113" s="575"/>
    </row>
    <row r="114" spans="1:208" ht="76.349999999999994" customHeight="1">
      <c r="A114" s="552"/>
      <c r="B114" s="552" t="s">
        <v>180</v>
      </c>
      <c r="C114" s="272" t="s">
        <v>181</v>
      </c>
      <c r="D114" s="544" t="s">
        <v>240</v>
      </c>
      <c r="E114" s="177" t="s">
        <v>173</v>
      </c>
      <c r="F114" s="177" t="s">
        <v>161</v>
      </c>
      <c r="G114" s="177" t="s">
        <v>161</v>
      </c>
      <c r="H114" s="177" t="s">
        <v>161</v>
      </c>
      <c r="I114" s="177" t="s">
        <v>161</v>
      </c>
      <c r="J114" s="177" t="s">
        <v>161</v>
      </c>
      <c r="K114" s="177" t="s">
        <v>161</v>
      </c>
      <c r="L114" s="177" t="s">
        <v>161</v>
      </c>
      <c r="M114" s="177" t="s">
        <v>161</v>
      </c>
      <c r="N114" s="177" t="s">
        <v>161</v>
      </c>
      <c r="O114" s="177" t="s">
        <v>161</v>
      </c>
      <c r="P114" s="177"/>
      <c r="Q114" s="177"/>
      <c r="R114" s="177" t="s">
        <v>237</v>
      </c>
      <c r="S114" s="227"/>
      <c r="T114" s="438" t="s">
        <v>16</v>
      </c>
      <c r="U114" s="587">
        <v>202400000000173</v>
      </c>
      <c r="V114" s="550" t="s">
        <v>472</v>
      </c>
      <c r="W114" s="342">
        <f>+SUMIFS('[1]SIIF 30 de Junio 2026'!$P$4:$P$749,'[1]SIIF 30 de Junio 2026'!$A$4:$A$749,$B114,'[1]SIIF 30 de Junio 2026'!$B$4:$B$749,$C114,'[1]SIIF 30 de Junio 2026'!$C$4:$C$749,$D114)/1000000</f>
        <v>20358.227582</v>
      </c>
      <c r="X114" s="342"/>
      <c r="Y114" s="342">
        <f>+SUMIFS('[1]SIIF 30 de Junio 2026'!$R$4:$R$749,'[1]SIIF 30 de Junio 2026'!$A$4:$A$749,$B114,'[1]SIIF 30 de Junio 2026'!$B$4:$B$749,$C114,'[1]SIIF 30 de Junio 2026'!$C$4:$C$749,$D114)/1000000</f>
        <v>0</v>
      </c>
      <c r="Z114" s="342"/>
      <c r="AA114" s="342"/>
      <c r="AB114" s="342"/>
      <c r="AC114" s="342"/>
      <c r="AD114" s="403">
        <f>+SUMIFS('[1]SIIF 30 de Junio 2026'!$S$4:$S$749,'[1]SIIF 30 de Junio 2026'!$A$4:$A$749,$B114,'[1]SIIF 30 de Junio 2026'!$B$4:$B$749,$C114,'[1]SIIF 30 de Junio 2026'!$C$4:$C$749,$D114)/1000000</f>
        <v>20358.227582</v>
      </c>
      <c r="AE114" s="342">
        <f>+SUMIFS('[1]SIIF 30 de Junio 2026'!$T$4:$T$749,'[1]SIIF 30 de Junio 2026'!$A$4:$A$749,$B114,'[1]SIIF 30 de Junio 2026'!$B$4:$B$749,$C114,'[1]SIIF 30 de Junio 2026'!$C$4:$C$749,$D114)/1000000</f>
        <v>0</v>
      </c>
      <c r="AF114" s="342">
        <f>+SUMIFS('[1]SIIF 30 de Junio 2026'!$U$4:$U$749,'[1]SIIF 30 de Junio 2026'!$A$4:$A$749,$B114,'[1]SIIF 30 de Junio 2026'!$B$4:$B$749,$C114,'[1]SIIF 30 de Junio 2026'!$C$4:$C$749,$D114)/1000000</f>
        <v>10879.748267999999</v>
      </c>
      <c r="AG114" s="342">
        <f>+SUMIFS('[1]SIIF 30 de Junio 2026'!$V$4:$V$749,'[1]SIIF 30 de Junio 2026'!$A$4:$A$749,$B114,'[1]SIIF 30 de Junio 2026'!$B$4:$B$749,$C114,'[1]SIIF 30 de Junio 2026'!$C$4:$C$749,$D114)/1000000</f>
        <v>9478.4793140000002</v>
      </c>
      <c r="AH114" s="404">
        <f>+SUMIFS('[1]SIIF 30 de Junio 2026'!$W$4:$W$749,'[1]SIIF 30 de Junio 2026'!$A$4:$A$749,$B114,'[1]SIIF 30 de Junio 2026'!$B$4:$B$749,$C114,'[1]SIIF 30 de Junio 2026'!$C$4:$C$749,$D114,'[1]SIIF 30 de Junio 2026'!$D$4:$D$749,$E114,'[1]SIIF 30 de Junio 2026'!$E$4:$E$749,$F114,'[1]SIIF 30 de Junio 2026'!$F$4:$F$749,$G114,'[1]SIIF 30 de Junio 2026'!$G$4:$G$749,$H114,'[1]SIIF 30 de Junio 2026'!$H$4:$H$749,$I114,'[1]SIIF 30 de Junio 2026'!$I$4:$I$749,$J114,'[1]SIIF 30 de Junio 2026'!$J$4:$J$749,$K114,'[1]SIIF 30 de Junio 2026'!$K$4:$K$749,$L114,'[1]SIIF 30 de Junio 2026'!$L$4:$L$749,$M114,'[1]SIIF 30 de Junio 2026'!$M$4:$M$749,$N114,'[1]SIIF 30 de Junio 2026'!$N$4:$N$749,$O114)/1000000</f>
        <v>10879.748267999999</v>
      </c>
      <c r="AI114" s="241">
        <f t="shared" ref="AI114" si="336">+AH114/AD114</f>
        <v>0.534415298393632</v>
      </c>
      <c r="AJ114" s="242"/>
      <c r="AK114" s="240">
        <f t="shared" ref="AK114" si="337">INDEX(CC114:CN114,MATCH($W$1,$CC$86:$CN$86,0))</f>
        <v>10879.748269</v>
      </c>
      <c r="AL114" s="240">
        <f>+AH114-AK114</f>
        <v>-1.0000003385357559E-6</v>
      </c>
      <c r="AM114" s="166">
        <f t="shared" si="320"/>
        <v>0.53441529844275226</v>
      </c>
      <c r="AN114" s="403">
        <f>+SUMIFS('[1]SIIF 30 de Junio 2026'!$X$4:$X$749,'[1]SIIF 30 de Junio 2026'!$A$4:$A$749,$B114,'[1]SIIF 30 de Junio 2026'!$B$4:$B$749,$C114,'[1]SIIF 30 de Junio 2026'!$C$4:$C$749,$D114,'[1]SIIF 30 de Junio 2026'!$D$4:$D$749,$E114,'[1]SIIF 30 de Junio 2026'!$E$4:$E$749,$F114,'[1]SIIF 30 de Junio 2026'!$F$4:$F$749,$G114,'[1]SIIF 30 de Junio 2026'!$G$4:$G$749,$H114,'[1]SIIF 30 de Junio 2026'!$H$4:$H$749,$I114,'[1]SIIF 30 de Junio 2026'!$I$4:$I$749,$J114,'[1]SIIF 30 de Junio 2026'!$J$4:$J$749,$K114,'[1]SIIF 30 de Junio 2026'!$K$4:$K$749,$L114,'[1]SIIF 30 de Junio 2026'!$L$4:$L$749,$M114,'[1]SIIF 30 de Junio 2026'!$M$4:$M$749,$N114,'[1]SIIF 30 de Junio 2026'!$N$4:$N$749,$O114)/1000000</f>
        <v>3769.189421</v>
      </c>
      <c r="AO114" s="241">
        <f t="shared" ref="AO114" si="338">+AN114/AD114</f>
        <v>0.1851432992296726</v>
      </c>
      <c r="AP114" s="242"/>
      <c r="AQ114" s="240">
        <f t="shared" si="322"/>
        <v>9602.7582689999999</v>
      </c>
      <c r="AR114" s="240">
        <f>+AN114-AQ114</f>
        <v>-5833.5688479999999</v>
      </c>
      <c r="AS114" s="166">
        <f t="shared" si="324"/>
        <v>0.47077057741672484</v>
      </c>
      <c r="AT114" s="403">
        <f>+SUMIFS('[1]SIIF 30 de Junio 2026'!$Z$4:$Z$749,'[1]SIIF 30 de Junio 2026'!$A$4:$A$749,$B114,'[1]SIIF 30 de Junio 2026'!$B$4:$B$749,$C114,'[1]SIIF 30 de Junio 2026'!$C$4:$C$749,$D114,'[1]SIIF 30 de Junio 2026'!$D$4:$D$749,$E114,'[1]SIIF 30 de Junio 2026'!$E$4:$E$749,$F114,'[1]SIIF 30 de Junio 2026'!$F$4:$F$749,$G114,'[1]SIIF 30 de Junio 2026'!$G$4:$G$749,$H114,'[1]SIIF 30 de Junio 2026'!$H$4:$H$749,$I114,'[1]SIIF 30 de Junio 2026'!$I$4:$I$749,$J114,'[1]SIIF 30 de Junio 2026'!$J$4:$J$749,$K114,'[1]SIIF 30 de Junio 2026'!$K$4:$K$749,$L114,'[1]SIIF 30 de Junio 2026'!$L$4:$L$749,$M114,'[1]SIIF 30 de Junio 2026'!$M$4:$M$749,$N114,'[1]SIIF 30 de Junio 2026'!$N$4:$N$749,$O114)/1000000</f>
        <v>3769.189421</v>
      </c>
      <c r="AU114" s="241">
        <f t="shared" ref="AU114" si="339">+AT114/AD114</f>
        <v>0.1851432992296726</v>
      </c>
      <c r="AV114" s="408">
        <f t="shared" si="326"/>
        <v>9478.4793140000002</v>
      </c>
      <c r="AW114" s="343"/>
      <c r="AX114" s="343"/>
      <c r="AY114" s="342"/>
      <c r="AZ114" s="186"/>
      <c r="BA114" s="273"/>
      <c r="BC114" s="245">
        <v>0.53441529844275226</v>
      </c>
      <c r="BD114" s="246">
        <v>0.53441529844275226</v>
      </c>
      <c r="BE114" s="246">
        <v>0.53441529844275226</v>
      </c>
      <c r="BF114" s="246">
        <v>0.53441529844275226</v>
      </c>
      <c r="BG114" s="246">
        <v>0.53441529844275226</v>
      </c>
      <c r="BH114" s="246">
        <v>0.53441529844275226</v>
      </c>
      <c r="BI114" s="246">
        <v>1</v>
      </c>
      <c r="BJ114" s="246">
        <v>1</v>
      </c>
      <c r="BK114" s="246">
        <v>1</v>
      </c>
      <c r="BL114" s="246">
        <v>1</v>
      </c>
      <c r="BM114" s="246">
        <v>1</v>
      </c>
      <c r="BN114" s="246">
        <v>1</v>
      </c>
      <c r="BP114" s="246">
        <v>7.2421043735782911E-2</v>
      </c>
      <c r="BQ114" s="246">
        <v>0.14514162726497101</v>
      </c>
      <c r="BR114" s="246">
        <v>0.22654886480290945</v>
      </c>
      <c r="BS114" s="246">
        <v>0.30795610234084791</v>
      </c>
      <c r="BT114" s="246">
        <v>0.38936333987878641</v>
      </c>
      <c r="BU114" s="246">
        <v>0.47077057741672484</v>
      </c>
      <c r="BV114" s="246">
        <v>0.55720308150833309</v>
      </c>
      <c r="BW114" s="246">
        <v>0.64363558559994127</v>
      </c>
      <c r="BX114" s="246">
        <v>0.73006808969154946</v>
      </c>
      <c r="BY114" s="246">
        <v>0.81650059378315776</v>
      </c>
      <c r="BZ114" s="246">
        <v>0.90293309787476606</v>
      </c>
      <c r="CA114" s="246">
        <v>1</v>
      </c>
      <c r="CC114" s="452">
        <f t="shared" si="332"/>
        <v>10879.748269</v>
      </c>
      <c r="CD114" s="452">
        <f t="shared" si="332"/>
        <v>10879.748269</v>
      </c>
      <c r="CE114" s="452">
        <f t="shared" si="332"/>
        <v>10879.748269</v>
      </c>
      <c r="CF114" s="452">
        <f t="shared" si="332"/>
        <v>10879.748269</v>
      </c>
      <c r="CG114" s="452">
        <f t="shared" si="332"/>
        <v>10879.748269</v>
      </c>
      <c r="CH114" s="452">
        <f t="shared" si="332"/>
        <v>10879.748269</v>
      </c>
      <c r="CI114" s="452">
        <f t="shared" si="332"/>
        <v>20358.227582</v>
      </c>
      <c r="CJ114" s="452">
        <f t="shared" si="332"/>
        <v>20358.227582</v>
      </c>
      <c r="CK114" s="452">
        <f t="shared" si="332"/>
        <v>20358.227582</v>
      </c>
      <c r="CL114" s="452">
        <f t="shared" si="332"/>
        <v>20358.227582</v>
      </c>
      <c r="CM114" s="452">
        <f t="shared" si="332"/>
        <v>20358.227582</v>
      </c>
      <c r="CN114" s="452">
        <f t="shared" si="332"/>
        <v>20358.227582</v>
      </c>
      <c r="CP114" s="453">
        <f t="shared" si="335"/>
        <v>1477.2413781666667</v>
      </c>
      <c r="CQ114" s="453">
        <f t="shared" si="333"/>
        <v>2960.5927563333335</v>
      </c>
      <c r="CR114" s="453">
        <f t="shared" si="333"/>
        <v>4621.1341345000001</v>
      </c>
      <c r="CS114" s="453">
        <f t="shared" si="333"/>
        <v>6281.6755126666667</v>
      </c>
      <c r="CT114" s="453">
        <f t="shared" si="333"/>
        <v>7942.2168908333342</v>
      </c>
      <c r="CU114" s="453">
        <f t="shared" si="333"/>
        <v>9602.7582689999999</v>
      </c>
      <c r="CV114" s="453">
        <f t="shared" si="333"/>
        <v>11365.804821166666</v>
      </c>
      <c r="CW114" s="453">
        <f t="shared" si="333"/>
        <v>13128.851373333333</v>
      </c>
      <c r="CX114" s="453">
        <f t="shared" si="334"/>
        <v>14891.897925499998</v>
      </c>
      <c r="CY114" s="453">
        <f t="shared" si="334"/>
        <v>16654.944477666664</v>
      </c>
      <c r="CZ114" s="453">
        <f t="shared" si="334"/>
        <v>18417.991029833331</v>
      </c>
      <c r="DA114" s="453">
        <f t="shared" si="334"/>
        <v>20397.957581999999</v>
      </c>
      <c r="DC114" s="452">
        <v>10879748269</v>
      </c>
      <c r="DD114" s="453">
        <v>10879748269</v>
      </c>
      <c r="DE114" s="453">
        <v>10879748269</v>
      </c>
      <c r="DF114" s="453">
        <v>10879748269</v>
      </c>
      <c r="DG114" s="453">
        <v>10879748269</v>
      </c>
      <c r="DH114" s="453">
        <v>10879748269</v>
      </c>
      <c r="DI114" s="453">
        <v>20358227582</v>
      </c>
      <c r="DJ114" s="453">
        <v>20358227582</v>
      </c>
      <c r="DK114" s="453">
        <v>20358227582</v>
      </c>
      <c r="DL114" s="453">
        <v>20358227582</v>
      </c>
      <c r="DM114" s="453">
        <v>20358227582</v>
      </c>
      <c r="DN114" s="453">
        <v>20358227582</v>
      </c>
      <c r="DP114" s="453">
        <v>1477241378.1666667</v>
      </c>
      <c r="DQ114" s="453">
        <v>2960592756.3333335</v>
      </c>
      <c r="DR114" s="453">
        <v>4621134134.5</v>
      </c>
      <c r="DS114" s="453">
        <v>6281675512.666667</v>
      </c>
      <c r="DT114" s="453">
        <v>7942216890.833334</v>
      </c>
      <c r="DU114" s="453">
        <v>9602758269</v>
      </c>
      <c r="DV114" s="453">
        <v>11365804821.166666</v>
      </c>
      <c r="DW114" s="453">
        <v>13128851373.333332</v>
      </c>
      <c r="DX114" s="453">
        <v>14891897925.499998</v>
      </c>
      <c r="DY114" s="453">
        <v>16654944477.666664</v>
      </c>
      <c r="DZ114" s="453">
        <v>18417991029.833332</v>
      </c>
      <c r="EA114" s="453">
        <v>20397957582</v>
      </c>
      <c r="EC114" s="452">
        <v>1000000</v>
      </c>
      <c r="ED114" s="453">
        <v>1000000</v>
      </c>
      <c r="EE114" s="453">
        <v>1000000</v>
      </c>
      <c r="EF114" s="453">
        <v>1000000</v>
      </c>
      <c r="EG114" s="453">
        <v>1000000</v>
      </c>
      <c r="EH114" s="453">
        <v>1000000</v>
      </c>
      <c r="EI114" s="453">
        <v>1000000</v>
      </c>
      <c r="EJ114" s="453">
        <v>1000000</v>
      </c>
      <c r="EK114" s="453">
        <v>1000000</v>
      </c>
      <c r="EL114" s="453">
        <v>1000000</v>
      </c>
      <c r="EM114" s="453">
        <v>1000000</v>
      </c>
      <c r="EN114" s="453">
        <v>1000000</v>
      </c>
      <c r="EP114" s="453">
        <v>1000000</v>
      </c>
      <c r="EQ114" s="453">
        <v>1000000</v>
      </c>
      <c r="ER114" s="453">
        <v>1000000</v>
      </c>
      <c r="ES114" s="453">
        <v>1000000</v>
      </c>
      <c r="ET114" s="453">
        <v>1000000</v>
      </c>
      <c r="EU114" s="453">
        <v>1000000</v>
      </c>
      <c r="EV114" s="453">
        <v>1000000</v>
      </c>
      <c r="EW114" s="453">
        <v>1000000</v>
      </c>
      <c r="EX114" s="453">
        <v>1000000</v>
      </c>
      <c r="EY114" s="453">
        <v>1000000</v>
      </c>
      <c r="EZ114" s="453">
        <v>1000000</v>
      </c>
      <c r="FA114" s="453">
        <v>1000000</v>
      </c>
    </row>
    <row r="115" spans="1:208" ht="51.75" customHeight="1">
      <c r="A115" s="552"/>
      <c r="B115" s="552" t="s">
        <v>180</v>
      </c>
      <c r="C115" s="272" t="s">
        <v>181</v>
      </c>
      <c r="D115" s="441" t="s">
        <v>241</v>
      </c>
      <c r="E115" s="177" t="s">
        <v>173</v>
      </c>
      <c r="F115" s="177" t="s">
        <v>161</v>
      </c>
      <c r="G115" s="177" t="s">
        <v>161</v>
      </c>
      <c r="H115" s="177" t="s">
        <v>161</v>
      </c>
      <c r="I115" s="177" t="s">
        <v>161</v>
      </c>
      <c r="J115" s="177" t="s">
        <v>161</v>
      </c>
      <c r="K115" s="177" t="s">
        <v>161</v>
      </c>
      <c r="L115" s="177" t="s">
        <v>161</v>
      </c>
      <c r="M115" s="177" t="s">
        <v>161</v>
      </c>
      <c r="N115" s="177" t="s">
        <v>161</v>
      </c>
      <c r="O115" s="177" t="s">
        <v>161</v>
      </c>
      <c r="P115" s="177"/>
      <c r="Q115" s="177"/>
      <c r="R115" s="177" t="s">
        <v>237</v>
      </c>
      <c r="S115" s="227"/>
      <c r="T115" s="438" t="s">
        <v>17</v>
      </c>
      <c r="U115" s="587">
        <v>202300000000198</v>
      </c>
      <c r="V115" s="572" t="s">
        <v>471</v>
      </c>
      <c r="W115" s="342">
        <f>+SUMIFS('[1]SIIF 30 de Junio 2026'!$P$4:$P$749,'[1]SIIF 30 de Junio 2026'!$A$4:$A$749,$B115,'[1]SIIF 30 de Junio 2026'!$B$4:$B$749,$C115,'[1]SIIF 30 de Junio 2026'!$C$4:$C$749,$D115)/1000000</f>
        <v>19040</v>
      </c>
      <c r="X115" s="342"/>
      <c r="Y115" s="342">
        <f>+SUMIFS('[1]SIIF 30 de Junio 2026'!$R$4:$R$749,'[1]SIIF 30 de Junio 2026'!$A$4:$A$749,$B115,'[1]SIIF 30 de Junio 2026'!$B$4:$B$749,$C115,'[1]SIIF 30 de Junio 2026'!$C$4:$C$749,$D115)/1000000</f>
        <v>0</v>
      </c>
      <c r="Z115" s="342"/>
      <c r="AA115" s="342">
        <f>+SUMIFS('[1]SIIF 30 de Junio 2026'!$Q$4:$Q$749,'[1]SIIF 30 de Junio 2026'!$A$4:$A$749,$B115,'[1]SIIF 30 de Junio 2026'!$B$4:$B$749,$C115,'[1]SIIF 30 de Junio 2026'!$C$4:$C$749,$D115)/1000000</f>
        <v>0</v>
      </c>
      <c r="AB115" s="342"/>
      <c r="AC115" s="342">
        <f t="shared" si="316"/>
        <v>0</v>
      </c>
      <c r="AD115" s="403">
        <f>+SUMIFS('[1]SIIF 30 de Junio 2026'!$S$4:$S$749,'[1]SIIF 30 de Junio 2026'!$A$4:$A$749,$B115,'[1]SIIF 30 de Junio 2026'!$B$4:$B$749,$C115,'[1]SIIF 30 de Junio 2026'!$C$4:$C$749,$D115)/1000000</f>
        <v>19040</v>
      </c>
      <c r="AE115" s="342">
        <f>+SUMIFS('[1]SIIF 30 de Junio 2026'!$T$4:$T$749,'[1]SIIF 30 de Junio 2026'!$A$4:$A$749,$B115,'[1]SIIF 30 de Junio 2026'!$B$4:$B$749,$C115,'[1]SIIF 30 de Junio 2026'!$C$4:$C$749,$D115)/1000000</f>
        <v>0</v>
      </c>
      <c r="AF115" s="342">
        <f>+SUMIFS('[1]SIIF 30 de Junio 2026'!$U$4:$U$749,'[1]SIIF 30 de Junio 2026'!$A$4:$A$749,$B115,'[1]SIIF 30 de Junio 2026'!$B$4:$B$749,$C115,'[1]SIIF 30 de Junio 2026'!$C$4:$C$749,$D115)/1000000</f>
        <v>17955.351420999999</v>
      </c>
      <c r="AG115" s="342">
        <f>+SUMIFS('[1]SIIF 30 de Junio 2026'!$V$4:$V$749,'[1]SIIF 30 de Junio 2026'!$A$4:$A$749,$B115,'[1]SIIF 30 de Junio 2026'!$B$4:$B$749,$C115,'[1]SIIF 30 de Junio 2026'!$C$4:$C$749,$D115)/1000000</f>
        <v>1084.6485789999999</v>
      </c>
      <c r="AH115" s="404">
        <f>+SUMIFS('[1]SIIF 30 de Junio 2026'!$W$4:$W$749,'[1]SIIF 30 de Junio 2026'!$A$4:$A$749,$B115,'[1]SIIF 30 de Junio 2026'!$B$4:$B$749,$C115,'[1]SIIF 30 de Junio 2026'!$C$4:$C$749,$D115,'[1]SIIF 30 de Junio 2026'!$D$4:$D$749,$E115,'[1]SIIF 30 de Junio 2026'!$E$4:$E$749,$F115,'[1]SIIF 30 de Junio 2026'!$F$4:$F$749,$G115,'[1]SIIF 30 de Junio 2026'!$G$4:$G$749,$H115,'[1]SIIF 30 de Junio 2026'!$H$4:$H$749,$I115,'[1]SIIF 30 de Junio 2026'!$I$4:$I$749,$J115,'[1]SIIF 30 de Junio 2026'!$J$4:$J$749,$K115,'[1]SIIF 30 de Junio 2026'!$K$4:$K$749,$L115,'[1]SIIF 30 de Junio 2026'!$L$4:$L$749,$M115,'[1]SIIF 30 de Junio 2026'!$M$4:$M$749,$N115,'[1]SIIF 30 de Junio 2026'!$N$4:$N$749,$O115)/1000000</f>
        <v>17328.789524</v>
      </c>
      <c r="AI115" s="241">
        <f t="shared" si="317"/>
        <v>0.91012550021008398</v>
      </c>
      <c r="AJ115" s="242"/>
      <c r="AK115" s="240">
        <f t="shared" si="318"/>
        <v>18040</v>
      </c>
      <c r="AL115" s="240">
        <f t="shared" si="319"/>
        <v>-711.2104760000002</v>
      </c>
      <c r="AM115" s="166">
        <f t="shared" si="320"/>
        <v>0.94747899159663862</v>
      </c>
      <c r="AN115" s="403">
        <f>+SUMIFS('[1]SIIF 30 de Junio 2026'!$X$4:$X$749,'[1]SIIF 30 de Junio 2026'!$A$4:$A$749,$B115,'[1]SIIF 30 de Junio 2026'!$B$4:$B$749,$C115,'[1]SIIF 30 de Junio 2026'!$C$4:$C$749,$D115,'[1]SIIF 30 de Junio 2026'!$D$4:$D$749,$E115,'[1]SIIF 30 de Junio 2026'!$E$4:$E$749,$F115,'[1]SIIF 30 de Junio 2026'!$F$4:$F$749,$G115,'[1]SIIF 30 de Junio 2026'!$G$4:$G$749,$H115,'[1]SIIF 30 de Junio 2026'!$H$4:$H$749,$I115,'[1]SIIF 30 de Junio 2026'!$I$4:$I$749,$J115,'[1]SIIF 30 de Junio 2026'!$J$4:$J$749,$K115,'[1]SIIF 30 de Junio 2026'!$K$4:$K$749,$L115,'[1]SIIF 30 de Junio 2026'!$L$4:$L$749,$M115,'[1]SIIF 30 de Junio 2026'!$M$4:$M$749,$N115,'[1]SIIF 30 de Junio 2026'!$N$4:$N$749,$O115)/1000000</f>
        <v>6263.5582830000003</v>
      </c>
      <c r="AO115" s="241">
        <f t="shared" si="321"/>
        <v>0.32896839721638654</v>
      </c>
      <c r="AP115" s="242"/>
      <c r="AQ115" s="240">
        <f t="shared" si="322"/>
        <v>15124.867983982</v>
      </c>
      <c r="AR115" s="240">
        <f t="shared" si="323"/>
        <v>-8861.3097009819994</v>
      </c>
      <c r="AS115" s="166">
        <f t="shared" si="324"/>
        <v>0.79437331850601678</v>
      </c>
      <c r="AT115" s="403">
        <f>+SUMIFS('[1]SIIF 30 de Junio 2026'!$Z$4:$Z$749,'[1]SIIF 30 de Junio 2026'!$A$4:$A$749,$B115,'[1]SIIF 30 de Junio 2026'!$B$4:$B$749,$C115,'[1]SIIF 30 de Junio 2026'!$C$4:$C$749,$D115,'[1]SIIF 30 de Junio 2026'!$D$4:$D$749,$E115,'[1]SIIF 30 de Junio 2026'!$E$4:$E$749,$F115,'[1]SIIF 30 de Junio 2026'!$F$4:$F$749,$G115,'[1]SIIF 30 de Junio 2026'!$G$4:$G$749,$H115,'[1]SIIF 30 de Junio 2026'!$H$4:$H$749,$I115,'[1]SIIF 30 de Junio 2026'!$I$4:$I$749,$J115,'[1]SIIF 30 de Junio 2026'!$J$4:$J$749,$K115,'[1]SIIF 30 de Junio 2026'!$K$4:$K$749,$L115,'[1]SIIF 30 de Junio 2026'!$L$4:$L$749,$M115,'[1]SIIF 30 de Junio 2026'!$M$4:$M$749,$N115,'[1]SIIF 30 de Junio 2026'!$N$4:$N$749,$O115)/1000000</f>
        <v>6217.5582830000003</v>
      </c>
      <c r="AU115" s="241">
        <f t="shared" si="325"/>
        <v>0.32655243082983193</v>
      </c>
      <c r="AV115" s="408">
        <f t="shared" si="326"/>
        <v>1711.2104760000002</v>
      </c>
      <c r="AW115" s="343">
        <f t="shared" si="327"/>
        <v>11065.231240999999</v>
      </c>
      <c r="AX115" s="343">
        <f t="shared" si="328"/>
        <v>12776.441717</v>
      </c>
      <c r="AY115" s="342">
        <f t="shared" si="329"/>
        <v>-16244.140944999999</v>
      </c>
      <c r="AZ115" s="186">
        <f t="shared" si="330"/>
        <v>15124.86798435456</v>
      </c>
      <c r="BA115" s="273">
        <f t="shared" si="331"/>
        <v>0.41412317049505093</v>
      </c>
      <c r="BC115" s="245">
        <v>0.94747899159663862</v>
      </c>
      <c r="BD115" s="246">
        <v>0.94747899159663862</v>
      </c>
      <c r="BE115" s="246">
        <v>0.94747899159663862</v>
      </c>
      <c r="BF115" s="246">
        <v>0.94747899159663862</v>
      </c>
      <c r="BG115" s="246">
        <v>0.94747899159663862</v>
      </c>
      <c r="BH115" s="246">
        <v>0.94747899159663862</v>
      </c>
      <c r="BI115" s="246">
        <v>1</v>
      </c>
      <c r="BJ115" s="246">
        <v>1</v>
      </c>
      <c r="BK115" s="246">
        <v>1</v>
      </c>
      <c r="BL115" s="246">
        <v>1</v>
      </c>
      <c r="BM115" s="246">
        <v>1</v>
      </c>
      <c r="BN115" s="246">
        <v>1</v>
      </c>
      <c r="BP115" s="246">
        <v>0</v>
      </c>
      <c r="BQ115" s="246">
        <v>0.14340842661246106</v>
      </c>
      <c r="BR115" s="246">
        <v>0.30614964958585</v>
      </c>
      <c r="BS115" s="246">
        <v>0.46889087255923895</v>
      </c>
      <c r="BT115" s="246">
        <v>0.63163209553262789</v>
      </c>
      <c r="BU115" s="246">
        <v>0.79437331850601678</v>
      </c>
      <c r="BV115" s="246">
        <v>0.81656832298854876</v>
      </c>
      <c r="BW115" s="246">
        <v>0.84926752915201176</v>
      </c>
      <c r="BX115" s="246">
        <v>0.88196673531547487</v>
      </c>
      <c r="BY115" s="246">
        <v>0.91466594147893798</v>
      </c>
      <c r="BZ115" s="246">
        <v>0.9473651476424011</v>
      </c>
      <c r="CA115" s="246">
        <v>1</v>
      </c>
      <c r="CC115" s="452">
        <f t="shared" si="332"/>
        <v>18040</v>
      </c>
      <c r="CD115" s="452">
        <f t="shared" si="332"/>
        <v>18040</v>
      </c>
      <c r="CE115" s="452">
        <f t="shared" si="332"/>
        <v>18040</v>
      </c>
      <c r="CF115" s="452">
        <f t="shared" si="332"/>
        <v>18040</v>
      </c>
      <c r="CG115" s="452">
        <f t="shared" si="332"/>
        <v>18040</v>
      </c>
      <c r="CH115" s="452">
        <f t="shared" si="332"/>
        <v>18040</v>
      </c>
      <c r="CI115" s="452">
        <f t="shared" si="332"/>
        <v>19040</v>
      </c>
      <c r="CJ115" s="452">
        <f t="shared" si="332"/>
        <v>19040</v>
      </c>
      <c r="CK115" s="452">
        <f t="shared" si="332"/>
        <v>19040</v>
      </c>
      <c r="CL115" s="452">
        <f t="shared" si="332"/>
        <v>19040</v>
      </c>
      <c r="CM115" s="452">
        <f t="shared" si="332"/>
        <v>19040</v>
      </c>
      <c r="CN115" s="452">
        <f t="shared" si="332"/>
        <v>19040</v>
      </c>
      <c r="CP115" s="453">
        <f t="shared" si="335"/>
        <v>0</v>
      </c>
      <c r="CQ115" s="453">
        <f t="shared" si="333"/>
        <v>2730.4964426340002</v>
      </c>
      <c r="CR115" s="453">
        <f t="shared" si="333"/>
        <v>5829.0893279710008</v>
      </c>
      <c r="CS115" s="453">
        <f t="shared" si="333"/>
        <v>8927.6822133080004</v>
      </c>
      <c r="CT115" s="453">
        <f t="shared" si="333"/>
        <v>12026.275098645001</v>
      </c>
      <c r="CU115" s="453">
        <f t="shared" si="333"/>
        <v>15124.867983982</v>
      </c>
      <c r="CV115" s="453">
        <f t="shared" si="333"/>
        <v>15547.460869319</v>
      </c>
      <c r="CW115" s="453">
        <f t="shared" si="333"/>
        <v>16170.053754656001</v>
      </c>
      <c r="CX115" s="453">
        <f t="shared" si="334"/>
        <v>16792.646639993</v>
      </c>
      <c r="CY115" s="453">
        <f t="shared" si="334"/>
        <v>17415.239525330002</v>
      </c>
      <c r="CZ115" s="453">
        <f t="shared" si="334"/>
        <v>18037.832410667004</v>
      </c>
      <c r="DA115" s="453">
        <f t="shared" si="334"/>
        <v>19039.999999531003</v>
      </c>
      <c r="DC115" s="452">
        <v>18040000000</v>
      </c>
      <c r="DD115" s="453">
        <v>18040000000</v>
      </c>
      <c r="DE115" s="453">
        <v>18040000000</v>
      </c>
      <c r="DF115" s="453">
        <v>18040000000</v>
      </c>
      <c r="DG115" s="453">
        <v>18040000000</v>
      </c>
      <c r="DH115" s="453">
        <v>18040000000</v>
      </c>
      <c r="DI115" s="453">
        <v>19040000000</v>
      </c>
      <c r="DJ115" s="453">
        <v>19040000000</v>
      </c>
      <c r="DK115" s="453">
        <v>19040000000</v>
      </c>
      <c r="DL115" s="453">
        <v>19040000000</v>
      </c>
      <c r="DM115" s="453">
        <v>19040000000</v>
      </c>
      <c r="DN115" s="453">
        <v>19040000000</v>
      </c>
      <c r="DP115" s="453">
        <v>0</v>
      </c>
      <c r="DQ115" s="453">
        <v>2730496442.6340003</v>
      </c>
      <c r="DR115" s="453">
        <v>5829089327.9710007</v>
      </c>
      <c r="DS115" s="453">
        <v>8927682213.3080006</v>
      </c>
      <c r="DT115" s="453">
        <v>12026275098.645</v>
      </c>
      <c r="DU115" s="453">
        <v>15124867983.982</v>
      </c>
      <c r="DV115" s="453">
        <v>15547460869.319</v>
      </c>
      <c r="DW115" s="453">
        <v>16170053754.656</v>
      </c>
      <c r="DX115" s="453">
        <v>16792646639.993</v>
      </c>
      <c r="DY115" s="453">
        <v>17415239525.330002</v>
      </c>
      <c r="DZ115" s="453">
        <v>18037832410.667004</v>
      </c>
      <c r="EA115" s="453">
        <v>19039999999.531002</v>
      </c>
      <c r="EC115" s="452">
        <v>1000000</v>
      </c>
      <c r="ED115" s="453">
        <v>1000000</v>
      </c>
      <c r="EE115" s="453">
        <v>1000000</v>
      </c>
      <c r="EF115" s="453">
        <v>1000000</v>
      </c>
      <c r="EG115" s="453">
        <v>1000000</v>
      </c>
      <c r="EH115" s="453">
        <v>1000000</v>
      </c>
      <c r="EI115" s="453">
        <v>1000000</v>
      </c>
      <c r="EJ115" s="453">
        <v>1000000</v>
      </c>
      <c r="EK115" s="453">
        <v>1000000</v>
      </c>
      <c r="EL115" s="453">
        <v>1000000</v>
      </c>
      <c r="EM115" s="453">
        <v>1000000</v>
      </c>
      <c r="EN115" s="453">
        <v>1000000</v>
      </c>
      <c r="EP115" s="453">
        <v>1000000</v>
      </c>
      <c r="EQ115" s="453">
        <v>1000000</v>
      </c>
      <c r="ER115" s="453">
        <v>1000000</v>
      </c>
      <c r="ES115" s="453">
        <v>1000000</v>
      </c>
      <c r="ET115" s="453">
        <v>1000000</v>
      </c>
      <c r="EU115" s="453">
        <v>1000000</v>
      </c>
      <c r="EV115" s="453">
        <v>1000000</v>
      </c>
      <c r="EW115" s="453">
        <v>1000000</v>
      </c>
      <c r="EX115" s="453">
        <v>1000000</v>
      </c>
      <c r="EY115" s="453">
        <v>1000000</v>
      </c>
      <c r="EZ115" s="453">
        <v>1000000</v>
      </c>
      <c r="FA115" s="453">
        <v>1000000</v>
      </c>
    </row>
    <row r="116" spans="1:208" ht="51.75" customHeight="1">
      <c r="A116" s="552"/>
      <c r="B116" s="590" t="s">
        <v>180</v>
      </c>
      <c r="C116" s="272" t="s">
        <v>181</v>
      </c>
      <c r="D116" t="s">
        <v>470</v>
      </c>
      <c r="E116" s="177" t="s">
        <v>173</v>
      </c>
      <c r="F116" s="177" t="s">
        <v>161</v>
      </c>
      <c r="G116" s="177" t="s">
        <v>161</v>
      </c>
      <c r="H116" s="177" t="s">
        <v>161</v>
      </c>
      <c r="I116" s="177" t="s">
        <v>161</v>
      </c>
      <c r="J116" s="177" t="s">
        <v>161</v>
      </c>
      <c r="K116" s="177" t="s">
        <v>161</v>
      </c>
      <c r="L116" s="177" t="s">
        <v>161</v>
      </c>
      <c r="M116" s="177" t="s">
        <v>161</v>
      </c>
      <c r="N116" s="177" t="s">
        <v>161</v>
      </c>
      <c r="O116" s="177" t="s">
        <v>161</v>
      </c>
      <c r="P116" s="177"/>
      <c r="Q116" s="177"/>
      <c r="R116" s="177" t="s">
        <v>237</v>
      </c>
      <c r="S116" s="227"/>
      <c r="T116" s="440" t="s">
        <v>469</v>
      </c>
      <c r="U116" s="280" t="s">
        <v>490</v>
      </c>
      <c r="V116" s="572" t="s">
        <v>468</v>
      </c>
      <c r="W116" s="342">
        <f>+SUMIFS('[1]SIIF 30 de Junio 2026'!$P$4:$P$749,'[1]SIIF 30 de Junio 2026'!$A$4:$A$749,$B116,'[1]SIIF 30 de Junio 2026'!$B$4:$B$749,$C116,'[1]SIIF 30 de Junio 2026'!$C$4:$C$749,$D116)/1000000</f>
        <v>27750.412799999998</v>
      </c>
      <c r="X116" s="342"/>
      <c r="Y116" s="342"/>
      <c r="Z116" s="342"/>
      <c r="AA116" s="342"/>
      <c r="AB116" s="342"/>
      <c r="AC116" s="342"/>
      <c r="AD116" s="403">
        <f>+SUMIFS('[1]SIIF 30 de Junio 2026'!$S$4:$S$749,'[1]SIIF 30 de Junio 2026'!$A$4:$A$749,$B116,'[1]SIIF 30 de Junio 2026'!$B$4:$B$749,$C116,'[1]SIIF 30 de Junio 2026'!$C$4:$C$749,$D116)/1000000</f>
        <v>27750.412799999998</v>
      </c>
      <c r="AE116" s="342">
        <f>+SUMIFS('[1]SIIF 30 de Junio 2026'!$T$4:$T$749,'[1]SIIF 30 de Junio 2026'!$A$4:$A$749,$B116,'[1]SIIF 30 de Junio 2026'!$B$4:$B$749,$C116,'[1]SIIF 30 de Junio 2026'!$C$4:$C$749,$D116)/1000000</f>
        <v>0</v>
      </c>
      <c r="AF116" s="342">
        <f>+SUMIFS('[1]SIIF 30 de Junio 2026'!$U$4:$U$749,'[1]SIIF 30 de Junio 2026'!$A$4:$A$749,$B116,'[1]SIIF 30 de Junio 2026'!$B$4:$B$749,$C116,'[1]SIIF 30 de Junio 2026'!$C$4:$C$749,$D116)/1000000</f>
        <v>16032.485498</v>
      </c>
      <c r="AG116" s="342">
        <f>+SUMIFS('[1]SIIF 30 de Junio 2026'!$V$4:$V$749,'[1]SIIF 30 de Junio 2026'!$A$4:$A$749,$B116,'[1]SIIF 30 de Junio 2026'!$B$4:$B$749,$C116,'[1]SIIF 30 de Junio 2026'!$C$4:$C$749,$D116)/1000000</f>
        <v>11717.927302</v>
      </c>
      <c r="AH116" s="404">
        <f>+SUMIFS('[1]SIIF 30 de Junio 2026'!$W$4:$W$749,'[1]SIIF 30 de Junio 2026'!$A$4:$A$749,$B116,'[1]SIIF 30 de Junio 2026'!$B$4:$B$749,$C116,'[1]SIIF 30 de Junio 2026'!$C$4:$C$749,$D116,'[1]SIIF 30 de Junio 2026'!$D$4:$D$749,$E116,'[1]SIIF 30 de Junio 2026'!$E$4:$E$749,$F116,'[1]SIIF 30 de Junio 2026'!$F$4:$F$749,$G116,'[1]SIIF 30 de Junio 2026'!$G$4:$G$749,$H116,'[1]SIIF 30 de Junio 2026'!$H$4:$H$749,$I116,'[1]SIIF 30 de Junio 2026'!$I$4:$I$749,$J116,'[1]SIIF 30 de Junio 2026'!$J$4:$J$749,$K116,'[1]SIIF 30 de Junio 2026'!$K$4:$K$749,$L116,'[1]SIIF 30 de Junio 2026'!$L$4:$L$749,$M116,'[1]SIIF 30 de Junio 2026'!$M$4:$M$749,$N116,'[1]SIIF 30 de Junio 2026'!$N$4:$N$749,$O116)/1000000</f>
        <v>1730.6611519999999</v>
      </c>
      <c r="AI116" s="241">
        <f t="shared" si="317"/>
        <v>6.2365239914557238E-2</v>
      </c>
      <c r="AJ116" s="242"/>
      <c r="AK116" s="240">
        <f t="shared" si="318"/>
        <v>3888.5328</v>
      </c>
      <c r="AL116" s="240">
        <f t="shared" si="319"/>
        <v>-2157.8716480000003</v>
      </c>
      <c r="AM116" s="166">
        <f t="shared" si="320"/>
        <v>0.1401252236507271</v>
      </c>
      <c r="AN116" s="403">
        <f>+SUMIFS('[1]SIIF 30 de Junio 2026'!$X$4:$X$749,'[1]SIIF 30 de Junio 2026'!$A$4:$A$749,$B116,'[1]SIIF 30 de Junio 2026'!$B$4:$B$749,$C116,'[1]SIIF 30 de Junio 2026'!$C$4:$C$749,$D116,'[1]SIIF 30 de Junio 2026'!$D$4:$D$749,$E116,'[1]SIIF 30 de Junio 2026'!$E$4:$E$749,$F116,'[1]SIIF 30 de Junio 2026'!$F$4:$F$749,$G116,'[1]SIIF 30 de Junio 2026'!$G$4:$G$749,$H116,'[1]SIIF 30 de Junio 2026'!$H$4:$H$749,$I116,'[1]SIIF 30 de Junio 2026'!$I$4:$I$749,$J116,'[1]SIIF 30 de Junio 2026'!$J$4:$J$749,$K116,'[1]SIIF 30 de Junio 2026'!$K$4:$K$749,$L116,'[1]SIIF 30 de Junio 2026'!$L$4:$L$749,$M116,'[1]SIIF 30 de Junio 2026'!$M$4:$M$749,$N116,'[1]SIIF 30 de Junio 2026'!$N$4:$N$749,$O116)/1000000</f>
        <v>253.900094</v>
      </c>
      <c r="AO116" s="241">
        <f t="shared" si="321"/>
        <v>9.149416833179505E-3</v>
      </c>
      <c r="AP116" s="242"/>
      <c r="AQ116" s="240">
        <f t="shared" si="322"/>
        <v>1865.258137</v>
      </c>
      <c r="AR116" s="240">
        <f t="shared" si="323"/>
        <v>-1611.358043</v>
      </c>
      <c r="AS116" s="166">
        <f t="shared" si="324"/>
        <v>6.7215509565320769E-2</v>
      </c>
      <c r="AT116" s="403">
        <f>+SUMIFS('[1]SIIF 30 de Junio 2026'!$Z$4:$Z$749,'[1]SIIF 30 de Junio 2026'!$A$4:$A$749,$B116,'[1]SIIF 30 de Junio 2026'!$B$4:$B$749,$C116,'[1]SIIF 30 de Junio 2026'!$C$4:$C$749,$D116,'[1]SIIF 30 de Junio 2026'!$D$4:$D$749,$E116,'[1]SIIF 30 de Junio 2026'!$E$4:$E$749,$F116,'[1]SIIF 30 de Junio 2026'!$F$4:$F$749,$G116,'[1]SIIF 30 de Junio 2026'!$G$4:$G$749,$H116,'[1]SIIF 30 de Junio 2026'!$H$4:$H$749,$I116,'[1]SIIF 30 de Junio 2026'!$I$4:$I$749,$J116,'[1]SIIF 30 de Junio 2026'!$J$4:$J$749,$K116,'[1]SIIF 30 de Junio 2026'!$K$4:$K$749,$L116,'[1]SIIF 30 de Junio 2026'!$L$4:$L$749,$M116,'[1]SIIF 30 de Junio 2026'!$M$4:$M$749,$N116,'[1]SIIF 30 de Junio 2026'!$N$4:$N$749,$O116)/1000000</f>
        <v>253.900094</v>
      </c>
      <c r="AU116" s="241">
        <f t="shared" si="325"/>
        <v>9.149416833179505E-3</v>
      </c>
      <c r="AV116" s="408">
        <f t="shared" si="326"/>
        <v>26019.751647999998</v>
      </c>
      <c r="AW116" s="356"/>
      <c r="AX116" s="356"/>
      <c r="AY116" s="355"/>
      <c r="AZ116" s="186"/>
      <c r="BA116" s="273">
        <f t="shared" si="331"/>
        <v>1</v>
      </c>
      <c r="BC116" s="245">
        <v>2.5290434598508025E-2</v>
      </c>
      <c r="BD116" s="246">
        <v>2.5290434598508025E-2</v>
      </c>
      <c r="BE116" s="246">
        <v>0.1401252236507271</v>
      </c>
      <c r="BF116" s="246">
        <v>0.1401252236507271</v>
      </c>
      <c r="BG116" s="246">
        <v>0.1401252236507271</v>
      </c>
      <c r="BH116" s="246">
        <v>0.1401252236507271</v>
      </c>
      <c r="BI116" s="246">
        <v>1</v>
      </c>
      <c r="BJ116" s="246">
        <v>1</v>
      </c>
      <c r="BK116" s="246">
        <v>1</v>
      </c>
      <c r="BL116" s="246">
        <v>1</v>
      </c>
      <c r="BM116" s="246">
        <v>1</v>
      </c>
      <c r="BN116" s="246">
        <v>1</v>
      </c>
      <c r="BP116" s="246">
        <v>0</v>
      </c>
      <c r="BQ116" s="246">
        <v>1.0259775667192958E-3</v>
      </c>
      <c r="BR116" s="246">
        <v>3.1786630215461152E-2</v>
      </c>
      <c r="BS116" s="246">
        <v>3.4026690911062772E-2</v>
      </c>
      <c r="BT116" s="246">
        <v>3.6266751606664385E-2</v>
      </c>
      <c r="BU116" s="246">
        <v>6.7215509565320769E-2</v>
      </c>
      <c r="BV116" s="246">
        <v>6.9455570260922389E-2</v>
      </c>
      <c r="BW116" s="246">
        <v>0.28582131055722532</v>
      </c>
      <c r="BX116" s="246">
        <v>0.53089574811658302</v>
      </c>
      <c r="BY116" s="246">
        <v>0.53650786675865236</v>
      </c>
      <c r="BZ116" s="246">
        <v>0.75287360705495521</v>
      </c>
      <c r="CA116" s="246">
        <v>1</v>
      </c>
      <c r="CC116" s="452">
        <f t="shared" si="332"/>
        <v>701.82</v>
      </c>
      <c r="CD116" s="452">
        <f t="shared" si="332"/>
        <v>701.82</v>
      </c>
      <c r="CE116" s="452">
        <f t="shared" si="332"/>
        <v>3888.5328</v>
      </c>
      <c r="CF116" s="452">
        <f t="shared" si="332"/>
        <v>3888.5328</v>
      </c>
      <c r="CG116" s="452">
        <f t="shared" si="332"/>
        <v>3888.5328</v>
      </c>
      <c r="CH116" s="452">
        <f t="shared" si="332"/>
        <v>3888.5328</v>
      </c>
      <c r="CI116" s="452">
        <f t="shared" si="332"/>
        <v>27750.412799999998</v>
      </c>
      <c r="CJ116" s="452">
        <f t="shared" si="332"/>
        <v>27750.412799999998</v>
      </c>
      <c r="CK116" s="452">
        <f t="shared" si="332"/>
        <v>27750.412799999998</v>
      </c>
      <c r="CL116" s="452">
        <f t="shared" si="332"/>
        <v>27750.412799999998</v>
      </c>
      <c r="CM116" s="452">
        <f t="shared" si="332"/>
        <v>27750.412799999998</v>
      </c>
      <c r="CN116" s="452">
        <f t="shared" si="332"/>
        <v>27750.412799999998</v>
      </c>
      <c r="CP116" s="453">
        <f t="shared" si="335"/>
        <v>0</v>
      </c>
      <c r="CQ116" s="453">
        <f t="shared" si="333"/>
        <v>28.471301</v>
      </c>
      <c r="CR116" s="453">
        <f t="shared" si="333"/>
        <v>882.09211000000005</v>
      </c>
      <c r="CS116" s="453">
        <f t="shared" si="333"/>
        <v>944.25471900000002</v>
      </c>
      <c r="CT116" s="453">
        <f t="shared" si="333"/>
        <v>1006.417328</v>
      </c>
      <c r="CU116" s="453">
        <f t="shared" si="333"/>
        <v>1865.258137</v>
      </c>
      <c r="CV116" s="453">
        <f t="shared" si="333"/>
        <v>1927.420746</v>
      </c>
      <c r="CW116" s="453">
        <f t="shared" si="333"/>
        <v>7931.6593549999998</v>
      </c>
      <c r="CX116" s="453">
        <f t="shared" si="334"/>
        <v>14732.576164</v>
      </c>
      <c r="CY116" s="453">
        <f t="shared" si="334"/>
        <v>14888.314773</v>
      </c>
      <c r="CZ116" s="453">
        <f t="shared" si="334"/>
        <v>20892.553381999998</v>
      </c>
      <c r="DA116" s="453">
        <f t="shared" si="334"/>
        <v>27750.412799999998</v>
      </c>
      <c r="DC116" s="452">
        <v>701820000</v>
      </c>
      <c r="DD116" s="453">
        <v>701820000</v>
      </c>
      <c r="DE116" s="453">
        <v>3888532800</v>
      </c>
      <c r="DF116" s="453">
        <v>3888532800</v>
      </c>
      <c r="DG116" s="453">
        <v>3888532800</v>
      </c>
      <c r="DH116" s="453">
        <v>3888532800</v>
      </c>
      <c r="DI116" s="453">
        <v>27750412800</v>
      </c>
      <c r="DJ116" s="453">
        <v>27750412800</v>
      </c>
      <c r="DK116" s="453">
        <v>27750412800</v>
      </c>
      <c r="DL116" s="453">
        <v>27750412800</v>
      </c>
      <c r="DM116" s="453">
        <v>27750412800</v>
      </c>
      <c r="DN116" s="453">
        <v>27750412800</v>
      </c>
      <c r="DP116" s="453">
        <v>0</v>
      </c>
      <c r="DQ116" s="453">
        <v>28471301</v>
      </c>
      <c r="DR116" s="453">
        <v>882092110</v>
      </c>
      <c r="DS116" s="453">
        <v>944254719</v>
      </c>
      <c r="DT116" s="453">
        <v>1006417328</v>
      </c>
      <c r="DU116" s="453">
        <v>1865258137</v>
      </c>
      <c r="DV116" s="453">
        <v>1927420746</v>
      </c>
      <c r="DW116" s="453">
        <v>7931659355</v>
      </c>
      <c r="DX116" s="453">
        <v>14732576164</v>
      </c>
      <c r="DY116" s="453">
        <v>14888314773</v>
      </c>
      <c r="DZ116" s="453">
        <v>20892553382</v>
      </c>
      <c r="EA116" s="453">
        <v>27750412800</v>
      </c>
      <c r="EC116" s="452">
        <v>1000000</v>
      </c>
      <c r="ED116" s="453">
        <v>1000000</v>
      </c>
      <c r="EE116" s="453">
        <v>1000000</v>
      </c>
      <c r="EF116" s="453">
        <v>1000000</v>
      </c>
      <c r="EG116" s="453">
        <v>1000000</v>
      </c>
      <c r="EH116" s="453">
        <v>1000000</v>
      </c>
      <c r="EI116" s="453">
        <v>1000000</v>
      </c>
      <c r="EJ116" s="453">
        <v>1000000</v>
      </c>
      <c r="EK116" s="453">
        <v>1000000</v>
      </c>
      <c r="EL116" s="453">
        <v>1000000</v>
      </c>
      <c r="EM116" s="453">
        <v>1000000</v>
      </c>
      <c r="EN116" s="453">
        <v>1000000</v>
      </c>
      <c r="EP116" s="453">
        <v>1000000</v>
      </c>
      <c r="EQ116" s="453">
        <v>1000000</v>
      </c>
      <c r="ER116" s="453">
        <v>1000000</v>
      </c>
      <c r="ES116" s="453">
        <v>1000000</v>
      </c>
      <c r="ET116" s="453">
        <v>1000000</v>
      </c>
      <c r="EU116" s="453">
        <v>1000000</v>
      </c>
      <c r="EV116" s="453">
        <v>1000000</v>
      </c>
      <c r="EW116" s="453">
        <v>1000000</v>
      </c>
      <c r="EX116" s="453">
        <v>1000000</v>
      </c>
      <c r="EY116" s="453">
        <v>1000000</v>
      </c>
      <c r="EZ116" s="453">
        <v>1000000</v>
      </c>
      <c r="FA116" s="453">
        <v>1000000</v>
      </c>
    </row>
    <row r="117" spans="1:208" ht="51.75" customHeight="1">
      <c r="A117" s="552"/>
      <c r="B117" s="590" t="s">
        <v>180</v>
      </c>
      <c r="C117" s="272" t="s">
        <v>181</v>
      </c>
      <c r="D117" t="s">
        <v>467</v>
      </c>
      <c r="E117" s="177" t="s">
        <v>173</v>
      </c>
      <c r="F117" s="177" t="s">
        <v>161</v>
      </c>
      <c r="G117" s="177" t="s">
        <v>161</v>
      </c>
      <c r="H117" s="177" t="s">
        <v>161</v>
      </c>
      <c r="I117" s="177" t="s">
        <v>161</v>
      </c>
      <c r="J117" s="177" t="s">
        <v>161</v>
      </c>
      <c r="K117" s="177" t="s">
        <v>161</v>
      </c>
      <c r="L117" s="177" t="s">
        <v>161</v>
      </c>
      <c r="M117" s="177" t="s">
        <v>161</v>
      </c>
      <c r="N117" s="177" t="s">
        <v>161</v>
      </c>
      <c r="O117" s="177" t="s">
        <v>161</v>
      </c>
      <c r="P117" s="177"/>
      <c r="Q117" s="177"/>
      <c r="R117" s="177" t="s">
        <v>237</v>
      </c>
      <c r="S117" s="227"/>
      <c r="T117" s="440" t="s">
        <v>466</v>
      </c>
      <c r="U117" s="587" t="s">
        <v>491</v>
      </c>
      <c r="V117" s="572" t="s">
        <v>465</v>
      </c>
      <c r="W117" s="342">
        <f>+SUMIFS('[1]SIIF 30 de Junio 2026'!$P$4:$P$749,'[1]SIIF 30 de Junio 2026'!$A$4:$A$749,$B117,'[1]SIIF 30 de Junio 2026'!$B$4:$B$749,$C117,'[1]SIIF 30 de Junio 2026'!$C$4:$C$749,$D117)/1000000</f>
        <v>65302.796779999997</v>
      </c>
      <c r="X117" s="342"/>
      <c r="Y117" s="342"/>
      <c r="Z117" s="342"/>
      <c r="AA117" s="342"/>
      <c r="AB117" s="342"/>
      <c r="AC117" s="342"/>
      <c r="AD117" s="403">
        <f>+SUMIFS('[1]SIIF 30 de Junio 2026'!$S$4:$S$749,'[1]SIIF 30 de Junio 2026'!$A$4:$A$749,$B117,'[1]SIIF 30 de Junio 2026'!$B$4:$B$749,$C117,'[1]SIIF 30 de Junio 2026'!$C$4:$C$749,$D117)/1000000</f>
        <v>65302.796779999997</v>
      </c>
      <c r="AE117" s="342">
        <f>+SUMIFS('[1]SIIF 30 de Junio 2026'!$T$4:$T$749,'[1]SIIF 30 de Junio 2026'!$A$4:$A$749,$B117,'[1]SIIF 30 de Junio 2026'!$B$4:$B$749,$C117,'[1]SIIF 30 de Junio 2026'!$C$4:$C$749,$D117)/1000000</f>
        <v>0</v>
      </c>
      <c r="AF117" s="342">
        <f>+SUMIFS('[1]SIIF 30 de Junio 2026'!$U$4:$U$749,'[1]SIIF 30 de Junio 2026'!$A$4:$A$749,$B117,'[1]SIIF 30 de Junio 2026'!$B$4:$B$749,$C117,'[1]SIIF 30 de Junio 2026'!$C$4:$C$749,$D117)/1000000</f>
        <v>48015.742765000003</v>
      </c>
      <c r="AG117" s="342">
        <f>+SUMIFS('[1]SIIF 30 de Junio 2026'!$V$4:$V$749,'[1]SIIF 30 de Junio 2026'!$A$4:$A$749,$B117,'[1]SIIF 30 de Junio 2026'!$B$4:$B$749,$C117,'[1]SIIF 30 de Junio 2026'!$C$4:$C$749,$D117)/1000000</f>
        <v>17287.054015000002</v>
      </c>
      <c r="AH117" s="404">
        <f>+SUMIFS('[1]SIIF 30 de Junio 2026'!$W$4:$W$749,'[1]SIIF 30 de Junio 2026'!$A$4:$A$749,$B117,'[1]SIIF 30 de Junio 2026'!$B$4:$B$749,$C117,'[1]SIIF 30 de Junio 2026'!$C$4:$C$749,$D117,'[1]SIIF 30 de Junio 2026'!$D$4:$D$749,$E117,'[1]SIIF 30 de Junio 2026'!$E$4:$E$749,$F117,'[1]SIIF 30 de Junio 2026'!$F$4:$F$749,$G117,'[1]SIIF 30 de Junio 2026'!$G$4:$G$749,$H117,'[1]SIIF 30 de Junio 2026'!$H$4:$H$749,$I117,'[1]SIIF 30 de Junio 2026'!$I$4:$I$749,$J117,'[1]SIIF 30 de Junio 2026'!$J$4:$J$749,$K117,'[1]SIIF 30 de Junio 2026'!$K$4:$K$749,$L117,'[1]SIIF 30 de Junio 2026'!$L$4:$L$749,$M117,'[1]SIIF 30 de Junio 2026'!$M$4:$M$749,$N117,'[1]SIIF 30 de Junio 2026'!$N$4:$N$749,$O117)/1000000</f>
        <v>45483.244138000002</v>
      </c>
      <c r="AI117" s="241">
        <f t="shared" si="317"/>
        <v>0.69649764452247709</v>
      </c>
      <c r="AJ117" s="242"/>
      <c r="AK117" s="240">
        <f t="shared" si="318"/>
        <v>65302.796779999997</v>
      </c>
      <c r="AL117" s="240">
        <f t="shared" si="319"/>
        <v>-19819.552641999995</v>
      </c>
      <c r="AM117" s="166">
        <f t="shared" si="320"/>
        <v>1</v>
      </c>
      <c r="AN117" s="403">
        <f>+SUMIFS('[1]SIIF 30 de Junio 2026'!$X$4:$X$749,'[1]SIIF 30 de Junio 2026'!$A$4:$A$749,$B117,'[1]SIIF 30 de Junio 2026'!$B$4:$B$749,$C117,'[1]SIIF 30 de Junio 2026'!$C$4:$C$749,$D117,'[1]SIIF 30 de Junio 2026'!$D$4:$D$749,$E117,'[1]SIIF 30 de Junio 2026'!$E$4:$E$749,$F117,'[1]SIIF 30 de Junio 2026'!$F$4:$F$749,$G117,'[1]SIIF 30 de Junio 2026'!$G$4:$G$749,$H117,'[1]SIIF 30 de Junio 2026'!$H$4:$H$749,$I117,'[1]SIIF 30 de Junio 2026'!$I$4:$I$749,$J117,'[1]SIIF 30 de Junio 2026'!$J$4:$J$749,$K117,'[1]SIIF 30 de Junio 2026'!$K$4:$K$749,$L117,'[1]SIIF 30 de Junio 2026'!$L$4:$L$749,$M117,'[1]SIIF 30 de Junio 2026'!$M$4:$M$749,$N117,'[1]SIIF 30 de Junio 2026'!$N$4:$N$749,$O117)/1000000</f>
        <v>29736.491192000001</v>
      </c>
      <c r="AO117" s="241">
        <f t="shared" si="321"/>
        <v>0.45536321043308314</v>
      </c>
      <c r="AP117" s="242"/>
      <c r="AQ117" s="240">
        <f t="shared" si="322"/>
        <v>18567.737558964283</v>
      </c>
      <c r="AR117" s="240">
        <f t="shared" si="323"/>
        <v>11168.753633035718</v>
      </c>
      <c r="AS117" s="166">
        <f t="shared" si="324"/>
        <v>0.28433296083041487</v>
      </c>
      <c r="AT117" s="403">
        <f>+SUMIFS('[1]SIIF 30 de Junio 2026'!$Z$4:$Z$749,'[1]SIIF 30 de Junio 2026'!$A$4:$A$749,$B117,'[1]SIIF 30 de Junio 2026'!$B$4:$B$749,$C117,'[1]SIIF 30 de Junio 2026'!$C$4:$C$749,$D117,'[1]SIIF 30 de Junio 2026'!$D$4:$D$749,$E117,'[1]SIIF 30 de Junio 2026'!$E$4:$E$749,$F117,'[1]SIIF 30 de Junio 2026'!$F$4:$F$749,$G117,'[1]SIIF 30 de Junio 2026'!$G$4:$G$749,$H117,'[1]SIIF 30 de Junio 2026'!$H$4:$H$749,$I117,'[1]SIIF 30 de Junio 2026'!$I$4:$I$749,$J117,'[1]SIIF 30 de Junio 2026'!$J$4:$J$749,$K117,'[1]SIIF 30 de Junio 2026'!$K$4:$K$749,$L117,'[1]SIIF 30 de Junio 2026'!$L$4:$L$749,$M117,'[1]SIIF 30 de Junio 2026'!$M$4:$M$749,$N117,'[1]SIIF 30 de Junio 2026'!$N$4:$N$749,$O117)/1000000</f>
        <v>29736.491192000001</v>
      </c>
      <c r="AU117" s="241">
        <f t="shared" si="325"/>
        <v>0.45536321043308314</v>
      </c>
      <c r="AV117" s="408">
        <f t="shared" si="326"/>
        <v>19819.552641999995</v>
      </c>
      <c r="AW117" s="356"/>
      <c r="AX117" s="356"/>
      <c r="AY117" s="355"/>
      <c r="AZ117" s="186"/>
      <c r="BA117" s="273">
        <f t="shared" si="331"/>
        <v>1</v>
      </c>
      <c r="BC117" s="245">
        <v>0.91068140452467772</v>
      </c>
      <c r="BD117" s="246">
        <v>0.91068140452467772</v>
      </c>
      <c r="BE117" s="246">
        <v>0.91068140452467772</v>
      </c>
      <c r="BF117" s="246">
        <v>0.91068140452467772</v>
      </c>
      <c r="BG117" s="246">
        <v>1</v>
      </c>
      <c r="BH117" s="246">
        <v>1</v>
      </c>
      <c r="BI117" s="246">
        <v>1</v>
      </c>
      <c r="BJ117" s="246">
        <v>1</v>
      </c>
      <c r="BK117" s="246">
        <v>1</v>
      </c>
      <c r="BL117" s="246">
        <v>1</v>
      </c>
      <c r="BM117" s="246">
        <v>1</v>
      </c>
      <c r="BN117" s="246">
        <v>1</v>
      </c>
      <c r="BP117" s="246">
        <v>0</v>
      </c>
      <c r="BQ117" s="246">
        <v>7.6576352722637544E-4</v>
      </c>
      <c r="BR117" s="246">
        <v>0.12967420804939589</v>
      </c>
      <c r="BS117" s="246">
        <v>0.13156334038496201</v>
      </c>
      <c r="BT117" s="246">
        <v>0.26047178490713152</v>
      </c>
      <c r="BU117" s="246">
        <v>0.28433296083041487</v>
      </c>
      <c r="BV117" s="246">
        <v>0.41359901063369775</v>
      </c>
      <c r="BW117" s="246">
        <v>0.56483710402469789</v>
      </c>
      <c r="BX117" s="246">
        <v>0.71643280269681142</v>
      </c>
      <c r="BY117" s="246">
        <v>0.86802850136892495</v>
      </c>
      <c r="BZ117" s="246">
        <v>0.86956002842337776</v>
      </c>
      <c r="CA117" s="246">
        <v>1</v>
      </c>
      <c r="CC117" s="452">
        <f t="shared" si="332"/>
        <v>59470.042691000002</v>
      </c>
      <c r="CD117" s="452">
        <f t="shared" si="332"/>
        <v>59470.042691000002</v>
      </c>
      <c r="CE117" s="452">
        <f t="shared" si="332"/>
        <v>59470.042691000002</v>
      </c>
      <c r="CF117" s="452">
        <f t="shared" si="332"/>
        <v>59470.042691000002</v>
      </c>
      <c r="CG117" s="452">
        <f t="shared" si="332"/>
        <v>65302.796779999997</v>
      </c>
      <c r="CH117" s="452">
        <f t="shared" si="332"/>
        <v>65302.796779999997</v>
      </c>
      <c r="CI117" s="452">
        <f t="shared" si="332"/>
        <v>65302.796779999997</v>
      </c>
      <c r="CJ117" s="452">
        <f t="shared" si="332"/>
        <v>65302.796779999997</v>
      </c>
      <c r="CK117" s="452">
        <f t="shared" si="332"/>
        <v>65302.796779999997</v>
      </c>
      <c r="CL117" s="452">
        <f t="shared" si="332"/>
        <v>65302.796779999997</v>
      </c>
      <c r="CM117" s="452">
        <f t="shared" si="332"/>
        <v>65302.796779999997</v>
      </c>
      <c r="CN117" s="452">
        <f t="shared" si="332"/>
        <v>65302.796779999997</v>
      </c>
      <c r="CP117" s="453">
        <f t="shared" si="335"/>
        <v>0</v>
      </c>
      <c r="CQ117" s="453">
        <f t="shared" si="333"/>
        <v>50.006500000000003</v>
      </c>
      <c r="CR117" s="453">
        <f t="shared" si="333"/>
        <v>8468.0884558571415</v>
      </c>
      <c r="CS117" s="453">
        <f t="shared" si="333"/>
        <v>8591.4540808571419</v>
      </c>
      <c r="CT117" s="453">
        <f t="shared" si="333"/>
        <v>17009.536036714282</v>
      </c>
      <c r="CU117" s="453">
        <f t="shared" si="333"/>
        <v>18567.737558964283</v>
      </c>
      <c r="CV117" s="453">
        <f t="shared" si="333"/>
        <v>27009.172139821425</v>
      </c>
      <c r="CW117" s="453">
        <f t="shared" si="333"/>
        <v>36885.442617928573</v>
      </c>
      <c r="CX117" s="453">
        <f t="shared" si="334"/>
        <v>46785.065721035724</v>
      </c>
      <c r="CY117" s="453">
        <f t="shared" si="334"/>
        <v>56684.688824142868</v>
      </c>
      <c r="CZ117" s="453">
        <f t="shared" si="334"/>
        <v>56784.701824142867</v>
      </c>
      <c r="DA117" s="453">
        <f t="shared" si="334"/>
        <v>65302.796780000004</v>
      </c>
      <c r="DC117" s="452">
        <v>59470042691</v>
      </c>
      <c r="DD117" s="453">
        <v>59470042691</v>
      </c>
      <c r="DE117" s="453">
        <v>59470042691</v>
      </c>
      <c r="DF117" s="453">
        <v>59470042691</v>
      </c>
      <c r="DG117" s="453">
        <v>65302796780</v>
      </c>
      <c r="DH117" s="453">
        <v>65302796780</v>
      </c>
      <c r="DI117" s="453">
        <v>65302796780</v>
      </c>
      <c r="DJ117" s="453">
        <v>65302796780</v>
      </c>
      <c r="DK117" s="453">
        <v>65302796780</v>
      </c>
      <c r="DL117" s="453">
        <v>65302796780</v>
      </c>
      <c r="DM117" s="453">
        <v>65302796780</v>
      </c>
      <c r="DN117" s="453">
        <v>65302796780</v>
      </c>
      <c r="DP117" s="453">
        <v>0</v>
      </c>
      <c r="DQ117" s="453">
        <v>50006500</v>
      </c>
      <c r="DR117" s="453">
        <v>8468088455.8571415</v>
      </c>
      <c r="DS117" s="453">
        <v>8591454080.8571415</v>
      </c>
      <c r="DT117" s="453">
        <v>17009536036.714283</v>
      </c>
      <c r="DU117" s="453">
        <v>18567737558.964283</v>
      </c>
      <c r="DV117" s="453">
        <v>27009172139.821426</v>
      </c>
      <c r="DW117" s="453">
        <v>36885442617.928574</v>
      </c>
      <c r="DX117" s="453">
        <v>46785065721.035721</v>
      </c>
      <c r="DY117" s="453">
        <v>56684688824.142868</v>
      </c>
      <c r="DZ117" s="453">
        <v>56784701824.142868</v>
      </c>
      <c r="EA117" s="453">
        <v>65302796780.000008</v>
      </c>
      <c r="EC117" s="452">
        <v>1000000</v>
      </c>
      <c r="ED117" s="453">
        <v>1000000</v>
      </c>
      <c r="EE117" s="453">
        <v>1000000</v>
      </c>
      <c r="EF117" s="453">
        <v>1000000</v>
      </c>
      <c r="EG117" s="453">
        <v>1000000</v>
      </c>
      <c r="EH117" s="453">
        <v>1000000</v>
      </c>
      <c r="EI117" s="453">
        <v>1000000</v>
      </c>
      <c r="EJ117" s="453">
        <v>1000000</v>
      </c>
      <c r="EK117" s="453">
        <v>1000000</v>
      </c>
      <c r="EL117" s="453">
        <v>1000000</v>
      </c>
      <c r="EM117" s="453">
        <v>1000000</v>
      </c>
      <c r="EN117" s="453">
        <v>1000000</v>
      </c>
      <c r="EP117" s="453">
        <v>1000000</v>
      </c>
      <c r="EQ117" s="453">
        <v>1000000</v>
      </c>
      <c r="ER117" s="453">
        <v>1000000</v>
      </c>
      <c r="ES117" s="453">
        <v>1000000</v>
      </c>
      <c r="ET117" s="453">
        <v>1000000</v>
      </c>
      <c r="EU117" s="453">
        <v>1000000</v>
      </c>
      <c r="EV117" s="453">
        <v>1000000</v>
      </c>
      <c r="EW117" s="453">
        <v>1000000</v>
      </c>
      <c r="EX117" s="453">
        <v>1000000</v>
      </c>
      <c r="EY117" s="453">
        <v>1000000</v>
      </c>
      <c r="EZ117" s="453">
        <v>1000000</v>
      </c>
      <c r="FA117" s="453">
        <v>1000000</v>
      </c>
    </row>
    <row r="118" spans="1:208" ht="51.75" customHeight="1">
      <c r="A118" s="552"/>
      <c r="B118" s="552" t="s">
        <v>180</v>
      </c>
      <c r="C118" s="272" t="s">
        <v>181</v>
      </c>
      <c r="D118" s="441" t="s">
        <v>242</v>
      </c>
      <c r="E118" s="177" t="s">
        <v>173</v>
      </c>
      <c r="F118" s="177" t="s">
        <v>161</v>
      </c>
      <c r="G118" s="177" t="s">
        <v>161</v>
      </c>
      <c r="H118" s="177" t="s">
        <v>161</v>
      </c>
      <c r="I118" s="177" t="s">
        <v>161</v>
      </c>
      <c r="J118" s="177" t="s">
        <v>161</v>
      </c>
      <c r="K118" s="177" t="s">
        <v>161</v>
      </c>
      <c r="L118" s="177" t="s">
        <v>161</v>
      </c>
      <c r="M118" s="177" t="s">
        <v>161</v>
      </c>
      <c r="N118" s="177" t="s">
        <v>161</v>
      </c>
      <c r="O118" s="177" t="s">
        <v>161</v>
      </c>
      <c r="P118" s="177"/>
      <c r="Q118" s="177"/>
      <c r="R118" s="177" t="s">
        <v>237</v>
      </c>
      <c r="S118" s="227"/>
      <c r="T118" s="440" t="s">
        <v>18</v>
      </c>
      <c r="U118" s="587">
        <v>2021011000094</v>
      </c>
      <c r="V118" s="572" t="s">
        <v>464</v>
      </c>
      <c r="W118" s="355">
        <f>+SUMIFS('[1]SIIF 30 de Junio 2026'!$P$4:$P$749,'[1]SIIF 30 de Junio 2026'!$A$4:$A$749,$B118,'[1]SIIF 30 de Junio 2026'!$B$4:$B$749,$C118,'[1]SIIF 30 de Junio 2026'!$C$4:$C$749,$D118)/1000000</f>
        <v>3007.1189060000002</v>
      </c>
      <c r="X118" s="342"/>
      <c r="Y118" s="342">
        <f>+SUMIFS('[1]SIIF 30 de Junio 2026'!$R$4:$R$749,'[1]SIIF 30 de Junio 2026'!$A$4:$A$749,$B118,'[1]SIIF 30 de Junio 2026'!$B$4:$B$749,$C118,'[1]SIIF 30 de Junio 2026'!$C$4:$C$749,$D118)/1000000</f>
        <v>0</v>
      </c>
      <c r="Z118" s="342"/>
      <c r="AA118" s="342">
        <f>+SUMIFS('[1]SIIF 30 de Junio 2026'!$Q$4:$Q$749,'[1]SIIF 30 de Junio 2026'!$A$4:$A$749,$B118,'[1]SIIF 30 de Junio 2026'!$B$4:$B$749,$C118,'[1]SIIF 30 de Junio 2026'!$C$4:$C$749,$D118)/1000000</f>
        <v>0</v>
      </c>
      <c r="AB118" s="342"/>
      <c r="AC118" s="342">
        <f>+AA118+AB118</f>
        <v>0</v>
      </c>
      <c r="AD118" s="403">
        <f>+SUMIFS('[1]SIIF 30 de Junio 2026'!$S$4:$S$749,'[1]SIIF 30 de Junio 2026'!$A$4:$A$749,$B118,'[1]SIIF 30 de Junio 2026'!$B$4:$B$749,$C118,'[1]SIIF 30 de Junio 2026'!$C$4:$C$749,$D118)/1000000</f>
        <v>3007.1189060000002</v>
      </c>
      <c r="AE118" s="355">
        <f>+SUMIFS('[1]SIIF 30 de Junio 2026'!$T$4:$T$749,'[1]SIIF 30 de Junio 2026'!$A$4:$A$749,$B118,'[1]SIIF 30 de Junio 2026'!$B$4:$B$749,$C118,'[1]SIIF 30 de Junio 2026'!$C$4:$C$749,$D118)/1000000</f>
        <v>0</v>
      </c>
      <c r="AF118" s="355">
        <f>+SUMIFS('[1]SIIF 30 de Junio 2026'!$U$4:$U$749,'[1]SIIF 30 de Junio 2026'!$A$4:$A$749,$B118,'[1]SIIF 30 de Junio 2026'!$B$4:$B$749,$C118,'[1]SIIF 30 de Junio 2026'!$C$4:$C$749,$D118)/1000000</f>
        <v>2971.7155729999999</v>
      </c>
      <c r="AG118" s="342">
        <f>+SUMIFS('[1]SIIF 30 de Junio 2026'!$V$4:$V$749,'[1]SIIF 30 de Junio 2026'!$A$4:$A$749,$B118,'[1]SIIF 30 de Junio 2026'!$B$4:$B$749,$C118,'[1]SIIF 30 de Junio 2026'!$C$4:$C$749,$D118)/1000000</f>
        <v>35.403333000000003</v>
      </c>
      <c r="AH118" s="404">
        <f>+SUMIFS('[1]SIIF 30 de Junio 2026'!$W$4:$W$749,'[1]SIIF 30 de Junio 2026'!$A$4:$A$749,$B118,'[1]SIIF 30 de Junio 2026'!$B$4:$B$749,$C118,'[1]SIIF 30 de Junio 2026'!$C$4:$C$749,$D118,'[1]SIIF 30 de Junio 2026'!$D$4:$D$749,$E118,'[1]SIIF 30 de Junio 2026'!$E$4:$E$749,$F118,'[1]SIIF 30 de Junio 2026'!$F$4:$F$749,$G118,'[1]SIIF 30 de Junio 2026'!$G$4:$G$749,$H118,'[1]SIIF 30 de Junio 2026'!$H$4:$H$749,$I118,'[1]SIIF 30 de Junio 2026'!$I$4:$I$749,$J118,'[1]SIIF 30 de Junio 2026'!$J$4:$J$749,$K118,'[1]SIIF 30 de Junio 2026'!$K$4:$K$749,$L118,'[1]SIIF 30 de Junio 2026'!$L$4:$L$749,$M118,'[1]SIIF 30 de Junio 2026'!$M$4:$M$749,$N118,'[1]SIIF 30 de Junio 2026'!$N$4:$N$749,$O118)/1000000</f>
        <v>2239.8646899999999</v>
      </c>
      <c r="AI118" s="275">
        <f t="shared" si="317"/>
        <v>0.74485404801615107</v>
      </c>
      <c r="AJ118" s="276"/>
      <c r="AK118" s="240">
        <f t="shared" si="318"/>
        <v>2400.1189060000002</v>
      </c>
      <c r="AL118" s="240">
        <f>+AH118-AK118</f>
        <v>-160.25421600000027</v>
      </c>
      <c r="AM118" s="166">
        <f t="shared" si="320"/>
        <v>0.79814566068908221</v>
      </c>
      <c r="AN118" s="410">
        <f>+SUMIFS('[1]SIIF 30 de Junio 2026'!$X$4:$X$749,'[1]SIIF 30 de Junio 2026'!$A$4:$A$749,$B118,'[1]SIIF 30 de Junio 2026'!$B$4:$B$749,$C118,'[1]SIIF 30 de Junio 2026'!$C$4:$C$749,$D118,'[1]SIIF 30 de Junio 2026'!$D$4:$D$749,$E118,'[1]SIIF 30 de Junio 2026'!$E$4:$E$749,$F118,'[1]SIIF 30 de Junio 2026'!$F$4:$F$749,$G118,'[1]SIIF 30 de Junio 2026'!$G$4:$G$749,$H118,'[1]SIIF 30 de Junio 2026'!$H$4:$H$749,$I118,'[1]SIIF 30 de Junio 2026'!$I$4:$I$749,$J118,'[1]SIIF 30 de Junio 2026'!$J$4:$J$749,$K118,'[1]SIIF 30 de Junio 2026'!$K$4:$K$749,$L118,'[1]SIIF 30 de Junio 2026'!$L$4:$L$749,$M118,'[1]SIIF 30 de Junio 2026'!$M$4:$M$749,$N118,'[1]SIIF 30 de Junio 2026'!$N$4:$N$749,$O118)/1000000</f>
        <v>914.22367799999995</v>
      </c>
      <c r="AO118" s="275">
        <f t="shared" si="321"/>
        <v>0.30401979654874345</v>
      </c>
      <c r="AP118" s="276"/>
      <c r="AQ118" s="240">
        <f t="shared" si="322"/>
        <v>923.80162747999998</v>
      </c>
      <c r="AR118" s="240">
        <f>+AN118-AQ118</f>
        <v>-9.5779494800000293</v>
      </c>
      <c r="AS118" s="166">
        <f t="shared" si="324"/>
        <v>0.30720488825750003</v>
      </c>
      <c r="AT118" s="410">
        <f>+SUMIFS('[1]SIIF 30 de Junio 2026'!$Z$4:$Z$749,'[1]SIIF 30 de Junio 2026'!$A$4:$A$749,$B118,'[1]SIIF 30 de Junio 2026'!$B$4:$B$749,$C118,'[1]SIIF 30 de Junio 2026'!$C$4:$C$749,$D118,'[1]SIIF 30 de Junio 2026'!$D$4:$D$749,$E118,'[1]SIIF 30 de Junio 2026'!$E$4:$E$749,$F118,'[1]SIIF 30 de Junio 2026'!$F$4:$F$749,$G118,'[1]SIIF 30 de Junio 2026'!$G$4:$G$749,$H118,'[1]SIIF 30 de Junio 2026'!$H$4:$H$749,$I118,'[1]SIIF 30 de Junio 2026'!$I$4:$I$749,$J118,'[1]SIIF 30 de Junio 2026'!$J$4:$J$749,$K118,'[1]SIIF 30 de Junio 2026'!$K$4:$K$749,$L118,'[1]SIIF 30 de Junio 2026'!$L$4:$L$749,$M118,'[1]SIIF 30 de Junio 2026'!$M$4:$M$749,$N118,'[1]SIIF 30 de Junio 2026'!$N$4:$N$749,$O118)/1000000</f>
        <v>905.22367799999995</v>
      </c>
      <c r="AU118" s="275">
        <f t="shared" si="325"/>
        <v>0.30102689860179405</v>
      </c>
      <c r="AV118" s="408">
        <f t="shared" si="326"/>
        <v>767.25421600000027</v>
      </c>
      <c r="AW118" s="356">
        <f>+AH118-AN118</f>
        <v>1325.641012</v>
      </c>
      <c r="AX118" s="356">
        <f t="shared" ref="AX118" si="340">+AD118-AN118</f>
        <v>2092.8952280000003</v>
      </c>
      <c r="AY118" s="355">
        <f t="shared" ref="AY118" si="341">+AG118-AH118</f>
        <v>-2204.4613569999997</v>
      </c>
      <c r="AZ118" s="186">
        <f t="shared" ref="AZ118" si="342">AD118*AS118</f>
        <v>923.80162749474573</v>
      </c>
      <c r="BA118" s="273">
        <f t="shared" si="331"/>
        <v>0.98963202790547122</v>
      </c>
      <c r="BC118" s="245">
        <v>0.79814566068908221</v>
      </c>
      <c r="BD118" s="246">
        <v>0.79814566068908221</v>
      </c>
      <c r="BE118" s="246">
        <v>0.79814566068908221</v>
      </c>
      <c r="BF118" s="246">
        <v>0.79814566068908221</v>
      </c>
      <c r="BG118" s="246">
        <v>0.79814566068908221</v>
      </c>
      <c r="BH118" s="246">
        <v>0.79814566068908221</v>
      </c>
      <c r="BI118" s="246">
        <v>1</v>
      </c>
      <c r="BJ118" s="246">
        <v>1</v>
      </c>
      <c r="BK118" s="246">
        <v>1</v>
      </c>
      <c r="BL118" s="246">
        <v>1</v>
      </c>
      <c r="BM118" s="246">
        <v>1</v>
      </c>
      <c r="BN118" s="246">
        <v>1</v>
      </c>
      <c r="BP118" s="246">
        <v>0</v>
      </c>
      <c r="BQ118" s="246">
        <v>1.8105478100063216E-2</v>
      </c>
      <c r="BR118" s="246">
        <v>9.0380330639422427E-2</v>
      </c>
      <c r="BS118" s="246">
        <v>0.16265518317878164</v>
      </c>
      <c r="BT118" s="246">
        <v>0.23493003571814083</v>
      </c>
      <c r="BU118" s="246">
        <v>0.30720488825750003</v>
      </c>
      <c r="BV118" s="246">
        <v>0.37947974079685926</v>
      </c>
      <c r="BW118" s="246">
        <v>0.49212546119904649</v>
      </c>
      <c r="BX118" s="246">
        <v>0.60477118160123366</v>
      </c>
      <c r="BY118" s="246">
        <v>0.7174169020034209</v>
      </c>
      <c r="BZ118" s="246">
        <v>0.83006262240560802</v>
      </c>
      <c r="CA118" s="246">
        <v>1</v>
      </c>
      <c r="CC118" s="452">
        <f t="shared" si="332"/>
        <v>2400.1189060000002</v>
      </c>
      <c r="CD118" s="452">
        <f t="shared" si="332"/>
        <v>2400.1189060000002</v>
      </c>
      <c r="CE118" s="452">
        <f t="shared" si="332"/>
        <v>2400.1189060000002</v>
      </c>
      <c r="CF118" s="452">
        <f t="shared" si="332"/>
        <v>2400.1189060000002</v>
      </c>
      <c r="CG118" s="452">
        <f t="shared" si="332"/>
        <v>2400.1189060000002</v>
      </c>
      <c r="CH118" s="452">
        <f t="shared" si="332"/>
        <v>2400.1189060000002</v>
      </c>
      <c r="CI118" s="452">
        <f t="shared" si="332"/>
        <v>3007.1189060000002</v>
      </c>
      <c r="CJ118" s="452">
        <f t="shared" si="332"/>
        <v>3007.1189060000002</v>
      </c>
      <c r="CK118" s="452">
        <f t="shared" si="332"/>
        <v>3007.1189060000002</v>
      </c>
      <c r="CL118" s="452">
        <f t="shared" si="332"/>
        <v>3007.1189060000002</v>
      </c>
      <c r="CM118" s="452">
        <f t="shared" si="332"/>
        <v>3007.1189060000002</v>
      </c>
      <c r="CN118" s="452">
        <f t="shared" si="332"/>
        <v>3007.1189060000002</v>
      </c>
      <c r="CP118" s="453">
        <f t="shared" si="335"/>
        <v>0</v>
      </c>
      <c r="CQ118" s="453">
        <f t="shared" si="333"/>
        <v>54.445325496000002</v>
      </c>
      <c r="CR118" s="453">
        <f t="shared" si="333"/>
        <v>271.78440099199997</v>
      </c>
      <c r="CS118" s="453">
        <f t="shared" si="333"/>
        <v>489.12347648799999</v>
      </c>
      <c r="CT118" s="453">
        <f t="shared" si="333"/>
        <v>706.46255198400002</v>
      </c>
      <c r="CU118" s="453">
        <f t="shared" si="333"/>
        <v>923.80162747999998</v>
      </c>
      <c r="CV118" s="453">
        <f t="shared" si="333"/>
        <v>1141.1407029760001</v>
      </c>
      <c r="CW118" s="453">
        <f t="shared" si="333"/>
        <v>1479.8797784720002</v>
      </c>
      <c r="CX118" s="453">
        <f t="shared" si="334"/>
        <v>1818.6188539680002</v>
      </c>
      <c r="CY118" s="453">
        <f t="shared" si="334"/>
        <v>2157.3579294640003</v>
      </c>
      <c r="CZ118" s="453">
        <f t="shared" si="334"/>
        <v>2496.09700496</v>
      </c>
      <c r="DA118" s="453">
        <f t="shared" si="334"/>
        <v>3007.1189059520002</v>
      </c>
      <c r="DC118" s="452">
        <v>2400118906</v>
      </c>
      <c r="DD118" s="453">
        <v>2400118906</v>
      </c>
      <c r="DE118" s="453">
        <v>2400118906</v>
      </c>
      <c r="DF118" s="453">
        <v>2400118906</v>
      </c>
      <c r="DG118" s="453">
        <v>2400118906</v>
      </c>
      <c r="DH118" s="453">
        <v>2400118906</v>
      </c>
      <c r="DI118" s="453">
        <v>3007118906</v>
      </c>
      <c r="DJ118" s="453">
        <v>3007118906</v>
      </c>
      <c r="DK118" s="453">
        <v>3007118906</v>
      </c>
      <c r="DL118" s="453">
        <v>3007118906</v>
      </c>
      <c r="DM118" s="453">
        <v>3007118906</v>
      </c>
      <c r="DN118" s="453">
        <v>3007118906</v>
      </c>
      <c r="DP118" s="453">
        <v>0</v>
      </c>
      <c r="DQ118" s="453">
        <v>54445325.495999999</v>
      </c>
      <c r="DR118" s="453">
        <v>271784400.99199998</v>
      </c>
      <c r="DS118" s="453">
        <v>489123476.48799998</v>
      </c>
      <c r="DT118" s="453">
        <v>706462551.98399997</v>
      </c>
      <c r="DU118" s="453">
        <v>923801627.48000002</v>
      </c>
      <c r="DV118" s="453">
        <v>1141140702.9760001</v>
      </c>
      <c r="DW118" s="453">
        <v>1479879778.4720001</v>
      </c>
      <c r="DX118" s="453">
        <v>1818618853.9680002</v>
      </c>
      <c r="DY118" s="453">
        <v>2157357929.4640002</v>
      </c>
      <c r="DZ118" s="453">
        <v>2496097004.96</v>
      </c>
      <c r="EA118" s="453">
        <v>3007118905.9520001</v>
      </c>
      <c r="EC118" s="452">
        <v>1000000</v>
      </c>
      <c r="ED118" s="453">
        <v>1000000</v>
      </c>
      <c r="EE118" s="453">
        <v>1000000</v>
      </c>
      <c r="EF118" s="453">
        <v>1000000</v>
      </c>
      <c r="EG118" s="453">
        <v>1000000</v>
      </c>
      <c r="EH118" s="453">
        <v>1000000</v>
      </c>
      <c r="EI118" s="453">
        <v>1000000</v>
      </c>
      <c r="EJ118" s="453">
        <v>1000000</v>
      </c>
      <c r="EK118" s="453">
        <v>1000000</v>
      </c>
      <c r="EL118" s="453">
        <v>1000000</v>
      </c>
      <c r="EM118" s="453">
        <v>1000000</v>
      </c>
      <c r="EN118" s="453">
        <v>1000000</v>
      </c>
      <c r="EP118" s="453">
        <v>1000000</v>
      </c>
      <c r="EQ118" s="453">
        <v>1000000</v>
      </c>
      <c r="ER118" s="453">
        <v>1000000</v>
      </c>
      <c r="ES118" s="453">
        <v>1000000</v>
      </c>
      <c r="ET118" s="453">
        <v>1000000</v>
      </c>
      <c r="EU118" s="453">
        <v>1000000</v>
      </c>
      <c r="EV118" s="453">
        <v>1000000</v>
      </c>
      <c r="EW118" s="453">
        <v>1000000</v>
      </c>
      <c r="EX118" s="453">
        <v>1000000</v>
      </c>
      <c r="EY118" s="453">
        <v>1000000</v>
      </c>
      <c r="EZ118" s="453">
        <v>1000000</v>
      </c>
      <c r="FA118" s="453">
        <v>1000000</v>
      </c>
    </row>
    <row r="119" spans="1:208" ht="51.75" customHeight="1">
      <c r="A119" s="552"/>
      <c r="B119" s="552" t="s">
        <v>180</v>
      </c>
      <c r="C119" s="272" t="s">
        <v>181</v>
      </c>
      <c r="D119" s="441" t="s">
        <v>243</v>
      </c>
      <c r="E119" s="177" t="s">
        <v>173</v>
      </c>
      <c r="F119" s="177" t="s">
        <v>161</v>
      </c>
      <c r="G119" s="177" t="s">
        <v>161</v>
      </c>
      <c r="H119" s="177" t="s">
        <v>161</v>
      </c>
      <c r="I119" s="177" t="s">
        <v>161</v>
      </c>
      <c r="J119" s="177" t="s">
        <v>161</v>
      </c>
      <c r="K119" s="177" t="s">
        <v>161</v>
      </c>
      <c r="L119" s="177" t="s">
        <v>161</v>
      </c>
      <c r="M119" s="177" t="s">
        <v>161</v>
      </c>
      <c r="N119" s="177" t="s">
        <v>161</v>
      </c>
      <c r="O119" s="177" t="s">
        <v>161</v>
      </c>
      <c r="P119" s="177"/>
      <c r="Q119" s="177"/>
      <c r="R119" s="177" t="s">
        <v>237</v>
      </c>
      <c r="S119" s="227"/>
      <c r="T119" s="440" t="s">
        <v>244</v>
      </c>
      <c r="U119" s="587">
        <v>2018011000763</v>
      </c>
      <c r="V119" s="584" t="s">
        <v>463</v>
      </c>
      <c r="W119" s="355">
        <f>+SUMIFS('[1]SIIF 30 de Junio 2026'!$P$4:$P$749,'[1]SIIF 30 de Junio 2026'!$A$4:$A$749,$B119,'[1]SIIF 30 de Junio 2026'!$B$4:$B$749,$C119,'[1]SIIF 30 de Junio 2026'!$C$4:$C$749,$D119)/1000000</f>
        <v>126224.70755799999</v>
      </c>
      <c r="X119" s="342"/>
      <c r="Y119" s="342">
        <f>+SUMIFS('[1]SIIF 30 de Junio 2026'!$R$4:$R$749,'[1]SIIF 30 de Junio 2026'!$A$4:$A$749,$B119,'[1]SIIF 30 de Junio 2026'!$B$4:$B$749,$C119,'[1]SIIF 30 de Junio 2026'!$C$4:$C$749,$D119)/1000000</f>
        <v>0</v>
      </c>
      <c r="Z119" s="342"/>
      <c r="AA119" s="342">
        <f>+SUMIFS('[1]SIIF 30 de Junio 2026'!$Q$4:$Q$749,'[1]SIIF 30 de Junio 2026'!$A$4:$A$749,$B119,'[1]SIIF 30 de Junio 2026'!$B$4:$B$749,$C119,'[1]SIIF 30 de Junio 2026'!$C$4:$C$749,$D119)/1000000</f>
        <v>0</v>
      </c>
      <c r="AB119" s="342"/>
      <c r="AC119" s="342">
        <f>+AA119+AB119</f>
        <v>0</v>
      </c>
      <c r="AD119" s="403">
        <f>+SUMIFS('[1]SIIF 30 de Junio 2026'!$S$4:$S$749,'[1]SIIF 30 de Junio 2026'!$A$4:$A$749,$B119,'[1]SIIF 30 de Junio 2026'!$B$4:$B$749,$C119,'[1]SIIF 30 de Junio 2026'!$C$4:$C$749,$D119)/1000000</f>
        <v>126224.70755799999</v>
      </c>
      <c r="AE119" s="355">
        <f>+SUMIFS('[1]SIIF 30 de Junio 2026'!$T$4:$T$749,'[1]SIIF 30 de Junio 2026'!$A$4:$A$749,$B119,'[1]SIIF 30 de Junio 2026'!$B$4:$B$749,$C119,'[1]SIIF 30 de Junio 2026'!$C$4:$C$749,$D119)/1000000</f>
        <v>0</v>
      </c>
      <c r="AF119" s="355">
        <f>+SUMIFS('[1]SIIF 30 de Junio 2026'!$U$4:$U$749,'[1]SIIF 30 de Junio 2026'!$A$4:$A$749,$B119,'[1]SIIF 30 de Junio 2026'!$B$4:$B$749,$C119,'[1]SIIF 30 de Junio 2026'!$C$4:$C$749,$D119)/1000000</f>
        <v>116131.07471299999</v>
      </c>
      <c r="AG119" s="342">
        <f>+SUMIFS('[1]SIIF 30 de Junio 2026'!$V$4:$V$749,'[1]SIIF 30 de Junio 2026'!$A$4:$A$749,$B119,'[1]SIIF 30 de Junio 2026'!$B$4:$B$749,$C119,'[1]SIIF 30 de Junio 2026'!$C$4:$C$749,$D119)/1000000</f>
        <v>10093.632845</v>
      </c>
      <c r="AH119" s="404">
        <f>+SUMIFS('[1]SIIF 30 de Junio 2026'!$W$4:$W$749,'[1]SIIF 30 de Junio 2026'!$A$4:$A$749,$B119,'[1]SIIF 30 de Junio 2026'!$B$4:$B$749,$C119,'[1]SIIF 30 de Junio 2026'!$C$4:$C$749,$D119,'[1]SIIF 30 de Junio 2026'!$D$4:$D$749,$E119,'[1]SIIF 30 de Junio 2026'!$E$4:$E$749,$F119,'[1]SIIF 30 de Junio 2026'!$F$4:$F$749,$G119,'[1]SIIF 30 de Junio 2026'!$G$4:$G$749,$H119,'[1]SIIF 30 de Junio 2026'!$H$4:$H$749,$I119,'[1]SIIF 30 de Junio 2026'!$I$4:$I$749,$J119,'[1]SIIF 30 de Junio 2026'!$J$4:$J$749,$K119,'[1]SIIF 30 de Junio 2026'!$K$4:$K$749,$L119,'[1]SIIF 30 de Junio 2026'!$L$4:$L$749,$M119,'[1]SIIF 30 de Junio 2026'!$M$4:$M$749,$N119,'[1]SIIF 30 de Junio 2026'!$N$4:$N$749,$O119)/1000000</f>
        <v>54115.985418999997</v>
      </c>
      <c r="AI119" s="275">
        <f t="shared" si="317"/>
        <v>0.42872735826410063</v>
      </c>
      <c r="AJ119" s="276"/>
      <c r="AK119" s="240">
        <f t="shared" si="318"/>
        <v>116600.3602945</v>
      </c>
      <c r="AL119" s="240">
        <f>+AH119-AK119</f>
        <v>-62484.374875500005</v>
      </c>
      <c r="AM119" s="166">
        <f t="shared" si="320"/>
        <v>0.92375227124944903</v>
      </c>
      <c r="AN119" s="410">
        <f>+SUMIFS('[1]SIIF 30 de Junio 2026'!$X$4:$X$749,'[1]SIIF 30 de Junio 2026'!$A$4:$A$749,$B119,'[1]SIIF 30 de Junio 2026'!$B$4:$B$749,$C119,'[1]SIIF 30 de Junio 2026'!$C$4:$C$749,$D119,'[1]SIIF 30 de Junio 2026'!$D$4:$D$749,$E119,'[1]SIIF 30 de Junio 2026'!$E$4:$E$749,$F119,'[1]SIIF 30 de Junio 2026'!$F$4:$F$749,$G119,'[1]SIIF 30 de Junio 2026'!$G$4:$G$749,$H119,'[1]SIIF 30 de Junio 2026'!$H$4:$H$749,$I119,'[1]SIIF 30 de Junio 2026'!$I$4:$I$749,$J119,'[1]SIIF 30 de Junio 2026'!$J$4:$J$749,$K119,'[1]SIIF 30 de Junio 2026'!$K$4:$K$749,$L119,'[1]SIIF 30 de Junio 2026'!$L$4:$L$749,$M119,'[1]SIIF 30 de Junio 2026'!$M$4:$M$749,$N119,'[1]SIIF 30 de Junio 2026'!$N$4:$N$749,$O119)/1000000</f>
        <v>47369.266512000002</v>
      </c>
      <c r="AO119" s="275">
        <f t="shared" si="321"/>
        <v>0.37527729260322445</v>
      </c>
      <c r="AP119" s="276"/>
      <c r="AQ119" s="240">
        <f t="shared" si="322"/>
        <v>56196.6478795</v>
      </c>
      <c r="AR119" s="240">
        <f>+AN119-AQ119</f>
        <v>-8827.3813674999983</v>
      </c>
      <c r="AS119" s="166">
        <f t="shared" si="324"/>
        <v>0.44521115530157002</v>
      </c>
      <c r="AT119" s="410">
        <f>+SUMIFS('[1]SIIF 30 de Junio 2026'!$Z$4:$Z$749,'[1]SIIF 30 de Junio 2026'!$A$4:$A$749,$B119,'[1]SIIF 30 de Junio 2026'!$B$4:$B$749,$C119,'[1]SIIF 30 de Junio 2026'!$C$4:$C$749,$D119,'[1]SIIF 30 de Junio 2026'!$D$4:$D$749,$E119,'[1]SIIF 30 de Junio 2026'!$E$4:$E$749,$F119,'[1]SIIF 30 de Junio 2026'!$F$4:$F$749,$G119,'[1]SIIF 30 de Junio 2026'!$G$4:$G$749,$H119,'[1]SIIF 30 de Junio 2026'!$H$4:$H$749,$I119,'[1]SIIF 30 de Junio 2026'!$I$4:$I$749,$J119,'[1]SIIF 30 de Junio 2026'!$J$4:$J$749,$K119,'[1]SIIF 30 de Junio 2026'!$K$4:$K$749,$L119,'[1]SIIF 30 de Junio 2026'!$L$4:$L$749,$M119,'[1]SIIF 30 de Junio 2026'!$M$4:$M$749,$N119,'[1]SIIF 30 de Junio 2026'!$N$4:$N$749,$O119)/1000000</f>
        <v>47369.266512000002</v>
      </c>
      <c r="AU119" s="275">
        <f t="shared" si="325"/>
        <v>0.37527729260322445</v>
      </c>
      <c r="AV119" s="408">
        <f t="shared" si="326"/>
        <v>72108.72213899999</v>
      </c>
      <c r="AW119" s="356">
        <f>+AH119-AN119</f>
        <v>6746.7189069999949</v>
      </c>
      <c r="AX119" s="356">
        <f t="shared" si="328"/>
        <v>78855.441045999993</v>
      </c>
      <c r="AY119" s="355">
        <f t="shared" si="329"/>
        <v>-44022.352573999997</v>
      </c>
      <c r="AZ119" s="186">
        <f t="shared" si="330"/>
        <v>56196.647879499993</v>
      </c>
      <c r="BA119" s="273">
        <f t="shared" si="331"/>
        <v>0.84291978791282784</v>
      </c>
      <c r="BC119" s="245">
        <v>4.673133599687353E-3</v>
      </c>
      <c r="BD119" s="246">
        <v>0.89163885104098928</v>
      </c>
      <c r="BE119" s="246">
        <v>0.89163885104098928</v>
      </c>
      <c r="BF119" s="246">
        <v>0.89163885104098928</v>
      </c>
      <c r="BG119" s="246">
        <v>0.89163885104098928</v>
      </c>
      <c r="BH119" s="246">
        <v>0.92375227124944903</v>
      </c>
      <c r="BI119" s="246">
        <v>0.94916818083296606</v>
      </c>
      <c r="BJ119" s="246">
        <v>0.97458409041648297</v>
      </c>
      <c r="BK119" s="246">
        <v>1</v>
      </c>
      <c r="BL119" s="246">
        <v>1</v>
      </c>
      <c r="BM119" s="246">
        <v>1</v>
      </c>
      <c r="BN119" s="246">
        <v>1</v>
      </c>
      <c r="BP119" s="246">
        <v>0</v>
      </c>
      <c r="BQ119" s="246">
        <v>1.7231174799914605E-4</v>
      </c>
      <c r="BR119" s="246">
        <v>5.1693524399743808E-4</v>
      </c>
      <c r="BS119" s="246">
        <v>0.22260298810032123</v>
      </c>
      <c r="BT119" s="246">
        <v>0.22312510244524625</v>
      </c>
      <c r="BU119" s="246">
        <v>0.44521115530157002</v>
      </c>
      <c r="BV119" s="246">
        <v>0.44573326964649507</v>
      </c>
      <c r="BW119" s="246">
        <v>0.46775012293429552</v>
      </c>
      <c r="BX119" s="246">
        <v>0.71168589643134816</v>
      </c>
      <c r="BY119" s="246">
        <v>0.73388024056807544</v>
      </c>
      <c r="BZ119" s="246">
        <v>0.75589709385587589</v>
      </c>
      <c r="CA119" s="246">
        <v>1</v>
      </c>
      <c r="CC119" s="452">
        <f t="shared" si="332"/>
        <v>589.86492199999998</v>
      </c>
      <c r="CD119" s="452">
        <f t="shared" si="332"/>
        <v>112546.85322</v>
      </c>
      <c r="CE119" s="452">
        <f t="shared" si="332"/>
        <v>112546.85322</v>
      </c>
      <c r="CF119" s="452">
        <f t="shared" si="332"/>
        <v>112546.85322</v>
      </c>
      <c r="CG119" s="452">
        <f t="shared" si="332"/>
        <v>112546.85322</v>
      </c>
      <c r="CH119" s="452">
        <f t="shared" si="332"/>
        <v>116600.3602945</v>
      </c>
      <c r="CI119" s="452">
        <f t="shared" si="332"/>
        <v>119808.476049</v>
      </c>
      <c r="CJ119" s="452">
        <f t="shared" si="332"/>
        <v>123016.59180350001</v>
      </c>
      <c r="CK119" s="452">
        <f t="shared" si="332"/>
        <v>126224.70755799999</v>
      </c>
      <c r="CL119" s="452">
        <f t="shared" si="332"/>
        <v>126224.70755799999</v>
      </c>
      <c r="CM119" s="452">
        <f t="shared" si="332"/>
        <v>126224.70755799999</v>
      </c>
      <c r="CN119" s="452">
        <f t="shared" si="332"/>
        <v>126224.70755799999</v>
      </c>
      <c r="CP119" s="453">
        <f t="shared" si="335"/>
        <v>0</v>
      </c>
      <c r="CQ119" s="453">
        <f t="shared" si="333"/>
        <v>21.75</v>
      </c>
      <c r="CR119" s="453">
        <f t="shared" si="333"/>
        <v>65.25</v>
      </c>
      <c r="CS119" s="453">
        <f t="shared" si="333"/>
        <v>28097.997074499999</v>
      </c>
      <c r="CT119" s="453">
        <f t="shared" si="333"/>
        <v>28163.900805000001</v>
      </c>
      <c r="CU119" s="453">
        <f t="shared" si="333"/>
        <v>56196.6478795</v>
      </c>
      <c r="CV119" s="453">
        <f t="shared" si="333"/>
        <v>56262.551610000002</v>
      </c>
      <c r="CW119" s="453">
        <f t="shared" si="333"/>
        <v>59041.622477600002</v>
      </c>
      <c r="CX119" s="453">
        <f t="shared" si="334"/>
        <v>89832.344150199991</v>
      </c>
      <c r="CY119" s="453">
        <f t="shared" si="334"/>
        <v>92633.818748300007</v>
      </c>
      <c r="CZ119" s="453">
        <f t="shared" si="334"/>
        <v>95412.889615900014</v>
      </c>
      <c r="DA119" s="453">
        <f t="shared" si="334"/>
        <v>126224.70755799999</v>
      </c>
      <c r="DC119" s="452">
        <v>589864922</v>
      </c>
      <c r="DD119" s="453">
        <v>112546853220</v>
      </c>
      <c r="DE119" s="453">
        <v>112546853220</v>
      </c>
      <c r="DF119" s="453">
        <v>112546853220</v>
      </c>
      <c r="DG119" s="453">
        <v>112546853220</v>
      </c>
      <c r="DH119" s="453">
        <v>116600360294.5</v>
      </c>
      <c r="DI119" s="453">
        <v>119808476049</v>
      </c>
      <c r="DJ119" s="453">
        <v>123016591803.5</v>
      </c>
      <c r="DK119" s="453">
        <v>126224707558</v>
      </c>
      <c r="DL119" s="453">
        <v>126224707558</v>
      </c>
      <c r="DM119" s="453">
        <v>126224707558</v>
      </c>
      <c r="DN119" s="453">
        <v>126224707558</v>
      </c>
      <c r="DP119" s="453">
        <v>0</v>
      </c>
      <c r="DQ119" s="453">
        <v>21750000</v>
      </c>
      <c r="DR119" s="453">
        <v>65250000</v>
      </c>
      <c r="DS119" s="453">
        <v>28097997074.5</v>
      </c>
      <c r="DT119" s="453">
        <v>28163900805</v>
      </c>
      <c r="DU119" s="453">
        <v>56196647879.5</v>
      </c>
      <c r="DV119" s="453">
        <v>56262551610</v>
      </c>
      <c r="DW119" s="453">
        <v>59041622477.599998</v>
      </c>
      <c r="DX119" s="453">
        <v>89832344150.199997</v>
      </c>
      <c r="DY119" s="453">
        <v>92633818748.300003</v>
      </c>
      <c r="DZ119" s="453">
        <v>95412889615.900009</v>
      </c>
      <c r="EA119" s="453">
        <v>126224707558</v>
      </c>
      <c r="EC119" s="452">
        <v>1000000</v>
      </c>
      <c r="ED119" s="453">
        <v>1000000</v>
      </c>
      <c r="EE119" s="453">
        <v>1000000</v>
      </c>
      <c r="EF119" s="453">
        <v>1000000</v>
      </c>
      <c r="EG119" s="453">
        <v>1000000</v>
      </c>
      <c r="EH119" s="453">
        <v>1000000</v>
      </c>
      <c r="EI119" s="453">
        <v>1000000</v>
      </c>
      <c r="EJ119" s="453">
        <v>1000000</v>
      </c>
      <c r="EK119" s="453">
        <v>1000000</v>
      </c>
      <c r="EL119" s="453">
        <v>1000000</v>
      </c>
      <c r="EM119" s="453">
        <v>1000000</v>
      </c>
      <c r="EN119" s="453">
        <v>1000000</v>
      </c>
      <c r="EP119" s="453">
        <v>1000000</v>
      </c>
      <c r="EQ119" s="453">
        <v>1000000</v>
      </c>
      <c r="ER119" s="453">
        <v>1000000</v>
      </c>
      <c r="ES119" s="453">
        <v>1000000</v>
      </c>
      <c r="ET119" s="453">
        <v>1000000</v>
      </c>
      <c r="EU119" s="453">
        <v>1000000</v>
      </c>
      <c r="EV119" s="453">
        <v>1000000</v>
      </c>
      <c r="EW119" s="453">
        <v>1000000</v>
      </c>
      <c r="EX119" s="453">
        <v>1000000</v>
      </c>
      <c r="EY119" s="453">
        <v>1000000</v>
      </c>
      <c r="EZ119" s="453">
        <v>1000000</v>
      </c>
      <c r="FA119" s="453">
        <v>1000000</v>
      </c>
    </row>
    <row r="120" spans="1:208" ht="34.5" customHeight="1">
      <c r="A120" s="177"/>
      <c r="B120" s="177"/>
      <c r="C120" s="177"/>
      <c r="D120" s="251"/>
      <c r="E120" s="177"/>
      <c r="F120" s="177"/>
      <c r="G120" s="177"/>
      <c r="H120" s="177"/>
      <c r="I120" s="177"/>
      <c r="J120" s="177"/>
      <c r="K120" s="177"/>
      <c r="L120" s="177"/>
      <c r="M120" s="177"/>
      <c r="N120" s="177"/>
      <c r="O120" s="177"/>
      <c r="P120" s="177"/>
      <c r="Q120" s="177"/>
      <c r="R120" s="177"/>
      <c r="S120" s="227"/>
      <c r="T120" s="152" t="s">
        <v>245</v>
      </c>
      <c r="U120" s="384"/>
      <c r="V120" s="152" t="s">
        <v>245</v>
      </c>
      <c r="W120" s="335">
        <f t="shared" ref="W120:AH120" si="343">+SUM(W111:W119)</f>
        <v>1856051.005751</v>
      </c>
      <c r="X120" s="335">
        <f t="shared" si="343"/>
        <v>0</v>
      </c>
      <c r="Y120" s="335">
        <f t="shared" si="343"/>
        <v>0</v>
      </c>
      <c r="Z120" s="335">
        <f t="shared" si="343"/>
        <v>0</v>
      </c>
      <c r="AA120" s="335">
        <f t="shared" si="343"/>
        <v>0</v>
      </c>
      <c r="AB120" s="335">
        <f t="shared" si="343"/>
        <v>0</v>
      </c>
      <c r="AC120" s="335">
        <f t="shared" si="343"/>
        <v>0</v>
      </c>
      <c r="AD120" s="335">
        <f t="shared" si="343"/>
        <v>1856051.005751</v>
      </c>
      <c r="AE120" s="335">
        <f t="shared" si="343"/>
        <v>0</v>
      </c>
      <c r="AF120" s="335">
        <f t="shared" si="343"/>
        <v>1805887.5677460004</v>
      </c>
      <c r="AG120" s="335">
        <f t="shared" si="343"/>
        <v>50163.438005000004</v>
      </c>
      <c r="AH120" s="398">
        <f t="shared" si="343"/>
        <v>1062619.7737499198</v>
      </c>
      <c r="AI120" s="163">
        <f t="shared" si="317"/>
        <v>0.57251647204596079</v>
      </c>
      <c r="AJ120" s="263"/>
      <c r="AK120" s="264">
        <f>+SUM(AK111:AK119)</f>
        <v>1729731.0570494998</v>
      </c>
      <c r="AL120" s="181">
        <f>+SUM(AL111:AL119)</f>
        <v>-695978.82746049995</v>
      </c>
      <c r="AM120" s="166">
        <f>INDEX(BC120:BN120,MATCH($W$1,$BC$86:$BN$86,0))</f>
        <v>0.97573789382028364</v>
      </c>
      <c r="AN120" s="398">
        <f>+SUM(AN111:AN119)</f>
        <v>1011518.67924367</v>
      </c>
      <c r="AO120" s="179">
        <f t="shared" si="321"/>
        <v>0.54498431137369885</v>
      </c>
      <c r="AP120" s="265"/>
      <c r="AQ120" s="264">
        <f>+SUM(AQ111:AQ119)</f>
        <v>1065983.7835920088</v>
      </c>
      <c r="AR120" s="181">
        <f>+SUM(AR111:AR119)</f>
        <v>-54465.104348338806</v>
      </c>
      <c r="AS120" s="166">
        <f t="shared" si="324"/>
        <v>0.57432892753972986</v>
      </c>
      <c r="AT120" s="398">
        <f>+SUM(AT111:AT119)</f>
        <v>1011445.47924367</v>
      </c>
      <c r="AU120" s="179">
        <f t="shared" si="325"/>
        <v>0.54494487280235948</v>
      </c>
      <c r="AV120" s="398">
        <f>+SUM(AV111:AV119)</f>
        <v>793431.23200107994</v>
      </c>
      <c r="AW120" s="335">
        <f>+SUM(AW111:AW119)</f>
        <v>26767.021655249995</v>
      </c>
      <c r="AX120" s="337">
        <f>+SUM(AX111:AX119)</f>
        <v>764880.47005233006</v>
      </c>
      <c r="AY120" s="335">
        <f t="shared" si="329"/>
        <v>-1012456.3357449198</v>
      </c>
      <c r="AZ120" s="247">
        <f>+SUM(AZ111:AZ119)</f>
        <v>1035737.3981853712</v>
      </c>
      <c r="BA120" s="244">
        <f t="shared" si="331"/>
        <v>0.97661693110229209</v>
      </c>
      <c r="BC120" s="255">
        <f>CC120/$AD$120</f>
        <v>0.90837446368065256</v>
      </c>
      <c r="BD120" s="255">
        <f t="shared" ref="BD120:BN120" si="344">CD120/$AD$120</f>
        <v>0.96869445917167052</v>
      </c>
      <c r="BE120" s="255">
        <f t="shared" si="344"/>
        <v>0.97041139086704198</v>
      </c>
      <c r="BF120" s="255">
        <f t="shared" si="344"/>
        <v>0.97041139086704198</v>
      </c>
      <c r="BG120" s="255">
        <f t="shared" si="344"/>
        <v>0.97355395218185881</v>
      </c>
      <c r="BH120" s="255">
        <f t="shared" si="344"/>
        <v>0.97573789382028364</v>
      </c>
      <c r="BI120" s="255">
        <f t="shared" si="344"/>
        <v>0.99654307371450501</v>
      </c>
      <c r="BJ120" s="255">
        <f t="shared" si="344"/>
        <v>0.99827153685725245</v>
      </c>
      <c r="BK120" s="255">
        <f t="shared" si="344"/>
        <v>1</v>
      </c>
      <c r="BL120" s="255">
        <f t="shared" si="344"/>
        <v>1</v>
      </c>
      <c r="BM120" s="255">
        <f t="shared" si="344"/>
        <v>1</v>
      </c>
      <c r="BN120" s="255">
        <f t="shared" si="344"/>
        <v>1</v>
      </c>
      <c r="BP120" s="255">
        <f>CP120/$AD$120</f>
        <v>7.959055939677377E-4</v>
      </c>
      <c r="BQ120" s="255">
        <f>CQ120/$AD$120</f>
        <v>3.2243461703841212E-3</v>
      </c>
      <c r="BR120" s="255">
        <f t="shared" ref="BR120:BW120" si="345">CR120/$AD$120</f>
        <v>0.51506871917725106</v>
      </c>
      <c r="BS120" s="255">
        <f t="shared" si="345"/>
        <v>0.54761533959223585</v>
      </c>
      <c r="BT120" s="255">
        <f t="shared" si="345"/>
        <v>0.55506228131100233</v>
      </c>
      <c r="BU120" s="255">
        <f t="shared" si="345"/>
        <v>0.57432892753972986</v>
      </c>
      <c r="BV120" s="255">
        <f t="shared" si="345"/>
        <v>0.7805937603690305</v>
      </c>
      <c r="BW120" s="255">
        <f t="shared" si="345"/>
        <v>0.79225655435107267</v>
      </c>
      <c r="BX120" s="255">
        <f>CX120/$AD$120</f>
        <v>0.81956061625898402</v>
      </c>
      <c r="BY120" s="255">
        <f t="shared" ref="BY120:CA120" si="346">CY120/$AD$120</f>
        <v>0.82807922534288114</v>
      </c>
      <c r="BZ120" s="255">
        <f t="shared" si="346"/>
        <v>0.97289134414368217</v>
      </c>
      <c r="CA120" s="255">
        <f t="shared" si="346"/>
        <v>1.0000214056614285</v>
      </c>
      <c r="CC120" s="454">
        <f t="shared" ref="CC120:CN120" si="347">SUM(CC111:CC119)</f>
        <v>1685989.3369130003</v>
      </c>
      <c r="CD120" s="454">
        <f t="shared" si="347"/>
        <v>1797946.3252110002</v>
      </c>
      <c r="CE120" s="454">
        <f t="shared" si="347"/>
        <v>1801133.038011</v>
      </c>
      <c r="CF120" s="454">
        <f t="shared" si="347"/>
        <v>1801133.038011</v>
      </c>
      <c r="CG120" s="454">
        <f t="shared" si="347"/>
        <v>1806965.7921</v>
      </c>
      <c r="CH120" s="454">
        <f t="shared" si="347"/>
        <v>1811019.2991744999</v>
      </c>
      <c r="CI120" s="454">
        <f t="shared" si="347"/>
        <v>1849634.774242</v>
      </c>
      <c r="CJ120" s="454">
        <f t="shared" si="347"/>
        <v>1852842.8899965</v>
      </c>
      <c r="CK120" s="454">
        <f t="shared" si="347"/>
        <v>1856051.005751</v>
      </c>
      <c r="CL120" s="454">
        <f t="shared" si="347"/>
        <v>1856051.005751</v>
      </c>
      <c r="CM120" s="454">
        <f t="shared" si="347"/>
        <v>1856051.005751</v>
      </c>
      <c r="CN120" s="454">
        <f t="shared" si="347"/>
        <v>1856051.005751</v>
      </c>
      <c r="CP120" s="454">
        <f t="shared" ref="CP120:DA120" si="348">SUM(CP111:CP119)</f>
        <v>1477.2413781666667</v>
      </c>
      <c r="CQ120" s="454">
        <f t="shared" si="348"/>
        <v>5984.5509524308336</v>
      </c>
      <c r="CR120" s="454">
        <f t="shared" si="348"/>
        <v>955993.81425981631</v>
      </c>
      <c r="CS120" s="454">
        <f t="shared" si="348"/>
        <v>1016402.0018148448</v>
      </c>
      <c r="CT120" s="454">
        <f t="shared" si="348"/>
        <v>1030223.9054817304</v>
      </c>
      <c r="CU120" s="454">
        <f t="shared" si="348"/>
        <v>1065983.7835920088</v>
      </c>
      <c r="CV120" s="454">
        <f t="shared" si="348"/>
        <v>1448821.8340158942</v>
      </c>
      <c r="CW120" s="454">
        <f t="shared" si="348"/>
        <v>1470468.5745161301</v>
      </c>
      <c r="CX120" s="454">
        <f t="shared" si="348"/>
        <v>1521146.3060813968</v>
      </c>
      <c r="CY120" s="454">
        <f t="shared" si="348"/>
        <v>1536957.2790391636</v>
      </c>
      <c r="CZ120" s="454">
        <f t="shared" si="348"/>
        <v>1805735.9577843235</v>
      </c>
      <c r="DA120" s="454">
        <f t="shared" si="348"/>
        <v>1856090.735750423</v>
      </c>
      <c r="DC120" s="454">
        <f t="shared" ref="DC120:DN120" si="349">SUM(DC111:DC119)</f>
        <v>1685989336913</v>
      </c>
      <c r="DD120" s="454">
        <f t="shared" si="349"/>
        <v>1797946325211</v>
      </c>
      <c r="DE120" s="454">
        <f t="shared" si="349"/>
        <v>1801133038011</v>
      </c>
      <c r="DF120" s="454">
        <f t="shared" si="349"/>
        <v>1801133038011</v>
      </c>
      <c r="DG120" s="454">
        <f t="shared" si="349"/>
        <v>1806965792100</v>
      </c>
      <c r="DH120" s="454">
        <f t="shared" si="349"/>
        <v>1811019299174.5</v>
      </c>
      <c r="DI120" s="454">
        <f t="shared" si="349"/>
        <v>1849634774242</v>
      </c>
      <c r="DJ120" s="454">
        <f t="shared" si="349"/>
        <v>1852842889996.5</v>
      </c>
      <c r="DK120" s="454">
        <f t="shared" si="349"/>
        <v>1856051005751</v>
      </c>
      <c r="DL120" s="454">
        <f t="shared" si="349"/>
        <v>1856051005751</v>
      </c>
      <c r="DM120" s="454">
        <f t="shared" si="349"/>
        <v>1856051005751</v>
      </c>
      <c r="DN120" s="454">
        <f t="shared" si="349"/>
        <v>1856051005751</v>
      </c>
      <c r="DP120" s="454">
        <f t="shared" ref="DP120:EA120" si="350">SUM(DP111:DP119)</f>
        <v>1477241378.1666667</v>
      </c>
      <c r="DQ120" s="454">
        <f t="shared" si="350"/>
        <v>5984550952.4308338</v>
      </c>
      <c r="DR120" s="454">
        <f t="shared" si="350"/>
        <v>955993814259.81628</v>
      </c>
      <c r="DS120" s="454">
        <f t="shared" si="350"/>
        <v>1016402001814.8448</v>
      </c>
      <c r="DT120" s="454">
        <f t="shared" si="350"/>
        <v>1030223905481.7303</v>
      </c>
      <c r="DU120" s="454">
        <f t="shared" si="350"/>
        <v>1065983783592.0088</v>
      </c>
      <c r="DV120" s="454">
        <f t="shared" si="350"/>
        <v>1448821834015.8948</v>
      </c>
      <c r="DW120" s="454">
        <f t="shared" si="350"/>
        <v>1470468574516.1296</v>
      </c>
      <c r="DX120" s="454">
        <f t="shared" si="350"/>
        <v>1521146306081.3965</v>
      </c>
      <c r="DY120" s="454">
        <f t="shared" si="350"/>
        <v>1536957279039.1638</v>
      </c>
      <c r="DZ120" s="454">
        <f t="shared" si="350"/>
        <v>1805735957784.323</v>
      </c>
      <c r="EA120" s="454">
        <f t="shared" si="350"/>
        <v>1856090735750.4229</v>
      </c>
      <c r="EC120" s="454">
        <v>1000000</v>
      </c>
      <c r="ED120" s="454">
        <v>1000000</v>
      </c>
      <c r="EE120" s="454">
        <v>1000000</v>
      </c>
      <c r="EF120" s="454">
        <v>1000000</v>
      </c>
      <c r="EG120" s="454">
        <v>1000000</v>
      </c>
      <c r="EH120" s="454">
        <v>1000000</v>
      </c>
      <c r="EI120" s="454">
        <v>1000000</v>
      </c>
      <c r="EJ120" s="454">
        <v>1000000</v>
      </c>
      <c r="EK120" s="454">
        <v>1000000</v>
      </c>
      <c r="EL120" s="454">
        <v>1000000</v>
      </c>
      <c r="EM120" s="454">
        <v>1000000</v>
      </c>
      <c r="EN120" s="454">
        <v>1000000</v>
      </c>
      <c r="EP120" s="460">
        <v>1000000</v>
      </c>
      <c r="EQ120" s="460">
        <v>1000000</v>
      </c>
      <c r="ER120" s="460">
        <v>1000000</v>
      </c>
      <c r="ES120" s="460">
        <v>1000000</v>
      </c>
      <c r="ET120" s="460">
        <v>1000000</v>
      </c>
      <c r="EU120" s="460">
        <v>1000000</v>
      </c>
      <c r="EV120" s="460">
        <v>1000000</v>
      </c>
      <c r="EW120" s="460">
        <v>1000000</v>
      </c>
      <c r="EX120" s="460">
        <v>1000000</v>
      </c>
      <c r="EY120" s="460">
        <v>1000000</v>
      </c>
      <c r="EZ120" s="460">
        <v>1000000</v>
      </c>
      <c r="FA120" s="460">
        <v>1000000</v>
      </c>
    </row>
    <row r="121" spans="1:208" ht="47.25" customHeight="1">
      <c r="A121" s="177"/>
      <c r="B121" s="177"/>
      <c r="C121" s="177"/>
      <c r="D121" s="177"/>
      <c r="E121" s="177"/>
      <c r="F121" s="177"/>
      <c r="G121" s="177"/>
      <c r="H121" s="177"/>
      <c r="I121" s="177"/>
      <c r="J121" s="177"/>
      <c r="K121" s="177"/>
      <c r="L121" s="177"/>
      <c r="M121" s="177"/>
      <c r="N121" s="177"/>
      <c r="O121" s="177"/>
      <c r="P121" s="177"/>
      <c r="Q121" s="177"/>
      <c r="R121" s="177"/>
      <c r="S121" s="227"/>
      <c r="T121" s="250" t="s">
        <v>122</v>
      </c>
      <c r="U121" s="383"/>
      <c r="V121" s="250" t="s">
        <v>122</v>
      </c>
      <c r="W121" s="152" t="s">
        <v>425</v>
      </c>
      <c r="X121" s="152" t="s">
        <v>123</v>
      </c>
      <c r="Y121" s="152" t="s">
        <v>124</v>
      </c>
      <c r="Z121" s="152" t="s">
        <v>125</v>
      </c>
      <c r="AA121" s="152" t="s">
        <v>126</v>
      </c>
      <c r="AB121" s="152" t="s">
        <v>127</v>
      </c>
      <c r="AC121" s="151" t="s">
        <v>128</v>
      </c>
      <c r="AD121" s="394" t="s">
        <v>424</v>
      </c>
      <c r="AE121" s="151" t="s">
        <v>423</v>
      </c>
      <c r="AF121" s="151" t="s">
        <v>129</v>
      </c>
      <c r="AG121" s="151" t="s">
        <v>130</v>
      </c>
      <c r="AH121" s="394" t="s">
        <v>7</v>
      </c>
      <c r="AI121" s="153" t="s">
        <v>131</v>
      </c>
      <c r="AJ121" s="154" t="s">
        <v>132</v>
      </c>
      <c r="AK121" s="154" t="s">
        <v>133</v>
      </c>
      <c r="AL121" s="154" t="s">
        <v>134</v>
      </c>
      <c r="AM121" s="155" t="s">
        <v>135</v>
      </c>
      <c r="AN121" s="394" t="s">
        <v>136</v>
      </c>
      <c r="AO121" s="153" t="s">
        <v>137</v>
      </c>
      <c r="AP121" s="228"/>
      <c r="AQ121" s="266" t="s">
        <v>139</v>
      </c>
      <c r="AR121" s="232" t="s">
        <v>140</v>
      </c>
      <c r="AS121" s="267" t="s">
        <v>141</v>
      </c>
      <c r="AT121" s="394" t="s">
        <v>142</v>
      </c>
      <c r="AU121" s="153" t="s">
        <v>143</v>
      </c>
      <c r="AV121" s="407" t="s">
        <v>144</v>
      </c>
      <c r="AW121" s="348" t="s">
        <v>145</v>
      </c>
      <c r="AX121" s="348" t="s">
        <v>146</v>
      </c>
      <c r="AY121" s="329" t="s">
        <v>147</v>
      </c>
      <c r="AZ121" s="232" t="s">
        <v>148</v>
      </c>
      <c r="BA121" s="233" t="s">
        <v>149</v>
      </c>
      <c r="BC121" s="158" t="s">
        <v>150</v>
      </c>
      <c r="BD121" s="158" t="s">
        <v>151</v>
      </c>
      <c r="BE121" s="158" t="s">
        <v>152</v>
      </c>
      <c r="BF121" s="158" t="s">
        <v>153</v>
      </c>
      <c r="BG121" s="158" t="s">
        <v>154</v>
      </c>
      <c r="BH121" s="158" t="s">
        <v>155</v>
      </c>
      <c r="BI121" s="158" t="s">
        <v>156</v>
      </c>
      <c r="BJ121" s="158" t="s">
        <v>157</v>
      </c>
      <c r="BK121" s="158" t="s">
        <v>104</v>
      </c>
      <c r="BL121" s="158" t="s">
        <v>158</v>
      </c>
      <c r="BM121" s="158" t="s">
        <v>159</v>
      </c>
      <c r="BN121" s="158" t="s">
        <v>160</v>
      </c>
      <c r="BP121" s="158" t="s">
        <v>150</v>
      </c>
      <c r="BQ121" s="158" t="s">
        <v>151</v>
      </c>
      <c r="BR121" s="158" t="s">
        <v>152</v>
      </c>
      <c r="BS121" s="158" t="s">
        <v>153</v>
      </c>
      <c r="BT121" s="158" t="s">
        <v>154</v>
      </c>
      <c r="BU121" s="158" t="s">
        <v>155</v>
      </c>
      <c r="BV121" s="158" t="s">
        <v>156</v>
      </c>
      <c r="BW121" s="158" t="s">
        <v>157</v>
      </c>
      <c r="BX121" s="158" t="s">
        <v>104</v>
      </c>
      <c r="BY121" s="158" t="s">
        <v>158</v>
      </c>
      <c r="BZ121" s="158" t="s">
        <v>159</v>
      </c>
      <c r="CA121" s="158" t="s">
        <v>160</v>
      </c>
      <c r="CC121" s="447" t="s">
        <v>150</v>
      </c>
      <c r="CD121" s="447" t="s">
        <v>151</v>
      </c>
      <c r="CE121" s="447" t="s">
        <v>152</v>
      </c>
      <c r="CF121" s="447" t="s">
        <v>153</v>
      </c>
      <c r="CG121" s="447" t="s">
        <v>154</v>
      </c>
      <c r="CH121" s="447" t="s">
        <v>155</v>
      </c>
      <c r="CI121" s="447" t="s">
        <v>156</v>
      </c>
      <c r="CJ121" s="447" t="s">
        <v>157</v>
      </c>
      <c r="CK121" s="447" t="s">
        <v>104</v>
      </c>
      <c r="CL121" s="447" t="s">
        <v>158</v>
      </c>
      <c r="CM121" s="447" t="s">
        <v>159</v>
      </c>
      <c r="CN121" s="447" t="s">
        <v>160</v>
      </c>
      <c r="CP121" s="447" t="s">
        <v>150</v>
      </c>
      <c r="CQ121" s="447" t="s">
        <v>151</v>
      </c>
      <c r="CR121" s="447" t="s">
        <v>152</v>
      </c>
      <c r="CS121" s="447" t="s">
        <v>153</v>
      </c>
      <c r="CT121" s="447" t="s">
        <v>154</v>
      </c>
      <c r="CU121" s="447" t="s">
        <v>155</v>
      </c>
      <c r="CV121" s="447" t="s">
        <v>156</v>
      </c>
      <c r="CW121" s="447" t="s">
        <v>157</v>
      </c>
      <c r="CX121" s="447" t="s">
        <v>104</v>
      </c>
      <c r="CY121" s="447" t="s">
        <v>158</v>
      </c>
      <c r="CZ121" s="447" t="s">
        <v>159</v>
      </c>
      <c r="DA121" s="447" t="s">
        <v>160</v>
      </c>
      <c r="DC121" s="447" t="s">
        <v>150</v>
      </c>
      <c r="DD121" s="447" t="s">
        <v>151</v>
      </c>
      <c r="DE121" s="447" t="s">
        <v>152</v>
      </c>
      <c r="DF121" s="447" t="s">
        <v>153</v>
      </c>
      <c r="DG121" s="447" t="s">
        <v>154</v>
      </c>
      <c r="DH121" s="447" t="s">
        <v>155</v>
      </c>
      <c r="DI121" s="447" t="s">
        <v>156</v>
      </c>
      <c r="DJ121" s="447" t="s">
        <v>157</v>
      </c>
      <c r="DK121" s="447" t="s">
        <v>104</v>
      </c>
      <c r="DL121" s="447" t="s">
        <v>158</v>
      </c>
      <c r="DM121" s="447" t="s">
        <v>159</v>
      </c>
      <c r="DN121" s="447" t="s">
        <v>160</v>
      </c>
      <c r="DP121" s="447" t="s">
        <v>150</v>
      </c>
      <c r="DQ121" s="447" t="s">
        <v>151</v>
      </c>
      <c r="DR121" s="447" t="s">
        <v>152</v>
      </c>
      <c r="DS121" s="447" t="s">
        <v>153</v>
      </c>
      <c r="DT121" s="447" t="s">
        <v>154</v>
      </c>
      <c r="DU121" s="447" t="s">
        <v>155</v>
      </c>
      <c r="DV121" s="447" t="s">
        <v>156</v>
      </c>
      <c r="DW121" s="447" t="s">
        <v>157</v>
      </c>
      <c r="DX121" s="447" t="s">
        <v>104</v>
      </c>
      <c r="DY121" s="447" t="s">
        <v>158</v>
      </c>
      <c r="DZ121" s="447" t="s">
        <v>159</v>
      </c>
      <c r="EA121" s="447" t="s">
        <v>160</v>
      </c>
      <c r="EC121" s="447" t="s">
        <v>150</v>
      </c>
      <c r="ED121" s="447" t="s">
        <v>151</v>
      </c>
      <c r="EE121" s="447" t="s">
        <v>152</v>
      </c>
      <c r="EF121" s="447" t="s">
        <v>153</v>
      </c>
      <c r="EG121" s="447" t="s">
        <v>154</v>
      </c>
      <c r="EH121" s="447" t="s">
        <v>155</v>
      </c>
      <c r="EI121" s="447" t="s">
        <v>156</v>
      </c>
      <c r="EJ121" s="447" t="s">
        <v>157</v>
      </c>
      <c r="EK121" s="447" t="s">
        <v>104</v>
      </c>
      <c r="EL121" s="447" t="s">
        <v>158</v>
      </c>
      <c r="EM121" s="447" t="s">
        <v>159</v>
      </c>
      <c r="EN121" s="447" t="s">
        <v>160</v>
      </c>
      <c r="EP121" s="447" t="s">
        <v>150</v>
      </c>
      <c r="EQ121" s="447" t="s">
        <v>151</v>
      </c>
      <c r="ER121" s="447" t="s">
        <v>152</v>
      </c>
      <c r="ES121" s="447" t="s">
        <v>153</v>
      </c>
      <c r="ET121" s="447" t="s">
        <v>154</v>
      </c>
      <c r="EU121" s="447" t="s">
        <v>155</v>
      </c>
      <c r="EV121" s="447" t="s">
        <v>156</v>
      </c>
      <c r="EW121" s="447" t="s">
        <v>157</v>
      </c>
      <c r="EX121" s="447" t="s">
        <v>104</v>
      </c>
      <c r="EY121" s="447" t="s">
        <v>158</v>
      </c>
      <c r="EZ121" s="447" t="s">
        <v>159</v>
      </c>
      <c r="FA121" s="447" t="s">
        <v>160</v>
      </c>
    </row>
    <row r="122" spans="1:208" ht="45.75" customHeight="1">
      <c r="A122" s="551"/>
      <c r="B122" s="551" t="s">
        <v>180</v>
      </c>
      <c r="C122" s="554" t="s">
        <v>181</v>
      </c>
      <c r="D122" s="441" t="s">
        <v>246</v>
      </c>
      <c r="E122" s="177" t="s">
        <v>173</v>
      </c>
      <c r="F122" s="177" t="s">
        <v>161</v>
      </c>
      <c r="G122" s="177" t="s">
        <v>161</v>
      </c>
      <c r="H122" s="177" t="s">
        <v>161</v>
      </c>
      <c r="I122" s="177" t="s">
        <v>161</v>
      </c>
      <c r="J122" s="177" t="s">
        <v>161</v>
      </c>
      <c r="K122" s="177" t="s">
        <v>161</v>
      </c>
      <c r="L122" s="177" t="s">
        <v>161</v>
      </c>
      <c r="M122" s="177" t="s">
        <v>161</v>
      </c>
      <c r="N122" s="177" t="s">
        <v>161</v>
      </c>
      <c r="O122" s="177" t="s">
        <v>161</v>
      </c>
      <c r="P122" s="177"/>
      <c r="Q122" s="177"/>
      <c r="R122" s="177" t="s">
        <v>247</v>
      </c>
      <c r="S122" s="227"/>
      <c r="T122" s="433" t="s">
        <v>19</v>
      </c>
      <c r="U122" s="587">
        <v>202300000000248</v>
      </c>
      <c r="V122" s="583" t="s">
        <v>462</v>
      </c>
      <c r="W122" s="350">
        <f>+SUMIFS('[1]SIIF 30 de Junio 2026'!$P$4:$P$749,'[1]SIIF 30 de Junio 2026'!$A$4:$A$749,$B122,'[1]SIIF 30 de Junio 2026'!$B$4:$B$749,$C122,'[1]SIIF 30 de Junio 2026'!$C$4:$C$749,$D122)/1000000</f>
        <v>5700000</v>
      </c>
      <c r="X122" s="342"/>
      <c r="Y122" s="342">
        <f>+SUMIFS('[1]SIIF 30 de Junio 2026'!$R$4:$R$749,'[1]SIIF 30 de Junio 2026'!$A$4:$A$749,$B122,'[1]SIIF 30 de Junio 2026'!$B$4:$B$749,$C122,'[1]SIIF 30 de Junio 2026'!$C$4:$C$749,$D122)/1000000</f>
        <v>0</v>
      </c>
      <c r="Z122" s="342"/>
      <c r="AA122" s="342">
        <f>+SUMIFS('[1]SIIF 30 de Junio 2026'!$Q$4:$Q$749,'[1]SIIF 30 de Junio 2026'!$A$4:$A$749,$B122,'[1]SIIF 30 de Junio 2026'!$B$4:$B$749,$C122,'[1]SIIF 30 de Junio 2026'!$C$4:$C$749,$D122)/1000000</f>
        <v>0</v>
      </c>
      <c r="AB122" s="342"/>
      <c r="AC122" s="342"/>
      <c r="AD122" s="403">
        <f>+SUMIFS('[1]SIIF 30 de Junio 2026'!$S$4:$S$749,'[1]SIIF 30 de Junio 2026'!$A$4:$A$749,$B122,'[1]SIIF 30 de Junio 2026'!$B$4:$B$749,$C122,'[1]SIIF 30 de Junio 2026'!$C$4:$C$749,$D122)/1000000</f>
        <v>5700000</v>
      </c>
      <c r="AE122" s="350">
        <f>+SUMIFS('[1]SIIF 30 de Junio 2026'!$T$4:$T$749,'[1]SIIF 30 de Junio 2026'!$A$4:$A$749,$B122,'[1]SIIF 30 de Junio 2026'!$B$4:$B$749,$C122,'[1]SIIF 30 de Junio 2026'!$C$4:$C$749,$D122)/1000000</f>
        <v>0</v>
      </c>
      <c r="AF122" s="350">
        <f>+SUMIFS('[1]SIIF 30 de Junio 2026'!$U$4:$U$749,'[1]SIIF 30 de Junio 2026'!$A$4:$A$749,$B122,'[1]SIIF 30 de Junio 2026'!$B$4:$B$749,$C122,'[1]SIIF 30 de Junio 2026'!$C$4:$C$749,$D122)/1000000</f>
        <v>5699981.9124330003</v>
      </c>
      <c r="AG122" s="342">
        <f>+SUMIFS('[1]SIIF 30 de Junio 2026'!$V$4:$V$749,'[1]SIIF 30 de Junio 2026'!$A$4:$A$749,$B122,'[1]SIIF 30 de Junio 2026'!$B$4:$B$749,$C122,'[1]SIIF 30 de Junio 2026'!$C$4:$C$749,$D122)/1000000</f>
        <v>18.087567</v>
      </c>
      <c r="AH122" s="404">
        <f>+SUMIFS('[1]SIIF 30 de Junio 2026'!$W$4:$W$749,'[1]SIIF 30 de Junio 2026'!$A$4:$A$749,$B122,'[1]SIIF 30 de Junio 2026'!$B$4:$B$749,$C122,'[1]SIIF 30 de Junio 2026'!$C$4:$C$749,$D122,'[1]SIIF 30 de Junio 2026'!$D$4:$D$749,$E122,'[1]SIIF 30 de Junio 2026'!$E$4:$E$749,$F122,'[1]SIIF 30 de Junio 2026'!$F$4:$F$749,$G122,'[1]SIIF 30 de Junio 2026'!$G$4:$G$749,$H122,'[1]SIIF 30 de Junio 2026'!$H$4:$H$749,$I122,'[1]SIIF 30 de Junio 2026'!$I$4:$I$749,$J122,'[1]SIIF 30 de Junio 2026'!$J$4:$J$749,$K122,'[1]SIIF 30 de Junio 2026'!$K$4:$K$749,$L122,'[1]SIIF 30 de Junio 2026'!$L$4:$L$749,$M122,'[1]SIIF 30 de Junio 2026'!$M$4:$M$749,$N122,'[1]SIIF 30 de Junio 2026'!$N$4:$N$749,$O122)/1000000</f>
        <v>3205570.0318809999</v>
      </c>
      <c r="AI122" s="268">
        <f t="shared" ref="AI122:AI137" si="351">+AH122/AD122</f>
        <v>0.56238070734754386</v>
      </c>
      <c r="AJ122" s="269"/>
      <c r="AK122" s="240">
        <f t="shared" ref="AK122:AK132" si="352">INDEX(CC122:CN122,MATCH($W$1,$CC$86:$CN$86,0))</f>
        <v>3272738.8182096072</v>
      </c>
      <c r="AL122" s="240">
        <f t="shared" ref="AL122:AL130" si="353">+AH122-AK122</f>
        <v>-67168.786328607239</v>
      </c>
      <c r="AM122" s="166">
        <f t="shared" ref="AM122:AM137" si="354">INDEX(BC122:BN122,MATCH($W$1,$BC$86:$BN$86,0))</f>
        <v>0.57416470494905381</v>
      </c>
      <c r="AN122" s="408">
        <f>+SUMIFS('[1]SIIF 30 de Junio 2026'!$X$4:$X$749,'[1]SIIF 30 de Junio 2026'!$A$4:$A$749,$B122,'[1]SIIF 30 de Junio 2026'!$B$4:$B$749,$C122,'[1]SIIF 30 de Junio 2026'!$C$4:$C$749,$D122,'[1]SIIF 30 de Junio 2026'!$D$4:$D$749,$E122,'[1]SIIF 30 de Junio 2026'!$E$4:$E$749,$F122,'[1]SIIF 30 de Junio 2026'!$F$4:$F$749,$G122,'[1]SIIF 30 de Junio 2026'!$G$4:$G$749,$H122,'[1]SIIF 30 de Junio 2026'!$H$4:$H$749,$I122,'[1]SIIF 30 de Junio 2026'!$I$4:$I$749,$J122,'[1]SIIF 30 de Junio 2026'!$J$4:$J$749,$K122,'[1]SIIF 30 de Junio 2026'!$K$4:$K$749,$L122,'[1]SIIF 30 de Junio 2026'!$L$4:$L$749,$M122,'[1]SIIF 30 de Junio 2026'!$M$4:$M$749,$N122,'[1]SIIF 30 de Junio 2026'!$N$4:$N$749,$O122)/1000000</f>
        <v>3202957.243576</v>
      </c>
      <c r="AO122" s="268">
        <f t="shared" ref="AO122:AO137" si="355">+AN122/AD122</f>
        <v>0.56192232343438597</v>
      </c>
      <c r="AP122" s="269"/>
      <c r="AQ122" s="240">
        <f t="shared" ref="AQ122:AQ132" si="356">INDEX(CP122:DA122,MATCH($W$1,$CP$86:$DA$86,0))</f>
        <v>2792132.0725370538</v>
      </c>
      <c r="AR122" s="240">
        <f t="shared" ref="AR122:AR130" si="357">+AN122-AQ122</f>
        <v>410825.17103894614</v>
      </c>
      <c r="AS122" s="166">
        <f t="shared" ref="AS122:AS137" si="358">INDEX(BP122:CA122,MATCH($W$1,$BP$86:$CA$86,0))</f>
        <v>0.48984773202404452</v>
      </c>
      <c r="AT122" s="408">
        <f>+SUMIFS('[1]SIIF 30 de Junio 2026'!$Z$4:$Z$749,'[1]SIIF 30 de Junio 2026'!$A$4:$A$749,$B122,'[1]SIIF 30 de Junio 2026'!$B$4:$B$749,$C122,'[1]SIIF 30 de Junio 2026'!$C$4:$C$749,$D122,'[1]SIIF 30 de Junio 2026'!$D$4:$D$749,$E122,'[1]SIIF 30 de Junio 2026'!$E$4:$E$749,$F122,'[1]SIIF 30 de Junio 2026'!$F$4:$F$749,$G122,'[1]SIIF 30 de Junio 2026'!$G$4:$G$749,$H122,'[1]SIIF 30 de Junio 2026'!$H$4:$H$749,$I122,'[1]SIIF 30 de Junio 2026'!$I$4:$I$749,$J122,'[1]SIIF 30 de Junio 2026'!$J$4:$J$749,$K122,'[1]SIIF 30 de Junio 2026'!$K$4:$K$749,$L122,'[1]SIIF 30 de Junio 2026'!$L$4:$L$749,$M122,'[1]SIIF 30 de Junio 2026'!$M$4:$M$749,$N122,'[1]SIIF 30 de Junio 2026'!$N$4:$N$749,$O122)/1000000</f>
        <v>3202951.243576</v>
      </c>
      <c r="AU122" s="268">
        <f t="shared" ref="AU122:AU137" si="359">+AT122/AD122</f>
        <v>0.56192127080280696</v>
      </c>
      <c r="AV122" s="408">
        <f t="shared" ref="AV122:AV132" si="360">+AD122-AH122</f>
        <v>2494429.9681190001</v>
      </c>
      <c r="AW122" s="351">
        <f t="shared" ref="AW122:AW130" si="361">+AH122-AN122</f>
        <v>2612.7883049999364</v>
      </c>
      <c r="AX122" s="351">
        <f t="shared" ref="AX122:AX132" si="362">+AD122-AN122</f>
        <v>2497042.756424</v>
      </c>
      <c r="AY122" s="350">
        <f t="shared" ref="AY122:AY130" si="363">+AG122-AH122</f>
        <v>-3205551.9443139997</v>
      </c>
      <c r="AZ122" s="186">
        <f t="shared" ref="AZ122:AZ132" si="364">AD122*AS122</f>
        <v>2792132.0725370538</v>
      </c>
      <c r="BA122" s="244">
        <f t="shared" ref="BA122:BA136" si="365">IF(AND(AZ122=0,AN122&gt;AZ122),1,IFERROR(AN122/AZ122,1))</f>
        <v>1.1471367257586969</v>
      </c>
      <c r="BC122" s="245">
        <v>0.11740301284697195</v>
      </c>
      <c r="BD122" s="274">
        <v>0.11740301284697195</v>
      </c>
      <c r="BE122" s="274">
        <v>0.20138555974338482</v>
      </c>
      <c r="BF122" s="274">
        <v>0.37701467001619532</v>
      </c>
      <c r="BG122" s="274">
        <v>0.49018215805264098</v>
      </c>
      <c r="BH122" s="274">
        <v>0.57416470494905381</v>
      </c>
      <c r="BI122" s="274">
        <v>0.74979381522186439</v>
      </c>
      <c r="BJ122" s="274">
        <v>0.86296130325831</v>
      </c>
      <c r="BK122" s="274">
        <v>0.94173871496835926</v>
      </c>
      <c r="BL122" s="274">
        <v>0.98096817233385969</v>
      </c>
      <c r="BM122" s="274">
        <v>1</v>
      </c>
      <c r="BN122" s="246">
        <v>1</v>
      </c>
      <c r="BP122" s="246">
        <v>0</v>
      </c>
      <c r="BQ122" s="246">
        <v>0.11687906376012984</v>
      </c>
      <c r="BR122" s="246">
        <v>0.11692860404837546</v>
      </c>
      <c r="BS122" s="246">
        <v>0.2009563721856655</v>
      </c>
      <c r="BT122" s="246">
        <v>0.37663502274672167</v>
      </c>
      <c r="BU122" s="246">
        <v>0.48984773202404452</v>
      </c>
      <c r="BV122" s="246">
        <v>0.57387981920870301</v>
      </c>
      <c r="BW122" s="246">
        <v>0.74955415072239073</v>
      </c>
      <c r="BX122" s="246">
        <v>0.862771179047082</v>
      </c>
      <c r="BY122" s="246">
        <v>0.94159381199800829</v>
      </c>
      <c r="BZ122" s="246">
        <v>0.98087280965175438</v>
      </c>
      <c r="CA122" s="246">
        <v>1</v>
      </c>
      <c r="CC122" s="452">
        <f t="shared" ref="CC122:CN132" si="366">DC122/EC122</f>
        <v>669197.1732277401</v>
      </c>
      <c r="CD122" s="452">
        <f t="shared" si="366"/>
        <v>669197.1732277401</v>
      </c>
      <c r="CE122" s="452">
        <f t="shared" si="366"/>
        <v>1147897.6905372934</v>
      </c>
      <c r="CF122" s="452">
        <f t="shared" si="366"/>
        <v>2148983.6190923136</v>
      </c>
      <c r="CG122" s="452">
        <f t="shared" si="366"/>
        <v>2794038.3009000537</v>
      </c>
      <c r="CH122" s="452">
        <f t="shared" si="366"/>
        <v>3272738.8182096072</v>
      </c>
      <c r="CI122" s="452">
        <f t="shared" si="366"/>
        <v>4273824.7467646273</v>
      </c>
      <c r="CJ122" s="452">
        <f t="shared" si="366"/>
        <v>4918879.4285723669</v>
      </c>
      <c r="CK122" s="452">
        <f t="shared" si="366"/>
        <v>5367910.6753196474</v>
      </c>
      <c r="CL122" s="452">
        <f t="shared" si="366"/>
        <v>5591518.5823029997</v>
      </c>
      <c r="CM122" s="452">
        <f t="shared" si="366"/>
        <v>5700000</v>
      </c>
      <c r="CN122" s="452">
        <f t="shared" si="366"/>
        <v>5700000</v>
      </c>
      <c r="CP122" s="453">
        <f t="shared" ref="CP122:DA132" si="367">DP122/EP122</f>
        <v>0</v>
      </c>
      <c r="CQ122" s="453">
        <f t="shared" si="367"/>
        <v>666210.66343274014</v>
      </c>
      <c r="CR122" s="453">
        <f t="shared" si="367"/>
        <v>666493.0430757401</v>
      </c>
      <c r="CS122" s="453">
        <f t="shared" si="367"/>
        <v>1145451.3214582934</v>
      </c>
      <c r="CT122" s="453">
        <f t="shared" si="367"/>
        <v>2146819.6296563135</v>
      </c>
      <c r="CU122" s="453">
        <f t="shared" si="367"/>
        <v>2792132.0725370538</v>
      </c>
      <c r="CV122" s="453">
        <f t="shared" si="367"/>
        <v>3271114.969489607</v>
      </c>
      <c r="CW122" s="453">
        <f t="shared" si="367"/>
        <v>4272458.659117627</v>
      </c>
      <c r="CX122" s="453">
        <f t="shared" si="367"/>
        <v>4917795.7205683673</v>
      </c>
      <c r="CY122" s="453">
        <f t="shared" si="367"/>
        <v>5367084.7283886475</v>
      </c>
      <c r="CZ122" s="453">
        <f t="shared" si="367"/>
        <v>5590975.0150149995</v>
      </c>
      <c r="DA122" s="453">
        <f t="shared" si="367"/>
        <v>5700000</v>
      </c>
      <c r="DC122" s="456">
        <v>669197173227.74011</v>
      </c>
      <c r="DD122" s="459">
        <v>669197173227.74011</v>
      </c>
      <c r="DE122" s="459">
        <v>1147897690537.2935</v>
      </c>
      <c r="DF122" s="459">
        <v>2148983619092.3135</v>
      </c>
      <c r="DG122" s="459">
        <v>2794038300900.0537</v>
      </c>
      <c r="DH122" s="459">
        <v>3272738818209.6069</v>
      </c>
      <c r="DI122" s="459">
        <v>4273824746764.627</v>
      </c>
      <c r="DJ122" s="459">
        <v>4918879428572.3672</v>
      </c>
      <c r="DK122" s="459">
        <v>5367910675319.6475</v>
      </c>
      <c r="DL122" s="459">
        <v>5591518582303</v>
      </c>
      <c r="DM122" s="459">
        <v>5700000000000</v>
      </c>
      <c r="DN122" s="459">
        <v>5700000000000</v>
      </c>
      <c r="DP122" s="453">
        <v>0</v>
      </c>
      <c r="DQ122" s="453">
        <v>666210663432.74011</v>
      </c>
      <c r="DR122" s="453">
        <v>666493043075.74011</v>
      </c>
      <c r="DS122" s="453">
        <v>1145451321458.2935</v>
      </c>
      <c r="DT122" s="453">
        <v>2146819629656.3135</v>
      </c>
      <c r="DU122" s="453">
        <v>2792132072537.0537</v>
      </c>
      <c r="DV122" s="453">
        <v>3271114969489.6069</v>
      </c>
      <c r="DW122" s="453">
        <v>4272458659117.627</v>
      </c>
      <c r="DX122" s="453">
        <v>4917795720568.3672</v>
      </c>
      <c r="DY122" s="453">
        <v>5367084728388.6475</v>
      </c>
      <c r="DZ122" s="453">
        <v>5590975015015</v>
      </c>
      <c r="EA122" s="453">
        <v>5700000000000</v>
      </c>
      <c r="EC122" s="452">
        <v>1000000</v>
      </c>
      <c r="ED122" s="453">
        <v>1000000</v>
      </c>
      <c r="EE122" s="453">
        <v>1000000</v>
      </c>
      <c r="EF122" s="453">
        <v>1000000</v>
      </c>
      <c r="EG122" s="453">
        <v>1000000</v>
      </c>
      <c r="EH122" s="453">
        <v>1000000</v>
      </c>
      <c r="EI122" s="453">
        <v>1000000</v>
      </c>
      <c r="EJ122" s="453">
        <v>1000000</v>
      </c>
      <c r="EK122" s="453">
        <v>1000000</v>
      </c>
      <c r="EL122" s="453">
        <v>1000000</v>
      </c>
      <c r="EM122" s="453">
        <v>1000000</v>
      </c>
      <c r="EN122" s="453">
        <v>1000000</v>
      </c>
      <c r="EP122" s="453">
        <v>1000000</v>
      </c>
      <c r="EQ122" s="453">
        <v>1000000</v>
      </c>
      <c r="ER122" s="453">
        <v>1000000</v>
      </c>
      <c r="ES122" s="453">
        <v>1000000</v>
      </c>
      <c r="ET122" s="453">
        <v>1000000</v>
      </c>
      <c r="EU122" s="453">
        <v>1000000</v>
      </c>
      <c r="EV122" s="453">
        <v>1000000</v>
      </c>
      <c r="EW122" s="453">
        <v>1000000</v>
      </c>
      <c r="EX122" s="453">
        <v>1000000</v>
      </c>
      <c r="EY122" s="453">
        <v>1000000</v>
      </c>
      <c r="EZ122" s="453">
        <v>1000000</v>
      </c>
      <c r="FA122" s="453">
        <v>1000000</v>
      </c>
    </row>
    <row r="123" spans="1:208" ht="54" customHeight="1">
      <c r="A123" s="551"/>
      <c r="B123" s="551" t="s">
        <v>180</v>
      </c>
      <c r="C123" s="554" t="s">
        <v>181</v>
      </c>
      <c r="D123" s="544" t="s">
        <v>248</v>
      </c>
      <c r="E123" s="177" t="s">
        <v>173</v>
      </c>
      <c r="F123" s="177" t="s">
        <v>161</v>
      </c>
      <c r="G123" s="177" t="s">
        <v>161</v>
      </c>
      <c r="H123" s="177" t="s">
        <v>161</v>
      </c>
      <c r="I123" s="177" t="s">
        <v>161</v>
      </c>
      <c r="J123" s="177" t="s">
        <v>161</v>
      </c>
      <c r="K123" s="177" t="s">
        <v>161</v>
      </c>
      <c r="L123" s="177" t="s">
        <v>161</v>
      </c>
      <c r="M123" s="177" t="s">
        <v>161</v>
      </c>
      <c r="N123" s="177" t="s">
        <v>161</v>
      </c>
      <c r="O123" s="177" t="s">
        <v>161</v>
      </c>
      <c r="P123" s="177"/>
      <c r="Q123" s="177"/>
      <c r="R123" s="177" t="s">
        <v>247</v>
      </c>
      <c r="S123" s="227"/>
      <c r="T123" s="437" t="s">
        <v>249</v>
      </c>
      <c r="U123" s="587">
        <v>202400000000174</v>
      </c>
      <c r="V123" s="570" t="s">
        <v>461</v>
      </c>
      <c r="W123" s="342">
        <f>+SUMIFS('[1]SIIF 30 de Junio 2026'!$P$4:$P$749,'[1]SIIF 30 de Junio 2026'!$A$4:$A$749,$B123,'[1]SIIF 30 de Junio 2026'!$B$4:$B$749,$C123,'[1]SIIF 30 de Junio 2026'!$C$4:$C$749,$D123)/1000000</f>
        <v>154251.38891400001</v>
      </c>
      <c r="X123" s="342"/>
      <c r="Y123" s="342">
        <f>+SUMIFS('[1]SIIF 30 de Junio 2026'!$R$4:$R$749,'[1]SIIF 30 de Junio 2026'!$A$4:$A$749,$B123,'[1]SIIF 30 de Junio 2026'!$B$4:$B$749,$C123,'[1]SIIF 30 de Junio 2026'!$C$4:$C$749,$D123)/1000000</f>
        <v>0</v>
      </c>
      <c r="Z123" s="342"/>
      <c r="AA123" s="342">
        <f>+SUMIFS('[1]SIIF 30 de Junio 2026'!$Q$4:$Q$749,'[1]SIIF 30 de Junio 2026'!$A$4:$A$749,$B123,'[1]SIIF 30 de Junio 2026'!$B$4:$B$749,$C123,'[1]SIIF 30 de Junio 2026'!$C$4:$C$749,$D123)/1000000</f>
        <v>0</v>
      </c>
      <c r="AB123" s="342"/>
      <c r="AC123" s="342">
        <f t="shared" ref="AC123:AC130" si="368">+AA123+AB123</f>
        <v>0</v>
      </c>
      <c r="AD123" s="403">
        <f>+SUMIFS('[1]SIIF 30 de Junio 2026'!$S$4:$S$749,'[1]SIIF 30 de Junio 2026'!$A$4:$A$749,$B123,'[1]SIIF 30 de Junio 2026'!$B$4:$B$749,$C123,'[1]SIIF 30 de Junio 2026'!$C$4:$C$749,$D123)/1000000</f>
        <v>154251.38891400001</v>
      </c>
      <c r="AE123" s="342">
        <f>+SUMIFS('[1]SIIF 30 de Junio 2026'!$T$4:$T$749,'[1]SIIF 30 de Junio 2026'!$A$4:$A$749,$B123,'[1]SIIF 30 de Junio 2026'!$B$4:$B$749,$C123,'[1]SIIF 30 de Junio 2026'!$C$4:$C$749,$D123)/1000000</f>
        <v>0</v>
      </c>
      <c r="AF123" s="342">
        <f>+SUMIFS('[1]SIIF 30 de Junio 2026'!$U$4:$U$749,'[1]SIIF 30 de Junio 2026'!$A$4:$A$749,$B123,'[1]SIIF 30 de Junio 2026'!$B$4:$B$749,$C123,'[1]SIIF 30 de Junio 2026'!$C$4:$C$749,$D123)/1000000</f>
        <v>154251.38891400001</v>
      </c>
      <c r="AG123" s="342">
        <f>+SUMIFS('[1]SIIF 30 de Junio 2026'!$V$4:$V$749,'[1]SIIF 30 de Junio 2026'!$A$4:$A$749,$B123,'[1]SIIF 30 de Junio 2026'!$B$4:$B$749,$C123,'[1]SIIF 30 de Junio 2026'!$C$4:$C$749,$D123)/1000000</f>
        <v>0</v>
      </c>
      <c r="AH123" s="404">
        <f>+SUMIFS('[1]SIIF 30 de Junio 2026'!$W$4:$W$749,'[1]SIIF 30 de Junio 2026'!$A$4:$A$749,$B123,'[1]SIIF 30 de Junio 2026'!$B$4:$B$749,$C123,'[1]SIIF 30 de Junio 2026'!$C$4:$C$749,$D123,'[1]SIIF 30 de Junio 2026'!$D$4:$D$749,$E123,'[1]SIIF 30 de Junio 2026'!$E$4:$E$749,$F123,'[1]SIIF 30 de Junio 2026'!$F$4:$F$749,$G123,'[1]SIIF 30 de Junio 2026'!$G$4:$G$749,$H123,'[1]SIIF 30 de Junio 2026'!$H$4:$H$749,$I123,'[1]SIIF 30 de Junio 2026'!$I$4:$I$749,$J123,'[1]SIIF 30 de Junio 2026'!$J$4:$J$749,$K123,'[1]SIIF 30 de Junio 2026'!$K$4:$K$749,$L123,'[1]SIIF 30 de Junio 2026'!$L$4:$L$749,$M123,'[1]SIIF 30 de Junio 2026'!$M$4:$M$749,$N123,'[1]SIIF 30 de Junio 2026'!$N$4:$N$749,$O123)/1000000</f>
        <v>51566.332047000004</v>
      </c>
      <c r="AI123" s="241">
        <f t="shared" si="351"/>
        <v>0.3343006011812954</v>
      </c>
      <c r="AJ123" s="242"/>
      <c r="AK123" s="240">
        <f t="shared" si="352"/>
        <v>64460.412047500002</v>
      </c>
      <c r="AL123" s="240">
        <f t="shared" si="353"/>
        <v>-12894.080000499998</v>
      </c>
      <c r="AM123" s="166">
        <f t="shared" si="354"/>
        <v>0.41789193926440887</v>
      </c>
      <c r="AN123" s="403">
        <f>+SUMIFS('[1]SIIF 30 de Junio 2026'!$X$4:$X$749,'[1]SIIF 30 de Junio 2026'!$A$4:$A$749,$B123,'[1]SIIF 30 de Junio 2026'!$B$4:$B$749,$C123,'[1]SIIF 30 de Junio 2026'!$C$4:$C$749,$D123,'[1]SIIF 30 de Junio 2026'!$D$4:$D$749,$E123,'[1]SIIF 30 de Junio 2026'!$E$4:$E$749,$F123,'[1]SIIF 30 de Junio 2026'!$F$4:$F$749,$G123,'[1]SIIF 30 de Junio 2026'!$G$4:$G$749,$H123,'[1]SIIF 30 de Junio 2026'!$H$4:$H$749,$I123,'[1]SIIF 30 de Junio 2026'!$I$4:$I$749,$J123,'[1]SIIF 30 de Junio 2026'!$J$4:$J$749,$K123,'[1]SIIF 30 de Junio 2026'!$K$4:$K$749,$L123,'[1]SIIF 30 de Junio 2026'!$L$4:$L$749,$M123,'[1]SIIF 30 de Junio 2026'!$M$4:$M$749,$N123,'[1]SIIF 30 de Junio 2026'!$N$4:$N$749,$O123)/1000000</f>
        <v>51480.260500999997</v>
      </c>
      <c r="AO123" s="241">
        <f t="shared" si="355"/>
        <v>0.3337426059074376</v>
      </c>
      <c r="AP123" s="242"/>
      <c r="AQ123" s="240">
        <f t="shared" si="356"/>
        <v>64269.534111166657</v>
      </c>
      <c r="AR123" s="240">
        <f t="shared" si="357"/>
        <v>-12789.27361016666</v>
      </c>
      <c r="AS123" s="166">
        <f t="shared" si="358"/>
        <v>0.41665449214852091</v>
      </c>
      <c r="AT123" s="403">
        <f>+SUMIFS('[1]SIIF 30 de Junio 2026'!$Z$4:$Z$749,'[1]SIIF 30 de Junio 2026'!$A$4:$A$749,$B123,'[1]SIIF 30 de Junio 2026'!$B$4:$B$749,$C123,'[1]SIIF 30 de Junio 2026'!$C$4:$C$749,$D123,'[1]SIIF 30 de Junio 2026'!$D$4:$D$749,$E123,'[1]SIIF 30 de Junio 2026'!$E$4:$E$749,$F123,'[1]SIIF 30 de Junio 2026'!$F$4:$F$749,$G123,'[1]SIIF 30 de Junio 2026'!$G$4:$G$749,$H123,'[1]SIIF 30 de Junio 2026'!$H$4:$H$749,$I123,'[1]SIIF 30 de Junio 2026'!$I$4:$I$749,$J123,'[1]SIIF 30 de Junio 2026'!$J$4:$J$749,$K123,'[1]SIIF 30 de Junio 2026'!$K$4:$K$749,$L123,'[1]SIIF 30 de Junio 2026'!$L$4:$L$749,$M123,'[1]SIIF 30 de Junio 2026'!$M$4:$M$749,$N123,'[1]SIIF 30 de Junio 2026'!$N$4:$N$749,$O123)/1000000</f>
        <v>51480.260500999997</v>
      </c>
      <c r="AU123" s="241">
        <f t="shared" si="359"/>
        <v>0.3337426059074376</v>
      </c>
      <c r="AV123" s="408">
        <f t="shared" si="360"/>
        <v>102685.05686700001</v>
      </c>
      <c r="AW123" s="343">
        <f t="shared" si="361"/>
        <v>86.071546000006492</v>
      </c>
      <c r="AX123" s="343">
        <f t="shared" si="362"/>
        <v>102771.12841300001</v>
      </c>
      <c r="AY123" s="342">
        <f t="shared" si="363"/>
        <v>-51566.332047000004</v>
      </c>
      <c r="AZ123" s="186">
        <f t="shared" si="364"/>
        <v>64269.534111166664</v>
      </c>
      <c r="BA123" s="244">
        <f t="shared" si="365"/>
        <v>0.80100565863687245</v>
      </c>
      <c r="BC123" s="252">
        <v>8.5258761701213936E-2</v>
      </c>
      <c r="BD123" s="246">
        <v>8.5258761701213936E-2</v>
      </c>
      <c r="BE123" s="246">
        <v>0.16841705609201268</v>
      </c>
      <c r="BF123" s="246">
        <v>0.25157535048281143</v>
      </c>
      <c r="BG123" s="246">
        <v>0.33473364487361013</v>
      </c>
      <c r="BH123" s="246">
        <v>0.41789193926440887</v>
      </c>
      <c r="BI123" s="246">
        <v>0.50105023365520762</v>
      </c>
      <c r="BJ123" s="246">
        <v>0.58420852804600631</v>
      </c>
      <c r="BK123" s="246">
        <v>0.66736682243680512</v>
      </c>
      <c r="BL123" s="246">
        <v>0.75052511682760381</v>
      </c>
      <c r="BM123" s="246">
        <v>0.8336834112184025</v>
      </c>
      <c r="BN123" s="246">
        <v>1</v>
      </c>
      <c r="BP123" s="246">
        <v>0</v>
      </c>
      <c r="BQ123" s="246">
        <v>8.3267478944134526E-2</v>
      </c>
      <c r="BR123" s="246">
        <v>0.16664340540232023</v>
      </c>
      <c r="BS123" s="246">
        <v>0.2499609855463277</v>
      </c>
      <c r="BT123" s="246">
        <v>0.33333691200451343</v>
      </c>
      <c r="BU123" s="246">
        <v>0.41665449214852091</v>
      </c>
      <c r="BV123" s="246">
        <v>0.50003041860670661</v>
      </c>
      <c r="BW123" s="246">
        <v>0.58334799875071419</v>
      </c>
      <c r="BX123" s="246">
        <v>0.66672392520889989</v>
      </c>
      <c r="BY123" s="246">
        <v>0.75004150535290748</v>
      </c>
      <c r="BZ123" s="246">
        <v>0.83335908549691506</v>
      </c>
      <c r="CA123" s="246">
        <v>1</v>
      </c>
      <c r="CC123" s="452">
        <f t="shared" si="366"/>
        <v>13151.2824095</v>
      </c>
      <c r="CD123" s="452">
        <f t="shared" si="366"/>
        <v>13151.2824095</v>
      </c>
      <c r="CE123" s="452">
        <f t="shared" si="366"/>
        <v>25978.564818999999</v>
      </c>
      <c r="CF123" s="452">
        <f t="shared" si="366"/>
        <v>38805.847228500003</v>
      </c>
      <c r="CG123" s="452">
        <f t="shared" si="366"/>
        <v>51633.129637999999</v>
      </c>
      <c r="CH123" s="452">
        <f t="shared" si="366"/>
        <v>64460.412047500002</v>
      </c>
      <c r="CI123" s="452">
        <f t="shared" si="366"/>
        <v>77287.694457000005</v>
      </c>
      <c r="CJ123" s="452">
        <f t="shared" si="366"/>
        <v>90114.976866500001</v>
      </c>
      <c r="CK123" s="452">
        <f t="shared" si="366"/>
        <v>102942.259276</v>
      </c>
      <c r="CL123" s="452">
        <f t="shared" si="366"/>
        <v>115769.54168549999</v>
      </c>
      <c r="CM123" s="452">
        <f t="shared" si="366"/>
        <v>128596.824095</v>
      </c>
      <c r="CN123" s="452">
        <f t="shared" si="366"/>
        <v>154251.38891400001</v>
      </c>
      <c r="CP123" s="453">
        <f t="shared" si="367"/>
        <v>0</v>
      </c>
      <c r="CQ123" s="453">
        <f t="shared" si="367"/>
        <v>12844.124278499999</v>
      </c>
      <c r="CR123" s="453">
        <f t="shared" si="367"/>
        <v>25704.976736666664</v>
      </c>
      <c r="CS123" s="453">
        <f t="shared" si="367"/>
        <v>38556.829194833328</v>
      </c>
      <c r="CT123" s="453">
        <f t="shared" si="367"/>
        <v>51417.681652999992</v>
      </c>
      <c r="CU123" s="453">
        <f t="shared" si="367"/>
        <v>64269.534111166657</v>
      </c>
      <c r="CV123" s="453">
        <f t="shared" si="367"/>
        <v>77130.386569333336</v>
      </c>
      <c r="CW123" s="453">
        <f t="shared" si="367"/>
        <v>89982.239027500007</v>
      </c>
      <c r="CX123" s="453">
        <f t="shared" si="367"/>
        <v>102843.09148566668</v>
      </c>
      <c r="CY123" s="453">
        <f t="shared" si="367"/>
        <v>115694.94394383335</v>
      </c>
      <c r="CZ123" s="453">
        <f t="shared" si="367"/>
        <v>128546.79640200002</v>
      </c>
      <c r="DA123" s="453">
        <f t="shared" si="367"/>
        <v>154251.38891400001</v>
      </c>
      <c r="DC123" s="452">
        <v>13151282409.5</v>
      </c>
      <c r="DD123" s="453">
        <v>13151282409.5</v>
      </c>
      <c r="DE123" s="453">
        <v>25978564819</v>
      </c>
      <c r="DF123" s="453">
        <v>38805847228.5</v>
      </c>
      <c r="DG123" s="453">
        <v>51633129638</v>
      </c>
      <c r="DH123" s="453">
        <v>64460412047.5</v>
      </c>
      <c r="DI123" s="453">
        <v>77287694457</v>
      </c>
      <c r="DJ123" s="453">
        <v>90114976866.5</v>
      </c>
      <c r="DK123" s="453">
        <v>102942259276</v>
      </c>
      <c r="DL123" s="453">
        <v>115769541685.5</v>
      </c>
      <c r="DM123" s="453">
        <v>128596824095</v>
      </c>
      <c r="DN123" s="453">
        <v>154251388914</v>
      </c>
      <c r="DP123" s="453">
        <v>0</v>
      </c>
      <c r="DQ123" s="453">
        <v>12844124278.5</v>
      </c>
      <c r="DR123" s="453">
        <v>25704976736.666664</v>
      </c>
      <c r="DS123" s="453">
        <v>38556829194.833328</v>
      </c>
      <c r="DT123" s="453">
        <v>51417681652.999992</v>
      </c>
      <c r="DU123" s="453">
        <v>64269534111.166656</v>
      </c>
      <c r="DV123" s="453">
        <v>77130386569.333328</v>
      </c>
      <c r="DW123" s="453">
        <v>89982239027.5</v>
      </c>
      <c r="DX123" s="453">
        <v>102843091485.66667</v>
      </c>
      <c r="DY123" s="453">
        <v>115694943943.83334</v>
      </c>
      <c r="DZ123" s="453">
        <v>128546796402.00002</v>
      </c>
      <c r="EA123" s="453">
        <v>154251388914</v>
      </c>
      <c r="EC123" s="452">
        <v>1000000</v>
      </c>
      <c r="ED123" s="453">
        <v>1000000</v>
      </c>
      <c r="EE123" s="453">
        <v>1000000</v>
      </c>
      <c r="EF123" s="453">
        <v>1000000</v>
      </c>
      <c r="EG123" s="453">
        <v>1000000</v>
      </c>
      <c r="EH123" s="453">
        <v>1000000</v>
      </c>
      <c r="EI123" s="453">
        <v>1000000</v>
      </c>
      <c r="EJ123" s="453">
        <v>1000000</v>
      </c>
      <c r="EK123" s="453">
        <v>1000000</v>
      </c>
      <c r="EL123" s="453">
        <v>1000000</v>
      </c>
      <c r="EM123" s="453">
        <v>1000000</v>
      </c>
      <c r="EN123" s="453">
        <v>1000000</v>
      </c>
      <c r="EP123" s="453">
        <v>1000000</v>
      </c>
      <c r="EQ123" s="453">
        <v>1000000</v>
      </c>
      <c r="ER123" s="453">
        <v>1000000</v>
      </c>
      <c r="ES123" s="453">
        <v>1000000</v>
      </c>
      <c r="ET123" s="453">
        <v>1000000</v>
      </c>
      <c r="EU123" s="453">
        <v>1000000</v>
      </c>
      <c r="EV123" s="453">
        <v>1000000</v>
      </c>
      <c r="EW123" s="453">
        <v>1000000</v>
      </c>
      <c r="EX123" s="453">
        <v>1000000</v>
      </c>
      <c r="EY123" s="453">
        <v>1000000</v>
      </c>
      <c r="EZ123" s="453">
        <v>1000000</v>
      </c>
      <c r="FA123" s="453">
        <v>1000000</v>
      </c>
    </row>
    <row r="124" spans="1:208" ht="45.75" customHeight="1">
      <c r="A124" s="551"/>
      <c r="B124" s="551" t="s">
        <v>180</v>
      </c>
      <c r="C124" s="555" t="s">
        <v>181</v>
      </c>
      <c r="D124" s="441" t="s">
        <v>250</v>
      </c>
      <c r="E124" s="177" t="s">
        <v>173</v>
      </c>
      <c r="F124" s="177" t="s">
        <v>161</v>
      </c>
      <c r="G124" s="177" t="s">
        <v>161</v>
      </c>
      <c r="H124" s="177" t="s">
        <v>161</v>
      </c>
      <c r="I124" s="177" t="s">
        <v>161</v>
      </c>
      <c r="J124" s="177" t="s">
        <v>161</v>
      </c>
      <c r="K124" s="177" t="s">
        <v>161</v>
      </c>
      <c r="L124" s="177" t="s">
        <v>161</v>
      </c>
      <c r="M124" s="177" t="s">
        <v>161</v>
      </c>
      <c r="N124" s="177" t="s">
        <v>161</v>
      </c>
      <c r="O124" s="177" t="s">
        <v>161</v>
      </c>
      <c r="P124" s="177"/>
      <c r="Q124" s="177"/>
      <c r="R124" s="177" t="s">
        <v>247</v>
      </c>
      <c r="S124" s="227"/>
      <c r="T124" s="436" t="s">
        <v>20</v>
      </c>
      <c r="U124" s="587" t="s">
        <v>251</v>
      </c>
      <c r="V124" s="571" t="s">
        <v>460</v>
      </c>
      <c r="W124" s="355">
        <f>+SUMIFS('[1]SIIF 30 de Junio 2026'!$P$4:$P$749,'[1]SIIF 30 de Junio 2026'!$A$4:$A$749,$B124,'[1]SIIF 30 de Junio 2026'!$B$4:$B$749,$C124,'[1]SIIF 30 de Junio 2026'!$C$4:$C$749,$D124)/1000000</f>
        <v>200000</v>
      </c>
      <c r="X124" s="342"/>
      <c r="Y124" s="342">
        <f>+SUMIFS('[1]SIIF 30 de Junio 2026'!$R$4:$R$749,'[1]SIIF 30 de Junio 2026'!$A$4:$A$749,$B124,'[1]SIIF 30 de Junio 2026'!$B$4:$B$749,$C124,'[1]SIIF 30 de Junio 2026'!$C$4:$C$749,$D124)/1000000</f>
        <v>0</v>
      </c>
      <c r="Z124" s="342"/>
      <c r="AA124" s="342">
        <f>+SUMIFS('[1]SIIF 30 de Junio 2026'!$Q$4:$Q$749,'[1]SIIF 30 de Junio 2026'!$A$4:$A$749,$B124,'[1]SIIF 30 de Junio 2026'!$B$4:$B$749,$C124,'[1]SIIF 30 de Junio 2026'!$C$4:$C$749,$D124)/1000000</f>
        <v>0</v>
      </c>
      <c r="AB124" s="342"/>
      <c r="AC124" s="342">
        <f>+AA124+AB124</f>
        <v>0</v>
      </c>
      <c r="AD124" s="403">
        <f>+SUMIFS('[1]SIIF 30 de Junio 2026'!$S$4:$S$749,'[1]SIIF 30 de Junio 2026'!$A$4:$A$749,$B124,'[1]SIIF 30 de Junio 2026'!$B$4:$B$749,$C124,'[1]SIIF 30 de Junio 2026'!$C$4:$C$749,$D124)/1000000</f>
        <v>200000</v>
      </c>
      <c r="AE124" s="355">
        <f>+SUMIFS('[1]SIIF 30 de Junio 2026'!$T$4:$T$749,'[1]SIIF 30 de Junio 2026'!$A$4:$A$749,$B124,'[1]SIIF 30 de Junio 2026'!$B$4:$B$749,$C124,'[1]SIIF 30 de Junio 2026'!$C$4:$C$749,$D124)/1000000</f>
        <v>0</v>
      </c>
      <c r="AF124" s="355">
        <f>+SUMIFS('[1]SIIF 30 de Junio 2026'!$U$4:$U$749,'[1]SIIF 30 de Junio 2026'!$A$4:$A$749,$B124,'[1]SIIF 30 de Junio 2026'!$B$4:$B$749,$C124,'[1]SIIF 30 de Junio 2026'!$C$4:$C$749,$D124)/1000000</f>
        <v>198160.23662720999</v>
      </c>
      <c r="AG124" s="342">
        <f>+SUMIFS('[1]SIIF 30 de Junio 2026'!$V$4:$V$749,'[1]SIIF 30 de Junio 2026'!$A$4:$A$749,$B124,'[1]SIIF 30 de Junio 2026'!$B$4:$B$749,$C124,'[1]SIIF 30 de Junio 2026'!$C$4:$C$749,$D124)/1000000</f>
        <v>1839.7633727899999</v>
      </c>
      <c r="AH124" s="404">
        <f>+SUMIFS('[1]SIIF 30 de Junio 2026'!$W$4:$W$749,'[1]SIIF 30 de Junio 2026'!$A$4:$A$749,$B124,'[1]SIIF 30 de Junio 2026'!$B$4:$B$749,$C124,'[1]SIIF 30 de Junio 2026'!$C$4:$C$749,$D124,'[1]SIIF 30 de Junio 2026'!$D$4:$D$749,$E124,'[1]SIIF 30 de Junio 2026'!$E$4:$E$749,$F124,'[1]SIIF 30 de Junio 2026'!$F$4:$F$749,$G124,'[1]SIIF 30 de Junio 2026'!$G$4:$G$749,$H124,'[1]SIIF 30 de Junio 2026'!$H$4:$H$749,$I124,'[1]SIIF 30 de Junio 2026'!$I$4:$I$749,$J124,'[1]SIIF 30 de Junio 2026'!$J$4:$J$749,$K124,'[1]SIIF 30 de Junio 2026'!$K$4:$K$749,$L124,'[1]SIIF 30 de Junio 2026'!$L$4:$L$749,$M124,'[1]SIIF 30 de Junio 2026'!$M$4:$M$749,$N124,'[1]SIIF 30 de Junio 2026'!$N$4:$N$749,$O124)/1000000</f>
        <v>112783.034594</v>
      </c>
      <c r="AI124" s="241">
        <f t="shared" si="351"/>
        <v>0.56391517296999993</v>
      </c>
      <c r="AJ124" s="276"/>
      <c r="AK124" s="240">
        <f t="shared" si="352"/>
        <v>105777.292693</v>
      </c>
      <c r="AL124" s="240">
        <f>+AH124-AK124</f>
        <v>7005.7419010000012</v>
      </c>
      <c r="AM124" s="166">
        <f t="shared" si="354"/>
        <v>0.52888646346500001</v>
      </c>
      <c r="AN124" s="410">
        <f>+SUMIFS('[1]SIIF 30 de Junio 2026'!$X$4:$X$749,'[1]SIIF 30 de Junio 2026'!$A$4:$A$749,$B124,'[1]SIIF 30 de Junio 2026'!$B$4:$B$749,$C124,'[1]SIIF 30 de Junio 2026'!$C$4:$C$749,$D124,'[1]SIIF 30 de Junio 2026'!$D$4:$D$749,$E124,'[1]SIIF 30 de Junio 2026'!$E$4:$E$749,$F124,'[1]SIIF 30 de Junio 2026'!$F$4:$F$749,$G124,'[1]SIIF 30 de Junio 2026'!$G$4:$G$749,$H124,'[1]SIIF 30 de Junio 2026'!$H$4:$H$749,$I124,'[1]SIIF 30 de Junio 2026'!$I$4:$I$749,$J124,'[1]SIIF 30 de Junio 2026'!$J$4:$J$749,$K124,'[1]SIIF 30 de Junio 2026'!$K$4:$K$749,$L124,'[1]SIIF 30 de Junio 2026'!$L$4:$L$749,$M124,'[1]SIIF 30 de Junio 2026'!$M$4:$M$749,$N124,'[1]SIIF 30 de Junio 2026'!$N$4:$N$749,$O124)/1000000</f>
        <v>9210.91698</v>
      </c>
      <c r="AO124" s="241">
        <f t="shared" si="355"/>
        <v>4.6054584900000001E-2</v>
      </c>
      <c r="AP124" s="276"/>
      <c r="AQ124" s="240">
        <f t="shared" si="356"/>
        <v>2354.2434020000001</v>
      </c>
      <c r="AR124" s="240">
        <f>+AN124-AQ124</f>
        <v>6856.6735779999999</v>
      </c>
      <c r="AS124" s="166">
        <f t="shared" si="358"/>
        <v>1.177121701E-2</v>
      </c>
      <c r="AT124" s="410">
        <f>+SUMIFS('[1]SIIF 30 de Junio 2026'!$Z$4:$Z$749,'[1]SIIF 30 de Junio 2026'!$A$4:$A$749,$B124,'[1]SIIF 30 de Junio 2026'!$B$4:$B$749,$C124,'[1]SIIF 30 de Junio 2026'!$C$4:$C$749,$D124,'[1]SIIF 30 de Junio 2026'!$D$4:$D$749,$E124,'[1]SIIF 30 de Junio 2026'!$E$4:$E$749,$F124,'[1]SIIF 30 de Junio 2026'!$F$4:$F$749,$G124,'[1]SIIF 30 de Junio 2026'!$G$4:$G$749,$H124,'[1]SIIF 30 de Junio 2026'!$H$4:$H$749,$I124,'[1]SIIF 30 de Junio 2026'!$I$4:$I$749,$J124,'[1]SIIF 30 de Junio 2026'!$J$4:$J$749,$K124,'[1]SIIF 30 de Junio 2026'!$K$4:$K$749,$L124,'[1]SIIF 30 de Junio 2026'!$L$4:$L$749,$M124,'[1]SIIF 30 de Junio 2026'!$M$4:$M$749,$N124,'[1]SIIF 30 de Junio 2026'!$N$4:$N$749,$O124)/1000000</f>
        <v>9207.16698</v>
      </c>
      <c r="AU124" s="241">
        <f t="shared" si="359"/>
        <v>4.6035834900000003E-2</v>
      </c>
      <c r="AV124" s="408">
        <f t="shared" si="360"/>
        <v>87216.965406000003</v>
      </c>
      <c r="AW124" s="356">
        <f>+AH124-AN124</f>
        <v>103572.117614</v>
      </c>
      <c r="AX124" s="356">
        <f t="shared" si="362"/>
        <v>190789.08301999999</v>
      </c>
      <c r="AY124" s="355">
        <f t="shared" si="363"/>
        <v>-110943.27122121</v>
      </c>
      <c r="AZ124" s="186">
        <f t="shared" si="364"/>
        <v>2354.2434020000001</v>
      </c>
      <c r="BA124" s="244">
        <f>IF(AND(AZ124=0,AN124&gt;AZ124),1,IFERROR(AN124/AZ124,1))</f>
        <v>3.9124743737945917</v>
      </c>
      <c r="BC124" s="252">
        <v>0.52888646346500001</v>
      </c>
      <c r="BD124" s="246">
        <v>0.52888646346500001</v>
      </c>
      <c r="BE124" s="246">
        <v>0.52888646346500001</v>
      </c>
      <c r="BF124" s="246">
        <v>0.52888646346500001</v>
      </c>
      <c r="BG124" s="246">
        <v>0.52888646346500001</v>
      </c>
      <c r="BH124" s="246">
        <v>0.52888646346500001</v>
      </c>
      <c r="BI124" s="246">
        <v>0.52888646346500001</v>
      </c>
      <c r="BJ124" s="246">
        <v>0.52988646346500001</v>
      </c>
      <c r="BK124" s="246">
        <v>0.52988646346500001</v>
      </c>
      <c r="BL124" s="246">
        <v>0.53538646346499996</v>
      </c>
      <c r="BM124" s="246">
        <v>0.53538646346499996</v>
      </c>
      <c r="BN124" s="246">
        <v>1</v>
      </c>
      <c r="BP124" s="246">
        <v>0</v>
      </c>
      <c r="BQ124" s="246">
        <v>8.1933335000000001E-4</v>
      </c>
      <c r="BR124" s="246">
        <v>3.8613333500000001E-3</v>
      </c>
      <c r="BS124" s="246">
        <v>6.815666685E-3</v>
      </c>
      <c r="BT124" s="246">
        <v>9.5875170299999993E-3</v>
      </c>
      <c r="BU124" s="246">
        <v>1.177121701E-2</v>
      </c>
      <c r="BV124" s="246">
        <v>0.525995680475</v>
      </c>
      <c r="BW124" s="246">
        <v>0.52678922747500001</v>
      </c>
      <c r="BX124" s="246">
        <v>0.52742300713000001</v>
      </c>
      <c r="BY124" s="246">
        <v>0.52802318713499996</v>
      </c>
      <c r="BZ124" s="246">
        <v>0.53138978380500002</v>
      </c>
      <c r="CA124" s="246">
        <v>1</v>
      </c>
      <c r="CC124" s="452">
        <f t="shared" si="366"/>
        <v>105777.292693</v>
      </c>
      <c r="CD124" s="452">
        <f t="shared" si="366"/>
        <v>105777.292693</v>
      </c>
      <c r="CE124" s="452">
        <f t="shared" si="366"/>
        <v>105777.292693</v>
      </c>
      <c r="CF124" s="452">
        <f t="shared" si="366"/>
        <v>105777.292693</v>
      </c>
      <c r="CG124" s="452">
        <f t="shared" si="366"/>
        <v>105777.292693</v>
      </c>
      <c r="CH124" s="452">
        <f t="shared" si="366"/>
        <v>105777.292693</v>
      </c>
      <c r="CI124" s="452">
        <f t="shared" si="366"/>
        <v>105777.292693</v>
      </c>
      <c r="CJ124" s="452">
        <f t="shared" si="366"/>
        <v>105977.292693</v>
      </c>
      <c r="CK124" s="452">
        <f t="shared" si="366"/>
        <v>105977.292693</v>
      </c>
      <c r="CL124" s="452">
        <f t="shared" si="366"/>
        <v>107077.292693</v>
      </c>
      <c r="CM124" s="452">
        <f t="shared" si="366"/>
        <v>107077.292693</v>
      </c>
      <c r="CN124" s="452">
        <f t="shared" si="366"/>
        <v>200000</v>
      </c>
      <c r="CP124" s="453">
        <f t="shared" si="367"/>
        <v>0</v>
      </c>
      <c r="CQ124" s="453">
        <f t="shared" si="367"/>
        <v>163.86667</v>
      </c>
      <c r="CR124" s="453">
        <f t="shared" si="367"/>
        <v>772.26666999999998</v>
      </c>
      <c r="CS124" s="453">
        <f t="shared" si="367"/>
        <v>1363.133337</v>
      </c>
      <c r="CT124" s="453">
        <f t="shared" si="367"/>
        <v>1917.503406</v>
      </c>
      <c r="CU124" s="453">
        <f t="shared" si="367"/>
        <v>2354.2434020000001</v>
      </c>
      <c r="CV124" s="453">
        <f t="shared" si="367"/>
        <v>105199.13609499999</v>
      </c>
      <c r="CW124" s="453">
        <f t="shared" si="367"/>
        <v>105357.845495</v>
      </c>
      <c r="CX124" s="453">
        <f t="shared" si="367"/>
        <v>105484.60142599999</v>
      </c>
      <c r="CY124" s="453">
        <f t="shared" si="367"/>
        <v>105604.63742699999</v>
      </c>
      <c r="CZ124" s="453">
        <f t="shared" si="367"/>
        <v>106277.95676099999</v>
      </c>
      <c r="DA124" s="453">
        <f t="shared" si="367"/>
        <v>200000</v>
      </c>
      <c r="DC124" s="452">
        <v>105777292693</v>
      </c>
      <c r="DD124" s="453">
        <v>105777292693</v>
      </c>
      <c r="DE124" s="453">
        <v>105777292693</v>
      </c>
      <c r="DF124" s="453">
        <v>105777292693</v>
      </c>
      <c r="DG124" s="453">
        <v>105777292693</v>
      </c>
      <c r="DH124" s="453">
        <v>105777292693</v>
      </c>
      <c r="DI124" s="453">
        <v>105777292693</v>
      </c>
      <c r="DJ124" s="453">
        <v>105977292693</v>
      </c>
      <c r="DK124" s="453">
        <v>105977292693</v>
      </c>
      <c r="DL124" s="453">
        <v>107077292693</v>
      </c>
      <c r="DM124" s="453">
        <v>107077292693</v>
      </c>
      <c r="DN124" s="453">
        <v>200000000000</v>
      </c>
      <c r="DP124" s="453">
        <v>0</v>
      </c>
      <c r="DQ124" s="453">
        <v>163866670</v>
      </c>
      <c r="DR124" s="453">
        <v>772266670</v>
      </c>
      <c r="DS124" s="453">
        <v>1363133337</v>
      </c>
      <c r="DT124" s="453">
        <v>1917503406</v>
      </c>
      <c r="DU124" s="453">
        <v>2354243402</v>
      </c>
      <c r="DV124" s="453">
        <v>105199136095</v>
      </c>
      <c r="DW124" s="453">
        <v>105357845495</v>
      </c>
      <c r="DX124" s="453">
        <v>105484601426</v>
      </c>
      <c r="DY124" s="453">
        <v>105604637427</v>
      </c>
      <c r="DZ124" s="453">
        <v>106277956761</v>
      </c>
      <c r="EA124" s="453">
        <v>200000000000</v>
      </c>
      <c r="EC124" s="452">
        <v>1000000</v>
      </c>
      <c r="ED124" s="453">
        <v>1000000</v>
      </c>
      <c r="EE124" s="453">
        <v>1000000</v>
      </c>
      <c r="EF124" s="453">
        <v>1000000</v>
      </c>
      <c r="EG124" s="453">
        <v>1000000</v>
      </c>
      <c r="EH124" s="453">
        <v>1000000</v>
      </c>
      <c r="EI124" s="453">
        <v>1000000</v>
      </c>
      <c r="EJ124" s="453">
        <v>1000000</v>
      </c>
      <c r="EK124" s="453">
        <v>1000000</v>
      </c>
      <c r="EL124" s="453">
        <v>1000000</v>
      </c>
      <c r="EM124" s="453">
        <v>1000000</v>
      </c>
      <c r="EN124" s="453">
        <v>1000000</v>
      </c>
      <c r="EP124" s="453">
        <v>1000000</v>
      </c>
      <c r="EQ124" s="453">
        <v>1000000</v>
      </c>
      <c r="ER124" s="453">
        <v>1000000</v>
      </c>
      <c r="ES124" s="453">
        <v>1000000</v>
      </c>
      <c r="ET124" s="453">
        <v>1000000</v>
      </c>
      <c r="EU124" s="453">
        <v>1000000</v>
      </c>
      <c r="EV124" s="453">
        <v>1000000</v>
      </c>
      <c r="EW124" s="453">
        <v>1000000</v>
      </c>
      <c r="EX124" s="453">
        <v>1000000</v>
      </c>
      <c r="EY124" s="453">
        <v>1000000</v>
      </c>
      <c r="EZ124" s="453">
        <v>1000000</v>
      </c>
      <c r="FA124" s="453">
        <v>1000000</v>
      </c>
    </row>
    <row r="125" spans="1:208" ht="44.25" customHeight="1">
      <c r="A125" s="551"/>
      <c r="B125" s="551" t="s">
        <v>180</v>
      </c>
      <c r="C125" s="555" t="s">
        <v>181</v>
      </c>
      <c r="D125" s="441" t="s">
        <v>252</v>
      </c>
      <c r="E125" s="177" t="s">
        <v>173</v>
      </c>
      <c r="F125" s="177" t="s">
        <v>161</v>
      </c>
      <c r="G125" s="177" t="s">
        <v>161</v>
      </c>
      <c r="H125" s="177" t="s">
        <v>161</v>
      </c>
      <c r="I125" s="177" t="s">
        <v>161</v>
      </c>
      <c r="J125" s="177" t="s">
        <v>161</v>
      </c>
      <c r="K125" s="177" t="s">
        <v>161</v>
      </c>
      <c r="L125" s="177" t="s">
        <v>161</v>
      </c>
      <c r="M125" s="177" t="s">
        <v>161</v>
      </c>
      <c r="N125" s="177" t="s">
        <v>161</v>
      </c>
      <c r="O125" s="177" t="s">
        <v>161</v>
      </c>
      <c r="P125" s="177"/>
      <c r="Q125" s="177"/>
      <c r="R125" s="177" t="s">
        <v>247</v>
      </c>
      <c r="S125" s="227"/>
      <c r="T125" s="437" t="s">
        <v>22</v>
      </c>
      <c r="U125" s="587">
        <v>2022011000082</v>
      </c>
      <c r="V125" s="571" t="s">
        <v>459</v>
      </c>
      <c r="W125" s="342">
        <f>+SUMIFS('[1]SIIF 30 de Junio 2026'!$P$4:$P$749,'[1]SIIF 30 de Junio 2026'!$A$4:$A$749,$B125,'[1]SIIF 30 de Junio 2026'!$B$4:$B$749,$C125,'[1]SIIF 30 de Junio 2026'!$C$4:$C$749,$D125)/1000000</f>
        <v>230000</v>
      </c>
      <c r="X125" s="342"/>
      <c r="Y125" s="342">
        <f>+SUMIFS('[1]SIIF 30 de Junio 2026'!$R$4:$R$749,'[1]SIIF 30 de Junio 2026'!$A$4:$A$749,$B125,'[1]SIIF 30 de Junio 2026'!$B$4:$B$749,$C125,'[1]SIIF 30 de Junio 2026'!$C$4:$C$749,$D125)/1000000</f>
        <v>0</v>
      </c>
      <c r="Z125" s="342"/>
      <c r="AA125" s="342">
        <f>+SUMIFS('[1]SIIF 30 de Junio 2026'!$Q$4:$Q$749,'[1]SIIF 30 de Junio 2026'!$A$4:$A$749,$B125,'[1]SIIF 30 de Junio 2026'!$B$4:$B$749,$C125,'[1]SIIF 30 de Junio 2026'!$C$4:$C$749,$D125)/1000000</f>
        <v>0</v>
      </c>
      <c r="AB125" s="342"/>
      <c r="AC125" s="342">
        <f>+AA125+AB125</f>
        <v>0</v>
      </c>
      <c r="AD125" s="403">
        <f>+SUMIFS('[1]SIIF 30 de Junio 2026'!$S$4:$S$749,'[1]SIIF 30 de Junio 2026'!$A$4:$A$749,$B125,'[1]SIIF 30 de Junio 2026'!$B$4:$B$749,$C125,'[1]SIIF 30 de Junio 2026'!$C$4:$C$749,$D125)/1000000</f>
        <v>230000</v>
      </c>
      <c r="AE125" s="342">
        <f>+SUMIFS('[1]SIIF 30 de Junio 2026'!$T$4:$T$749,'[1]SIIF 30 de Junio 2026'!$A$4:$A$749,$B125,'[1]SIIF 30 de Junio 2026'!$B$4:$B$749,$C125,'[1]SIIF 30 de Junio 2026'!$C$4:$C$749,$D125)/1000000</f>
        <v>0</v>
      </c>
      <c r="AF125" s="342">
        <f>+SUMIFS('[1]SIIF 30 de Junio 2026'!$U$4:$U$749,'[1]SIIF 30 de Junio 2026'!$A$4:$A$749,$B125,'[1]SIIF 30 de Junio 2026'!$B$4:$B$749,$C125,'[1]SIIF 30 de Junio 2026'!$C$4:$C$749,$D125)/1000000</f>
        <v>229999.9999996</v>
      </c>
      <c r="AG125" s="342">
        <f>+SUMIFS('[1]SIIF 30 de Junio 2026'!$V$4:$V$749,'[1]SIIF 30 de Junio 2026'!$A$4:$A$749,$B125,'[1]SIIF 30 de Junio 2026'!$B$4:$B$749,$C125,'[1]SIIF 30 de Junio 2026'!$C$4:$C$749,$D125)/1000000</f>
        <v>4.0000000000000003E-7</v>
      </c>
      <c r="AH125" s="404">
        <f>+SUMIFS('[1]SIIF 30 de Junio 2026'!$W$4:$W$749,'[1]SIIF 30 de Junio 2026'!$A$4:$A$749,$B125,'[1]SIIF 30 de Junio 2026'!$B$4:$B$749,$C125,'[1]SIIF 30 de Junio 2026'!$C$4:$C$749,$D125,'[1]SIIF 30 de Junio 2026'!$D$4:$D$749,$E125,'[1]SIIF 30 de Junio 2026'!$E$4:$E$749,$F125,'[1]SIIF 30 de Junio 2026'!$F$4:$F$749,$G125,'[1]SIIF 30 de Junio 2026'!$G$4:$G$749,$H125,'[1]SIIF 30 de Junio 2026'!$H$4:$H$749,$I125,'[1]SIIF 30 de Junio 2026'!$I$4:$I$749,$J125,'[1]SIIF 30 de Junio 2026'!$J$4:$J$749,$K125,'[1]SIIF 30 de Junio 2026'!$K$4:$K$749,$L125,'[1]SIIF 30 de Junio 2026'!$L$4:$L$749,$M125,'[1]SIIF 30 de Junio 2026'!$M$4:$M$749,$N125,'[1]SIIF 30 de Junio 2026'!$N$4:$N$749,$O125)/1000000</f>
        <v>218425.337562</v>
      </c>
      <c r="AI125" s="241">
        <f t="shared" si="351"/>
        <v>0.94967538070434787</v>
      </c>
      <c r="AJ125" s="242"/>
      <c r="AK125" s="240">
        <f t="shared" si="352"/>
        <v>226566.00295699999</v>
      </c>
      <c r="AL125" s="240">
        <f>+AH125-AK125</f>
        <v>-8140.6653949999891</v>
      </c>
      <c r="AM125" s="166">
        <f t="shared" si="354"/>
        <v>0.98506957807391304</v>
      </c>
      <c r="AN125" s="403">
        <f>+SUMIFS('[1]SIIF 30 de Junio 2026'!$X$4:$X$749,'[1]SIIF 30 de Junio 2026'!$A$4:$A$749,$B125,'[1]SIIF 30 de Junio 2026'!$B$4:$B$749,$C125,'[1]SIIF 30 de Junio 2026'!$C$4:$C$749,$D125,'[1]SIIF 30 de Junio 2026'!$D$4:$D$749,$E125,'[1]SIIF 30 de Junio 2026'!$E$4:$E$749,$F125,'[1]SIIF 30 de Junio 2026'!$F$4:$F$749,$G125,'[1]SIIF 30 de Junio 2026'!$G$4:$G$749,$H125,'[1]SIIF 30 de Junio 2026'!$H$4:$H$749,$I125,'[1]SIIF 30 de Junio 2026'!$I$4:$I$749,$J125,'[1]SIIF 30 de Junio 2026'!$J$4:$J$749,$K125,'[1]SIIF 30 de Junio 2026'!$K$4:$K$749,$L125,'[1]SIIF 30 de Junio 2026'!$L$4:$L$749,$M125,'[1]SIIF 30 de Junio 2026'!$M$4:$M$749,$N125,'[1]SIIF 30 de Junio 2026'!$N$4:$N$749,$O125)/1000000</f>
        <v>760.32796599999995</v>
      </c>
      <c r="AO125" s="241">
        <f t="shared" si="355"/>
        <v>3.3057737652173909E-3</v>
      </c>
      <c r="AP125" s="242"/>
      <c r="AQ125" s="240">
        <f t="shared" si="356"/>
        <v>539.88993500000004</v>
      </c>
      <c r="AR125" s="240">
        <f>+AN125-AQ125</f>
        <v>220.43803099999991</v>
      </c>
      <c r="AS125" s="166">
        <f t="shared" si="358"/>
        <v>2.3473475434782607E-3</v>
      </c>
      <c r="AT125" s="403">
        <f>+SUMIFS('[1]SIIF 30 de Junio 2026'!$Z$4:$Z$749,'[1]SIIF 30 de Junio 2026'!$A$4:$A$749,$B125,'[1]SIIF 30 de Junio 2026'!$B$4:$B$749,$C125,'[1]SIIF 30 de Junio 2026'!$C$4:$C$749,$D125,'[1]SIIF 30 de Junio 2026'!$D$4:$D$749,$E125,'[1]SIIF 30 de Junio 2026'!$E$4:$E$749,$F125,'[1]SIIF 30 de Junio 2026'!$F$4:$F$749,$G125,'[1]SIIF 30 de Junio 2026'!$G$4:$G$749,$H125,'[1]SIIF 30 de Junio 2026'!$H$4:$H$749,$I125,'[1]SIIF 30 de Junio 2026'!$I$4:$I$749,$J125,'[1]SIIF 30 de Junio 2026'!$J$4:$J$749,$K125,'[1]SIIF 30 de Junio 2026'!$K$4:$K$749,$L125,'[1]SIIF 30 de Junio 2026'!$L$4:$L$749,$M125,'[1]SIIF 30 de Junio 2026'!$M$4:$M$749,$N125,'[1]SIIF 30 de Junio 2026'!$N$4:$N$749,$O125)/1000000</f>
        <v>720.57796599999995</v>
      </c>
      <c r="AU125" s="241">
        <f t="shared" si="359"/>
        <v>3.1329476782608694E-3</v>
      </c>
      <c r="AV125" s="408">
        <f t="shared" si="360"/>
        <v>11574.662437999999</v>
      </c>
      <c r="AW125" s="343">
        <f>+AH125-AN125</f>
        <v>217665.00959599999</v>
      </c>
      <c r="AX125" s="343">
        <f t="shared" si="362"/>
        <v>229239.67203399999</v>
      </c>
      <c r="AY125" s="342">
        <f t="shared" si="363"/>
        <v>-218425.3375616</v>
      </c>
      <c r="AZ125" s="186">
        <f t="shared" si="364"/>
        <v>539.88993499999992</v>
      </c>
      <c r="BA125" s="244">
        <f>IF(AND(AZ125=0,AN125&gt;AZ125),1,IFERROR(AN125/AZ125,1))</f>
        <v>1.4083017976617773</v>
      </c>
      <c r="BC125" s="252">
        <v>0.98506957807391304</v>
      </c>
      <c r="BD125" s="246">
        <v>0.98506957807391304</v>
      </c>
      <c r="BE125" s="246">
        <v>0.98506957807391304</v>
      </c>
      <c r="BF125" s="246">
        <v>0.98506957807391304</v>
      </c>
      <c r="BG125" s="246">
        <v>0.98506957807391304</v>
      </c>
      <c r="BH125" s="246">
        <v>0.98506957807391304</v>
      </c>
      <c r="BI125" s="246">
        <v>0.98506957807391304</v>
      </c>
      <c r="BJ125" s="246">
        <v>0.98593914329130439</v>
      </c>
      <c r="BK125" s="246">
        <v>0.98593914329130439</v>
      </c>
      <c r="BL125" s="246">
        <v>0.98593914329130439</v>
      </c>
      <c r="BM125" s="246">
        <v>0.99808201943913044</v>
      </c>
      <c r="BN125" s="246">
        <v>1</v>
      </c>
      <c r="BP125" s="246">
        <v>0</v>
      </c>
      <c r="BQ125" s="246">
        <v>1.5434782608695651E-4</v>
      </c>
      <c r="BR125" s="246">
        <v>4.1304347826086958E-4</v>
      </c>
      <c r="BS125" s="246">
        <v>7.9652173913043482E-4</v>
      </c>
      <c r="BT125" s="246">
        <v>1.2775214391304347E-3</v>
      </c>
      <c r="BU125" s="246">
        <v>2.3473475434782607E-3</v>
      </c>
      <c r="BV125" s="246">
        <v>0.97619214300869561</v>
      </c>
      <c r="BW125" s="246">
        <v>0.97846083866086953</v>
      </c>
      <c r="BX125" s="246">
        <v>0.9807212450565217</v>
      </c>
      <c r="BY125" s="246">
        <v>0.9820768827217391</v>
      </c>
      <c r="BZ125" s="246">
        <v>0.98743537547391302</v>
      </c>
      <c r="CA125" s="246">
        <v>1</v>
      </c>
      <c r="CC125" s="452">
        <f t="shared" si="366"/>
        <v>226566.00295699999</v>
      </c>
      <c r="CD125" s="452">
        <f t="shared" si="366"/>
        <v>226566.00295699999</v>
      </c>
      <c r="CE125" s="452">
        <f t="shared" si="366"/>
        <v>226566.00295699999</v>
      </c>
      <c r="CF125" s="452">
        <f t="shared" si="366"/>
        <v>226566.00295699999</v>
      </c>
      <c r="CG125" s="452">
        <f t="shared" si="366"/>
        <v>226566.00295699999</v>
      </c>
      <c r="CH125" s="452">
        <f t="shared" si="366"/>
        <v>226566.00295699999</v>
      </c>
      <c r="CI125" s="452">
        <f t="shared" si="366"/>
        <v>226566.00295699999</v>
      </c>
      <c r="CJ125" s="452">
        <f t="shared" si="366"/>
        <v>226766.00295699999</v>
      </c>
      <c r="CK125" s="452">
        <f t="shared" si="366"/>
        <v>226766.00295699999</v>
      </c>
      <c r="CL125" s="452">
        <f t="shared" si="366"/>
        <v>226766.00295699999</v>
      </c>
      <c r="CM125" s="452">
        <f t="shared" si="366"/>
        <v>229558.86447100001</v>
      </c>
      <c r="CN125" s="452">
        <f t="shared" si="366"/>
        <v>230000</v>
      </c>
      <c r="CP125" s="453">
        <f t="shared" si="367"/>
        <v>0</v>
      </c>
      <c r="CQ125" s="453">
        <f t="shared" si="367"/>
        <v>35.5</v>
      </c>
      <c r="CR125" s="453">
        <f t="shared" si="367"/>
        <v>95</v>
      </c>
      <c r="CS125" s="453">
        <f t="shared" si="367"/>
        <v>183.2</v>
      </c>
      <c r="CT125" s="453">
        <f t="shared" si="367"/>
        <v>293.82993099999999</v>
      </c>
      <c r="CU125" s="453">
        <f t="shared" si="367"/>
        <v>539.88993500000004</v>
      </c>
      <c r="CV125" s="453">
        <f t="shared" si="367"/>
        <v>224524.19289199999</v>
      </c>
      <c r="CW125" s="453">
        <f t="shared" si="367"/>
        <v>225045.99289200001</v>
      </c>
      <c r="CX125" s="453">
        <f t="shared" si="367"/>
        <v>225565.886363</v>
      </c>
      <c r="CY125" s="453">
        <f t="shared" si="367"/>
        <v>225877.68302600001</v>
      </c>
      <c r="CZ125" s="453">
        <f t="shared" si="367"/>
        <v>227110.136359</v>
      </c>
      <c r="DA125" s="453">
        <f t="shared" si="367"/>
        <v>230000</v>
      </c>
      <c r="DC125" s="452">
        <v>226566002957</v>
      </c>
      <c r="DD125" s="453">
        <v>226566002957</v>
      </c>
      <c r="DE125" s="453">
        <v>226566002957</v>
      </c>
      <c r="DF125" s="453">
        <v>226566002957</v>
      </c>
      <c r="DG125" s="453">
        <v>226566002957</v>
      </c>
      <c r="DH125" s="453">
        <v>226566002957</v>
      </c>
      <c r="DI125" s="453">
        <v>226566002957</v>
      </c>
      <c r="DJ125" s="453">
        <v>226766002957</v>
      </c>
      <c r="DK125" s="453">
        <v>226766002957</v>
      </c>
      <c r="DL125" s="453">
        <v>226766002957</v>
      </c>
      <c r="DM125" s="453">
        <v>229558864471</v>
      </c>
      <c r="DN125" s="453">
        <v>230000000000</v>
      </c>
      <c r="DP125" s="453">
        <v>0</v>
      </c>
      <c r="DQ125" s="453">
        <v>35500000</v>
      </c>
      <c r="DR125" s="453">
        <v>95000000</v>
      </c>
      <c r="DS125" s="453">
        <v>183200000</v>
      </c>
      <c r="DT125" s="453">
        <v>293829931</v>
      </c>
      <c r="DU125" s="453">
        <v>539889935</v>
      </c>
      <c r="DV125" s="453">
        <v>224524192892</v>
      </c>
      <c r="DW125" s="453">
        <v>225045992892</v>
      </c>
      <c r="DX125" s="453">
        <v>225565886363</v>
      </c>
      <c r="DY125" s="453">
        <v>225877683026</v>
      </c>
      <c r="DZ125" s="453">
        <v>227110136359</v>
      </c>
      <c r="EA125" s="453">
        <v>230000000000</v>
      </c>
      <c r="EC125" s="452">
        <v>1000000</v>
      </c>
      <c r="ED125" s="453">
        <v>1000000</v>
      </c>
      <c r="EE125" s="453">
        <v>1000000</v>
      </c>
      <c r="EF125" s="453">
        <v>1000000</v>
      </c>
      <c r="EG125" s="453">
        <v>1000000</v>
      </c>
      <c r="EH125" s="453">
        <v>1000000</v>
      </c>
      <c r="EI125" s="453">
        <v>1000000</v>
      </c>
      <c r="EJ125" s="453">
        <v>1000000</v>
      </c>
      <c r="EK125" s="453">
        <v>1000000</v>
      </c>
      <c r="EL125" s="453">
        <v>1000000</v>
      </c>
      <c r="EM125" s="453">
        <v>1000000</v>
      </c>
      <c r="EN125" s="453">
        <v>1000000</v>
      </c>
      <c r="EP125" s="453">
        <v>1000000</v>
      </c>
      <c r="EQ125" s="453">
        <v>1000000</v>
      </c>
      <c r="ER125" s="453">
        <v>1000000</v>
      </c>
      <c r="ES125" s="453">
        <v>1000000</v>
      </c>
      <c r="ET125" s="453">
        <v>1000000</v>
      </c>
      <c r="EU125" s="453">
        <v>1000000</v>
      </c>
      <c r="EV125" s="453">
        <v>1000000</v>
      </c>
      <c r="EW125" s="453">
        <v>1000000</v>
      </c>
      <c r="EX125" s="453">
        <v>1000000</v>
      </c>
      <c r="EY125" s="453">
        <v>1000000</v>
      </c>
      <c r="EZ125" s="453">
        <v>1000000</v>
      </c>
      <c r="FA125" s="453">
        <v>1000000</v>
      </c>
    </row>
    <row r="126" spans="1:208" ht="45.75" customHeight="1">
      <c r="A126" s="551"/>
      <c r="B126" s="551" t="s">
        <v>180</v>
      </c>
      <c r="C126" s="555" t="s">
        <v>181</v>
      </c>
      <c r="D126" s="441" t="s">
        <v>253</v>
      </c>
      <c r="E126" s="177" t="s">
        <v>173</v>
      </c>
      <c r="F126" s="177" t="s">
        <v>161</v>
      </c>
      <c r="G126" s="177" t="s">
        <v>161</v>
      </c>
      <c r="H126" s="177" t="s">
        <v>161</v>
      </c>
      <c r="I126" s="177" t="s">
        <v>161</v>
      </c>
      <c r="J126" s="177" t="s">
        <v>161</v>
      </c>
      <c r="K126" s="177" t="s">
        <v>161</v>
      </c>
      <c r="L126" s="177" t="s">
        <v>161</v>
      </c>
      <c r="M126" s="177" t="s">
        <v>161</v>
      </c>
      <c r="N126" s="177" t="s">
        <v>161</v>
      </c>
      <c r="O126" s="177" t="s">
        <v>161</v>
      </c>
      <c r="P126" s="177"/>
      <c r="Q126" s="177"/>
      <c r="R126" s="177" t="s">
        <v>247</v>
      </c>
      <c r="S126" s="227"/>
      <c r="T126" s="437" t="s">
        <v>23</v>
      </c>
      <c r="U126" s="587" t="s">
        <v>254</v>
      </c>
      <c r="V126" s="571" t="s">
        <v>458</v>
      </c>
      <c r="W126" s="342">
        <f>+SUMIFS('[1]SIIF 30 de Junio 2026'!$P$4:$P$749,'[1]SIIF 30 de Junio 2026'!$A$4:$A$749,$B126,'[1]SIIF 30 de Junio 2026'!$B$4:$B$749,$C126,'[1]SIIF 30 de Junio 2026'!$C$4:$C$749,$D126)/1000000</f>
        <v>140000</v>
      </c>
      <c r="X126" s="342"/>
      <c r="Y126" s="342">
        <f>+SUMIFS('[1]SIIF 30 de Junio 2026'!$R$4:$R$749,'[1]SIIF 30 de Junio 2026'!$A$4:$A$749,$B126,'[1]SIIF 30 de Junio 2026'!$B$4:$B$749,$C126,'[1]SIIF 30 de Junio 2026'!$C$4:$C$749,$D126)/1000000</f>
        <v>0</v>
      </c>
      <c r="Z126" s="342"/>
      <c r="AA126" s="342">
        <f>+SUMIFS('[1]SIIF 30 de Junio 2026'!$Q$4:$Q$749,'[1]SIIF 30 de Junio 2026'!$A$4:$A$749,$B126,'[1]SIIF 30 de Junio 2026'!$B$4:$B$749,$C126,'[1]SIIF 30 de Junio 2026'!$C$4:$C$749,$D126)/1000000</f>
        <v>0</v>
      </c>
      <c r="AB126" s="342"/>
      <c r="AC126" s="342">
        <f t="shared" si="368"/>
        <v>0</v>
      </c>
      <c r="AD126" s="403">
        <f>+SUMIFS('[1]SIIF 30 de Junio 2026'!$S$4:$S$749,'[1]SIIF 30 de Junio 2026'!$A$4:$A$749,$B126,'[1]SIIF 30 de Junio 2026'!$B$4:$B$749,$C126,'[1]SIIF 30 de Junio 2026'!$C$4:$C$749,$D126)/1000000</f>
        <v>140000</v>
      </c>
      <c r="AE126" s="342">
        <f>+SUMIFS('[1]SIIF 30 de Junio 2026'!$T$4:$T$749,'[1]SIIF 30 de Junio 2026'!$A$4:$A$749,$B126,'[1]SIIF 30 de Junio 2026'!$B$4:$B$749,$C126,'[1]SIIF 30 de Junio 2026'!$C$4:$C$749,$D126)/1000000</f>
        <v>0</v>
      </c>
      <c r="AF126" s="342">
        <f>+SUMIFS('[1]SIIF 30 de Junio 2026'!$U$4:$U$749,'[1]SIIF 30 de Junio 2026'!$A$4:$A$749,$B126,'[1]SIIF 30 de Junio 2026'!$B$4:$B$749,$C126,'[1]SIIF 30 de Junio 2026'!$C$4:$C$749,$D126)/1000000</f>
        <v>139313.33807550001</v>
      </c>
      <c r="AG126" s="342">
        <f>+SUMIFS('[1]SIIF 30 de Junio 2026'!$V$4:$V$749,'[1]SIIF 30 de Junio 2026'!$A$4:$A$749,$B126,'[1]SIIF 30 de Junio 2026'!$B$4:$B$749,$C126,'[1]SIIF 30 de Junio 2026'!$C$4:$C$749,$D126)/1000000</f>
        <v>686.66192450000005</v>
      </c>
      <c r="AH126" s="404">
        <f>+SUMIFS('[1]SIIF 30 de Junio 2026'!$W$4:$W$749,'[1]SIIF 30 de Junio 2026'!$A$4:$A$749,$B126,'[1]SIIF 30 de Junio 2026'!$B$4:$B$749,$C126,'[1]SIIF 30 de Junio 2026'!$C$4:$C$749,$D126,'[1]SIIF 30 de Junio 2026'!$D$4:$D$749,$E126,'[1]SIIF 30 de Junio 2026'!$E$4:$E$749,$F126,'[1]SIIF 30 de Junio 2026'!$F$4:$F$749,$G126,'[1]SIIF 30 de Junio 2026'!$G$4:$G$749,$H126,'[1]SIIF 30 de Junio 2026'!$H$4:$H$749,$I126,'[1]SIIF 30 de Junio 2026'!$I$4:$I$749,$J126,'[1]SIIF 30 de Junio 2026'!$J$4:$J$749,$K126,'[1]SIIF 30 de Junio 2026'!$K$4:$K$749,$L126,'[1]SIIF 30 de Junio 2026'!$L$4:$L$749,$M126,'[1]SIIF 30 de Junio 2026'!$M$4:$M$749,$N126,'[1]SIIF 30 de Junio 2026'!$N$4:$N$749,$O126)/1000000</f>
        <v>99220.800394000005</v>
      </c>
      <c r="AI126" s="241">
        <f t="shared" si="351"/>
        <v>0.70872000281428571</v>
      </c>
      <c r="AJ126" s="242"/>
      <c r="AK126" s="240">
        <f t="shared" si="352"/>
        <v>99381.640771000006</v>
      </c>
      <c r="AL126" s="240">
        <f t="shared" si="353"/>
        <v>-160.84037700000044</v>
      </c>
      <c r="AM126" s="166">
        <f t="shared" si="354"/>
        <v>0.70986886265000004</v>
      </c>
      <c r="AN126" s="403">
        <f>+SUMIFS('[1]SIIF 30 de Junio 2026'!$X$4:$X$749,'[1]SIIF 30 de Junio 2026'!$A$4:$A$749,$B126,'[1]SIIF 30 de Junio 2026'!$B$4:$B$749,$C126,'[1]SIIF 30 de Junio 2026'!$C$4:$C$749,$D126,'[1]SIIF 30 de Junio 2026'!$D$4:$D$749,$E126,'[1]SIIF 30 de Junio 2026'!$E$4:$E$749,$F126,'[1]SIIF 30 de Junio 2026'!$F$4:$F$749,$G126,'[1]SIIF 30 de Junio 2026'!$G$4:$G$749,$H126,'[1]SIIF 30 de Junio 2026'!$H$4:$H$749,$I126,'[1]SIIF 30 de Junio 2026'!$I$4:$I$749,$J126,'[1]SIIF 30 de Junio 2026'!$J$4:$J$749,$K126,'[1]SIIF 30 de Junio 2026'!$K$4:$K$749,$L126,'[1]SIIF 30 de Junio 2026'!$L$4:$L$749,$M126,'[1]SIIF 30 de Junio 2026'!$M$4:$M$749,$N126,'[1]SIIF 30 de Junio 2026'!$N$4:$N$749,$O126)/1000000</f>
        <v>616.64302299999997</v>
      </c>
      <c r="AO126" s="241">
        <f t="shared" si="355"/>
        <v>4.4045930214285716E-3</v>
      </c>
      <c r="AP126" s="242"/>
      <c r="AQ126" s="240">
        <f t="shared" si="356"/>
        <v>358.85</v>
      </c>
      <c r="AR126" s="240">
        <f t="shared" si="357"/>
        <v>257.79302299999995</v>
      </c>
      <c r="AS126" s="166">
        <f t="shared" si="358"/>
        <v>2.5632142857142859E-3</v>
      </c>
      <c r="AT126" s="403">
        <f>+SUMIFS('[1]SIIF 30 de Junio 2026'!$Z$4:$Z$749,'[1]SIIF 30 de Junio 2026'!$A$4:$A$749,$B126,'[1]SIIF 30 de Junio 2026'!$B$4:$B$749,$C126,'[1]SIIF 30 de Junio 2026'!$C$4:$C$749,$D126,'[1]SIIF 30 de Junio 2026'!$D$4:$D$749,$E126,'[1]SIIF 30 de Junio 2026'!$E$4:$E$749,$F126,'[1]SIIF 30 de Junio 2026'!$F$4:$F$749,$G126,'[1]SIIF 30 de Junio 2026'!$G$4:$G$749,$H126,'[1]SIIF 30 de Junio 2026'!$H$4:$H$749,$I126,'[1]SIIF 30 de Junio 2026'!$I$4:$I$749,$J126,'[1]SIIF 30 de Junio 2026'!$J$4:$J$749,$K126,'[1]SIIF 30 de Junio 2026'!$K$4:$K$749,$L126,'[1]SIIF 30 de Junio 2026'!$L$4:$L$749,$M126,'[1]SIIF 30 de Junio 2026'!$M$4:$M$749,$N126,'[1]SIIF 30 de Junio 2026'!$N$4:$N$749,$O126)/1000000</f>
        <v>600.14302299999997</v>
      </c>
      <c r="AU126" s="241">
        <f t="shared" si="359"/>
        <v>4.2867358785714281E-3</v>
      </c>
      <c r="AV126" s="408">
        <f t="shared" si="360"/>
        <v>40779.199605999995</v>
      </c>
      <c r="AW126" s="343">
        <f t="shared" si="361"/>
        <v>98604.157371000008</v>
      </c>
      <c r="AX126" s="343">
        <f t="shared" si="362"/>
        <v>139383.35697699999</v>
      </c>
      <c r="AY126" s="342">
        <f t="shared" si="363"/>
        <v>-98534.138469500002</v>
      </c>
      <c r="AZ126" s="186">
        <f t="shared" si="364"/>
        <v>358.85</v>
      </c>
      <c r="BA126" s="244">
        <f t="shared" si="365"/>
        <v>1.7183865765640238</v>
      </c>
      <c r="BC126" s="252">
        <v>0.7098045769357143</v>
      </c>
      <c r="BD126" s="246">
        <v>0.7098045769357143</v>
      </c>
      <c r="BE126" s="246">
        <v>0.70981886265000005</v>
      </c>
      <c r="BF126" s="246">
        <v>0.70983314836428568</v>
      </c>
      <c r="BG126" s="246">
        <v>0.7098545769357143</v>
      </c>
      <c r="BH126" s="246">
        <v>0.70986886265000004</v>
      </c>
      <c r="BI126" s="246">
        <v>0.70989029122142855</v>
      </c>
      <c r="BJ126" s="246">
        <v>0.71049029122142859</v>
      </c>
      <c r="BK126" s="246">
        <v>0.71051886264999997</v>
      </c>
      <c r="BL126" s="246">
        <v>0.71054743407857146</v>
      </c>
      <c r="BM126" s="246">
        <v>0.71112825551428571</v>
      </c>
      <c r="BN126" s="246">
        <v>1</v>
      </c>
      <c r="BP126" s="246">
        <v>0</v>
      </c>
      <c r="BQ126" s="246">
        <v>1.2321428571428572E-4</v>
      </c>
      <c r="BR126" s="246">
        <v>6.3750000000000005E-4</v>
      </c>
      <c r="BS126" s="246">
        <v>1.1517857142857143E-3</v>
      </c>
      <c r="BT126" s="246">
        <v>1.8324999999999999E-3</v>
      </c>
      <c r="BU126" s="246">
        <v>2.5632142857142859E-3</v>
      </c>
      <c r="BV126" s="246">
        <v>0.69120471980714282</v>
      </c>
      <c r="BW126" s="246">
        <v>0.69210376742857138</v>
      </c>
      <c r="BX126" s="246">
        <v>0.69333217170000006</v>
      </c>
      <c r="BY126" s="246">
        <v>0.69640751535714285</v>
      </c>
      <c r="BZ126" s="246">
        <v>0.70076776536428576</v>
      </c>
      <c r="CA126" s="246">
        <v>1</v>
      </c>
      <c r="CC126" s="452">
        <f t="shared" si="366"/>
        <v>99372.640771000006</v>
      </c>
      <c r="CD126" s="452">
        <f t="shared" si="366"/>
        <v>99372.640771000006</v>
      </c>
      <c r="CE126" s="452">
        <f t="shared" si="366"/>
        <v>99374.640771000006</v>
      </c>
      <c r="CF126" s="452">
        <f t="shared" si="366"/>
        <v>99376.640771000006</v>
      </c>
      <c r="CG126" s="452">
        <f t="shared" si="366"/>
        <v>99379.640771000006</v>
      </c>
      <c r="CH126" s="452">
        <f t="shared" si="366"/>
        <v>99381.640771000006</v>
      </c>
      <c r="CI126" s="452">
        <f t="shared" si="366"/>
        <v>99384.640771000006</v>
      </c>
      <c r="CJ126" s="452">
        <f t="shared" si="366"/>
        <v>99468.640771000006</v>
      </c>
      <c r="CK126" s="452">
        <f t="shared" si="366"/>
        <v>99472.640771000006</v>
      </c>
      <c r="CL126" s="452">
        <f t="shared" si="366"/>
        <v>99476.640771000006</v>
      </c>
      <c r="CM126" s="452">
        <f t="shared" si="366"/>
        <v>99557.955772000001</v>
      </c>
      <c r="CN126" s="452">
        <f t="shared" si="366"/>
        <v>140000</v>
      </c>
      <c r="CP126" s="453">
        <f t="shared" si="367"/>
        <v>0</v>
      </c>
      <c r="CQ126" s="453">
        <f t="shared" si="367"/>
        <v>17.25</v>
      </c>
      <c r="CR126" s="453">
        <f t="shared" si="367"/>
        <v>89.25</v>
      </c>
      <c r="CS126" s="453">
        <f t="shared" si="367"/>
        <v>161.25</v>
      </c>
      <c r="CT126" s="453">
        <f t="shared" si="367"/>
        <v>256.55</v>
      </c>
      <c r="CU126" s="453">
        <f t="shared" si="367"/>
        <v>358.85</v>
      </c>
      <c r="CV126" s="453">
        <f t="shared" si="367"/>
        <v>96768.660772999996</v>
      </c>
      <c r="CW126" s="453">
        <f t="shared" si="367"/>
        <v>96894.527440000005</v>
      </c>
      <c r="CX126" s="453">
        <f t="shared" si="367"/>
        <v>97066.504037999999</v>
      </c>
      <c r="CY126" s="453">
        <f t="shared" si="367"/>
        <v>97497.052150000003</v>
      </c>
      <c r="CZ126" s="453">
        <f t="shared" si="367"/>
        <v>98107.487150999994</v>
      </c>
      <c r="DA126" s="453">
        <f t="shared" si="367"/>
        <v>140000</v>
      </c>
      <c r="DC126" s="452">
        <v>99372640771</v>
      </c>
      <c r="DD126" s="453">
        <v>99372640771</v>
      </c>
      <c r="DE126" s="453">
        <v>99374640771</v>
      </c>
      <c r="DF126" s="453">
        <v>99376640771</v>
      </c>
      <c r="DG126" s="453">
        <v>99379640771</v>
      </c>
      <c r="DH126" s="453">
        <v>99381640771</v>
      </c>
      <c r="DI126" s="453">
        <v>99384640771</v>
      </c>
      <c r="DJ126" s="453">
        <v>99468640771</v>
      </c>
      <c r="DK126" s="453">
        <v>99472640771</v>
      </c>
      <c r="DL126" s="453">
        <v>99476640771</v>
      </c>
      <c r="DM126" s="453">
        <v>99557955772</v>
      </c>
      <c r="DN126" s="453">
        <v>140000000000</v>
      </c>
      <c r="DP126" s="453">
        <v>0</v>
      </c>
      <c r="DQ126" s="453">
        <v>17250000</v>
      </c>
      <c r="DR126" s="453">
        <v>89250000</v>
      </c>
      <c r="DS126" s="453">
        <v>161250000</v>
      </c>
      <c r="DT126" s="453">
        <v>256550000</v>
      </c>
      <c r="DU126" s="453">
        <v>358850000</v>
      </c>
      <c r="DV126" s="453">
        <v>96768660773</v>
      </c>
      <c r="DW126" s="453">
        <v>96894527440</v>
      </c>
      <c r="DX126" s="453">
        <v>97066504038</v>
      </c>
      <c r="DY126" s="453">
        <v>97497052150</v>
      </c>
      <c r="DZ126" s="453">
        <v>98107487151</v>
      </c>
      <c r="EA126" s="453">
        <v>140000000000</v>
      </c>
      <c r="EC126" s="452">
        <v>1000000</v>
      </c>
      <c r="ED126" s="453">
        <v>1000000</v>
      </c>
      <c r="EE126" s="453">
        <v>1000000</v>
      </c>
      <c r="EF126" s="453">
        <v>1000000</v>
      </c>
      <c r="EG126" s="453">
        <v>1000000</v>
      </c>
      <c r="EH126" s="453">
        <v>1000000</v>
      </c>
      <c r="EI126" s="453">
        <v>1000000</v>
      </c>
      <c r="EJ126" s="453">
        <v>1000000</v>
      </c>
      <c r="EK126" s="453">
        <v>1000000</v>
      </c>
      <c r="EL126" s="453">
        <v>1000000</v>
      </c>
      <c r="EM126" s="453">
        <v>1000000</v>
      </c>
      <c r="EN126" s="453">
        <v>1000000</v>
      </c>
      <c r="EP126" s="453">
        <v>1000000</v>
      </c>
      <c r="EQ126" s="453">
        <v>1000000</v>
      </c>
      <c r="ER126" s="453">
        <v>1000000</v>
      </c>
      <c r="ES126" s="453">
        <v>1000000</v>
      </c>
      <c r="ET126" s="453">
        <v>1000000</v>
      </c>
      <c r="EU126" s="453">
        <v>1000000</v>
      </c>
      <c r="EV126" s="453">
        <v>1000000</v>
      </c>
      <c r="EW126" s="453">
        <v>1000000</v>
      </c>
      <c r="EX126" s="453">
        <v>1000000</v>
      </c>
      <c r="EY126" s="453">
        <v>1000000</v>
      </c>
      <c r="EZ126" s="453">
        <v>1000000</v>
      </c>
      <c r="FA126" s="453">
        <v>1000000</v>
      </c>
    </row>
    <row r="127" spans="1:208" ht="45.75" customHeight="1">
      <c r="A127" s="551"/>
      <c r="B127" s="551" t="s">
        <v>180</v>
      </c>
      <c r="C127" s="218" t="s">
        <v>181</v>
      </c>
      <c r="D127" s="544" t="s">
        <v>255</v>
      </c>
      <c r="E127" s="177" t="s">
        <v>173</v>
      </c>
      <c r="F127" s="177" t="s">
        <v>161</v>
      </c>
      <c r="G127" s="177" t="s">
        <v>161</v>
      </c>
      <c r="H127" s="177" t="s">
        <v>161</v>
      </c>
      <c r="I127" s="177" t="s">
        <v>161</v>
      </c>
      <c r="J127" s="177" t="s">
        <v>161</v>
      </c>
      <c r="K127" s="177" t="s">
        <v>161</v>
      </c>
      <c r="L127" s="177" t="s">
        <v>161</v>
      </c>
      <c r="M127" s="177" t="s">
        <v>161</v>
      </c>
      <c r="N127" s="177" t="s">
        <v>161</v>
      </c>
      <c r="O127" s="177" t="s">
        <v>161</v>
      </c>
      <c r="P127" s="177"/>
      <c r="Q127" s="177"/>
      <c r="R127" s="177" t="s">
        <v>247</v>
      </c>
      <c r="S127" s="227"/>
      <c r="T127" s="436" t="s">
        <v>25</v>
      </c>
      <c r="U127" s="587">
        <v>202400000000196</v>
      </c>
      <c r="V127" s="573" t="s">
        <v>457</v>
      </c>
      <c r="W127" s="355">
        <f>+SUMIFS('[1]SIIF 30 de Junio 2026'!$P$4:$P$749,'[1]SIIF 30 de Junio 2026'!$A$4:$A$749,$B127,'[1]SIIF 30 de Junio 2026'!$B$4:$B$749,$C127,'[1]SIIF 30 de Junio 2026'!$C$4:$C$749,$D127)/1000000</f>
        <v>1485</v>
      </c>
      <c r="X127" s="342"/>
      <c r="Y127" s="342">
        <f>+SUMIFS('[1]SIIF 30 de Junio 2026'!$R$4:$R$749,'[1]SIIF 30 de Junio 2026'!$A$4:$A$749,$B127,'[1]SIIF 30 de Junio 2026'!$B$4:$B$749,$C127,'[1]SIIF 30 de Junio 2026'!$C$4:$C$749,$D127)/1000000</f>
        <v>0</v>
      </c>
      <c r="Z127" s="342"/>
      <c r="AA127" s="342">
        <f>+SUMIFS('[1]SIIF 30 de Junio 2026'!$Q$4:$Q$749,'[1]SIIF 30 de Junio 2026'!$A$4:$A$749,$B127,'[1]SIIF 30 de Junio 2026'!$B$4:$B$749,$C127,'[1]SIIF 30 de Junio 2026'!$C$4:$C$749,$D127)/1000000</f>
        <v>0</v>
      </c>
      <c r="AB127" s="342"/>
      <c r="AC127" s="342">
        <f t="shared" si="368"/>
        <v>0</v>
      </c>
      <c r="AD127" s="403">
        <f>+SUMIFS('[1]SIIF 30 de Junio 2026'!$S$4:$S$749,'[1]SIIF 30 de Junio 2026'!$A$4:$A$749,$B127,'[1]SIIF 30 de Junio 2026'!$B$4:$B$749,$C127,'[1]SIIF 30 de Junio 2026'!$C$4:$C$749,$D127)/1000000</f>
        <v>1485</v>
      </c>
      <c r="AE127" s="355">
        <f>+SUMIFS('[1]SIIF 30 de Junio 2026'!$T$4:$T$749,'[1]SIIF 30 de Junio 2026'!$A$4:$A$749,$B127,'[1]SIIF 30 de Junio 2026'!$B$4:$B$749,$C127,'[1]SIIF 30 de Junio 2026'!$C$4:$C$749,$D127)/1000000</f>
        <v>0</v>
      </c>
      <c r="AF127" s="355">
        <f>+SUMIFS('[1]SIIF 30 de Junio 2026'!$U$4:$U$749,'[1]SIIF 30 de Junio 2026'!$A$4:$A$749,$B127,'[1]SIIF 30 de Junio 2026'!$B$4:$B$749,$C127,'[1]SIIF 30 de Junio 2026'!$C$4:$C$749,$D127)/1000000</f>
        <v>1430.8020630000001</v>
      </c>
      <c r="AG127" s="342">
        <f>+SUMIFS('[1]SIIF 30 de Junio 2026'!$V$4:$V$749,'[1]SIIF 30 de Junio 2026'!$A$4:$A$749,$B127,'[1]SIIF 30 de Junio 2026'!$B$4:$B$749,$C127,'[1]SIIF 30 de Junio 2026'!$C$4:$C$749,$D127)/1000000</f>
        <v>54.197937000000003</v>
      </c>
      <c r="AH127" s="404">
        <f>+SUMIFS('[1]SIIF 30 de Junio 2026'!$W$4:$W$749,'[1]SIIF 30 de Junio 2026'!$A$4:$A$749,$B127,'[1]SIIF 30 de Junio 2026'!$B$4:$B$749,$C127,'[1]SIIF 30 de Junio 2026'!$C$4:$C$749,$D127,'[1]SIIF 30 de Junio 2026'!$D$4:$D$749,$E127,'[1]SIIF 30 de Junio 2026'!$E$4:$E$749,$F127,'[1]SIIF 30 de Junio 2026'!$F$4:$F$749,$G127,'[1]SIIF 30 de Junio 2026'!$G$4:$G$749,$H127,'[1]SIIF 30 de Junio 2026'!$H$4:$H$749,$I127,'[1]SIIF 30 de Junio 2026'!$I$4:$I$749,$J127,'[1]SIIF 30 de Junio 2026'!$J$4:$J$749,$K127,'[1]SIIF 30 de Junio 2026'!$K$4:$K$749,$L127,'[1]SIIF 30 de Junio 2026'!$L$4:$L$749,$M127,'[1]SIIF 30 de Junio 2026'!$M$4:$M$749,$N127,'[1]SIIF 30 de Junio 2026'!$N$4:$N$749,$O127)/1000000</f>
        <v>1386.532745</v>
      </c>
      <c r="AI127" s="241">
        <f t="shared" si="351"/>
        <v>0.9336920841750842</v>
      </c>
      <c r="AJ127" s="276"/>
      <c r="AK127" s="240">
        <f t="shared" si="352"/>
        <v>1461</v>
      </c>
      <c r="AL127" s="240">
        <f t="shared" si="353"/>
        <v>-74.467255000000023</v>
      </c>
      <c r="AM127" s="166">
        <f t="shared" si="354"/>
        <v>0.98383838383838385</v>
      </c>
      <c r="AN127" s="410">
        <f>+SUMIFS('[1]SIIF 30 de Junio 2026'!$X$4:$X$749,'[1]SIIF 30 de Junio 2026'!$A$4:$A$749,$B127,'[1]SIIF 30 de Junio 2026'!$B$4:$B$749,$C127,'[1]SIIF 30 de Junio 2026'!$C$4:$C$749,$D127,'[1]SIIF 30 de Junio 2026'!$D$4:$D$749,$E127,'[1]SIIF 30 de Junio 2026'!$E$4:$E$749,$F127,'[1]SIIF 30 de Junio 2026'!$F$4:$F$749,$G127,'[1]SIIF 30 de Junio 2026'!$G$4:$G$749,$H127,'[1]SIIF 30 de Junio 2026'!$H$4:$H$749,$I127,'[1]SIIF 30 de Junio 2026'!$I$4:$I$749,$J127,'[1]SIIF 30 de Junio 2026'!$J$4:$J$749,$K127,'[1]SIIF 30 de Junio 2026'!$K$4:$K$749,$L127,'[1]SIIF 30 de Junio 2026'!$L$4:$L$749,$M127,'[1]SIIF 30 de Junio 2026'!$M$4:$M$749,$N127,'[1]SIIF 30 de Junio 2026'!$N$4:$N$749,$O127)/1000000</f>
        <v>590.68401900000003</v>
      </c>
      <c r="AO127" s="241">
        <f t="shared" si="355"/>
        <v>0.39776701616161619</v>
      </c>
      <c r="AP127" s="276"/>
      <c r="AQ127" s="240">
        <f t="shared" si="356"/>
        <v>568.07280000000003</v>
      </c>
      <c r="AR127" s="240">
        <f t="shared" si="357"/>
        <v>22.611219000000006</v>
      </c>
      <c r="AS127" s="166">
        <f t="shared" si="358"/>
        <v>0.38254060606060608</v>
      </c>
      <c r="AT127" s="410">
        <f>+SUMIFS('[1]SIIF 30 de Junio 2026'!$Z$4:$Z$749,'[1]SIIF 30 de Junio 2026'!$A$4:$A$749,$B127,'[1]SIIF 30 de Junio 2026'!$B$4:$B$749,$C127,'[1]SIIF 30 de Junio 2026'!$C$4:$C$749,$D127,'[1]SIIF 30 de Junio 2026'!$D$4:$D$749,$E127,'[1]SIIF 30 de Junio 2026'!$E$4:$E$749,$F127,'[1]SIIF 30 de Junio 2026'!$F$4:$F$749,$G127,'[1]SIIF 30 de Junio 2026'!$G$4:$G$749,$H127,'[1]SIIF 30 de Junio 2026'!$H$4:$H$749,$I127,'[1]SIIF 30 de Junio 2026'!$I$4:$I$749,$J127,'[1]SIIF 30 de Junio 2026'!$J$4:$J$749,$K127,'[1]SIIF 30 de Junio 2026'!$K$4:$K$749,$L127,'[1]SIIF 30 de Junio 2026'!$L$4:$L$749,$M127,'[1]SIIF 30 de Junio 2026'!$M$4:$M$749,$N127,'[1]SIIF 30 de Junio 2026'!$N$4:$N$749,$O127)/1000000</f>
        <v>590.68401900000003</v>
      </c>
      <c r="AU127" s="241">
        <f t="shared" si="359"/>
        <v>0.39776701616161619</v>
      </c>
      <c r="AV127" s="408">
        <f t="shared" si="360"/>
        <v>98.467255000000023</v>
      </c>
      <c r="AW127" s="356">
        <f t="shared" si="361"/>
        <v>795.84872599999994</v>
      </c>
      <c r="AX127" s="356">
        <f t="shared" si="362"/>
        <v>894.31598099999997</v>
      </c>
      <c r="AY127" s="355">
        <f t="shared" si="363"/>
        <v>-1332.3348080000001</v>
      </c>
      <c r="AZ127" s="186">
        <f t="shared" si="364"/>
        <v>568.07280000000003</v>
      </c>
      <c r="BA127" s="244"/>
      <c r="BC127" s="252">
        <v>0.9494949494949495</v>
      </c>
      <c r="BD127" s="246">
        <v>0.9494949494949495</v>
      </c>
      <c r="BE127" s="246">
        <v>0.97575757575757571</v>
      </c>
      <c r="BF127" s="246">
        <v>0.97845117845117846</v>
      </c>
      <c r="BG127" s="246">
        <v>0.9811447811447811</v>
      </c>
      <c r="BH127" s="246">
        <v>0.98383838383838385</v>
      </c>
      <c r="BI127" s="246">
        <v>0.98653198653198648</v>
      </c>
      <c r="BJ127" s="246">
        <v>0.98922558922558923</v>
      </c>
      <c r="BK127" s="246">
        <v>0.99191919191919187</v>
      </c>
      <c r="BL127" s="246">
        <v>0.99461279461279462</v>
      </c>
      <c r="BM127" s="246">
        <v>0.99730639730639725</v>
      </c>
      <c r="BN127" s="246">
        <v>1</v>
      </c>
      <c r="BP127" s="246">
        <v>0</v>
      </c>
      <c r="BQ127" s="246">
        <v>5.9548013468013465E-2</v>
      </c>
      <c r="BR127" s="246">
        <v>0.1339830303030303</v>
      </c>
      <c r="BS127" s="246">
        <v>0.21346855218855218</v>
      </c>
      <c r="BT127" s="246">
        <v>0.29295407407407409</v>
      </c>
      <c r="BU127" s="246">
        <v>0.38254060606060608</v>
      </c>
      <c r="BV127" s="246">
        <v>0.46202612794612796</v>
      </c>
      <c r="BW127" s="246">
        <v>0.55464682356902362</v>
      </c>
      <c r="BX127" s="246">
        <v>0.63716650909090911</v>
      </c>
      <c r="BY127" s="246">
        <v>0.72978720471380476</v>
      </c>
      <c r="BZ127" s="246">
        <v>0.81230689023569025</v>
      </c>
      <c r="CA127" s="246">
        <v>1</v>
      </c>
      <c r="CC127" s="452">
        <f t="shared" si="366"/>
        <v>1410</v>
      </c>
      <c r="CD127" s="452">
        <f t="shared" si="366"/>
        <v>1410</v>
      </c>
      <c r="CE127" s="452">
        <f t="shared" si="366"/>
        <v>1449</v>
      </c>
      <c r="CF127" s="452">
        <f t="shared" si="366"/>
        <v>1453</v>
      </c>
      <c r="CG127" s="452">
        <f t="shared" si="366"/>
        <v>1457</v>
      </c>
      <c r="CH127" s="452">
        <f t="shared" si="366"/>
        <v>1461</v>
      </c>
      <c r="CI127" s="452">
        <f t="shared" si="366"/>
        <v>1465</v>
      </c>
      <c r="CJ127" s="452">
        <f t="shared" si="366"/>
        <v>1469</v>
      </c>
      <c r="CK127" s="452">
        <f t="shared" si="366"/>
        <v>1473</v>
      </c>
      <c r="CL127" s="452">
        <f t="shared" si="366"/>
        <v>1477</v>
      </c>
      <c r="CM127" s="452">
        <f t="shared" si="366"/>
        <v>1481</v>
      </c>
      <c r="CN127" s="452">
        <f t="shared" si="366"/>
        <v>1485</v>
      </c>
      <c r="CP127" s="453">
        <f t="shared" si="367"/>
        <v>0</v>
      </c>
      <c r="CQ127" s="453">
        <f t="shared" si="367"/>
        <v>88.428799999999995</v>
      </c>
      <c r="CR127" s="453">
        <f t="shared" si="367"/>
        <v>198.9648</v>
      </c>
      <c r="CS127" s="453">
        <f t="shared" si="367"/>
        <v>317.00080000000003</v>
      </c>
      <c r="CT127" s="453">
        <f t="shared" si="367"/>
        <v>435.03680000000003</v>
      </c>
      <c r="CU127" s="453">
        <f t="shared" si="367"/>
        <v>568.07280000000003</v>
      </c>
      <c r="CV127" s="453">
        <f t="shared" si="367"/>
        <v>686.10879999999997</v>
      </c>
      <c r="CW127" s="453">
        <f t="shared" si="367"/>
        <v>823.650533</v>
      </c>
      <c r="CX127" s="453">
        <f t="shared" si="367"/>
        <v>946.19226600000002</v>
      </c>
      <c r="CY127" s="453">
        <f t="shared" si="367"/>
        <v>1083.733999</v>
      </c>
      <c r="CZ127" s="453">
        <f t="shared" si="367"/>
        <v>1206.2757320000001</v>
      </c>
      <c r="DA127" s="453">
        <f t="shared" si="367"/>
        <v>1485</v>
      </c>
      <c r="DC127" s="452">
        <v>1410000000</v>
      </c>
      <c r="DD127" s="453">
        <v>1410000000</v>
      </c>
      <c r="DE127" s="453">
        <v>1449000000</v>
      </c>
      <c r="DF127" s="453">
        <v>1453000000</v>
      </c>
      <c r="DG127" s="453">
        <v>1457000000</v>
      </c>
      <c r="DH127" s="453">
        <v>1461000000</v>
      </c>
      <c r="DI127" s="453">
        <v>1465000000</v>
      </c>
      <c r="DJ127" s="453">
        <v>1469000000</v>
      </c>
      <c r="DK127" s="453">
        <v>1473000000</v>
      </c>
      <c r="DL127" s="453">
        <v>1477000000</v>
      </c>
      <c r="DM127" s="453">
        <v>1481000000</v>
      </c>
      <c r="DN127" s="453">
        <v>1485000000</v>
      </c>
      <c r="DP127" s="453">
        <v>0</v>
      </c>
      <c r="DQ127" s="453">
        <v>88428800</v>
      </c>
      <c r="DR127" s="453">
        <v>198964800</v>
      </c>
      <c r="DS127" s="453">
        <v>317000800</v>
      </c>
      <c r="DT127" s="453">
        <v>435036800</v>
      </c>
      <c r="DU127" s="453">
        <v>568072800</v>
      </c>
      <c r="DV127" s="453">
        <v>686108800</v>
      </c>
      <c r="DW127" s="453">
        <v>823650533</v>
      </c>
      <c r="DX127" s="453">
        <v>946192266</v>
      </c>
      <c r="DY127" s="453">
        <v>1083733999</v>
      </c>
      <c r="DZ127" s="453">
        <v>1206275732</v>
      </c>
      <c r="EA127" s="453">
        <v>1485000000</v>
      </c>
      <c r="EC127" s="452">
        <v>1000000</v>
      </c>
      <c r="ED127" s="453">
        <v>1000000</v>
      </c>
      <c r="EE127" s="453">
        <v>1000000</v>
      </c>
      <c r="EF127" s="453">
        <v>1000000</v>
      </c>
      <c r="EG127" s="453">
        <v>1000000</v>
      </c>
      <c r="EH127" s="453">
        <v>1000000</v>
      </c>
      <c r="EI127" s="453">
        <v>1000000</v>
      </c>
      <c r="EJ127" s="453">
        <v>1000000</v>
      </c>
      <c r="EK127" s="453">
        <v>1000000</v>
      </c>
      <c r="EL127" s="453">
        <v>1000000</v>
      </c>
      <c r="EM127" s="453">
        <v>1000000</v>
      </c>
      <c r="EN127" s="453">
        <v>1000000</v>
      </c>
      <c r="EP127" s="453">
        <v>1000000</v>
      </c>
      <c r="EQ127" s="453">
        <v>1000000</v>
      </c>
      <c r="ER127" s="453">
        <v>1000000</v>
      </c>
      <c r="ES127" s="453">
        <v>1000000</v>
      </c>
      <c r="ET127" s="453">
        <v>1000000</v>
      </c>
      <c r="EU127" s="453">
        <v>1000000</v>
      </c>
      <c r="EV127" s="453">
        <v>1000000</v>
      </c>
      <c r="EW127" s="453">
        <v>1000000</v>
      </c>
      <c r="EX127" s="453">
        <v>1000000</v>
      </c>
      <c r="EY127" s="453">
        <v>1000000</v>
      </c>
      <c r="EZ127" s="453">
        <v>1000000</v>
      </c>
      <c r="FA127" s="453">
        <v>1000000</v>
      </c>
    </row>
    <row r="128" spans="1:208" ht="63.6" customHeight="1">
      <c r="A128" s="545"/>
      <c r="B128" s="545" t="s">
        <v>180</v>
      </c>
      <c r="C128" s="218" t="s">
        <v>181</v>
      </c>
      <c r="D128" s="544" t="s">
        <v>256</v>
      </c>
      <c r="E128" s="177" t="s">
        <v>173</v>
      </c>
      <c r="F128" s="177" t="s">
        <v>161</v>
      </c>
      <c r="G128" s="177" t="s">
        <v>161</v>
      </c>
      <c r="H128" s="177" t="s">
        <v>161</v>
      </c>
      <c r="I128" s="177" t="s">
        <v>161</v>
      </c>
      <c r="J128" s="177" t="s">
        <v>161</v>
      </c>
      <c r="K128" s="177" t="s">
        <v>161</v>
      </c>
      <c r="L128" s="177" t="s">
        <v>161</v>
      </c>
      <c r="M128" s="177" t="s">
        <v>161</v>
      </c>
      <c r="N128" s="177" t="s">
        <v>161</v>
      </c>
      <c r="O128" s="177" t="s">
        <v>161</v>
      </c>
      <c r="P128" s="177"/>
      <c r="Q128" s="177"/>
      <c r="R128" s="177" t="s">
        <v>247</v>
      </c>
      <c r="S128" s="227"/>
      <c r="T128" s="436" t="s">
        <v>26</v>
      </c>
      <c r="U128" s="587">
        <v>202400000000177</v>
      </c>
      <c r="V128" s="573" t="s">
        <v>456</v>
      </c>
      <c r="W128" s="355">
        <f>+SUMIFS('[1]SIIF 30 de Junio 2026'!$P$4:$P$749,'[1]SIIF 30 de Junio 2026'!$A$4:$A$749,$B128,'[1]SIIF 30 de Junio 2026'!$B$4:$B$749,$C128,'[1]SIIF 30 de Junio 2026'!$C$4:$C$749,$D128)/1000000</f>
        <v>300000</v>
      </c>
      <c r="X128" s="342"/>
      <c r="Y128" s="342">
        <f>+SUMIFS('[1]SIIF 30 de Junio 2026'!$R$4:$R$749,'[1]SIIF 30 de Junio 2026'!$A$4:$A$749,$B128,'[1]SIIF 30 de Junio 2026'!$B$4:$B$749,$C128,'[1]SIIF 30 de Junio 2026'!$C$4:$C$749,$D128)/1000000</f>
        <v>0</v>
      </c>
      <c r="Z128" s="342"/>
      <c r="AA128" s="342">
        <f>+SUMIFS('[1]SIIF 30 de Junio 2026'!$Q$4:$Q$749,'[1]SIIF 30 de Junio 2026'!$A$4:$A$749,$B128,'[1]SIIF 30 de Junio 2026'!$B$4:$B$749,$C128,'[1]SIIF 30 de Junio 2026'!$C$4:$C$749,$D128)/1000000</f>
        <v>0</v>
      </c>
      <c r="AB128" s="342"/>
      <c r="AC128" s="342">
        <f t="shared" si="368"/>
        <v>0</v>
      </c>
      <c r="AD128" s="403">
        <f>+SUMIFS('[1]SIIF 30 de Junio 2026'!$S$4:$S$749,'[1]SIIF 30 de Junio 2026'!$A$4:$A$749,$B128,'[1]SIIF 30 de Junio 2026'!$B$4:$B$749,$C128,'[1]SIIF 30 de Junio 2026'!$C$4:$C$749,$D128)/1000000</f>
        <v>300000</v>
      </c>
      <c r="AE128" s="355">
        <f>+SUMIFS('[1]SIIF 30 de Junio 2026'!$T$4:$T$749,'[1]SIIF 30 de Junio 2026'!$A$4:$A$749,$B128,'[1]SIIF 30 de Junio 2026'!$B$4:$B$749,$C128,'[1]SIIF 30 de Junio 2026'!$C$4:$C$749,$D128)/1000000</f>
        <v>0</v>
      </c>
      <c r="AF128" s="355">
        <f>+SUMIFS('[1]SIIF 30 de Junio 2026'!$U$4:$U$749,'[1]SIIF 30 de Junio 2026'!$A$4:$A$749,$B128,'[1]SIIF 30 de Junio 2026'!$B$4:$B$749,$C128,'[1]SIIF 30 de Junio 2026'!$C$4:$C$749,$D128)/1000000</f>
        <v>299499.07152200001</v>
      </c>
      <c r="AG128" s="342">
        <f>+SUMIFS('[1]SIIF 30 de Junio 2026'!$V$4:$V$749,'[1]SIIF 30 de Junio 2026'!$A$4:$A$749,$B128,'[1]SIIF 30 de Junio 2026'!$B$4:$B$749,$C128,'[1]SIIF 30 de Junio 2026'!$C$4:$C$749,$D128)/1000000</f>
        <v>500.92847799999998</v>
      </c>
      <c r="AH128" s="404">
        <f>+SUMIFS('[1]SIIF 30 de Junio 2026'!$W$4:$W$749,'[1]SIIF 30 de Junio 2026'!$A$4:$A$749,$B128,'[1]SIIF 30 de Junio 2026'!$B$4:$B$749,$C128,'[1]SIIF 30 de Junio 2026'!$C$4:$C$749,$D128,'[1]SIIF 30 de Junio 2026'!$D$4:$D$749,$E128,'[1]SIIF 30 de Junio 2026'!$E$4:$E$749,$F128,'[1]SIIF 30 de Junio 2026'!$F$4:$F$749,$G128,'[1]SIIF 30 de Junio 2026'!$G$4:$G$749,$H128,'[1]SIIF 30 de Junio 2026'!$H$4:$H$749,$I128,'[1]SIIF 30 de Junio 2026'!$I$4:$I$749,$J128,'[1]SIIF 30 de Junio 2026'!$J$4:$J$749,$K128,'[1]SIIF 30 de Junio 2026'!$K$4:$K$749,$L128,'[1]SIIF 30 de Junio 2026'!$L$4:$L$749,$M128,'[1]SIIF 30 de Junio 2026'!$M$4:$M$749,$N128,'[1]SIIF 30 de Junio 2026'!$N$4:$N$749,$O128)/1000000</f>
        <v>298205.067476</v>
      </c>
      <c r="AI128" s="241">
        <f t="shared" si="351"/>
        <v>0.99401689158666662</v>
      </c>
      <c r="AJ128" s="276"/>
      <c r="AK128" s="240">
        <f t="shared" si="352"/>
        <v>299030</v>
      </c>
      <c r="AL128" s="240">
        <f t="shared" si="353"/>
        <v>-824.93252400000347</v>
      </c>
      <c r="AM128" s="166">
        <f t="shared" si="354"/>
        <v>0.99676666666666669</v>
      </c>
      <c r="AN128" s="410">
        <f>+SUMIFS('[1]SIIF 30 de Junio 2026'!$X$4:$X$749,'[1]SIIF 30 de Junio 2026'!$A$4:$A$749,$B128,'[1]SIIF 30 de Junio 2026'!$B$4:$B$749,$C128,'[1]SIIF 30 de Junio 2026'!$C$4:$C$749,$D128,'[1]SIIF 30 de Junio 2026'!$D$4:$D$749,$E128,'[1]SIIF 30 de Junio 2026'!$E$4:$E$749,$F128,'[1]SIIF 30 de Junio 2026'!$F$4:$F$749,$G128,'[1]SIIF 30 de Junio 2026'!$G$4:$G$749,$H128,'[1]SIIF 30 de Junio 2026'!$H$4:$H$749,$I128,'[1]SIIF 30 de Junio 2026'!$I$4:$I$749,$J128,'[1]SIIF 30 de Junio 2026'!$J$4:$J$749,$K128,'[1]SIIF 30 de Junio 2026'!$K$4:$K$749,$L128,'[1]SIIF 30 de Junio 2026'!$L$4:$L$749,$M128,'[1]SIIF 30 de Junio 2026'!$M$4:$M$749,$N128,'[1]SIIF 30 de Junio 2026'!$N$4:$N$749,$O128)/1000000</f>
        <v>37508.990723000003</v>
      </c>
      <c r="AO128" s="241">
        <f t="shared" si="355"/>
        <v>0.12502996907666666</v>
      </c>
      <c r="AP128" s="276"/>
      <c r="AQ128" s="240">
        <f t="shared" si="356"/>
        <v>182953.36495300001</v>
      </c>
      <c r="AR128" s="240">
        <f t="shared" si="357"/>
        <v>-145444.37423000002</v>
      </c>
      <c r="AS128" s="166">
        <f t="shared" si="358"/>
        <v>0.60984454984333336</v>
      </c>
      <c r="AT128" s="410">
        <f>+SUMIFS('[1]SIIF 30 de Junio 2026'!$Z$4:$Z$749,'[1]SIIF 30 de Junio 2026'!$A$4:$A$749,$B128,'[1]SIIF 30 de Junio 2026'!$B$4:$B$749,$C128,'[1]SIIF 30 de Junio 2026'!$C$4:$C$749,$D128,'[1]SIIF 30 de Junio 2026'!$D$4:$D$749,$E128,'[1]SIIF 30 de Junio 2026'!$E$4:$E$749,$F128,'[1]SIIF 30 de Junio 2026'!$F$4:$F$749,$G128,'[1]SIIF 30 de Junio 2026'!$G$4:$G$749,$H128,'[1]SIIF 30 de Junio 2026'!$H$4:$H$749,$I128,'[1]SIIF 30 de Junio 2026'!$I$4:$I$749,$J128,'[1]SIIF 30 de Junio 2026'!$J$4:$J$749,$K128,'[1]SIIF 30 de Junio 2026'!$K$4:$K$749,$L128,'[1]SIIF 30 de Junio 2026'!$L$4:$L$749,$M128,'[1]SIIF 30 de Junio 2026'!$M$4:$M$749,$N128,'[1]SIIF 30 de Junio 2026'!$N$4:$N$749,$O128)/1000000</f>
        <v>37260.190723</v>
      </c>
      <c r="AU128" s="241">
        <f t="shared" si="359"/>
        <v>0.12420063574333333</v>
      </c>
      <c r="AV128" s="408">
        <f t="shared" si="360"/>
        <v>1794.9325240000035</v>
      </c>
      <c r="AW128" s="356">
        <f t="shared" si="361"/>
        <v>260696.076753</v>
      </c>
      <c r="AX128" s="356">
        <f t="shared" si="362"/>
        <v>262491.00927699998</v>
      </c>
      <c r="AY128" s="355">
        <f t="shared" si="363"/>
        <v>-297704.13899800001</v>
      </c>
      <c r="AZ128" s="186">
        <f t="shared" si="364"/>
        <v>182953.36495300001</v>
      </c>
      <c r="BA128" s="244"/>
      <c r="BC128" s="245">
        <v>0.99516666666666664</v>
      </c>
      <c r="BD128" s="246">
        <v>0.99516666666666664</v>
      </c>
      <c r="BE128" s="246">
        <v>0.99556666666666671</v>
      </c>
      <c r="BF128" s="246">
        <v>0.99596666666666667</v>
      </c>
      <c r="BG128" s="246">
        <v>0.99636666666666662</v>
      </c>
      <c r="BH128" s="246">
        <v>0.99676666666666669</v>
      </c>
      <c r="BI128" s="246">
        <v>0.99716666666666665</v>
      </c>
      <c r="BJ128" s="246">
        <v>0.99756666666666671</v>
      </c>
      <c r="BK128" s="246">
        <v>0.99880000000000002</v>
      </c>
      <c r="BL128" s="246">
        <v>0.99919999999999998</v>
      </c>
      <c r="BM128" s="246">
        <v>0.99960000000000004</v>
      </c>
      <c r="BN128" s="246">
        <v>1</v>
      </c>
      <c r="BP128" s="246">
        <v>0</v>
      </c>
      <c r="BQ128" s="246">
        <v>0.10303630090666667</v>
      </c>
      <c r="BR128" s="246">
        <v>0.10948630090666667</v>
      </c>
      <c r="BS128" s="246">
        <v>0.11593630090666666</v>
      </c>
      <c r="BT128" s="246">
        <v>0.60339454984333329</v>
      </c>
      <c r="BU128" s="246">
        <v>0.60984454984333336</v>
      </c>
      <c r="BV128" s="246">
        <v>0.96061633333333329</v>
      </c>
      <c r="BW128" s="246">
        <v>0.96693933333333337</v>
      </c>
      <c r="BX128" s="246">
        <v>0.97316516666666664</v>
      </c>
      <c r="BY128" s="246">
        <v>0.97996883333333329</v>
      </c>
      <c r="BZ128" s="246">
        <v>0.98568683333333329</v>
      </c>
      <c r="CA128" s="246">
        <v>1</v>
      </c>
      <c r="CC128" s="452">
        <f t="shared" si="366"/>
        <v>298550</v>
      </c>
      <c r="CD128" s="452">
        <f t="shared" si="366"/>
        <v>298550</v>
      </c>
      <c r="CE128" s="452">
        <f t="shared" si="366"/>
        <v>298670</v>
      </c>
      <c r="CF128" s="452">
        <f t="shared" si="366"/>
        <v>298790</v>
      </c>
      <c r="CG128" s="452">
        <f t="shared" si="366"/>
        <v>298910</v>
      </c>
      <c r="CH128" s="452">
        <f t="shared" si="366"/>
        <v>299030</v>
      </c>
      <c r="CI128" s="452">
        <f t="shared" si="366"/>
        <v>299150</v>
      </c>
      <c r="CJ128" s="452">
        <f t="shared" si="366"/>
        <v>299270</v>
      </c>
      <c r="CK128" s="452">
        <f t="shared" si="366"/>
        <v>299640</v>
      </c>
      <c r="CL128" s="452">
        <f t="shared" si="366"/>
        <v>299760</v>
      </c>
      <c r="CM128" s="452">
        <f t="shared" si="366"/>
        <v>299880</v>
      </c>
      <c r="CN128" s="452">
        <f t="shared" si="366"/>
        <v>300000</v>
      </c>
      <c r="CP128" s="453">
        <f t="shared" si="367"/>
        <v>0</v>
      </c>
      <c r="CQ128" s="453">
        <f t="shared" si="367"/>
        <v>30910.890272000001</v>
      </c>
      <c r="CR128" s="453">
        <f t="shared" si="367"/>
        <v>32845.890271999997</v>
      </c>
      <c r="CS128" s="453">
        <f t="shared" si="367"/>
        <v>34780.890271999997</v>
      </c>
      <c r="CT128" s="453">
        <f t="shared" si="367"/>
        <v>181018.36495300001</v>
      </c>
      <c r="CU128" s="453">
        <f t="shared" si="367"/>
        <v>182953.36495300001</v>
      </c>
      <c r="CV128" s="453">
        <f t="shared" si="367"/>
        <v>288184.90000000002</v>
      </c>
      <c r="CW128" s="453">
        <f t="shared" si="367"/>
        <v>290081.8</v>
      </c>
      <c r="CX128" s="453">
        <f t="shared" si="367"/>
        <v>291949.55</v>
      </c>
      <c r="CY128" s="453">
        <f t="shared" si="367"/>
        <v>293990.65000000002</v>
      </c>
      <c r="CZ128" s="453">
        <f t="shared" si="367"/>
        <v>295706.05</v>
      </c>
      <c r="DA128" s="453">
        <f t="shared" si="367"/>
        <v>300000</v>
      </c>
      <c r="DC128" s="452">
        <v>298550000000</v>
      </c>
      <c r="DD128" s="453">
        <v>298550000000</v>
      </c>
      <c r="DE128" s="453">
        <v>298670000000</v>
      </c>
      <c r="DF128" s="453">
        <v>298790000000</v>
      </c>
      <c r="DG128" s="453">
        <v>298910000000</v>
      </c>
      <c r="DH128" s="453">
        <v>299030000000</v>
      </c>
      <c r="DI128" s="453">
        <v>299150000000</v>
      </c>
      <c r="DJ128" s="453">
        <v>299270000000</v>
      </c>
      <c r="DK128" s="453">
        <v>299640000000</v>
      </c>
      <c r="DL128" s="453">
        <v>299760000000</v>
      </c>
      <c r="DM128" s="453">
        <v>299880000000</v>
      </c>
      <c r="DN128" s="453">
        <v>300000000000</v>
      </c>
      <c r="DP128" s="453">
        <v>0</v>
      </c>
      <c r="DQ128" s="453">
        <v>30910890272</v>
      </c>
      <c r="DR128" s="453">
        <v>32845890272</v>
      </c>
      <c r="DS128" s="453">
        <v>34780890272</v>
      </c>
      <c r="DT128" s="453">
        <v>181018364953</v>
      </c>
      <c r="DU128" s="453">
        <v>182953364953</v>
      </c>
      <c r="DV128" s="453">
        <v>288184900000</v>
      </c>
      <c r="DW128" s="453">
        <v>290081800000</v>
      </c>
      <c r="DX128" s="453">
        <v>291949550000</v>
      </c>
      <c r="DY128" s="453">
        <v>293990650000</v>
      </c>
      <c r="DZ128" s="453">
        <v>295706050000</v>
      </c>
      <c r="EA128" s="453">
        <v>300000000000</v>
      </c>
      <c r="EC128" s="452">
        <v>1000000</v>
      </c>
      <c r="ED128" s="453">
        <v>1000000</v>
      </c>
      <c r="EE128" s="453">
        <v>1000000</v>
      </c>
      <c r="EF128" s="453">
        <v>1000000</v>
      </c>
      <c r="EG128" s="453">
        <v>1000000</v>
      </c>
      <c r="EH128" s="453">
        <v>1000000</v>
      </c>
      <c r="EI128" s="453">
        <v>1000000</v>
      </c>
      <c r="EJ128" s="453">
        <v>1000000</v>
      </c>
      <c r="EK128" s="453">
        <v>1000000</v>
      </c>
      <c r="EL128" s="453">
        <v>1000000</v>
      </c>
      <c r="EM128" s="453">
        <v>1000000</v>
      </c>
      <c r="EN128" s="453">
        <v>1000000</v>
      </c>
      <c r="EP128" s="453">
        <v>1000000</v>
      </c>
      <c r="EQ128" s="453">
        <v>1000000</v>
      </c>
      <c r="ER128" s="453">
        <v>1000000</v>
      </c>
      <c r="ES128" s="453">
        <v>1000000</v>
      </c>
      <c r="ET128" s="453">
        <v>1000000</v>
      </c>
      <c r="EU128" s="453">
        <v>1000000</v>
      </c>
      <c r="EV128" s="453">
        <v>1000000</v>
      </c>
      <c r="EW128" s="453">
        <v>1000000</v>
      </c>
      <c r="EX128" s="453">
        <v>1000000</v>
      </c>
      <c r="EY128" s="453">
        <v>1000000</v>
      </c>
      <c r="EZ128" s="453">
        <v>1000000</v>
      </c>
      <c r="FA128" s="453">
        <v>1000000</v>
      </c>
    </row>
    <row r="129" spans="1:157" ht="63.6" customHeight="1">
      <c r="A129" s="545"/>
      <c r="B129" s="545" t="s">
        <v>180</v>
      </c>
      <c r="C129" s="218" t="s">
        <v>181</v>
      </c>
      <c r="D129" s="544" t="s">
        <v>455</v>
      </c>
      <c r="E129" s="177" t="s">
        <v>173</v>
      </c>
      <c r="F129" s="177" t="s">
        <v>161</v>
      </c>
      <c r="G129" s="177" t="s">
        <v>161</v>
      </c>
      <c r="H129" s="177" t="s">
        <v>161</v>
      </c>
      <c r="I129" s="177" t="s">
        <v>161</v>
      </c>
      <c r="J129" s="177" t="s">
        <v>161</v>
      </c>
      <c r="K129" s="177" t="s">
        <v>161</v>
      </c>
      <c r="L129" s="177" t="s">
        <v>161</v>
      </c>
      <c r="M129" s="177" t="s">
        <v>161</v>
      </c>
      <c r="N129" s="177" t="s">
        <v>161</v>
      </c>
      <c r="O129" s="177" t="s">
        <v>161</v>
      </c>
      <c r="P129" s="177"/>
      <c r="Q129" s="177"/>
      <c r="R129" s="177" t="s">
        <v>247</v>
      </c>
      <c r="S129" s="227"/>
      <c r="T129" s="436" t="s">
        <v>454</v>
      </c>
      <c r="U129" s="587" t="s">
        <v>453</v>
      </c>
      <c r="V129" s="573" t="s">
        <v>452</v>
      </c>
      <c r="W129" s="355">
        <f>+SUMIFS('[1]SIIF 30 de Junio 2026'!$P$4:$P$749,'[1]SIIF 30 de Junio 2026'!$A$4:$A$749,$B129,'[1]SIIF 30 de Junio 2026'!$B$4:$B$749,$C129,'[1]SIIF 30 de Junio 2026'!$C$4:$C$749,$D129)/1000000</f>
        <v>372133.52908800001</v>
      </c>
      <c r="X129" s="342"/>
      <c r="Y129" s="342">
        <f>+SUMIFS('[1]SIIF 30 de Junio 2026'!$R$4:$R$749,'[1]SIIF 30 de Junio 2026'!$A$4:$A$749,$B129,'[1]SIIF 30 de Junio 2026'!$B$4:$B$749,$C129,'[1]SIIF 30 de Junio 2026'!$C$4:$C$749,$D129)/1000000</f>
        <v>0</v>
      </c>
      <c r="Z129" s="342"/>
      <c r="AA129" s="342">
        <f>+SUMIFS('[1]SIIF 30 de Junio 2026'!$Q$4:$Q$749,'[1]SIIF 30 de Junio 2026'!$A$4:$A$749,$B129,'[1]SIIF 30 de Junio 2026'!$B$4:$B$749,$C129,'[1]SIIF 30 de Junio 2026'!$C$4:$C$749,$D129)/1000000</f>
        <v>0</v>
      </c>
      <c r="AB129" s="342"/>
      <c r="AC129" s="342">
        <f t="shared" si="368"/>
        <v>0</v>
      </c>
      <c r="AD129" s="403">
        <f>+SUMIFS('[1]SIIF 30 de Junio 2026'!$S$4:$S$749,'[1]SIIF 30 de Junio 2026'!$A$4:$A$749,$B129,'[1]SIIF 30 de Junio 2026'!$B$4:$B$749,$C129,'[1]SIIF 30 de Junio 2026'!$C$4:$C$749,$D129)/1000000</f>
        <v>372133.52908800001</v>
      </c>
      <c r="AE129" s="355">
        <f>+SUMIFS('[1]SIIF 30 de Junio 2026'!$T$4:$T$749,'[1]SIIF 30 de Junio 2026'!$A$4:$A$749,$B129,'[1]SIIF 30 de Junio 2026'!$B$4:$B$749,$C129,'[1]SIIF 30 de Junio 2026'!$C$4:$C$749,$D129)/1000000</f>
        <v>0</v>
      </c>
      <c r="AF129" s="355">
        <f>+SUMIFS('[1]SIIF 30 de Junio 2026'!$U$4:$U$749,'[1]SIIF 30 de Junio 2026'!$A$4:$A$749,$B129,'[1]SIIF 30 de Junio 2026'!$B$4:$B$749,$C129,'[1]SIIF 30 de Junio 2026'!$C$4:$C$749,$D129)/1000000</f>
        <v>371912.61974930001</v>
      </c>
      <c r="AG129" s="342">
        <f>+SUMIFS('[1]SIIF 30 de Junio 2026'!$V$4:$V$749,'[1]SIIF 30 de Junio 2026'!$A$4:$A$749,$B129,'[1]SIIF 30 de Junio 2026'!$B$4:$B$749,$C129,'[1]SIIF 30 de Junio 2026'!$C$4:$C$749,$D129)/1000000</f>
        <v>220.90933869999998</v>
      </c>
      <c r="AH129" s="404">
        <f>+SUMIFS('[1]SIIF 30 de Junio 2026'!$W$4:$W$749,'[1]SIIF 30 de Junio 2026'!$A$4:$A$749,$B129,'[1]SIIF 30 de Junio 2026'!$B$4:$B$749,$C129,'[1]SIIF 30 de Junio 2026'!$C$4:$C$749,$D129,'[1]SIIF 30 de Junio 2026'!$D$4:$D$749,$E129,'[1]SIIF 30 de Junio 2026'!$E$4:$E$749,$F129,'[1]SIIF 30 de Junio 2026'!$F$4:$F$749,$G129,'[1]SIIF 30 de Junio 2026'!$G$4:$G$749,$H129,'[1]SIIF 30 de Junio 2026'!$H$4:$H$749,$I129,'[1]SIIF 30 de Junio 2026'!$I$4:$I$749,$J129,'[1]SIIF 30 de Junio 2026'!$J$4:$J$749,$K129,'[1]SIIF 30 de Junio 2026'!$K$4:$K$749,$L129,'[1]SIIF 30 de Junio 2026'!$L$4:$L$749,$M129,'[1]SIIF 30 de Junio 2026'!$M$4:$M$749,$N129,'[1]SIIF 30 de Junio 2026'!$N$4:$N$749,$O129)/1000000</f>
        <v>370037.28788299998</v>
      </c>
      <c r="AI129" s="241">
        <f t="shared" si="351"/>
        <v>0.99436696497051114</v>
      </c>
      <c r="AJ129" s="276"/>
      <c r="AK129" s="240">
        <f t="shared" si="352"/>
        <v>372133.52908800007</v>
      </c>
      <c r="AL129" s="240">
        <f t="shared" si="353"/>
        <v>-2096.2412050000858</v>
      </c>
      <c r="AM129" s="166">
        <f t="shared" si="354"/>
        <v>1.0000000000000002</v>
      </c>
      <c r="AN129" s="410">
        <f>+SUMIFS('[1]SIIF 30 de Junio 2026'!$X$4:$X$749,'[1]SIIF 30 de Junio 2026'!$A$4:$A$749,$B129,'[1]SIIF 30 de Junio 2026'!$B$4:$B$749,$C129,'[1]SIIF 30 de Junio 2026'!$C$4:$C$749,$D129,'[1]SIIF 30 de Junio 2026'!$D$4:$D$749,$E129,'[1]SIIF 30 de Junio 2026'!$E$4:$E$749,$F129,'[1]SIIF 30 de Junio 2026'!$F$4:$F$749,$G129,'[1]SIIF 30 de Junio 2026'!$G$4:$G$749,$H129,'[1]SIIF 30 de Junio 2026'!$H$4:$H$749,$I129,'[1]SIIF 30 de Junio 2026'!$I$4:$I$749,$J129,'[1]SIIF 30 de Junio 2026'!$J$4:$J$749,$K129,'[1]SIIF 30 de Junio 2026'!$K$4:$K$749,$L129,'[1]SIIF 30 de Junio 2026'!$L$4:$L$749,$M129,'[1]SIIF 30 de Junio 2026'!$M$4:$M$749,$N129,'[1]SIIF 30 de Junio 2026'!$N$4:$N$749,$O129)/1000000</f>
        <v>256194.426584</v>
      </c>
      <c r="AO129" s="241">
        <f t="shared" si="355"/>
        <v>0.68844757743776597</v>
      </c>
      <c r="AP129" s="276"/>
      <c r="AQ129" s="240">
        <f t="shared" si="356"/>
        <v>367692.40908800007</v>
      </c>
      <c r="AR129" s="240">
        <f t="shared" si="357"/>
        <v>-111497.98250400007</v>
      </c>
      <c r="AS129" s="166">
        <f t="shared" si="358"/>
        <v>0.98806578915131904</v>
      </c>
      <c r="AT129" s="410">
        <f>+SUMIFS('[1]SIIF 30 de Junio 2026'!$Z$4:$Z$749,'[1]SIIF 30 de Junio 2026'!$A$4:$A$749,$B129,'[1]SIIF 30 de Junio 2026'!$B$4:$B$749,$C129,'[1]SIIF 30 de Junio 2026'!$C$4:$C$749,$D129,'[1]SIIF 30 de Junio 2026'!$D$4:$D$749,$E129,'[1]SIIF 30 de Junio 2026'!$E$4:$E$749,$F129,'[1]SIIF 30 de Junio 2026'!$F$4:$F$749,$G129,'[1]SIIF 30 de Junio 2026'!$G$4:$G$749,$H129,'[1]SIIF 30 de Junio 2026'!$H$4:$H$749,$I129,'[1]SIIF 30 de Junio 2026'!$I$4:$I$749,$J129,'[1]SIIF 30 de Junio 2026'!$J$4:$J$749,$K129,'[1]SIIF 30 de Junio 2026'!$K$4:$K$749,$L129,'[1]SIIF 30 de Junio 2026'!$L$4:$L$749,$M129,'[1]SIIF 30 de Junio 2026'!$M$4:$M$749,$N129,'[1]SIIF 30 de Junio 2026'!$N$4:$N$749,$O129)/1000000</f>
        <v>256149.10658399999</v>
      </c>
      <c r="AU129" s="241">
        <f t="shared" si="359"/>
        <v>0.68832579319512843</v>
      </c>
      <c r="AV129" s="408">
        <f t="shared" si="360"/>
        <v>2096.2412050000275</v>
      </c>
      <c r="AW129" s="356">
        <f t="shared" si="361"/>
        <v>113842.86129899998</v>
      </c>
      <c r="AX129" s="356">
        <f t="shared" si="362"/>
        <v>115939.10250400001</v>
      </c>
      <c r="AY129" s="355">
        <f t="shared" si="363"/>
        <v>-369816.37854429998</v>
      </c>
      <c r="AZ129" s="186">
        <f t="shared" si="364"/>
        <v>367692.40908800007</v>
      </c>
      <c r="BA129" s="244"/>
      <c r="BC129" s="245">
        <v>0.99473373655203057</v>
      </c>
      <c r="BD129" s="246">
        <v>0.99473373655203057</v>
      </c>
      <c r="BE129" s="246">
        <v>0.99623373655221881</v>
      </c>
      <c r="BF129" s="246">
        <v>1.0000000000000002</v>
      </c>
      <c r="BG129" s="246">
        <v>1.0000000000000002</v>
      </c>
      <c r="BH129" s="246">
        <v>1.0000000000000002</v>
      </c>
      <c r="BI129" s="246">
        <v>1.0000000000000002</v>
      </c>
      <c r="BJ129" s="246">
        <v>1.0000000000000002</v>
      </c>
      <c r="BK129" s="246">
        <v>1.0000000000000002</v>
      </c>
      <c r="BL129" s="246">
        <v>1.0000000000000002</v>
      </c>
      <c r="BM129" s="246">
        <v>1.0000000000000002</v>
      </c>
      <c r="BN129" s="246">
        <v>1.0000000000000002</v>
      </c>
      <c r="BP129" s="246">
        <v>0.97262817670054325</v>
      </c>
      <c r="BQ129" s="246">
        <v>0.97466244650110445</v>
      </c>
      <c r="BR129" s="246">
        <v>0.9781967163018539</v>
      </c>
      <c r="BS129" s="246">
        <v>0.98399724955019652</v>
      </c>
      <c r="BT129" s="246">
        <v>0.98603151935075783</v>
      </c>
      <c r="BU129" s="246">
        <v>0.98806578915131904</v>
      </c>
      <c r="BV129" s="246">
        <v>0.99010005895188025</v>
      </c>
      <c r="BW129" s="246">
        <v>0.99213432875244156</v>
      </c>
      <c r="BX129" s="246">
        <v>0.99416859855300277</v>
      </c>
      <c r="BY129" s="246">
        <v>0.99613568816676046</v>
      </c>
      <c r="BZ129" s="246">
        <v>0.99806784408338034</v>
      </c>
      <c r="CA129" s="246">
        <v>1.0000000000000002</v>
      </c>
      <c r="CC129" s="452">
        <f t="shared" si="366"/>
        <v>370173.77588600002</v>
      </c>
      <c r="CD129" s="452">
        <f t="shared" si="366"/>
        <v>370173.77588600002</v>
      </c>
      <c r="CE129" s="452">
        <f t="shared" si="366"/>
        <v>370731.97617970203</v>
      </c>
      <c r="CF129" s="452">
        <f t="shared" si="366"/>
        <v>372133.52908800007</v>
      </c>
      <c r="CG129" s="452">
        <f t="shared" si="366"/>
        <v>372133.52908800007</v>
      </c>
      <c r="CH129" s="452">
        <f t="shared" si="366"/>
        <v>372133.52908800007</v>
      </c>
      <c r="CI129" s="452">
        <f t="shared" si="366"/>
        <v>372133.52908800007</v>
      </c>
      <c r="CJ129" s="452">
        <f t="shared" si="366"/>
        <v>372133.52908800007</v>
      </c>
      <c r="CK129" s="452">
        <f t="shared" si="366"/>
        <v>372133.52908800007</v>
      </c>
      <c r="CL129" s="452">
        <f t="shared" si="366"/>
        <v>372133.52908800007</v>
      </c>
      <c r="CM129" s="452">
        <f t="shared" si="366"/>
        <v>372133.52908800007</v>
      </c>
      <c r="CN129" s="452">
        <f t="shared" si="366"/>
        <v>372133.52908800007</v>
      </c>
      <c r="CP129" s="453">
        <f t="shared" si="367"/>
        <v>361947.55588599999</v>
      </c>
      <c r="CQ129" s="453">
        <f t="shared" si="367"/>
        <v>362704.57588600001</v>
      </c>
      <c r="CR129" s="453">
        <f t="shared" si="367"/>
        <v>364019.79617970204</v>
      </c>
      <c r="CS129" s="453">
        <f t="shared" si="367"/>
        <v>366178.36908800004</v>
      </c>
      <c r="CT129" s="453">
        <f t="shared" si="367"/>
        <v>366935.38908800005</v>
      </c>
      <c r="CU129" s="453">
        <f t="shared" si="367"/>
        <v>367692.40908800007</v>
      </c>
      <c r="CV129" s="453">
        <f t="shared" si="367"/>
        <v>368449.42908800003</v>
      </c>
      <c r="CW129" s="453">
        <f t="shared" si="367"/>
        <v>369206.44908800005</v>
      </c>
      <c r="CX129" s="453">
        <f t="shared" si="367"/>
        <v>369963.46908800007</v>
      </c>
      <c r="CY129" s="453">
        <f t="shared" si="367"/>
        <v>370695.48908800009</v>
      </c>
      <c r="CZ129" s="453">
        <f t="shared" si="367"/>
        <v>371414.50908800005</v>
      </c>
      <c r="DA129" s="453">
        <f t="shared" si="367"/>
        <v>372133.52908800007</v>
      </c>
      <c r="DC129" s="452">
        <v>370173775886</v>
      </c>
      <c r="DD129" s="453">
        <v>370173775886</v>
      </c>
      <c r="DE129" s="453">
        <v>370731976179.70203</v>
      </c>
      <c r="DF129" s="453">
        <v>372133529088.00006</v>
      </c>
      <c r="DG129" s="453">
        <v>372133529088.00006</v>
      </c>
      <c r="DH129" s="453">
        <v>372133529088.00006</v>
      </c>
      <c r="DI129" s="453">
        <v>372133529088.00006</v>
      </c>
      <c r="DJ129" s="453">
        <v>372133529088.00006</v>
      </c>
      <c r="DK129" s="453">
        <v>372133529088.00006</v>
      </c>
      <c r="DL129" s="453">
        <v>372133529088.00006</v>
      </c>
      <c r="DM129" s="453">
        <v>372133529088.00006</v>
      </c>
      <c r="DN129" s="453">
        <v>372133529088.00006</v>
      </c>
      <c r="DP129" s="453">
        <v>361947555886</v>
      </c>
      <c r="DQ129" s="453">
        <v>362704575886</v>
      </c>
      <c r="DR129" s="453">
        <v>364019796179.70203</v>
      </c>
      <c r="DS129" s="453">
        <v>366178369088.00006</v>
      </c>
      <c r="DT129" s="453">
        <v>366935389088.00006</v>
      </c>
      <c r="DU129" s="453">
        <v>367692409088.00006</v>
      </c>
      <c r="DV129" s="453">
        <v>368449429088.00006</v>
      </c>
      <c r="DW129" s="453">
        <v>369206449088.00006</v>
      </c>
      <c r="DX129" s="453">
        <v>369963469088.00006</v>
      </c>
      <c r="DY129" s="453">
        <v>370695489088.00006</v>
      </c>
      <c r="DZ129" s="453">
        <v>371414509088.00006</v>
      </c>
      <c r="EA129" s="453">
        <v>372133529088.00006</v>
      </c>
      <c r="EC129" s="452">
        <v>1000000</v>
      </c>
      <c r="ED129" s="453">
        <v>1000000</v>
      </c>
      <c r="EE129" s="453">
        <v>1000000</v>
      </c>
      <c r="EF129" s="453">
        <v>1000000</v>
      </c>
      <c r="EG129" s="453">
        <v>1000000</v>
      </c>
      <c r="EH129" s="453">
        <v>1000000</v>
      </c>
      <c r="EI129" s="453">
        <v>1000000</v>
      </c>
      <c r="EJ129" s="453">
        <v>1000000</v>
      </c>
      <c r="EK129" s="453">
        <v>1000000</v>
      </c>
      <c r="EL129" s="453">
        <v>1000000</v>
      </c>
      <c r="EM129" s="453">
        <v>1000000</v>
      </c>
      <c r="EN129" s="453">
        <v>1000000</v>
      </c>
      <c r="EP129" s="453">
        <v>1000000</v>
      </c>
      <c r="EQ129" s="453">
        <v>1000000</v>
      </c>
      <c r="ER129" s="453">
        <v>1000000</v>
      </c>
      <c r="ES129" s="453">
        <v>1000000</v>
      </c>
      <c r="ET129" s="453">
        <v>1000000</v>
      </c>
      <c r="EU129" s="453">
        <v>1000000</v>
      </c>
      <c r="EV129" s="453">
        <v>1000000</v>
      </c>
      <c r="EW129" s="453">
        <v>1000000</v>
      </c>
      <c r="EX129" s="453">
        <v>1000000</v>
      </c>
      <c r="EY129" s="453">
        <v>1000000</v>
      </c>
      <c r="EZ129" s="453">
        <v>1000000</v>
      </c>
      <c r="FA129" s="453">
        <v>1000000</v>
      </c>
    </row>
    <row r="130" spans="1:157" ht="45.75" customHeight="1">
      <c r="A130" s="551"/>
      <c r="B130" s="551" t="s">
        <v>180</v>
      </c>
      <c r="C130" s="218" t="s">
        <v>181</v>
      </c>
      <c r="D130" s="441" t="s">
        <v>257</v>
      </c>
      <c r="E130" s="177" t="s">
        <v>173</v>
      </c>
      <c r="F130" s="177" t="s">
        <v>161</v>
      </c>
      <c r="G130" s="177" t="s">
        <v>161</v>
      </c>
      <c r="H130" s="177" t="s">
        <v>161</v>
      </c>
      <c r="I130" s="177" t="s">
        <v>161</v>
      </c>
      <c r="J130" s="177" t="s">
        <v>161</v>
      </c>
      <c r="K130" s="177" t="s">
        <v>161</v>
      </c>
      <c r="L130" s="177" t="s">
        <v>161</v>
      </c>
      <c r="M130" s="177" t="s">
        <v>161</v>
      </c>
      <c r="N130" s="177" t="s">
        <v>161</v>
      </c>
      <c r="O130" s="177" t="s">
        <v>161</v>
      </c>
      <c r="P130" s="177"/>
      <c r="Q130" s="177"/>
      <c r="R130" s="177" t="s">
        <v>247</v>
      </c>
      <c r="S130" s="227"/>
      <c r="T130" s="436" t="s">
        <v>27</v>
      </c>
      <c r="U130" s="589">
        <v>2020011000141</v>
      </c>
      <c r="V130" s="572" t="s">
        <v>451</v>
      </c>
      <c r="W130" s="355">
        <f>+SUMIFS('[1]SIIF 30 de Junio 2026'!$P$4:$P$749,'[1]SIIF 30 de Junio 2026'!$A$4:$A$749,$B130,'[1]SIIF 30 de Junio 2026'!$B$4:$B$749,$C130,'[1]SIIF 30 de Junio 2026'!$C$4:$C$749,$D130)/1000000</f>
        <v>800.42904499999997</v>
      </c>
      <c r="X130" s="342"/>
      <c r="Y130" s="342">
        <f>+SUMIFS('[1]SIIF 30 de Junio 2026'!$R$4:$R$749,'[1]SIIF 30 de Junio 2026'!$A$4:$A$749,$B130,'[1]SIIF 30 de Junio 2026'!$B$4:$B$749,$C130,'[1]SIIF 30 de Junio 2026'!$C$4:$C$749,$D130)/1000000</f>
        <v>0</v>
      </c>
      <c r="Z130" s="342"/>
      <c r="AA130" s="342">
        <f>+SUMIFS('[1]SIIF 30 de Junio 2026'!$Q$4:$Q$749,'[1]SIIF 30 de Junio 2026'!$A$4:$A$749,$B130,'[1]SIIF 30 de Junio 2026'!$B$4:$B$749,$C130,'[1]SIIF 30 de Junio 2026'!$C$4:$C$749,$D130)/1000000</f>
        <v>0</v>
      </c>
      <c r="AB130" s="342"/>
      <c r="AC130" s="342">
        <f t="shared" si="368"/>
        <v>0</v>
      </c>
      <c r="AD130" s="403">
        <f>+SUMIFS('[1]SIIF 30 de Junio 2026'!$S$4:$S$749,'[1]SIIF 30 de Junio 2026'!$A$4:$A$749,$B130,'[1]SIIF 30 de Junio 2026'!$B$4:$B$749,$C130,'[1]SIIF 30 de Junio 2026'!$C$4:$C$749,$D130)/1000000</f>
        <v>800.42904499999997</v>
      </c>
      <c r="AE130" s="355">
        <f>+SUMIFS('[1]SIIF 30 de Junio 2026'!$T$4:$T$749,'[1]SIIF 30 de Junio 2026'!$A$4:$A$749,$B130,'[1]SIIF 30 de Junio 2026'!$B$4:$B$749,$C130,'[1]SIIF 30 de Junio 2026'!$C$4:$C$749,$D130)/1000000</f>
        <v>0</v>
      </c>
      <c r="AF130" s="355">
        <f>+SUMIFS('[1]SIIF 30 de Junio 2026'!$U$4:$U$749,'[1]SIIF 30 de Junio 2026'!$A$4:$A$749,$B130,'[1]SIIF 30 de Junio 2026'!$B$4:$B$749,$C130,'[1]SIIF 30 de Junio 2026'!$C$4:$C$749,$D130)/1000000</f>
        <v>795.03904599999998</v>
      </c>
      <c r="AG130" s="342">
        <f>+SUMIFS('[1]SIIF 30 de Junio 2026'!$V$4:$V$749,'[1]SIIF 30 de Junio 2026'!$A$4:$A$749,$B130,'[1]SIIF 30 de Junio 2026'!$B$4:$B$749,$C130,'[1]SIIF 30 de Junio 2026'!$C$4:$C$749,$D130)/1000000</f>
        <v>5.3899990000000004</v>
      </c>
      <c r="AH130" s="404">
        <f>+SUMIFS('[1]SIIF 30 de Junio 2026'!$W$4:$W$749,'[1]SIIF 30 de Junio 2026'!$A$4:$A$749,$B130,'[1]SIIF 30 de Junio 2026'!$B$4:$B$749,$C130,'[1]SIIF 30 de Junio 2026'!$C$4:$C$749,$D130,'[1]SIIF 30 de Junio 2026'!$D$4:$D$749,$E130,'[1]SIIF 30 de Junio 2026'!$E$4:$E$749,$F130,'[1]SIIF 30 de Junio 2026'!$F$4:$F$749,$G130,'[1]SIIF 30 de Junio 2026'!$G$4:$G$749,$H130,'[1]SIIF 30 de Junio 2026'!$H$4:$H$749,$I130,'[1]SIIF 30 de Junio 2026'!$I$4:$I$749,$J130,'[1]SIIF 30 de Junio 2026'!$J$4:$J$749,$K130,'[1]SIIF 30 de Junio 2026'!$K$4:$K$749,$L130,'[1]SIIF 30 de Junio 2026'!$L$4:$L$749,$M130,'[1]SIIF 30 de Junio 2026'!$M$4:$M$749,$N130,'[1]SIIF 30 de Junio 2026'!$N$4:$N$749,$O130)/1000000</f>
        <v>638.96620499999995</v>
      </c>
      <c r="AI130" s="241">
        <f t="shared" si="351"/>
        <v>0.79827963389309542</v>
      </c>
      <c r="AJ130" s="276"/>
      <c r="AK130" s="240">
        <f t="shared" si="352"/>
        <v>649.06666499999994</v>
      </c>
      <c r="AL130" s="240">
        <f t="shared" si="353"/>
        <v>-10.100459999999998</v>
      </c>
      <c r="AM130" s="166">
        <f t="shared" si="354"/>
        <v>0.81089844134778988</v>
      </c>
      <c r="AN130" s="410">
        <f>+SUMIFS('[1]SIIF 30 de Junio 2026'!$X$4:$X$749,'[1]SIIF 30 de Junio 2026'!$A$4:$A$749,$B130,'[1]SIIF 30 de Junio 2026'!$B$4:$B$749,$C130,'[1]SIIF 30 de Junio 2026'!$C$4:$C$749,$D130,'[1]SIIF 30 de Junio 2026'!$D$4:$D$749,$E130,'[1]SIIF 30 de Junio 2026'!$E$4:$E$749,$F130,'[1]SIIF 30 de Junio 2026'!$F$4:$F$749,$G130,'[1]SIIF 30 de Junio 2026'!$G$4:$G$749,$H130,'[1]SIIF 30 de Junio 2026'!$H$4:$H$749,$I130,'[1]SIIF 30 de Junio 2026'!$I$4:$I$749,$J130,'[1]SIIF 30 de Junio 2026'!$J$4:$J$749,$K130,'[1]SIIF 30 de Junio 2026'!$K$4:$K$749,$L130,'[1]SIIF 30 de Junio 2026'!$L$4:$L$749,$M130,'[1]SIIF 30 de Junio 2026'!$M$4:$M$749,$N130,'[1]SIIF 30 de Junio 2026'!$N$4:$N$749,$O130)/1000000</f>
        <v>181.73137700000001</v>
      </c>
      <c r="AO130" s="241">
        <f t="shared" si="355"/>
        <v>0.22704245696131631</v>
      </c>
      <c r="AP130" s="276"/>
      <c r="AQ130" s="240">
        <f t="shared" si="356"/>
        <v>427.66504500000002</v>
      </c>
      <c r="AR130" s="240">
        <f t="shared" si="357"/>
        <v>-245.93366800000001</v>
      </c>
      <c r="AS130" s="166">
        <f t="shared" si="358"/>
        <v>0.53429476063053161</v>
      </c>
      <c r="AT130" s="410">
        <f>+SUMIFS('[1]SIIF 30 de Junio 2026'!$Z$4:$Z$749,'[1]SIIF 30 de Junio 2026'!$A$4:$A$749,$B130,'[1]SIIF 30 de Junio 2026'!$B$4:$B$749,$C130,'[1]SIIF 30 de Junio 2026'!$C$4:$C$749,$D130,'[1]SIIF 30 de Junio 2026'!$D$4:$D$749,$E130,'[1]SIIF 30 de Junio 2026'!$E$4:$E$749,$F130,'[1]SIIF 30 de Junio 2026'!$F$4:$F$749,$G130,'[1]SIIF 30 de Junio 2026'!$G$4:$G$749,$H130,'[1]SIIF 30 de Junio 2026'!$H$4:$H$749,$I130,'[1]SIIF 30 de Junio 2026'!$I$4:$I$749,$J130,'[1]SIIF 30 de Junio 2026'!$J$4:$J$749,$K130,'[1]SIIF 30 de Junio 2026'!$K$4:$K$749,$L130,'[1]SIIF 30 de Junio 2026'!$L$4:$L$749,$M130,'[1]SIIF 30 de Junio 2026'!$M$4:$M$749,$N130,'[1]SIIF 30 de Junio 2026'!$N$4:$N$749,$O130)/1000000</f>
        <v>181.73137700000001</v>
      </c>
      <c r="AU130" s="241">
        <f t="shared" si="359"/>
        <v>0.22704245696131631</v>
      </c>
      <c r="AV130" s="408">
        <f t="shared" si="360"/>
        <v>161.46284000000003</v>
      </c>
      <c r="AW130" s="356">
        <f t="shared" si="361"/>
        <v>457.23482799999994</v>
      </c>
      <c r="AX130" s="356">
        <f t="shared" si="362"/>
        <v>618.69766800000002</v>
      </c>
      <c r="AY130" s="355">
        <f t="shared" si="363"/>
        <v>-633.57620599999996</v>
      </c>
      <c r="AZ130" s="186">
        <f t="shared" si="364"/>
        <v>427.66504500000002</v>
      </c>
      <c r="BA130" s="244"/>
      <c r="BC130" s="252">
        <v>0.80090380153558771</v>
      </c>
      <c r="BD130" s="246">
        <v>0.80090380153558771</v>
      </c>
      <c r="BE130" s="246">
        <v>0.80090380153558771</v>
      </c>
      <c r="BF130" s="246">
        <v>0.80090380153558771</v>
      </c>
      <c r="BG130" s="246">
        <v>0.80839978139473934</v>
      </c>
      <c r="BH130" s="246">
        <v>0.81089844134778988</v>
      </c>
      <c r="BI130" s="246">
        <v>0.81589576125389107</v>
      </c>
      <c r="BJ130" s="246">
        <v>0.92018795369925643</v>
      </c>
      <c r="BK130" s="246">
        <v>0.92768393355840806</v>
      </c>
      <c r="BL130" s="246">
        <v>0.9301825935114586</v>
      </c>
      <c r="BM130" s="246">
        <v>0.93517991341755968</v>
      </c>
      <c r="BN130" s="246">
        <v>1</v>
      </c>
      <c r="BP130" s="246">
        <v>0</v>
      </c>
      <c r="BQ130" s="246">
        <v>4.6225209131435255E-2</v>
      </c>
      <c r="BR130" s="246">
        <v>0.1906477544177573</v>
      </c>
      <c r="BS130" s="246">
        <v>0.32290812860245471</v>
      </c>
      <c r="BT130" s="246">
        <v>0.43734675445217008</v>
      </c>
      <c r="BU130" s="246">
        <v>0.53429476063053161</v>
      </c>
      <c r="BV130" s="246">
        <v>0.62174785898730101</v>
      </c>
      <c r="BW130" s="246">
        <v>0.69649943549962012</v>
      </c>
      <c r="BX130" s="246">
        <v>0.76738011549793272</v>
      </c>
      <c r="BY130" s="246">
        <v>0.80841227594383458</v>
      </c>
      <c r="BZ130" s="246">
        <v>0.84168609723551446</v>
      </c>
      <c r="CA130" s="246">
        <v>1</v>
      </c>
      <c r="CC130" s="452">
        <f t="shared" si="366"/>
        <v>641.06666499999994</v>
      </c>
      <c r="CD130" s="452">
        <f t="shared" si="366"/>
        <v>641.06666499999994</v>
      </c>
      <c r="CE130" s="452">
        <f t="shared" si="366"/>
        <v>641.06666499999994</v>
      </c>
      <c r="CF130" s="452">
        <f t="shared" si="366"/>
        <v>641.06666499999994</v>
      </c>
      <c r="CG130" s="452">
        <f t="shared" si="366"/>
        <v>647.06666499999994</v>
      </c>
      <c r="CH130" s="452">
        <f t="shared" si="366"/>
        <v>649.06666499999994</v>
      </c>
      <c r="CI130" s="452">
        <f t="shared" si="366"/>
        <v>653.06666499999994</v>
      </c>
      <c r="CJ130" s="452">
        <f t="shared" si="366"/>
        <v>736.545165</v>
      </c>
      <c r="CK130" s="452">
        <f t="shared" si="366"/>
        <v>742.545165</v>
      </c>
      <c r="CL130" s="452">
        <f t="shared" si="366"/>
        <v>744.545165</v>
      </c>
      <c r="CM130" s="452">
        <f t="shared" si="366"/>
        <v>748.545165</v>
      </c>
      <c r="CN130" s="452">
        <f t="shared" si="366"/>
        <v>800.42904499999997</v>
      </c>
      <c r="CP130" s="453">
        <f t="shared" si="367"/>
        <v>0</v>
      </c>
      <c r="CQ130" s="453">
        <f t="shared" si="367"/>
        <v>37</v>
      </c>
      <c r="CR130" s="453">
        <f t="shared" si="367"/>
        <v>152.6</v>
      </c>
      <c r="CS130" s="453">
        <f t="shared" si="367"/>
        <v>258.46504499999998</v>
      </c>
      <c r="CT130" s="453">
        <f t="shared" si="367"/>
        <v>350.065045</v>
      </c>
      <c r="CU130" s="453">
        <f t="shared" si="367"/>
        <v>427.66504500000002</v>
      </c>
      <c r="CV130" s="453">
        <f t="shared" si="367"/>
        <v>497.66504500000002</v>
      </c>
      <c r="CW130" s="453">
        <f t="shared" si="367"/>
        <v>557.498378</v>
      </c>
      <c r="CX130" s="453">
        <f t="shared" si="367"/>
        <v>614.23333300000002</v>
      </c>
      <c r="CY130" s="453">
        <f t="shared" si="367"/>
        <v>647.07666600000005</v>
      </c>
      <c r="CZ130" s="453">
        <f t="shared" si="367"/>
        <v>673.70999900000004</v>
      </c>
      <c r="DA130" s="453">
        <f t="shared" si="367"/>
        <v>800.42904499999997</v>
      </c>
      <c r="DC130" s="452">
        <v>641066665</v>
      </c>
      <c r="DD130" s="453">
        <v>641066665</v>
      </c>
      <c r="DE130" s="453">
        <v>641066665</v>
      </c>
      <c r="DF130" s="453">
        <v>641066665</v>
      </c>
      <c r="DG130" s="453">
        <v>647066665</v>
      </c>
      <c r="DH130" s="453">
        <v>649066665</v>
      </c>
      <c r="DI130" s="453">
        <v>653066665</v>
      </c>
      <c r="DJ130" s="453">
        <v>736545165</v>
      </c>
      <c r="DK130" s="453">
        <v>742545165</v>
      </c>
      <c r="DL130" s="453">
        <v>744545165</v>
      </c>
      <c r="DM130" s="453">
        <v>748545165</v>
      </c>
      <c r="DN130" s="453">
        <v>800429045</v>
      </c>
      <c r="DP130" s="453">
        <v>0</v>
      </c>
      <c r="DQ130" s="453">
        <v>37000000</v>
      </c>
      <c r="DR130" s="453">
        <v>152600000</v>
      </c>
      <c r="DS130" s="453">
        <v>258465045</v>
      </c>
      <c r="DT130" s="453">
        <v>350065045</v>
      </c>
      <c r="DU130" s="453">
        <v>427665045</v>
      </c>
      <c r="DV130" s="453">
        <v>497665045</v>
      </c>
      <c r="DW130" s="453">
        <v>557498378</v>
      </c>
      <c r="DX130" s="453">
        <v>614233333</v>
      </c>
      <c r="DY130" s="453">
        <v>647076666</v>
      </c>
      <c r="DZ130" s="453">
        <v>673709999</v>
      </c>
      <c r="EA130" s="453">
        <v>800429045</v>
      </c>
      <c r="EC130" s="452">
        <v>1000000</v>
      </c>
      <c r="ED130" s="453">
        <v>1000000</v>
      </c>
      <c r="EE130" s="453">
        <v>1000000</v>
      </c>
      <c r="EF130" s="453">
        <v>1000000</v>
      </c>
      <c r="EG130" s="453">
        <v>1000000</v>
      </c>
      <c r="EH130" s="453">
        <v>1000000</v>
      </c>
      <c r="EI130" s="453">
        <v>1000000</v>
      </c>
      <c r="EJ130" s="453">
        <v>1000000</v>
      </c>
      <c r="EK130" s="453">
        <v>1000000</v>
      </c>
      <c r="EL130" s="453">
        <v>1000000</v>
      </c>
      <c r="EM130" s="453">
        <v>1000000</v>
      </c>
      <c r="EN130" s="453">
        <v>1000000</v>
      </c>
      <c r="EP130" s="453">
        <v>1000000</v>
      </c>
      <c r="EQ130" s="453">
        <v>1000000</v>
      </c>
      <c r="ER130" s="453">
        <v>1000000</v>
      </c>
      <c r="ES130" s="453">
        <v>1000000</v>
      </c>
      <c r="ET130" s="453">
        <v>1000000</v>
      </c>
      <c r="EU130" s="453">
        <v>1000000</v>
      </c>
      <c r="EV130" s="453">
        <v>1000000</v>
      </c>
      <c r="EW130" s="453">
        <v>1000000</v>
      </c>
      <c r="EX130" s="453">
        <v>1000000</v>
      </c>
      <c r="EY130" s="453">
        <v>1000000</v>
      </c>
      <c r="EZ130" s="453">
        <v>1000000</v>
      </c>
      <c r="FA130" s="453">
        <v>1000000</v>
      </c>
    </row>
    <row r="131" spans="1:157" ht="45.75" customHeight="1">
      <c r="A131" s="545"/>
      <c r="B131" s="545" t="s">
        <v>180</v>
      </c>
      <c r="C131" s="546" t="s">
        <v>181</v>
      </c>
      <c r="D131" s="441" t="s">
        <v>258</v>
      </c>
      <c r="E131" s="177" t="s">
        <v>173</v>
      </c>
      <c r="F131" s="177" t="s">
        <v>161</v>
      </c>
      <c r="G131" s="177" t="s">
        <v>161</v>
      </c>
      <c r="H131" s="177" t="s">
        <v>161</v>
      </c>
      <c r="I131" s="177" t="s">
        <v>161</v>
      </c>
      <c r="J131" s="177" t="s">
        <v>161</v>
      </c>
      <c r="K131" s="177" t="s">
        <v>161</v>
      </c>
      <c r="L131" s="177" t="s">
        <v>161</v>
      </c>
      <c r="M131" s="177" t="s">
        <v>161</v>
      </c>
      <c r="N131" s="177" t="s">
        <v>161</v>
      </c>
      <c r="O131" s="177" t="s">
        <v>161</v>
      </c>
      <c r="P131" s="177"/>
      <c r="Q131" s="177"/>
      <c r="R131" s="177" t="s">
        <v>247</v>
      </c>
      <c r="S131" s="227"/>
      <c r="T131" s="436" t="s">
        <v>28</v>
      </c>
      <c r="U131" s="587">
        <v>202300000000293</v>
      </c>
      <c r="V131" s="572" t="s">
        <v>450</v>
      </c>
      <c r="W131" s="355">
        <f>+SUMIFS('[1]SIIF 30 de Junio 2026'!$P$4:$P$749,'[1]SIIF 30 de Junio 2026'!$A$4:$A$749,$B131,'[1]SIIF 30 de Junio 2026'!$B$4:$B$749,$C131,'[1]SIIF 30 de Junio 2026'!$C$4:$C$749,$D131)/1000000</f>
        <v>6407.6850000000004</v>
      </c>
      <c r="X131" s="342"/>
      <c r="Y131" s="342">
        <f>+SUMIFS('[1]SIIF 30 de Junio 2026'!$R$4:$R$749,'[1]SIIF 30 de Junio 2026'!$A$4:$A$749,$B131,'[1]SIIF 30 de Junio 2026'!$B$4:$B$749,$C131,'[1]SIIF 30 de Junio 2026'!$C$4:$C$749,$D131)/1000000</f>
        <v>0</v>
      </c>
      <c r="Z131" s="342"/>
      <c r="AA131" s="342">
        <f>+SUMIFS('[1]SIIF 30 de Junio 2026'!$Q$4:$Q$749,'[1]SIIF 30 de Junio 2026'!$A$4:$A$749,$B131,'[1]SIIF 30 de Junio 2026'!$B$4:$B$749,$C131,'[1]SIIF 30 de Junio 2026'!$C$4:$C$749,$D131)/1000000</f>
        <v>0</v>
      </c>
      <c r="AB131" s="342"/>
      <c r="AC131" s="342">
        <f>+AA131+AB131</f>
        <v>0</v>
      </c>
      <c r="AD131" s="403">
        <f>+SUMIFS('[1]SIIF 30 de Junio 2026'!$S$4:$S$749,'[1]SIIF 30 de Junio 2026'!$A$4:$A$749,$B131,'[1]SIIF 30 de Junio 2026'!$B$4:$B$749,$C131,'[1]SIIF 30 de Junio 2026'!$C$4:$C$749,$D131)/1000000</f>
        <v>6407.6850000000004</v>
      </c>
      <c r="AE131" s="355">
        <f>+SUMIFS('[1]SIIF 30 de Junio 2026'!$T$4:$T$749,'[1]SIIF 30 de Junio 2026'!$A$4:$A$749,$B131,'[1]SIIF 30 de Junio 2026'!$B$4:$B$749,$C131,'[1]SIIF 30 de Junio 2026'!$C$4:$C$749,$D131)/1000000</f>
        <v>0</v>
      </c>
      <c r="AF131" s="355">
        <f>+SUMIFS('[1]SIIF 30 de Junio 2026'!$U$4:$U$749,'[1]SIIF 30 de Junio 2026'!$A$4:$A$749,$B131,'[1]SIIF 30 de Junio 2026'!$B$4:$B$749,$C131,'[1]SIIF 30 de Junio 2026'!$C$4:$C$749,$D131)/1000000</f>
        <v>6049.3103250000004</v>
      </c>
      <c r="AG131" s="342">
        <f>+SUMIFS('[1]SIIF 30 de Junio 2026'!$V$4:$V$749,'[1]SIIF 30 de Junio 2026'!$A$4:$A$749,$B131,'[1]SIIF 30 de Junio 2026'!$B$4:$B$749,$C131,'[1]SIIF 30 de Junio 2026'!$C$4:$C$749,$D131)/1000000</f>
        <v>358.37467500000002</v>
      </c>
      <c r="AH131" s="404">
        <f>+SUMIFS('[1]SIIF 30 de Junio 2026'!$W$4:$W$749,'[1]SIIF 30 de Junio 2026'!$A$4:$A$749,$B131,'[1]SIIF 30 de Junio 2026'!$B$4:$B$749,$C131,'[1]SIIF 30 de Junio 2026'!$C$4:$C$749,$D131,'[1]SIIF 30 de Junio 2026'!$D$4:$D$749,$E131,'[1]SIIF 30 de Junio 2026'!$E$4:$E$749,$F131,'[1]SIIF 30 de Junio 2026'!$F$4:$F$749,$G131,'[1]SIIF 30 de Junio 2026'!$G$4:$G$749,$H131,'[1]SIIF 30 de Junio 2026'!$H$4:$H$749,$I131,'[1]SIIF 30 de Junio 2026'!$I$4:$I$749,$J131,'[1]SIIF 30 de Junio 2026'!$J$4:$J$749,$K131,'[1]SIIF 30 de Junio 2026'!$K$4:$K$749,$L131,'[1]SIIF 30 de Junio 2026'!$L$4:$L$749,$M131,'[1]SIIF 30 de Junio 2026'!$M$4:$M$749,$N131,'[1]SIIF 30 de Junio 2026'!$N$4:$N$749,$O131)/1000000</f>
        <v>5814.7038210000001</v>
      </c>
      <c r="AI131" s="241">
        <f>+AH131/AD131</f>
        <v>0.90745781370338896</v>
      </c>
      <c r="AJ131" s="276"/>
      <c r="AK131" s="240">
        <f>INDEX(CC131:CN131,MATCH($W$1,$CC$86:$CN$86,0))</f>
        <v>6407.6850000000004</v>
      </c>
      <c r="AL131" s="240">
        <f>+AH131-AK131</f>
        <v>-592.98117900000034</v>
      </c>
      <c r="AM131" s="166">
        <f>INDEX(BC131:BN131,MATCH($W$1,$BC$86:$BN$86,0))</f>
        <v>1</v>
      </c>
      <c r="AN131" s="403">
        <f>+SUMIFS('[1]SIIF 30 de Junio 2026'!$X$4:$X$749,'[1]SIIF 30 de Junio 2026'!$A$4:$A$749,$B131,'[1]SIIF 30 de Junio 2026'!$B$4:$B$749,$C131,'[1]SIIF 30 de Junio 2026'!$C$4:$C$749,$D131,'[1]SIIF 30 de Junio 2026'!$D$4:$D$749,$E131,'[1]SIIF 30 de Junio 2026'!$E$4:$E$749,$F131,'[1]SIIF 30 de Junio 2026'!$F$4:$F$749,$G131,'[1]SIIF 30 de Junio 2026'!$G$4:$G$749,$H131,'[1]SIIF 30 de Junio 2026'!$H$4:$H$749,$I131,'[1]SIIF 30 de Junio 2026'!$I$4:$I$749,$J131,'[1]SIIF 30 de Junio 2026'!$J$4:$J$749,$K131,'[1]SIIF 30 de Junio 2026'!$K$4:$K$749,$L131,'[1]SIIF 30 de Junio 2026'!$L$4:$L$749,$M131,'[1]SIIF 30 de Junio 2026'!$M$4:$M$749,$N131,'[1]SIIF 30 de Junio 2026'!$N$4:$N$749,$O131)/1000000</f>
        <v>2528.7529020000002</v>
      </c>
      <c r="AO131" s="241">
        <f>+AN131/AD131</f>
        <v>0.39464376010993052</v>
      </c>
      <c r="AP131" s="276"/>
      <c r="AQ131" s="240">
        <f>INDEX(CP131:DA131,MATCH($W$1,$CP$86:$DA$86,0))</f>
        <v>3654.4819619999998</v>
      </c>
      <c r="AR131" s="240">
        <f>+AN131-AQ131</f>
        <v>-1125.7290599999997</v>
      </c>
      <c r="AS131" s="166">
        <f>INDEX(BP131:CA131,MATCH($W$1,$BP$86:$CA$86,0))</f>
        <v>0.57032796743285596</v>
      </c>
      <c r="AT131" s="403">
        <f>+SUMIFS('[1]SIIF 30 de Junio 2026'!$Z$4:$Z$749,'[1]SIIF 30 de Junio 2026'!$A$4:$A$749,$B131,'[1]SIIF 30 de Junio 2026'!$B$4:$B$749,$C131,'[1]SIIF 30 de Junio 2026'!$C$4:$C$749,$D131,'[1]SIIF 30 de Junio 2026'!$D$4:$D$749,$E131,'[1]SIIF 30 de Junio 2026'!$E$4:$E$749,$F131,'[1]SIIF 30 de Junio 2026'!$F$4:$F$749,$G131,'[1]SIIF 30 de Junio 2026'!$G$4:$G$749,$H131,'[1]SIIF 30 de Junio 2026'!$H$4:$H$749,$I131,'[1]SIIF 30 de Junio 2026'!$I$4:$I$749,$J131,'[1]SIIF 30 de Junio 2026'!$J$4:$J$749,$K131,'[1]SIIF 30 de Junio 2026'!$K$4:$K$749,$L131,'[1]SIIF 30 de Junio 2026'!$L$4:$L$749,$M131,'[1]SIIF 30 de Junio 2026'!$M$4:$M$749,$N131,'[1]SIIF 30 de Junio 2026'!$N$4:$N$749,$O131)/1000000</f>
        <v>2509.7529020000002</v>
      </c>
      <c r="AU131" s="241">
        <f>+AT131/AD131</f>
        <v>0.3916785706538321</v>
      </c>
      <c r="AV131" s="408">
        <f>+AD131-AH131</f>
        <v>592.98117900000034</v>
      </c>
      <c r="AW131" s="356">
        <f>+AH131-AN131</f>
        <v>3285.9509189999999</v>
      </c>
      <c r="AX131" s="356">
        <f>+AD131-AN131</f>
        <v>3878.9320980000002</v>
      </c>
      <c r="AY131" s="355">
        <f>+AG131-AH131</f>
        <v>-5456.329146</v>
      </c>
      <c r="AZ131" s="186">
        <f>AD131*AS131</f>
        <v>3654.4819619999998</v>
      </c>
      <c r="BA131" s="244"/>
      <c r="BC131" s="245">
        <v>0.89882071294078902</v>
      </c>
      <c r="BD131" s="274">
        <v>0.96878747940949028</v>
      </c>
      <c r="BE131" s="274">
        <v>1</v>
      </c>
      <c r="BF131" s="274">
        <v>1</v>
      </c>
      <c r="BG131" s="274">
        <v>1</v>
      </c>
      <c r="BH131" s="274">
        <v>1</v>
      </c>
      <c r="BI131" s="274">
        <v>1</v>
      </c>
      <c r="BJ131" s="274">
        <v>1</v>
      </c>
      <c r="BK131" s="274">
        <v>1</v>
      </c>
      <c r="BL131" s="274">
        <v>1</v>
      </c>
      <c r="BM131" s="274">
        <v>1</v>
      </c>
      <c r="BN131" s="274">
        <v>1</v>
      </c>
      <c r="BP131" s="274">
        <v>4.4352382646774928E-2</v>
      </c>
      <c r="BQ131" s="274">
        <v>0.20302391113171137</v>
      </c>
      <c r="BR131" s="274">
        <v>0.29484992520699754</v>
      </c>
      <c r="BS131" s="274">
        <v>0.38667593928228372</v>
      </c>
      <c r="BT131" s="274">
        <v>0.47850195335756984</v>
      </c>
      <c r="BU131" s="274">
        <v>0.57032796743285596</v>
      </c>
      <c r="BV131" s="274">
        <v>0.65112815860954465</v>
      </c>
      <c r="BW131" s="274">
        <v>0.72090252688763568</v>
      </c>
      <c r="BX131" s="274">
        <v>0.79067689516572681</v>
      </c>
      <c r="BY131" s="274">
        <v>0.86045126344381784</v>
      </c>
      <c r="BZ131" s="274">
        <v>0.93022563172190897</v>
      </c>
      <c r="CA131" s="274">
        <v>1</v>
      </c>
      <c r="CC131" s="456">
        <f>DC131/EC131</f>
        <v>5759.36</v>
      </c>
      <c r="CD131" s="456">
        <f t="shared" si="366"/>
        <v>6207.6850000000004</v>
      </c>
      <c r="CE131" s="456">
        <f t="shared" si="366"/>
        <v>6407.6850000000004</v>
      </c>
      <c r="CF131" s="456">
        <f t="shared" si="366"/>
        <v>6407.6850000000004</v>
      </c>
      <c r="CG131" s="456">
        <f t="shared" si="366"/>
        <v>6407.6850000000004</v>
      </c>
      <c r="CH131" s="456">
        <f t="shared" si="366"/>
        <v>6407.6850000000004</v>
      </c>
      <c r="CI131" s="456">
        <f t="shared" si="366"/>
        <v>6407.6850000000004</v>
      </c>
      <c r="CJ131" s="456">
        <f t="shared" si="366"/>
        <v>6407.6850000000004</v>
      </c>
      <c r="CK131" s="456">
        <f t="shared" si="366"/>
        <v>6407.6850000000004</v>
      </c>
      <c r="CL131" s="456">
        <f t="shared" si="366"/>
        <v>6407.6850000000004</v>
      </c>
      <c r="CM131" s="456">
        <f t="shared" si="366"/>
        <v>6407.6850000000004</v>
      </c>
      <c r="CN131" s="456">
        <f t="shared" si="366"/>
        <v>6407.6850000000004</v>
      </c>
      <c r="CP131" s="453">
        <f t="shared" si="367"/>
        <v>284.19609700000001</v>
      </c>
      <c r="CQ131" s="453">
        <f t="shared" si="367"/>
        <v>1300.91327</v>
      </c>
      <c r="CR131" s="453">
        <f t="shared" si="367"/>
        <v>1889.305443</v>
      </c>
      <c r="CS131" s="453">
        <f t="shared" si="367"/>
        <v>2477.6976159999999</v>
      </c>
      <c r="CT131" s="453">
        <f t="shared" si="367"/>
        <v>3066.0897890000001</v>
      </c>
      <c r="CU131" s="453">
        <f t="shared" si="367"/>
        <v>3654.4819619999998</v>
      </c>
      <c r="CV131" s="453">
        <f t="shared" si="367"/>
        <v>4172.2241350000004</v>
      </c>
      <c r="CW131" s="453">
        <f t="shared" si="367"/>
        <v>4619.3163080000004</v>
      </c>
      <c r="CX131" s="453">
        <f t="shared" si="367"/>
        <v>5066.4084810000004</v>
      </c>
      <c r="CY131" s="453">
        <f t="shared" si="367"/>
        <v>5513.5006540000004</v>
      </c>
      <c r="CZ131" s="453">
        <f t="shared" si="367"/>
        <v>5960.5928270000004</v>
      </c>
      <c r="DA131" s="453">
        <f t="shared" si="367"/>
        <v>6407.6850000000004</v>
      </c>
      <c r="DC131" s="456">
        <v>5759360000</v>
      </c>
      <c r="DD131" s="459">
        <v>6207685000</v>
      </c>
      <c r="DE131" s="459">
        <v>6407685000</v>
      </c>
      <c r="DF131" s="459">
        <v>6407685000</v>
      </c>
      <c r="DG131" s="459">
        <v>6407685000</v>
      </c>
      <c r="DH131" s="459">
        <v>6407685000</v>
      </c>
      <c r="DI131" s="459">
        <v>6407685000</v>
      </c>
      <c r="DJ131" s="459">
        <v>6407685000</v>
      </c>
      <c r="DK131" s="459">
        <v>6407685000</v>
      </c>
      <c r="DL131" s="459">
        <v>6407685000</v>
      </c>
      <c r="DM131" s="459">
        <v>6407685000</v>
      </c>
      <c r="DN131" s="459">
        <v>6407685000</v>
      </c>
      <c r="DP131" s="459">
        <v>284196097</v>
      </c>
      <c r="DQ131" s="459">
        <v>1300913270</v>
      </c>
      <c r="DR131" s="459">
        <v>1889305443</v>
      </c>
      <c r="DS131" s="459">
        <v>2477697616</v>
      </c>
      <c r="DT131" s="459">
        <v>3066089789</v>
      </c>
      <c r="DU131" s="459">
        <v>3654481962</v>
      </c>
      <c r="DV131" s="459">
        <v>4172224135</v>
      </c>
      <c r="DW131" s="459">
        <v>4619316308</v>
      </c>
      <c r="DX131" s="459">
        <v>5066408481</v>
      </c>
      <c r="DY131" s="459">
        <v>5513500654</v>
      </c>
      <c r="DZ131" s="459">
        <v>5960592827</v>
      </c>
      <c r="EA131" s="459">
        <v>6407685000</v>
      </c>
      <c r="EC131" s="456">
        <v>1000000</v>
      </c>
      <c r="ED131" s="459">
        <v>1000000</v>
      </c>
      <c r="EE131" s="459">
        <v>1000000</v>
      </c>
      <c r="EF131" s="459">
        <v>1000000</v>
      </c>
      <c r="EG131" s="459">
        <v>1000000</v>
      </c>
      <c r="EH131" s="459">
        <v>1000000</v>
      </c>
      <c r="EI131" s="459">
        <v>1000000</v>
      </c>
      <c r="EJ131" s="459">
        <v>1000000</v>
      </c>
      <c r="EK131" s="459">
        <v>1000000</v>
      </c>
      <c r="EL131" s="459">
        <v>1000000</v>
      </c>
      <c r="EM131" s="459">
        <v>1000000</v>
      </c>
      <c r="EN131" s="459">
        <v>1000000</v>
      </c>
      <c r="EP131" s="459">
        <v>1000000</v>
      </c>
      <c r="EQ131" s="459">
        <v>1000000</v>
      </c>
      <c r="ER131" s="459">
        <v>1000000</v>
      </c>
      <c r="ES131" s="459">
        <v>1000000</v>
      </c>
      <c r="ET131" s="459">
        <v>1000000</v>
      </c>
      <c r="EU131" s="459">
        <v>1000000</v>
      </c>
      <c r="EV131" s="459">
        <v>1000000</v>
      </c>
      <c r="EW131" s="459">
        <v>1000000</v>
      </c>
      <c r="EX131" s="459">
        <v>1000000</v>
      </c>
      <c r="EY131" s="459">
        <v>1000000</v>
      </c>
      <c r="EZ131" s="459">
        <v>1000000</v>
      </c>
      <c r="FA131" s="459">
        <v>1000000</v>
      </c>
    </row>
    <row r="132" spans="1:157" ht="45.75" customHeight="1">
      <c r="A132" s="551"/>
      <c r="B132" s="551" t="s">
        <v>180</v>
      </c>
      <c r="C132" s="218" t="s">
        <v>181</v>
      </c>
      <c r="D132" s="441" t="s">
        <v>259</v>
      </c>
      <c r="E132" s="177" t="s">
        <v>173</v>
      </c>
      <c r="F132" s="177" t="s">
        <v>161</v>
      </c>
      <c r="G132" s="177" t="s">
        <v>161</v>
      </c>
      <c r="H132" s="177" t="s">
        <v>161</v>
      </c>
      <c r="I132" s="177" t="s">
        <v>161</v>
      </c>
      <c r="J132" s="177" t="s">
        <v>161</v>
      </c>
      <c r="K132" s="177" t="s">
        <v>161</v>
      </c>
      <c r="L132" s="177" t="s">
        <v>161</v>
      </c>
      <c r="M132" s="177" t="s">
        <v>161</v>
      </c>
      <c r="N132" s="177" t="s">
        <v>161</v>
      </c>
      <c r="O132" s="177" t="s">
        <v>161</v>
      </c>
      <c r="P132" s="177"/>
      <c r="Q132" s="177"/>
      <c r="R132" s="177" t="s">
        <v>247</v>
      </c>
      <c r="S132" s="227"/>
      <c r="T132" s="436" t="s">
        <v>29</v>
      </c>
      <c r="U132" s="589">
        <v>202300000000359</v>
      </c>
      <c r="V132" s="572" t="s">
        <v>449</v>
      </c>
      <c r="W132" s="355">
        <f>+SUMIFS('[1]SIIF 30 de Junio 2026'!$P$4:$P$749,'[1]SIIF 30 de Junio 2026'!$A$4:$A$749,$B132,'[1]SIIF 30 de Junio 2026'!$B$4:$B$749,$C132,'[1]SIIF 30 de Junio 2026'!$C$4:$C$749,$D132)/1000000</f>
        <v>766.16800000000001</v>
      </c>
      <c r="X132" s="342"/>
      <c r="Y132" s="342">
        <f>+SUMIFS('[1]SIIF 30 de Junio 2026'!$R$4:$R$749,'[1]SIIF 30 de Junio 2026'!$A$4:$A$749,$B132,'[1]SIIF 30 de Junio 2026'!$B$4:$B$749,$C132,'[1]SIIF 30 de Junio 2026'!$C$4:$C$749,$D132)/1000000</f>
        <v>0</v>
      </c>
      <c r="Z132" s="342"/>
      <c r="AA132" s="342">
        <f>+SUMIFS('[1]SIIF 30 de Junio 2026'!$Q$4:$Q$749,'[1]SIIF 30 de Junio 2026'!$A$4:$A$749,$B132,'[1]SIIF 30 de Junio 2026'!$B$4:$B$749,$C132,'[1]SIIF 30 de Junio 2026'!$C$4:$C$749,$D132)/1000000</f>
        <v>0</v>
      </c>
      <c r="AB132" s="342"/>
      <c r="AC132" s="342">
        <f t="shared" ref="AC132" si="369">+AA132+AB132</f>
        <v>0</v>
      </c>
      <c r="AD132" s="403">
        <f>+SUMIFS('[1]SIIF 30 de Junio 2026'!$S$4:$S$749,'[1]SIIF 30 de Junio 2026'!$A$4:$A$749,$B132,'[1]SIIF 30 de Junio 2026'!$B$4:$B$749,$C132,'[1]SIIF 30 de Junio 2026'!$C$4:$C$749,$D132)/1000000</f>
        <v>766.16800000000001</v>
      </c>
      <c r="AE132" s="355">
        <f>+SUMIFS('[1]SIIF 30 de Junio 2026'!$T$4:$T$749,'[1]SIIF 30 de Junio 2026'!$A$4:$A$749,$B132,'[1]SIIF 30 de Junio 2026'!$B$4:$B$749,$C132,'[1]SIIF 30 de Junio 2026'!$C$4:$C$749,$D132)/1000000</f>
        <v>0</v>
      </c>
      <c r="AF132" s="355">
        <f>+SUMIFS('[1]SIIF 30 de Junio 2026'!$U$4:$U$749,'[1]SIIF 30 de Junio 2026'!$A$4:$A$749,$B132,'[1]SIIF 30 de Junio 2026'!$B$4:$B$749,$C132,'[1]SIIF 30 de Junio 2026'!$C$4:$C$749,$D132)/1000000</f>
        <v>760.85813399999995</v>
      </c>
      <c r="AG132" s="342">
        <f>+SUMIFS('[1]SIIF 30 de Junio 2026'!$V$4:$V$749,'[1]SIIF 30 de Junio 2026'!$A$4:$A$749,$B132,'[1]SIIF 30 de Junio 2026'!$B$4:$B$749,$C132,'[1]SIIF 30 de Junio 2026'!$C$4:$C$749,$D132)/1000000</f>
        <v>5.3098660000000004</v>
      </c>
      <c r="AH132" s="404">
        <f>+SUMIFS('[1]SIIF 30 de Junio 2026'!$W$4:$W$749,'[1]SIIF 30 de Junio 2026'!$A$4:$A$749,$B132,'[1]SIIF 30 de Junio 2026'!$B$4:$B$749,$C132,'[1]SIIF 30 de Junio 2026'!$C$4:$C$749,$D132,'[1]SIIF 30 de Junio 2026'!$D$4:$D$749,$E132,'[1]SIIF 30 de Junio 2026'!$E$4:$E$749,$F132,'[1]SIIF 30 de Junio 2026'!$F$4:$F$749,$G132,'[1]SIIF 30 de Junio 2026'!$G$4:$G$749,$H132,'[1]SIIF 30 de Junio 2026'!$H$4:$H$749,$I132,'[1]SIIF 30 de Junio 2026'!$I$4:$I$749,$J132,'[1]SIIF 30 de Junio 2026'!$J$4:$J$749,$K132,'[1]SIIF 30 de Junio 2026'!$K$4:$K$749,$L132,'[1]SIIF 30 de Junio 2026'!$L$4:$L$749,$M132,'[1]SIIF 30 de Junio 2026'!$M$4:$M$749,$N132,'[1]SIIF 30 de Junio 2026'!$N$4:$N$749,$O132)/1000000</f>
        <v>721.84183299999995</v>
      </c>
      <c r="AI132" s="241">
        <f t="shared" si="351"/>
        <v>0.9421456299401697</v>
      </c>
      <c r="AJ132" s="276"/>
      <c r="AK132" s="240">
        <f t="shared" si="352"/>
        <v>641.63326500000005</v>
      </c>
      <c r="AL132" s="240">
        <f t="shared" ref="AL132" si="370">+AH132-AK132</f>
        <v>80.2085679999999</v>
      </c>
      <c r="AM132" s="166">
        <f t="shared" si="354"/>
        <v>0.83745766594271753</v>
      </c>
      <c r="AN132" s="410">
        <f>+SUMIFS('[1]SIIF 30 de Junio 2026'!$X$4:$X$749,'[1]SIIF 30 de Junio 2026'!$A$4:$A$749,$B132,'[1]SIIF 30 de Junio 2026'!$B$4:$B$749,$C132,'[1]SIIF 30 de Junio 2026'!$C$4:$C$749,$D132,'[1]SIIF 30 de Junio 2026'!$D$4:$D$749,$E132,'[1]SIIF 30 de Junio 2026'!$E$4:$E$749,$F132,'[1]SIIF 30 de Junio 2026'!$F$4:$F$749,$G132,'[1]SIIF 30 de Junio 2026'!$G$4:$G$749,$H132,'[1]SIIF 30 de Junio 2026'!$H$4:$H$749,$I132,'[1]SIIF 30 de Junio 2026'!$I$4:$I$749,$J132,'[1]SIIF 30 de Junio 2026'!$J$4:$J$749,$K132,'[1]SIIF 30 de Junio 2026'!$K$4:$K$749,$L132,'[1]SIIF 30 de Junio 2026'!$L$4:$L$749,$M132,'[1]SIIF 30 de Junio 2026'!$M$4:$M$749,$N132,'[1]SIIF 30 de Junio 2026'!$N$4:$N$749,$O132)/1000000</f>
        <v>339.699434</v>
      </c>
      <c r="AO132" s="241">
        <f t="shared" si="355"/>
        <v>0.44337460452537825</v>
      </c>
      <c r="AP132" s="276"/>
      <c r="AQ132" s="240">
        <f t="shared" si="356"/>
        <v>376.67733299999998</v>
      </c>
      <c r="AR132" s="240">
        <f t="shared" ref="AR132" si="371">+AN132-AQ132</f>
        <v>-36.977898999999979</v>
      </c>
      <c r="AS132" s="166">
        <f t="shared" si="358"/>
        <v>0.49163803891574692</v>
      </c>
      <c r="AT132" s="410">
        <f>+SUMIFS('[1]SIIF 30 de Junio 2026'!$Z$4:$Z$749,'[1]SIIF 30 de Junio 2026'!$A$4:$A$749,$B132,'[1]SIIF 30 de Junio 2026'!$B$4:$B$749,$C132,'[1]SIIF 30 de Junio 2026'!$C$4:$C$749,$D132,'[1]SIIF 30 de Junio 2026'!$D$4:$D$749,$E132,'[1]SIIF 30 de Junio 2026'!$E$4:$E$749,$F132,'[1]SIIF 30 de Junio 2026'!$F$4:$F$749,$G132,'[1]SIIF 30 de Junio 2026'!$G$4:$G$749,$H132,'[1]SIIF 30 de Junio 2026'!$H$4:$H$749,$I132,'[1]SIIF 30 de Junio 2026'!$I$4:$I$749,$J132,'[1]SIIF 30 de Junio 2026'!$J$4:$J$749,$K132,'[1]SIIF 30 de Junio 2026'!$K$4:$K$749,$L132,'[1]SIIF 30 de Junio 2026'!$L$4:$L$749,$M132,'[1]SIIF 30 de Junio 2026'!$M$4:$M$749,$N132,'[1]SIIF 30 de Junio 2026'!$N$4:$N$749,$O132)/1000000</f>
        <v>339.699434</v>
      </c>
      <c r="AU132" s="241">
        <f t="shared" si="359"/>
        <v>0.44337460452537825</v>
      </c>
      <c r="AV132" s="408">
        <f t="shared" si="360"/>
        <v>44.326167000000055</v>
      </c>
      <c r="AW132" s="356">
        <f t="shared" ref="AW132" si="372">+AH132-AN132</f>
        <v>382.14239899999995</v>
      </c>
      <c r="AX132" s="356">
        <f t="shared" si="362"/>
        <v>426.46856600000001</v>
      </c>
      <c r="AY132" s="355">
        <f t="shared" ref="AY132" si="373">+AG132-AH132</f>
        <v>-716.5319669999999</v>
      </c>
      <c r="AZ132" s="186">
        <f t="shared" si="364"/>
        <v>376.67733299999998</v>
      </c>
      <c r="BA132" s="244"/>
      <c r="BC132" s="252">
        <v>0.83484727239978695</v>
      </c>
      <c r="BD132" s="246">
        <v>0.83484727239978695</v>
      </c>
      <c r="BE132" s="246">
        <v>0.83484727239978695</v>
      </c>
      <c r="BF132" s="246">
        <v>0.83745766594271753</v>
      </c>
      <c r="BG132" s="246">
        <v>0.83745766594271753</v>
      </c>
      <c r="BH132" s="246">
        <v>0.83745766594271753</v>
      </c>
      <c r="BI132" s="246">
        <v>0.84006805948564811</v>
      </c>
      <c r="BJ132" s="246">
        <v>0.97636279902058032</v>
      </c>
      <c r="BK132" s="246">
        <v>0.9789731925635109</v>
      </c>
      <c r="BL132" s="246">
        <v>0.9789731925635109</v>
      </c>
      <c r="BM132" s="246">
        <v>0.98158358610644136</v>
      </c>
      <c r="BN132" s="246">
        <v>1</v>
      </c>
      <c r="BP132" s="246">
        <v>0</v>
      </c>
      <c r="BQ132" s="246">
        <v>8.1444278539432608E-3</v>
      </c>
      <c r="BR132" s="246">
        <v>0.16271366071148888</v>
      </c>
      <c r="BS132" s="246">
        <v>0.2857406378235583</v>
      </c>
      <c r="BT132" s="246">
        <v>0.39541110174269872</v>
      </c>
      <c r="BU132" s="246">
        <v>0.49163803891574692</v>
      </c>
      <c r="BV132" s="246">
        <v>0.58786497608879518</v>
      </c>
      <c r="BW132" s="246">
        <v>0.6984368088983095</v>
      </c>
      <c r="BX132" s="246">
        <v>0.79280253547524826</v>
      </c>
      <c r="BY132" s="246">
        <v>0.86973953362708967</v>
      </c>
      <c r="BZ132" s="246">
        <v>0.92064220771423499</v>
      </c>
      <c r="CA132" s="246">
        <v>1</v>
      </c>
      <c r="CC132" s="452">
        <f t="shared" si="366"/>
        <v>639.63326500000005</v>
      </c>
      <c r="CD132" s="452">
        <f t="shared" si="366"/>
        <v>639.63326500000005</v>
      </c>
      <c r="CE132" s="452">
        <f t="shared" si="366"/>
        <v>639.63326500000005</v>
      </c>
      <c r="CF132" s="452">
        <f t="shared" si="366"/>
        <v>641.63326500000005</v>
      </c>
      <c r="CG132" s="452">
        <f t="shared" si="366"/>
        <v>641.63326500000005</v>
      </c>
      <c r="CH132" s="452">
        <f t="shared" si="366"/>
        <v>641.63326500000005</v>
      </c>
      <c r="CI132" s="452">
        <f t="shared" si="366"/>
        <v>643.63326500000005</v>
      </c>
      <c r="CJ132" s="452">
        <f t="shared" si="366"/>
        <v>748.05793300000005</v>
      </c>
      <c r="CK132" s="452">
        <f t="shared" si="366"/>
        <v>750.05793300000005</v>
      </c>
      <c r="CL132" s="452">
        <f t="shared" si="366"/>
        <v>750.05793300000005</v>
      </c>
      <c r="CM132" s="452">
        <f t="shared" si="366"/>
        <v>752.05793300000005</v>
      </c>
      <c r="CN132" s="452">
        <f t="shared" si="366"/>
        <v>766.16800000000001</v>
      </c>
      <c r="CP132" s="453">
        <f t="shared" si="367"/>
        <v>0</v>
      </c>
      <c r="CQ132" s="453">
        <f t="shared" si="367"/>
        <v>6.24</v>
      </c>
      <c r="CR132" s="453">
        <f t="shared" si="367"/>
        <v>124.666</v>
      </c>
      <c r="CS132" s="453">
        <f t="shared" si="367"/>
        <v>218.92533299999999</v>
      </c>
      <c r="CT132" s="453">
        <f t="shared" si="367"/>
        <v>302.95133299999998</v>
      </c>
      <c r="CU132" s="453">
        <f t="shared" si="367"/>
        <v>376.67733299999998</v>
      </c>
      <c r="CV132" s="453">
        <f t="shared" si="367"/>
        <v>450.40333299999998</v>
      </c>
      <c r="CW132" s="453">
        <f t="shared" si="367"/>
        <v>535.11993299999995</v>
      </c>
      <c r="CX132" s="453">
        <f t="shared" si="367"/>
        <v>607.41993300000001</v>
      </c>
      <c r="CY132" s="453">
        <f t="shared" si="367"/>
        <v>666.36659899999995</v>
      </c>
      <c r="CZ132" s="453">
        <f t="shared" si="367"/>
        <v>705.36659899999995</v>
      </c>
      <c r="DA132" s="453">
        <f t="shared" si="367"/>
        <v>766.16800000000001</v>
      </c>
      <c r="DC132" s="452">
        <v>639633265</v>
      </c>
      <c r="DD132" s="453">
        <v>639633265</v>
      </c>
      <c r="DE132" s="453">
        <v>639633265</v>
      </c>
      <c r="DF132" s="453">
        <v>641633265</v>
      </c>
      <c r="DG132" s="453">
        <v>641633265</v>
      </c>
      <c r="DH132" s="453">
        <v>641633265</v>
      </c>
      <c r="DI132" s="453">
        <v>643633265</v>
      </c>
      <c r="DJ132" s="453">
        <v>748057933</v>
      </c>
      <c r="DK132" s="453">
        <v>750057933</v>
      </c>
      <c r="DL132" s="453">
        <v>750057933</v>
      </c>
      <c r="DM132" s="453">
        <v>752057933</v>
      </c>
      <c r="DN132" s="453">
        <v>766168000</v>
      </c>
      <c r="DP132" s="453">
        <v>0</v>
      </c>
      <c r="DQ132" s="453">
        <v>6240000</v>
      </c>
      <c r="DR132" s="453">
        <v>124666000</v>
      </c>
      <c r="DS132" s="453">
        <v>218925333</v>
      </c>
      <c r="DT132" s="453">
        <v>302951333</v>
      </c>
      <c r="DU132" s="453">
        <v>376677333</v>
      </c>
      <c r="DV132" s="453">
        <v>450403333</v>
      </c>
      <c r="DW132" s="453">
        <v>535119933</v>
      </c>
      <c r="DX132" s="453">
        <v>607419933</v>
      </c>
      <c r="DY132" s="453">
        <v>666366599</v>
      </c>
      <c r="DZ132" s="453">
        <v>705366599</v>
      </c>
      <c r="EA132" s="453">
        <v>766168000</v>
      </c>
      <c r="EC132" s="452">
        <v>1000000</v>
      </c>
      <c r="ED132" s="453">
        <v>1000000</v>
      </c>
      <c r="EE132" s="453">
        <v>1000000</v>
      </c>
      <c r="EF132" s="453">
        <v>1000000</v>
      </c>
      <c r="EG132" s="453">
        <v>1000000</v>
      </c>
      <c r="EH132" s="453">
        <v>1000000</v>
      </c>
      <c r="EI132" s="453">
        <v>1000000</v>
      </c>
      <c r="EJ132" s="453">
        <v>1000000</v>
      </c>
      <c r="EK132" s="453">
        <v>1000000</v>
      </c>
      <c r="EL132" s="453">
        <v>1000000</v>
      </c>
      <c r="EM132" s="453">
        <v>1000000</v>
      </c>
      <c r="EN132" s="453">
        <v>1000000</v>
      </c>
      <c r="EP132" s="453">
        <v>1000000</v>
      </c>
      <c r="EQ132" s="453">
        <v>1000000</v>
      </c>
      <c r="ER132" s="453">
        <v>1000000</v>
      </c>
      <c r="ES132" s="453">
        <v>1000000</v>
      </c>
      <c r="ET132" s="453">
        <v>1000000</v>
      </c>
      <c r="EU132" s="453">
        <v>1000000</v>
      </c>
      <c r="EV132" s="453">
        <v>1000000</v>
      </c>
      <c r="EW132" s="453">
        <v>1000000</v>
      </c>
      <c r="EX132" s="453">
        <v>1000000</v>
      </c>
      <c r="EY132" s="453">
        <v>1000000</v>
      </c>
      <c r="EZ132" s="453">
        <v>1000000</v>
      </c>
      <c r="FA132" s="453">
        <v>1000000</v>
      </c>
    </row>
    <row r="133" spans="1:157" ht="34.5" customHeight="1">
      <c r="A133" s="177"/>
      <c r="B133" s="177"/>
      <c r="C133" s="177" t="s">
        <v>181</v>
      </c>
      <c r="D133" s="251"/>
      <c r="E133" s="177"/>
      <c r="F133" s="177"/>
      <c r="G133" s="177"/>
      <c r="H133" s="177"/>
      <c r="I133" s="177"/>
      <c r="J133" s="177"/>
      <c r="K133" s="177"/>
      <c r="L133" s="177"/>
      <c r="M133" s="177"/>
      <c r="N133" s="177"/>
      <c r="O133" s="177"/>
      <c r="P133" s="177"/>
      <c r="Q133" s="177"/>
      <c r="R133" s="177"/>
      <c r="S133" s="227"/>
      <c r="T133" s="152" t="s">
        <v>260</v>
      </c>
      <c r="U133" s="384"/>
      <c r="V133" s="152" t="s">
        <v>260</v>
      </c>
      <c r="W133" s="335">
        <f t="shared" ref="W133:AG133" si="374">SUM(W122:W132)</f>
        <v>7105844.2000469994</v>
      </c>
      <c r="X133" s="335">
        <f t="shared" si="374"/>
        <v>0</v>
      </c>
      <c r="Y133" s="335">
        <f t="shared" si="374"/>
        <v>0</v>
      </c>
      <c r="Z133" s="335">
        <f t="shared" si="374"/>
        <v>0</v>
      </c>
      <c r="AA133" s="335">
        <f t="shared" si="374"/>
        <v>0</v>
      </c>
      <c r="AB133" s="335">
        <f t="shared" si="374"/>
        <v>0</v>
      </c>
      <c r="AC133" s="335">
        <f t="shared" si="374"/>
        <v>0</v>
      </c>
      <c r="AD133" s="335">
        <f>SUM(AD122:AD132)</f>
        <v>7105844.2000469994</v>
      </c>
      <c r="AE133" s="335">
        <f t="shared" si="374"/>
        <v>0</v>
      </c>
      <c r="AF133" s="335">
        <f t="shared" si="374"/>
        <v>7102154.5768886106</v>
      </c>
      <c r="AG133" s="335">
        <f t="shared" si="374"/>
        <v>3689.6231583899998</v>
      </c>
      <c r="AH133" s="398">
        <f>SUM(AH122:AH132)</f>
        <v>4364369.9364409996</v>
      </c>
      <c r="AI133" s="163">
        <f t="shared" si="351"/>
        <v>0.6141944311714761</v>
      </c>
      <c r="AJ133" s="263"/>
      <c r="AK133" s="335">
        <f>SUM(AK122:AK132)</f>
        <v>4449247.0806961069</v>
      </c>
      <c r="AL133" s="181">
        <f>SUM(AL122:AL132)</f>
        <v>-84877.144255107298</v>
      </c>
      <c r="AM133" s="166">
        <f t="shared" si="354"/>
        <v>0.62613912653287263</v>
      </c>
      <c r="AN133" s="398">
        <f>SUM(AN122:AN132)</f>
        <v>3562369.6770850001</v>
      </c>
      <c r="AO133" s="179">
        <f t="shared" si="355"/>
        <v>0.5013295502681353</v>
      </c>
      <c r="AP133" s="265"/>
      <c r="AQ133" s="264">
        <f>SUM(AQ122:AQ132)</f>
        <v>3415327.2611662215</v>
      </c>
      <c r="AR133" s="181">
        <f>SUM(AR122:AR132)</f>
        <v>147042.41591877938</v>
      </c>
      <c r="AS133" s="166">
        <f t="shared" si="358"/>
        <v>0.48063638394205599</v>
      </c>
      <c r="AT133" s="398">
        <f>SUM(AT122:AT132)</f>
        <v>3561990.5570850004</v>
      </c>
      <c r="AU133" s="179">
        <f t="shared" si="359"/>
        <v>0.50127619700153869</v>
      </c>
      <c r="AV133" s="398">
        <f>SUM(AV122:AV132)</f>
        <v>2741474.2636060002</v>
      </c>
      <c r="AW133" s="335">
        <f>SUM(AW122:AW132)</f>
        <v>802000.25935599988</v>
      </c>
      <c r="AX133" s="335">
        <f>SUM(AX122:AX132)</f>
        <v>3543474.5229620002</v>
      </c>
      <c r="AY133" s="335">
        <f>SUM(AY122:AY132)</f>
        <v>-4360680.313282609</v>
      </c>
      <c r="AZ133" s="335">
        <f>SUM(AZ122:AZ132)</f>
        <v>3415327.2611662215</v>
      </c>
      <c r="BA133" s="244">
        <f t="shared" si="365"/>
        <v>1.0430536826121222</v>
      </c>
      <c r="BC133" s="279">
        <f>CC133/$AD$133</f>
        <v>0.2520795808979871</v>
      </c>
      <c r="BD133" s="279">
        <f t="shared" ref="BD133:BN133" si="375">CD133/$AD$133</f>
        <v>0.25214267333111379</v>
      </c>
      <c r="BE133" s="279">
        <f t="shared" si="375"/>
        <v>0.32144436165260803</v>
      </c>
      <c r="BF133" s="279">
        <f t="shared" si="375"/>
        <v>0.46434684238334267</v>
      </c>
      <c r="BG133" s="279">
        <f t="shared" si="375"/>
        <v>0.55694878322140495</v>
      </c>
      <c r="BH133" s="279">
        <f t="shared" si="375"/>
        <v>0.62613912653287263</v>
      </c>
      <c r="BI133" s="279">
        <f t="shared" si="375"/>
        <v>0.76884507144478231</v>
      </c>
      <c r="BJ133" s="279">
        <f t="shared" si="375"/>
        <v>0.86154030213684885</v>
      </c>
      <c r="BK133" s="279">
        <f t="shared" si="375"/>
        <v>0.92659161991746142</v>
      </c>
      <c r="BL133" s="279">
        <f t="shared" si="375"/>
        <v>0.96003805959471755</v>
      </c>
      <c r="BM133" s="279">
        <f t="shared" si="375"/>
        <v>0.97753251530213048</v>
      </c>
      <c r="BN133" s="279">
        <f t="shared" si="375"/>
        <v>1</v>
      </c>
      <c r="BP133" s="279">
        <f t="shared" ref="BP133:CA133" si="376">CP133/$AD$133</f>
        <v>5.0976596416313788E-2</v>
      </c>
      <c r="BQ133" s="279">
        <f t="shared" si="376"/>
        <v>0.1511881519443016</v>
      </c>
      <c r="BR133" s="279">
        <f t="shared" si="376"/>
        <v>0.15373060940034172</v>
      </c>
      <c r="BS133" s="279">
        <f t="shared" si="376"/>
        <v>0.22375203246555991</v>
      </c>
      <c r="BT133" s="279">
        <f t="shared" si="376"/>
        <v>0.38740127339635522</v>
      </c>
      <c r="BU133" s="279">
        <f t="shared" si="376"/>
        <v>0.48063638394205599</v>
      </c>
      <c r="BV133" s="279">
        <f t="shared" si="376"/>
        <v>0.62444066479681504</v>
      </c>
      <c r="BW133" s="279">
        <f t="shared" si="376"/>
        <v>0.76775720725428265</v>
      </c>
      <c r="BX133" s="279">
        <f t="shared" si="376"/>
        <v>0.86096780407056606</v>
      </c>
      <c r="BY133" s="279">
        <f t="shared" si="376"/>
        <v>0.92661134646013354</v>
      </c>
      <c r="BZ133" s="279">
        <f t="shared" si="376"/>
        <v>0.96071398467867419</v>
      </c>
      <c r="CA133" s="279">
        <f t="shared" si="376"/>
        <v>1</v>
      </c>
      <c r="CC133" s="461">
        <f>SUM(CC122:CC132)</f>
        <v>1791238.2278742401</v>
      </c>
      <c r="CD133" s="461">
        <f>SUM(CD122:CD132)</f>
        <v>1791686.5528742401</v>
      </c>
      <c r="CE133" s="461">
        <f t="shared" ref="CE133:CN133" si="377">SUM(CE122:CE132)</f>
        <v>2284133.552886995</v>
      </c>
      <c r="CF133" s="461">
        <f>SUM(CF122:CF132)</f>
        <v>3299576.3167598136</v>
      </c>
      <c r="CG133" s="461">
        <f t="shared" si="377"/>
        <v>3957591.2809770536</v>
      </c>
      <c r="CH133" s="461">
        <f t="shared" si="377"/>
        <v>4449247.0806961069</v>
      </c>
      <c r="CI133" s="461">
        <f t="shared" si="377"/>
        <v>5463293.2916606274</v>
      </c>
      <c r="CJ133" s="461">
        <f t="shared" si="377"/>
        <v>6121971.1590458667</v>
      </c>
      <c r="CK133" s="461">
        <f t="shared" si="377"/>
        <v>6584215.6882026466</v>
      </c>
      <c r="CL133" s="461">
        <f t="shared" si="377"/>
        <v>6821880.8775954992</v>
      </c>
      <c r="CM133" s="461">
        <f t="shared" si="377"/>
        <v>6946193.7542169988</v>
      </c>
      <c r="CN133" s="461">
        <f t="shared" si="377"/>
        <v>7105844.2000469994</v>
      </c>
      <c r="CP133" s="461">
        <f t="shared" ref="CP133:DA133" si="378">SUM(CP122:CP132)</f>
        <v>362231.75198299997</v>
      </c>
      <c r="CQ133" s="461">
        <f t="shared" si="378"/>
        <v>1074319.4526092401</v>
      </c>
      <c r="CR133" s="461">
        <f t="shared" si="378"/>
        <v>1092385.759177109</v>
      </c>
      <c r="CS133" s="461">
        <f t="shared" si="378"/>
        <v>1589947.0821441268</v>
      </c>
      <c r="CT133" s="461">
        <f t="shared" si="378"/>
        <v>2752813.0916543128</v>
      </c>
      <c r="CU133" s="461">
        <f t="shared" si="378"/>
        <v>3415327.2611662215</v>
      </c>
      <c r="CV133" s="461">
        <f t="shared" si="378"/>
        <v>4437178.0762199406</v>
      </c>
      <c r="CW133" s="461">
        <f t="shared" si="378"/>
        <v>5455563.0982121266</v>
      </c>
      <c r="CX133" s="461">
        <f t="shared" si="378"/>
        <v>6117903.0769820334</v>
      </c>
      <c r="CY133" s="461">
        <f t="shared" si="378"/>
        <v>6584355.861941481</v>
      </c>
      <c r="CZ133" s="461">
        <f t="shared" si="378"/>
        <v>6826683.8959329985</v>
      </c>
      <c r="DA133" s="461">
        <f t="shared" si="378"/>
        <v>7105844.2000469994</v>
      </c>
      <c r="DC133" s="461">
        <f t="shared" ref="DC133:DN133" si="379">SUM(DC122:DC132)</f>
        <v>1791238227874.2402</v>
      </c>
      <c r="DD133" s="461">
        <f t="shared" si="379"/>
        <v>1791686552874.2402</v>
      </c>
      <c r="DE133" s="461">
        <f t="shared" si="379"/>
        <v>2284133552886.9956</v>
      </c>
      <c r="DF133" s="461">
        <f t="shared" si="379"/>
        <v>3299576316759.8135</v>
      </c>
      <c r="DG133" s="461">
        <f t="shared" si="379"/>
        <v>3957591280977.0537</v>
      </c>
      <c r="DH133" s="461">
        <f t="shared" si="379"/>
        <v>4449247080696.1074</v>
      </c>
      <c r="DI133" s="461">
        <f t="shared" si="379"/>
        <v>5463293291660.627</v>
      </c>
      <c r="DJ133" s="461">
        <f t="shared" si="379"/>
        <v>6121971159045.8672</v>
      </c>
      <c r="DK133" s="461">
        <f t="shared" si="379"/>
        <v>6584215688202.6475</v>
      </c>
      <c r="DL133" s="461">
        <f t="shared" si="379"/>
        <v>6821880877595.5</v>
      </c>
      <c r="DM133" s="461">
        <f t="shared" si="379"/>
        <v>6946193754217</v>
      </c>
      <c r="DN133" s="461">
        <f t="shared" si="379"/>
        <v>7105844200047</v>
      </c>
      <c r="DP133" s="461">
        <f t="shared" ref="DP133:EA133" si="380">SUM(DP122:DP132)</f>
        <v>362231751983</v>
      </c>
      <c r="DQ133" s="461">
        <f t="shared" si="380"/>
        <v>1074319452609.2401</v>
      </c>
      <c r="DR133" s="461">
        <f t="shared" si="380"/>
        <v>1092385759177.1088</v>
      </c>
      <c r="DS133" s="461">
        <f t="shared" si="380"/>
        <v>1589947082144.1267</v>
      </c>
      <c r="DT133" s="461">
        <f t="shared" si="380"/>
        <v>2752813091654.3135</v>
      </c>
      <c r="DU133" s="461">
        <f t="shared" si="380"/>
        <v>3415327261166.2202</v>
      </c>
      <c r="DV133" s="461">
        <f t="shared" si="380"/>
        <v>4437178076219.9404</v>
      </c>
      <c r="DW133" s="461">
        <f t="shared" si="380"/>
        <v>5455563098212.127</v>
      </c>
      <c r="DX133" s="461">
        <f t="shared" si="380"/>
        <v>6117903076982.0342</v>
      </c>
      <c r="DY133" s="461">
        <f t="shared" si="380"/>
        <v>6584355861941.4805</v>
      </c>
      <c r="DZ133" s="461">
        <f t="shared" si="380"/>
        <v>6826683895933</v>
      </c>
      <c r="EA133" s="461">
        <f t="shared" si="380"/>
        <v>7105844200047</v>
      </c>
      <c r="EC133" s="461">
        <v>1000000</v>
      </c>
      <c r="ED133" s="461">
        <v>1000000</v>
      </c>
      <c r="EE133" s="461">
        <v>1000000</v>
      </c>
      <c r="EF133" s="461">
        <v>1000000</v>
      </c>
      <c r="EG133" s="461">
        <v>1000000</v>
      </c>
      <c r="EH133" s="461">
        <v>1000000</v>
      </c>
      <c r="EI133" s="461">
        <v>1000000</v>
      </c>
      <c r="EJ133" s="461">
        <v>1000000</v>
      </c>
      <c r="EK133" s="461">
        <v>1000000</v>
      </c>
      <c r="EL133" s="461">
        <v>1000000</v>
      </c>
      <c r="EM133" s="461">
        <v>1000000</v>
      </c>
      <c r="EN133" s="461">
        <v>1000000</v>
      </c>
      <c r="EP133" s="462">
        <v>1000000</v>
      </c>
      <c r="EQ133" s="462">
        <v>1000000</v>
      </c>
      <c r="ER133" s="462">
        <v>1000000</v>
      </c>
      <c r="ES133" s="462">
        <v>1000000</v>
      </c>
      <c r="ET133" s="462">
        <v>1000000</v>
      </c>
      <c r="EU133" s="462">
        <v>1000000</v>
      </c>
      <c r="EV133" s="462">
        <v>1000000</v>
      </c>
      <c r="EW133" s="462">
        <v>1000000</v>
      </c>
      <c r="EX133" s="462">
        <v>1000000</v>
      </c>
      <c r="EY133" s="462">
        <v>1000000</v>
      </c>
      <c r="EZ133" s="462">
        <v>1000000</v>
      </c>
      <c r="FA133" s="462">
        <v>1000000</v>
      </c>
    </row>
    <row r="134" spans="1:157" ht="34.5" customHeight="1">
      <c r="A134" s="551"/>
      <c r="B134" s="551" t="s">
        <v>180</v>
      </c>
      <c r="C134" s="555" t="s">
        <v>181</v>
      </c>
      <c r="D134" s="441" t="s">
        <v>261</v>
      </c>
      <c r="E134" s="234" t="s">
        <v>173</v>
      </c>
      <c r="F134" s="234" t="s">
        <v>161</v>
      </c>
      <c r="G134" s="234" t="s">
        <v>161</v>
      </c>
      <c r="H134" s="234" t="s">
        <v>161</v>
      </c>
      <c r="I134" s="234" t="s">
        <v>161</v>
      </c>
      <c r="J134" s="234" t="s">
        <v>161</v>
      </c>
      <c r="K134" s="234" t="s">
        <v>161</v>
      </c>
      <c r="L134" s="234" t="s">
        <v>161</v>
      </c>
      <c r="M134" s="234" t="s">
        <v>161</v>
      </c>
      <c r="N134" s="234" t="s">
        <v>161</v>
      </c>
      <c r="O134" s="234" t="s">
        <v>161</v>
      </c>
      <c r="P134" s="234"/>
      <c r="Q134" s="234"/>
      <c r="R134" s="177" t="s">
        <v>247</v>
      </c>
      <c r="S134" s="235"/>
      <c r="T134" s="437" t="s">
        <v>21</v>
      </c>
      <c r="U134" s="280">
        <v>2022011000054</v>
      </c>
      <c r="V134" s="571" t="s">
        <v>448</v>
      </c>
      <c r="W134" s="342">
        <f>+SUMIFS('[1]SIIF 30 de Junio 2026'!$P$4:$P$749,'[1]SIIF 30 de Junio 2026'!$A$4:$A$749,$B134,'[1]SIIF 30 de Junio 2026'!$B$4:$B$749,$C134,'[1]SIIF 30 de Junio 2026'!$C$4:$C$749,$D134)/1000000</f>
        <v>75711.816913999995</v>
      </c>
      <c r="X134" s="342"/>
      <c r="Y134" s="342">
        <f>+SUMIFS('[1]SIIF 30 de Junio 2026'!$R$4:$R$749,'[1]SIIF 30 de Junio 2026'!$A$4:$A$749,$B134,'[1]SIIF 30 de Junio 2026'!$B$4:$B$749,$C134,'[1]SIIF 30 de Junio 2026'!$C$4:$C$749,$D134)/1000000</f>
        <v>0</v>
      </c>
      <c r="Z134" s="342"/>
      <c r="AA134" s="342">
        <f>+SUMIFS('[1]SIIF 30 de Junio 2026'!$Q$4:$Q$749,'[1]SIIF 30 de Junio 2026'!$A$4:$A$749,$B134,'[1]SIIF 30 de Junio 2026'!$B$4:$B$749,$C134,'[1]SIIF 30 de Junio 2026'!$C$4:$C$749,$D134)/1000000</f>
        <v>0</v>
      </c>
      <c r="AB134" s="342"/>
      <c r="AC134" s="342">
        <f>+AA134+AB134</f>
        <v>0</v>
      </c>
      <c r="AD134" s="403">
        <f>+SUMIFS('[1]SIIF 30 de Junio 2026'!$S$4:$S$749,'[1]SIIF 30 de Junio 2026'!$A$4:$A$749,$B134,'[1]SIIF 30 de Junio 2026'!$B$4:$B$749,$C134,'[1]SIIF 30 de Junio 2026'!$C$4:$C$749,$D134)/1000000</f>
        <v>75711.816913999995</v>
      </c>
      <c r="AE134" s="342">
        <f>+SUMIFS('[1]SIIF 30 de Junio 2026'!$T$4:$T$749,'[1]SIIF 30 de Junio 2026'!$A$4:$A$749,$B134,'[1]SIIF 30 de Junio 2026'!$B$4:$B$749,$C134,'[1]SIIF 30 de Junio 2026'!$C$4:$C$749,$D134)/1000000</f>
        <v>0</v>
      </c>
      <c r="AF134" s="342">
        <f>+SUMIFS('[1]SIIF 30 de Junio 2026'!$U$4:$U$749,'[1]SIIF 30 de Junio 2026'!$A$4:$A$749,$B134,'[1]SIIF 30 de Junio 2026'!$B$4:$B$749,$C134,'[1]SIIF 30 de Junio 2026'!$C$4:$C$749,$D134)/1000000</f>
        <v>75311.816913999995</v>
      </c>
      <c r="AG134" s="342">
        <f>+SUMIFS('[1]SIIF 30 de Junio 2026'!$V$4:$V$749,'[1]SIIF 30 de Junio 2026'!$A$4:$A$749,$B134,'[1]SIIF 30 de Junio 2026'!$B$4:$B$749,$C134,'[1]SIIF 30 de Junio 2026'!$C$4:$C$749,$D134)/1000000</f>
        <v>400</v>
      </c>
      <c r="AH134" s="404">
        <f>+SUMIFS('[1]SIIF 30 de Junio 2026'!$W$4:$W$749,'[1]SIIF 30 de Junio 2026'!$A$4:$A$749,$B134,'[1]SIIF 30 de Junio 2026'!$B$4:$B$749,$C134,'[1]SIIF 30 de Junio 2026'!$C$4:$C$749,$D134,'[1]SIIF 30 de Junio 2026'!$D$4:$D$749,$E134,'[1]SIIF 30 de Junio 2026'!$E$4:$E$749,$F134,'[1]SIIF 30 de Junio 2026'!$F$4:$F$749,$G134,'[1]SIIF 30 de Junio 2026'!$G$4:$G$749,$H134,'[1]SIIF 30 de Junio 2026'!$H$4:$H$749,$I134,'[1]SIIF 30 de Junio 2026'!$I$4:$I$749,$J134,'[1]SIIF 30 de Junio 2026'!$J$4:$J$749,$K134,'[1]SIIF 30 de Junio 2026'!$K$4:$K$749,$L134,'[1]SIIF 30 de Junio 2026'!$L$4:$L$749,$M134,'[1]SIIF 30 de Junio 2026'!$M$4:$M$749,$N134,'[1]SIIF 30 de Junio 2026'!$N$4:$N$749,$O134)/1000000</f>
        <v>409.11690079000005</v>
      </c>
      <c r="AI134" s="241">
        <f t="shared" si="351"/>
        <v>5.4036069594619587E-3</v>
      </c>
      <c r="AJ134" s="242"/>
      <c r="AK134" s="240">
        <f>INDEX(CC134:CN134,MATCH($W$1,$CC$86:$CN$86,0))</f>
        <v>32235.533169348506</v>
      </c>
      <c r="AL134" s="240">
        <f>+AH134-AK134</f>
        <v>-31826.416268558507</v>
      </c>
      <c r="AM134" s="166">
        <f t="shared" si="354"/>
        <v>0.42576620775209334</v>
      </c>
      <c r="AN134" s="403">
        <f>+SUMIFS('[1]SIIF 30 de Junio 2026'!$X$4:$X$749,'[1]SIIF 30 de Junio 2026'!$A$4:$A$749,$B134,'[1]SIIF 30 de Junio 2026'!$B$4:$B$749,$C134,'[1]SIIF 30 de Junio 2026'!$C$4:$C$749,$D134,'[1]SIIF 30 de Junio 2026'!$D$4:$D$749,$E134,'[1]SIIF 30 de Junio 2026'!$E$4:$E$749,$F134,'[1]SIIF 30 de Junio 2026'!$F$4:$F$749,$G134,'[1]SIIF 30 de Junio 2026'!$G$4:$G$749,$H134,'[1]SIIF 30 de Junio 2026'!$H$4:$H$749,$I134,'[1]SIIF 30 de Junio 2026'!$I$4:$I$749,$J134,'[1]SIIF 30 de Junio 2026'!$J$4:$J$749,$K134,'[1]SIIF 30 de Junio 2026'!$K$4:$K$749,$L134,'[1]SIIF 30 de Junio 2026'!$L$4:$L$749,$M134,'[1]SIIF 30 de Junio 2026'!$M$4:$M$749,$N134,'[1]SIIF 30 de Junio 2026'!$N$4:$N$749,$O134)/1000000</f>
        <v>0</v>
      </c>
      <c r="AO134" s="241">
        <f t="shared" si="355"/>
        <v>0</v>
      </c>
      <c r="AP134" s="242"/>
      <c r="AQ134" s="240">
        <f>INDEX(CP134:DA134,MATCH($W$1,$CP$86:$DA$86,0))</f>
        <v>32235.533169348506</v>
      </c>
      <c r="AR134" s="240">
        <f>+AN134-AQ134</f>
        <v>-32235.533169348506</v>
      </c>
      <c r="AS134" s="166">
        <f t="shared" si="358"/>
        <v>0.42576620775209334</v>
      </c>
      <c r="AT134" s="403">
        <f>+SUMIFS('[1]SIIF 30 de Junio 2026'!$Z$4:$Z$749,'[1]SIIF 30 de Junio 2026'!$A$4:$A$749,$B134,'[1]SIIF 30 de Junio 2026'!$B$4:$B$749,$C134,'[1]SIIF 30 de Junio 2026'!$C$4:$C$749,$D134,'[1]SIIF 30 de Junio 2026'!$D$4:$D$749,$E134,'[1]SIIF 30 de Junio 2026'!$E$4:$E$749,$F134,'[1]SIIF 30 de Junio 2026'!$F$4:$F$749,$G134,'[1]SIIF 30 de Junio 2026'!$G$4:$G$749,$H134,'[1]SIIF 30 de Junio 2026'!$H$4:$H$749,$I134,'[1]SIIF 30 de Junio 2026'!$I$4:$I$749,$J134,'[1]SIIF 30 de Junio 2026'!$J$4:$J$749,$K134,'[1]SIIF 30 de Junio 2026'!$K$4:$K$749,$L134,'[1]SIIF 30 de Junio 2026'!$L$4:$L$749,$M134,'[1]SIIF 30 de Junio 2026'!$M$4:$M$749,$N134,'[1]SIIF 30 de Junio 2026'!$N$4:$N$749,$O134)/1000000</f>
        <v>0</v>
      </c>
      <c r="AU134" s="241">
        <f t="shared" si="359"/>
        <v>0</v>
      </c>
      <c r="AV134" s="403">
        <f>+AD134-AH134</f>
        <v>75302.700013209993</v>
      </c>
      <c r="AW134" s="356">
        <f>+AH134-AN134</f>
        <v>409.11690079000005</v>
      </c>
      <c r="AX134" s="356">
        <f>+AD134-AN134</f>
        <v>75711.816913999995</v>
      </c>
      <c r="AY134" s="355">
        <f>+AG134-AH134</f>
        <v>-9.1169007900000452</v>
      </c>
      <c r="AZ134" s="186"/>
      <c r="BA134" s="244"/>
      <c r="BC134" s="245">
        <v>0</v>
      </c>
      <c r="BD134" s="245">
        <v>0</v>
      </c>
      <c r="BE134" s="245">
        <v>7.4233792200327192E-2</v>
      </c>
      <c r="BF134" s="245">
        <v>0.1484675844165142</v>
      </c>
      <c r="BG134" s="245">
        <v>0.35153241553137499</v>
      </c>
      <c r="BH134" s="245">
        <v>0.42576620775209334</v>
      </c>
      <c r="BI134" s="245">
        <v>0.49999999997281175</v>
      </c>
      <c r="BJ134" s="245">
        <v>0.5742337921935301</v>
      </c>
      <c r="BK134" s="245">
        <v>0.64846758441424857</v>
      </c>
      <c r="BL134" s="245">
        <v>0.72270137663496692</v>
      </c>
      <c r="BM134" s="245">
        <v>0.92576620778607865</v>
      </c>
      <c r="BN134" s="274">
        <v>1</v>
      </c>
      <c r="BO134" s="281"/>
      <c r="BP134" s="245">
        <v>0</v>
      </c>
      <c r="BQ134" s="245">
        <v>0</v>
      </c>
      <c r="BR134" s="245">
        <v>7.4233792200327192E-2</v>
      </c>
      <c r="BS134" s="245">
        <v>0.1484675844165142</v>
      </c>
      <c r="BT134" s="245">
        <v>0.35153241553137499</v>
      </c>
      <c r="BU134" s="245">
        <v>0.42576620775209334</v>
      </c>
      <c r="BV134" s="245">
        <v>0.49999999997281175</v>
      </c>
      <c r="BW134" s="245">
        <v>0.5742337921935301</v>
      </c>
      <c r="BX134" s="245">
        <v>0.64846758441424857</v>
      </c>
      <c r="BY134" s="245">
        <v>0.72270137663496692</v>
      </c>
      <c r="BZ134" s="245">
        <v>0.92576620778607865</v>
      </c>
      <c r="CA134" s="274">
        <v>1</v>
      </c>
      <c r="CC134" s="456">
        <f t="shared" ref="CC134:CN135" si="381">DC134/EC134</f>
        <v>0</v>
      </c>
      <c r="CD134" s="456">
        <f t="shared" si="381"/>
        <v>0</v>
      </c>
      <c r="CE134" s="456">
        <f t="shared" si="381"/>
        <v>5620.3752838776254</v>
      </c>
      <c r="CF134" s="456">
        <f t="shared" si="381"/>
        <v>11240.750568956026</v>
      </c>
      <c r="CG134" s="456">
        <f t="shared" si="381"/>
        <v>26615.15788392703</v>
      </c>
      <c r="CH134" s="456">
        <f t="shared" si="381"/>
        <v>32235.533169348506</v>
      </c>
      <c r="CI134" s="456">
        <f t="shared" si="381"/>
        <v>37855.908454769989</v>
      </c>
      <c r="CJ134" s="456">
        <f t="shared" si="381"/>
        <v>43476.283740191466</v>
      </c>
      <c r="CK134" s="456">
        <f t="shared" si="381"/>
        <v>49096.659025612942</v>
      </c>
      <c r="CL134" s="456">
        <f t="shared" si="381"/>
        <v>54717.034311034426</v>
      </c>
      <c r="CM134" s="456">
        <f t="shared" si="381"/>
        <v>70091.441628750064</v>
      </c>
      <c r="CN134" s="456">
        <f t="shared" si="381"/>
        <v>75711.816913656919</v>
      </c>
      <c r="CO134" s="463"/>
      <c r="CP134" s="459">
        <f t="shared" ref="CP134:DA135" si="382">DP134/EP134</f>
        <v>0</v>
      </c>
      <c r="CQ134" s="459">
        <f t="shared" si="382"/>
        <v>0</v>
      </c>
      <c r="CR134" s="459">
        <f t="shared" si="382"/>
        <v>5620.3752838776254</v>
      </c>
      <c r="CS134" s="459">
        <f t="shared" si="382"/>
        <v>11240.750568956026</v>
      </c>
      <c r="CT134" s="459">
        <f t="shared" si="382"/>
        <v>26615.15788392703</v>
      </c>
      <c r="CU134" s="459">
        <f t="shared" si="382"/>
        <v>32235.533169348506</v>
      </c>
      <c r="CV134" s="459">
        <f t="shared" si="382"/>
        <v>37855.908454769989</v>
      </c>
      <c r="CW134" s="459">
        <f t="shared" si="382"/>
        <v>43476.283740191466</v>
      </c>
      <c r="CX134" s="459">
        <f t="shared" si="382"/>
        <v>49096.659025612942</v>
      </c>
      <c r="CY134" s="459">
        <f t="shared" si="382"/>
        <v>54717.034311034426</v>
      </c>
      <c r="CZ134" s="459">
        <f t="shared" si="382"/>
        <v>70091.441628750064</v>
      </c>
      <c r="DA134" s="459">
        <f t="shared" si="382"/>
        <v>75711.816913656919</v>
      </c>
      <c r="DC134" s="456">
        <v>0</v>
      </c>
      <c r="DD134" s="456">
        <v>0</v>
      </c>
      <c r="DE134" s="456">
        <v>5620375283.8776255</v>
      </c>
      <c r="DF134" s="456">
        <v>11240750568.956026</v>
      </c>
      <c r="DG134" s="456">
        <v>26615157883.927029</v>
      </c>
      <c r="DH134" s="456">
        <v>32235533169.348507</v>
      </c>
      <c r="DI134" s="456">
        <v>37855908454.769989</v>
      </c>
      <c r="DJ134" s="456">
        <v>43476283740.191467</v>
      </c>
      <c r="DK134" s="456">
        <v>49096659025.612946</v>
      </c>
      <c r="DL134" s="456">
        <v>54717034311.034424</v>
      </c>
      <c r="DM134" s="456">
        <v>70091441628.750061</v>
      </c>
      <c r="DN134" s="459">
        <v>75711816913.656921</v>
      </c>
      <c r="DO134" s="463"/>
      <c r="DP134" s="459">
        <v>0</v>
      </c>
      <c r="DQ134" s="459">
        <v>0</v>
      </c>
      <c r="DR134" s="459">
        <v>5620375283.8776255</v>
      </c>
      <c r="DS134" s="459">
        <v>11240750568.956026</v>
      </c>
      <c r="DT134" s="459">
        <v>26615157883.927029</v>
      </c>
      <c r="DU134" s="459">
        <v>32235533169.348507</v>
      </c>
      <c r="DV134" s="459">
        <v>37855908454.769989</v>
      </c>
      <c r="DW134" s="459">
        <v>43476283740.191467</v>
      </c>
      <c r="DX134" s="459">
        <v>49096659025.612946</v>
      </c>
      <c r="DY134" s="459">
        <v>54717034311.034424</v>
      </c>
      <c r="DZ134" s="459">
        <v>70091441628.750061</v>
      </c>
      <c r="EA134" s="459">
        <v>75711816913.656921</v>
      </c>
      <c r="EC134" s="456">
        <v>1000000</v>
      </c>
      <c r="ED134" s="456">
        <v>1000000</v>
      </c>
      <c r="EE134" s="456">
        <v>1000000</v>
      </c>
      <c r="EF134" s="456">
        <v>1000000</v>
      </c>
      <c r="EG134" s="456">
        <v>1000000</v>
      </c>
      <c r="EH134" s="456">
        <v>1000000</v>
      </c>
      <c r="EI134" s="456">
        <v>1000000</v>
      </c>
      <c r="EJ134" s="456">
        <v>1000000</v>
      </c>
      <c r="EK134" s="456">
        <v>1000000</v>
      </c>
      <c r="EL134" s="456">
        <v>1000000</v>
      </c>
      <c r="EM134" s="456">
        <v>1000000</v>
      </c>
      <c r="EN134" s="459">
        <v>1000000</v>
      </c>
      <c r="EO134" s="463"/>
      <c r="EP134" s="459">
        <v>1000000</v>
      </c>
      <c r="EQ134" s="459">
        <v>1000000</v>
      </c>
      <c r="ER134" s="459">
        <v>1000000</v>
      </c>
      <c r="ES134" s="459">
        <v>1000000</v>
      </c>
      <c r="ET134" s="459">
        <v>1000000</v>
      </c>
      <c r="EU134" s="459">
        <v>1000000</v>
      </c>
      <c r="EV134" s="459">
        <v>1000000</v>
      </c>
      <c r="EW134" s="459">
        <v>1000000</v>
      </c>
      <c r="EX134" s="459">
        <v>1000000</v>
      </c>
      <c r="EY134" s="459">
        <v>1000000</v>
      </c>
      <c r="EZ134" s="459">
        <v>1000000</v>
      </c>
      <c r="FA134" s="459">
        <v>1000000</v>
      </c>
    </row>
    <row r="135" spans="1:157" ht="34.5" customHeight="1">
      <c r="A135" s="551"/>
      <c r="B135" s="551" t="s">
        <v>180</v>
      </c>
      <c r="C135" s="555" t="s">
        <v>181</v>
      </c>
      <c r="D135" s="441" t="s">
        <v>262</v>
      </c>
      <c r="E135" s="234" t="s">
        <v>173</v>
      </c>
      <c r="F135" s="234" t="s">
        <v>161</v>
      </c>
      <c r="G135" s="234" t="s">
        <v>161</v>
      </c>
      <c r="H135" s="234" t="s">
        <v>161</v>
      </c>
      <c r="I135" s="234" t="s">
        <v>161</v>
      </c>
      <c r="J135" s="234" t="s">
        <v>161</v>
      </c>
      <c r="K135" s="234" t="s">
        <v>161</v>
      </c>
      <c r="L135" s="234" t="s">
        <v>161</v>
      </c>
      <c r="M135" s="234" t="s">
        <v>161</v>
      </c>
      <c r="N135" s="234" t="s">
        <v>161</v>
      </c>
      <c r="O135" s="234" t="s">
        <v>161</v>
      </c>
      <c r="P135" s="234"/>
      <c r="Q135" s="234"/>
      <c r="R135" s="177" t="s">
        <v>247</v>
      </c>
      <c r="S135" s="235"/>
      <c r="T135" s="437" t="s">
        <v>21</v>
      </c>
      <c r="U135" s="280">
        <v>2022011000054</v>
      </c>
      <c r="V135" s="571" t="s">
        <v>448</v>
      </c>
      <c r="W135" s="342">
        <f>+SUMIFS('[1]SIIF 30 de Junio 2026'!$P$4:$P$749,'[1]SIIF 30 de Junio 2026'!$A$4:$A$749,$B135,'[1]SIIF 30 de Junio 2026'!$B$4:$B$749,$C135,'[1]SIIF 30 de Junio 2026'!$C$4:$C$749,$D135)/1000000</f>
        <v>144971.63622099999</v>
      </c>
      <c r="X135" s="342"/>
      <c r="Y135" s="342">
        <f>+SUMIFS('[1]SIIF 30 de Junio 2026'!$R$4:$R$749,'[1]SIIF 30 de Junio 2026'!$A$4:$A$749,$B135,'[1]SIIF 30 de Junio 2026'!$B$4:$B$749,$C135,'[1]SIIF 30 de Junio 2026'!$C$4:$C$749,$D135)/1000000</f>
        <v>0</v>
      </c>
      <c r="Z135" s="342"/>
      <c r="AA135" s="342">
        <f>+SUMIFS('[1]SIIF 30 de Junio 2026'!$Q$4:$Q$749,'[1]SIIF 30 de Junio 2026'!$A$4:$A$749,$B135,'[1]SIIF 30 de Junio 2026'!$B$4:$B$749,$C135,'[1]SIIF 30 de Junio 2026'!$C$4:$C$749,$D135)/1000000</f>
        <v>0</v>
      </c>
      <c r="AB135" s="342"/>
      <c r="AC135" s="342">
        <f>+AA135+AB135</f>
        <v>0</v>
      </c>
      <c r="AD135" s="403">
        <f>+SUMIFS('[1]SIIF 30 de Junio 2026'!$S$4:$S$749,'[1]SIIF 30 de Junio 2026'!$A$4:$A$749,$B135,'[1]SIIF 30 de Junio 2026'!$B$4:$B$749,$C135,'[1]SIIF 30 de Junio 2026'!$C$4:$C$749,$D135)/1000000</f>
        <v>144971.63622099999</v>
      </c>
      <c r="AE135" s="342">
        <f>+SUMIFS('[1]SIIF 30 de Junio 2026'!$T$4:$T$749,'[1]SIIF 30 de Junio 2026'!$A$4:$A$749,$B135,'[1]SIIF 30 de Junio 2026'!$B$4:$B$749,$C135,'[1]SIIF 30 de Junio 2026'!$C$4:$C$749,$D135)/1000000</f>
        <v>0</v>
      </c>
      <c r="AF135" s="342">
        <f>+SUMIFS('[1]SIIF 30 de Junio 2026'!$U$4:$U$749,'[1]SIIF 30 de Junio 2026'!$A$4:$A$749,$B135,'[1]SIIF 30 de Junio 2026'!$B$4:$B$749,$C135,'[1]SIIF 30 de Junio 2026'!$C$4:$C$749,$D135)/1000000</f>
        <v>144571.63622099999</v>
      </c>
      <c r="AG135" s="342">
        <f>+SUMIFS('[1]SIIF 30 de Junio 2026'!$V$4:$V$749,'[1]SIIF 30 de Junio 2026'!$A$4:$A$749,$B135,'[1]SIIF 30 de Junio 2026'!$B$4:$B$749,$C135,'[1]SIIF 30 de Junio 2026'!$C$4:$C$749,$D135)/1000000</f>
        <v>400</v>
      </c>
      <c r="AH135" s="404">
        <f>+SUMIFS('[1]SIIF 30 de Junio 2026'!$W$4:$W$749,'[1]SIIF 30 de Junio 2026'!$A$4:$A$749,$B135,'[1]SIIF 30 de Junio 2026'!$B$4:$B$749,$C135,'[1]SIIF 30 de Junio 2026'!$C$4:$C$749,$D135,'[1]SIIF 30 de Junio 2026'!$D$4:$D$749,$E135,'[1]SIIF 30 de Junio 2026'!$E$4:$E$749,$F135,'[1]SIIF 30 de Junio 2026'!$F$4:$F$749,$G135,'[1]SIIF 30 de Junio 2026'!$G$4:$G$749,$H135,'[1]SIIF 30 de Junio 2026'!$H$4:$H$749,$I135,'[1]SIIF 30 de Junio 2026'!$I$4:$I$749,$J135,'[1]SIIF 30 de Junio 2026'!$J$4:$J$749,$K135,'[1]SIIF 30 de Junio 2026'!$K$4:$K$749,$L135,'[1]SIIF 30 de Junio 2026'!$L$4:$L$749,$M135,'[1]SIIF 30 de Junio 2026'!$M$4:$M$749,$N135,'[1]SIIF 30 de Junio 2026'!$N$4:$N$749,$O135)/1000000</f>
        <v>409.4783319</v>
      </c>
      <c r="AI135" s="241">
        <f t="shared" si="351"/>
        <v>2.8245410107379655E-3</v>
      </c>
      <c r="AJ135" s="242"/>
      <c r="AK135" s="240">
        <f>INDEX(CC135:CN135,MATCH($W$1,$CC$86:$CN$86,0))</f>
        <v>61724.02378515149</v>
      </c>
      <c r="AL135" s="240">
        <f>+AH135-AK135</f>
        <v>-61314.545453251492</v>
      </c>
      <c r="AM135" s="166">
        <f t="shared" si="354"/>
        <v>0.42576620775209334</v>
      </c>
      <c r="AN135" s="403">
        <f>+SUMIFS('[1]SIIF 30 de Junio 2026'!$X$4:$X$749,'[1]SIIF 30 de Junio 2026'!$A$4:$A$749,$B135,'[1]SIIF 30 de Junio 2026'!$B$4:$B$749,$C135,'[1]SIIF 30 de Junio 2026'!$C$4:$C$749,$D135,'[1]SIIF 30 de Junio 2026'!$D$4:$D$749,$E135,'[1]SIIF 30 de Junio 2026'!$E$4:$E$749,$F135,'[1]SIIF 30 de Junio 2026'!$F$4:$F$749,$G135,'[1]SIIF 30 de Junio 2026'!$G$4:$G$749,$H135,'[1]SIIF 30 de Junio 2026'!$H$4:$H$749,$I135,'[1]SIIF 30 de Junio 2026'!$I$4:$I$749,$J135,'[1]SIIF 30 de Junio 2026'!$J$4:$J$749,$K135,'[1]SIIF 30 de Junio 2026'!$K$4:$K$749,$L135,'[1]SIIF 30 de Junio 2026'!$L$4:$L$749,$M135,'[1]SIIF 30 de Junio 2026'!$M$4:$M$749,$N135,'[1]SIIF 30 de Junio 2026'!$N$4:$N$749,$O135)/1000000</f>
        <v>0</v>
      </c>
      <c r="AO135" s="241">
        <f t="shared" si="355"/>
        <v>0</v>
      </c>
      <c r="AP135" s="242"/>
      <c r="AQ135" s="240">
        <f>INDEX(CP135:DA135,MATCH($W$1,$CP$86:$DA$86,0))</f>
        <v>61724.02378515149</v>
      </c>
      <c r="AR135" s="240">
        <f>+AN135-AQ135</f>
        <v>-61724.02378515149</v>
      </c>
      <c r="AS135" s="166">
        <f t="shared" si="358"/>
        <v>0.42576620775209334</v>
      </c>
      <c r="AT135" s="403">
        <f>+SUMIFS('[1]SIIF 30 de Junio 2026'!$Z$4:$Z$749,'[1]SIIF 30 de Junio 2026'!$A$4:$A$749,$B135,'[1]SIIF 30 de Junio 2026'!$B$4:$B$749,$C135,'[1]SIIF 30 de Junio 2026'!$C$4:$C$749,$D135,'[1]SIIF 30 de Junio 2026'!$D$4:$D$749,$E135,'[1]SIIF 30 de Junio 2026'!$E$4:$E$749,$F135,'[1]SIIF 30 de Junio 2026'!$F$4:$F$749,$G135,'[1]SIIF 30 de Junio 2026'!$G$4:$G$749,$H135,'[1]SIIF 30 de Junio 2026'!$H$4:$H$749,$I135,'[1]SIIF 30 de Junio 2026'!$I$4:$I$749,$J135,'[1]SIIF 30 de Junio 2026'!$J$4:$J$749,$K135,'[1]SIIF 30 de Junio 2026'!$K$4:$K$749,$L135,'[1]SIIF 30 de Junio 2026'!$L$4:$L$749,$M135,'[1]SIIF 30 de Junio 2026'!$M$4:$M$749,$N135,'[1]SIIF 30 de Junio 2026'!$N$4:$N$749,$O135)/1000000</f>
        <v>0</v>
      </c>
      <c r="AU135" s="241">
        <f t="shared" si="359"/>
        <v>0</v>
      </c>
      <c r="AV135" s="403">
        <f>+AD135-AH135</f>
        <v>144562.1578891</v>
      </c>
      <c r="AW135" s="356">
        <f>+AH135-AN135</f>
        <v>409.4783319</v>
      </c>
      <c r="AX135" s="356">
        <f>+AD135-AN135</f>
        <v>144971.63622099999</v>
      </c>
      <c r="AY135" s="355">
        <f>+AG135-AH135</f>
        <v>-9.4783319000000006</v>
      </c>
      <c r="AZ135" s="186"/>
      <c r="BA135" s="244"/>
      <c r="BC135" s="245">
        <v>0</v>
      </c>
      <c r="BD135" s="245">
        <v>0</v>
      </c>
      <c r="BE135" s="245">
        <v>7.4233792200327192E-2</v>
      </c>
      <c r="BF135" s="245">
        <v>0.1484675844165142</v>
      </c>
      <c r="BG135" s="245">
        <v>0.35153241553137499</v>
      </c>
      <c r="BH135" s="245">
        <v>0.42576620775209334</v>
      </c>
      <c r="BI135" s="245">
        <v>0.49999999997281175</v>
      </c>
      <c r="BJ135" s="245">
        <v>0.5742337921935301</v>
      </c>
      <c r="BK135" s="245">
        <v>0.64846758441424857</v>
      </c>
      <c r="BL135" s="245">
        <v>0.72270137663496692</v>
      </c>
      <c r="BM135" s="245">
        <v>0.92576620778607865</v>
      </c>
      <c r="BN135" s="274">
        <v>1</v>
      </c>
      <c r="BO135" s="281"/>
      <c r="BP135" s="245">
        <v>0</v>
      </c>
      <c r="BQ135" s="245">
        <v>0</v>
      </c>
      <c r="BR135" s="245">
        <v>7.4233792200327192E-2</v>
      </c>
      <c r="BS135" s="245">
        <v>0.1484675844165142</v>
      </c>
      <c r="BT135" s="245">
        <v>0.35153241553137499</v>
      </c>
      <c r="BU135" s="245">
        <v>0.42576620775209334</v>
      </c>
      <c r="BV135" s="245">
        <v>0.49999999997281175</v>
      </c>
      <c r="BW135" s="245">
        <v>0.5742337921935301</v>
      </c>
      <c r="BX135" s="245">
        <v>0.64846758441424857</v>
      </c>
      <c r="BY135" s="245">
        <v>0.72270137663496692</v>
      </c>
      <c r="BZ135" s="245">
        <v>0.92576620778607865</v>
      </c>
      <c r="CA135" s="274">
        <v>1</v>
      </c>
      <c r="CC135" s="456">
        <f t="shared" si="381"/>
        <v>0</v>
      </c>
      <c r="CD135" s="456">
        <f t="shared" si="381"/>
        <v>0</v>
      </c>
      <c r="CE135" s="456">
        <f t="shared" si="381"/>
        <v>10761.794318122373</v>
      </c>
      <c r="CF135" s="456">
        <f t="shared" si="381"/>
        <v>21523.588638543974</v>
      </c>
      <c r="CG135" s="456">
        <f t="shared" si="381"/>
        <v>50962.229464072967</v>
      </c>
      <c r="CH135" s="456">
        <f t="shared" si="381"/>
        <v>61724.02378515149</v>
      </c>
      <c r="CI135" s="456">
        <f t="shared" si="381"/>
        <v>72485.818106230014</v>
      </c>
      <c r="CJ135" s="456">
        <f t="shared" si="381"/>
        <v>83247.61242730853</v>
      </c>
      <c r="CK135" s="456">
        <f t="shared" si="381"/>
        <v>94009.406748387046</v>
      </c>
      <c r="CL135" s="456">
        <f t="shared" si="381"/>
        <v>104771.20106946556</v>
      </c>
      <c r="CM135" s="456">
        <f t="shared" si="381"/>
        <v>134209.84190024994</v>
      </c>
      <c r="CN135" s="456">
        <f t="shared" si="381"/>
        <v>144971.63622034309</v>
      </c>
      <c r="CO135" s="463"/>
      <c r="CP135" s="459">
        <f t="shared" si="382"/>
        <v>0</v>
      </c>
      <c r="CQ135" s="459">
        <f t="shared" si="382"/>
        <v>0</v>
      </c>
      <c r="CR135" s="459">
        <f t="shared" si="382"/>
        <v>10761.794318122373</v>
      </c>
      <c r="CS135" s="459">
        <f t="shared" si="382"/>
        <v>21523.588638543974</v>
      </c>
      <c r="CT135" s="459">
        <f t="shared" si="382"/>
        <v>50962.229464072967</v>
      </c>
      <c r="CU135" s="459">
        <f t="shared" si="382"/>
        <v>61724.02378515149</v>
      </c>
      <c r="CV135" s="459">
        <f t="shared" si="382"/>
        <v>72485.818106230014</v>
      </c>
      <c r="CW135" s="459">
        <f t="shared" si="382"/>
        <v>83247.61242730853</v>
      </c>
      <c r="CX135" s="459">
        <f t="shared" si="382"/>
        <v>94009.406748387046</v>
      </c>
      <c r="CY135" s="459">
        <f t="shared" si="382"/>
        <v>104771.20106946556</v>
      </c>
      <c r="CZ135" s="459">
        <f t="shared" si="382"/>
        <v>134209.84190024994</v>
      </c>
      <c r="DA135" s="459">
        <f t="shared" si="382"/>
        <v>144971.63622034309</v>
      </c>
      <c r="DC135" s="456">
        <v>0</v>
      </c>
      <c r="DD135" s="456">
        <v>0</v>
      </c>
      <c r="DE135" s="456">
        <v>10761794318.122374</v>
      </c>
      <c r="DF135" s="456">
        <v>21523588638.543972</v>
      </c>
      <c r="DG135" s="456">
        <v>50962229464.072968</v>
      </c>
      <c r="DH135" s="456">
        <v>61724023785.151489</v>
      </c>
      <c r="DI135" s="456">
        <v>72485818106.230011</v>
      </c>
      <c r="DJ135" s="456">
        <v>83247612427.308533</v>
      </c>
      <c r="DK135" s="456">
        <v>94009406748.387039</v>
      </c>
      <c r="DL135" s="456">
        <v>104771201069.46556</v>
      </c>
      <c r="DM135" s="456">
        <v>134209841900.24994</v>
      </c>
      <c r="DN135" s="459">
        <v>144971636220.34308</v>
      </c>
      <c r="DO135" s="463"/>
      <c r="DP135" s="459">
        <v>0</v>
      </c>
      <c r="DQ135" s="459">
        <v>0</v>
      </c>
      <c r="DR135" s="459">
        <v>10761794318.122374</v>
      </c>
      <c r="DS135" s="459">
        <v>21523588638.543972</v>
      </c>
      <c r="DT135" s="459">
        <v>50962229464.072968</v>
      </c>
      <c r="DU135" s="459">
        <v>61724023785.151489</v>
      </c>
      <c r="DV135" s="459">
        <v>72485818106.230011</v>
      </c>
      <c r="DW135" s="459">
        <v>83247612427.308533</v>
      </c>
      <c r="DX135" s="459">
        <v>94009406748.387039</v>
      </c>
      <c r="DY135" s="459">
        <v>104771201069.46556</v>
      </c>
      <c r="DZ135" s="459">
        <v>134209841900.24994</v>
      </c>
      <c r="EA135" s="459">
        <v>144971636220.34308</v>
      </c>
      <c r="EC135" s="456">
        <v>1000000</v>
      </c>
      <c r="ED135" s="456">
        <v>1000000</v>
      </c>
      <c r="EE135" s="456">
        <v>1000000</v>
      </c>
      <c r="EF135" s="456">
        <v>1000000</v>
      </c>
      <c r="EG135" s="456">
        <v>1000000</v>
      </c>
      <c r="EH135" s="456">
        <v>1000000</v>
      </c>
      <c r="EI135" s="456">
        <v>1000000</v>
      </c>
      <c r="EJ135" s="456">
        <v>1000000</v>
      </c>
      <c r="EK135" s="456">
        <v>1000000</v>
      </c>
      <c r="EL135" s="456">
        <v>1000000</v>
      </c>
      <c r="EM135" s="456">
        <v>1000000</v>
      </c>
      <c r="EN135" s="459">
        <v>1000000</v>
      </c>
      <c r="EO135" s="463"/>
      <c r="EP135" s="459">
        <v>1000000</v>
      </c>
      <c r="EQ135" s="459">
        <v>1000000</v>
      </c>
      <c r="ER135" s="459">
        <v>1000000</v>
      </c>
      <c r="ES135" s="459">
        <v>1000000</v>
      </c>
      <c r="ET135" s="459">
        <v>1000000</v>
      </c>
      <c r="EU135" s="459">
        <v>1000000</v>
      </c>
      <c r="EV135" s="459">
        <v>1000000</v>
      </c>
      <c r="EW135" s="459">
        <v>1000000</v>
      </c>
      <c r="EX135" s="459">
        <v>1000000</v>
      </c>
      <c r="EY135" s="459">
        <v>1000000</v>
      </c>
      <c r="EZ135" s="459">
        <v>1000000</v>
      </c>
      <c r="FA135" s="459">
        <v>1000000</v>
      </c>
    </row>
    <row r="136" spans="1:157" ht="34.5" customHeight="1">
      <c r="A136" s="177"/>
      <c r="B136" s="177"/>
      <c r="C136" s="177"/>
      <c r="D136" s="251"/>
      <c r="E136" s="177"/>
      <c r="F136" s="177"/>
      <c r="G136" s="177"/>
      <c r="H136" s="177"/>
      <c r="I136" s="177"/>
      <c r="J136" s="177"/>
      <c r="K136" s="177"/>
      <c r="L136" s="177"/>
      <c r="M136" s="177"/>
      <c r="N136" s="177"/>
      <c r="O136" s="177"/>
      <c r="P136" s="177"/>
      <c r="Q136" s="177"/>
      <c r="R136" s="177"/>
      <c r="S136" s="227"/>
      <c r="T136" s="152" t="s">
        <v>263</v>
      </c>
      <c r="U136" s="384"/>
      <c r="V136" s="152" t="s">
        <v>263</v>
      </c>
      <c r="W136" s="335">
        <f>SUM(W134:W135)</f>
        <v>220683.45313499999</v>
      </c>
      <c r="X136" s="335">
        <f t="shared" ref="X136:AC136" si="383">SUM(X134:X135)</f>
        <v>0</v>
      </c>
      <c r="Y136" s="335">
        <f t="shared" si="383"/>
        <v>0</v>
      </c>
      <c r="Z136" s="335">
        <f t="shared" si="383"/>
        <v>0</v>
      </c>
      <c r="AA136" s="335">
        <f t="shared" si="383"/>
        <v>0</v>
      </c>
      <c r="AB136" s="335">
        <f t="shared" si="383"/>
        <v>0</v>
      </c>
      <c r="AC136" s="335">
        <f t="shared" si="383"/>
        <v>0</v>
      </c>
      <c r="AD136" s="335">
        <f>SUM(AD134:AD135)</f>
        <v>220683.45313499999</v>
      </c>
      <c r="AE136" s="335">
        <f>SUM(AE134:AE135)</f>
        <v>0</v>
      </c>
      <c r="AF136" s="335">
        <f>SUM(AF134:AF135)</f>
        <v>219883.45313499999</v>
      </c>
      <c r="AG136" s="335">
        <f>SUM(AG134:AG135)</f>
        <v>800</v>
      </c>
      <c r="AH136" s="398">
        <f>SUM(AH134:AH135)</f>
        <v>818.5952326900001</v>
      </c>
      <c r="AI136" s="163">
        <f t="shared" si="351"/>
        <v>3.7093638923133762E-3</v>
      </c>
      <c r="AJ136" s="263"/>
      <c r="AK136" s="264">
        <f>SUM(AK134:AK135)</f>
        <v>93959.556954500003</v>
      </c>
      <c r="AL136" s="181">
        <f>SUM(AL134:AL135)</f>
        <v>-93140.961721810003</v>
      </c>
      <c r="AM136" s="166">
        <f t="shared" si="354"/>
        <v>0.42576620775016411</v>
      </c>
      <c r="AN136" s="398">
        <f>SUM(AN134:AN135)</f>
        <v>0</v>
      </c>
      <c r="AO136" s="179">
        <f t="shared" si="355"/>
        <v>0</v>
      </c>
      <c r="AP136" s="265"/>
      <c r="AQ136" s="264">
        <f>SUM(AQ134:AQ135)</f>
        <v>93959.556954500003</v>
      </c>
      <c r="AR136" s="181">
        <f>SUM(AR134:AR135)</f>
        <v>-93959.556954500003</v>
      </c>
      <c r="AS136" s="166">
        <f t="shared" si="358"/>
        <v>0.42576620775016411</v>
      </c>
      <c r="AT136" s="398">
        <f>SUM(AT134:AT135)</f>
        <v>0</v>
      </c>
      <c r="AU136" s="179">
        <f t="shared" si="359"/>
        <v>0</v>
      </c>
      <c r="AV136" s="398">
        <f>SUM(AV134:AV135)</f>
        <v>219864.85790230997</v>
      </c>
      <c r="AW136" s="335">
        <f>SUM(AW135)</f>
        <v>409.4783319</v>
      </c>
      <c r="AX136" s="335">
        <f>SUM(AX135)</f>
        <v>144971.63622099999</v>
      </c>
      <c r="AY136" s="335">
        <f>+AG136-AH136</f>
        <v>-18.595232690000103</v>
      </c>
      <c r="AZ136" s="247">
        <f>SUM(AZ126:AZ133)</f>
        <v>3971358.7823472219</v>
      </c>
      <c r="BA136" s="244">
        <f t="shared" si="365"/>
        <v>0</v>
      </c>
      <c r="BC136" s="282">
        <f>CC136/$W$136</f>
        <v>0</v>
      </c>
      <c r="BD136" s="282">
        <f t="shared" ref="BD136:BN136" si="384">CD136/$W$136</f>
        <v>0</v>
      </c>
      <c r="BE136" s="282">
        <f t="shared" si="384"/>
        <v>7.4233792199990808E-2</v>
      </c>
      <c r="BF136" s="282">
        <f t="shared" si="384"/>
        <v>0.14846758441584146</v>
      </c>
      <c r="BG136" s="282">
        <f t="shared" si="384"/>
        <v>0.35153241552978198</v>
      </c>
      <c r="BH136" s="282">
        <f t="shared" si="384"/>
        <v>0.42576620775016411</v>
      </c>
      <c r="BI136" s="282">
        <f t="shared" si="384"/>
        <v>0.49999999997054606</v>
      </c>
      <c r="BJ136" s="282">
        <f t="shared" si="384"/>
        <v>0.57423379219092807</v>
      </c>
      <c r="BK136" s="282">
        <f t="shared" si="384"/>
        <v>0.64846758441131003</v>
      </c>
      <c r="BL136" s="282">
        <f t="shared" si="384"/>
        <v>0.72270137663169198</v>
      </c>
      <c r="BM136" s="282">
        <f t="shared" si="384"/>
        <v>0.92576620778188379</v>
      </c>
      <c r="BN136" s="282">
        <f t="shared" si="384"/>
        <v>0.99999999999546874</v>
      </c>
      <c r="BO136" s="281"/>
      <c r="BP136" s="282">
        <f>CP136/$W$136</f>
        <v>0</v>
      </c>
      <c r="BQ136" s="282">
        <f t="shared" ref="BQ136:CA136" si="385">CQ136/$W$136</f>
        <v>0</v>
      </c>
      <c r="BR136" s="282">
        <f t="shared" si="385"/>
        <v>7.4233792199990808E-2</v>
      </c>
      <c r="BS136" s="282">
        <f t="shared" si="385"/>
        <v>0.14846758441584146</v>
      </c>
      <c r="BT136" s="282">
        <f t="shared" si="385"/>
        <v>0.35153241552978198</v>
      </c>
      <c r="BU136" s="282">
        <f t="shared" si="385"/>
        <v>0.42576620775016411</v>
      </c>
      <c r="BV136" s="282">
        <f t="shared" si="385"/>
        <v>0.49999999997054606</v>
      </c>
      <c r="BW136" s="282">
        <f t="shared" si="385"/>
        <v>0.57423379219092807</v>
      </c>
      <c r="BX136" s="282">
        <f t="shared" si="385"/>
        <v>0.64846758441131003</v>
      </c>
      <c r="BY136" s="282">
        <f t="shared" si="385"/>
        <v>0.72270137663169198</v>
      </c>
      <c r="BZ136" s="282">
        <f t="shared" si="385"/>
        <v>0.92576620778188379</v>
      </c>
      <c r="CA136" s="282">
        <f t="shared" si="385"/>
        <v>0.99999999999546874</v>
      </c>
      <c r="CC136" s="460">
        <f>SUM(CC134:CC135)</f>
        <v>0</v>
      </c>
      <c r="CD136" s="460">
        <f t="shared" ref="CD136:CM136" si="386">SUM(CD134:CD135)</f>
        <v>0</v>
      </c>
      <c r="CE136" s="460">
        <f t="shared" si="386"/>
        <v>16382.169601999998</v>
      </c>
      <c r="CF136" s="460">
        <f>SUM(CF134:CF135)</f>
        <v>32764.339207500001</v>
      </c>
      <c r="CG136" s="460">
        <f t="shared" si="386"/>
        <v>77577.387347999989</v>
      </c>
      <c r="CH136" s="460">
        <f t="shared" si="386"/>
        <v>93959.556954500003</v>
      </c>
      <c r="CI136" s="460">
        <f t="shared" si="386"/>
        <v>110341.726561</v>
      </c>
      <c r="CJ136" s="460">
        <f t="shared" si="386"/>
        <v>126723.8961675</v>
      </c>
      <c r="CK136" s="460">
        <f t="shared" si="386"/>
        <v>143106.06577399999</v>
      </c>
      <c r="CL136" s="460">
        <f t="shared" si="386"/>
        <v>159488.23538049997</v>
      </c>
      <c r="CM136" s="460">
        <f t="shared" si="386"/>
        <v>204301.28352900001</v>
      </c>
      <c r="CN136" s="460">
        <f>SUM(CN134:CN135)</f>
        <v>220683.45313400001</v>
      </c>
      <c r="CO136" s="463"/>
      <c r="CP136" s="460">
        <f>SUM(CP134:CP135)</f>
        <v>0</v>
      </c>
      <c r="CQ136" s="460">
        <f t="shared" ref="CQ136:DG136" si="387">SUM(CQ134:CQ135)</f>
        <v>0</v>
      </c>
      <c r="CR136" s="460">
        <f t="shared" si="387"/>
        <v>16382.169601999998</v>
      </c>
      <c r="CS136" s="460">
        <f t="shared" si="387"/>
        <v>32764.339207500001</v>
      </c>
      <c r="CT136" s="460">
        <f t="shared" si="387"/>
        <v>77577.387347999989</v>
      </c>
      <c r="CU136" s="460">
        <f t="shared" si="387"/>
        <v>93959.556954500003</v>
      </c>
      <c r="CV136" s="460">
        <f t="shared" si="387"/>
        <v>110341.726561</v>
      </c>
      <c r="CW136" s="460">
        <f t="shared" si="387"/>
        <v>126723.8961675</v>
      </c>
      <c r="CX136" s="460">
        <f t="shared" si="387"/>
        <v>143106.06577399999</v>
      </c>
      <c r="CY136" s="460">
        <f t="shared" si="387"/>
        <v>159488.23538049997</v>
      </c>
      <c r="CZ136" s="460">
        <f t="shared" si="387"/>
        <v>204301.28352900001</v>
      </c>
      <c r="DA136" s="460">
        <f t="shared" si="387"/>
        <v>220683.45313400001</v>
      </c>
      <c r="DC136" s="460">
        <f t="shared" si="387"/>
        <v>0</v>
      </c>
      <c r="DD136" s="460">
        <f t="shared" si="387"/>
        <v>0</v>
      </c>
      <c r="DE136" s="460">
        <f t="shared" si="387"/>
        <v>16382169602</v>
      </c>
      <c r="DF136" s="460">
        <f t="shared" si="387"/>
        <v>32764339207.5</v>
      </c>
      <c r="DG136" s="460">
        <f t="shared" si="387"/>
        <v>77577387348</v>
      </c>
      <c r="DH136" s="460">
        <f>SUM(DH134:DH135)</f>
        <v>93959556954.5</v>
      </c>
      <c r="DI136" s="460">
        <f t="shared" ref="DI136:DY136" si="388">SUM(DI134:DI135)</f>
        <v>110341726561</v>
      </c>
      <c r="DJ136" s="460">
        <f t="shared" si="388"/>
        <v>126723896167.5</v>
      </c>
      <c r="DK136" s="460">
        <f t="shared" si="388"/>
        <v>143106065774</v>
      </c>
      <c r="DL136" s="460">
        <f t="shared" si="388"/>
        <v>159488235380.5</v>
      </c>
      <c r="DM136" s="460">
        <f t="shared" si="388"/>
        <v>204301283529</v>
      </c>
      <c r="DN136" s="460">
        <f t="shared" si="388"/>
        <v>220683453134</v>
      </c>
      <c r="DO136" s="463"/>
      <c r="DP136" s="460">
        <f t="shared" si="388"/>
        <v>0</v>
      </c>
      <c r="DQ136" s="460">
        <f t="shared" si="388"/>
        <v>0</v>
      </c>
      <c r="DR136" s="460">
        <f t="shared" si="388"/>
        <v>16382169602</v>
      </c>
      <c r="DS136" s="460">
        <f t="shared" si="388"/>
        <v>32764339207.5</v>
      </c>
      <c r="DT136" s="460">
        <f t="shared" si="388"/>
        <v>77577387348</v>
      </c>
      <c r="DU136" s="460">
        <f t="shared" si="388"/>
        <v>93959556954.5</v>
      </c>
      <c r="DV136" s="460">
        <f t="shared" si="388"/>
        <v>110341726561</v>
      </c>
      <c r="DW136" s="460">
        <f t="shared" si="388"/>
        <v>126723896167.5</v>
      </c>
      <c r="DX136" s="460">
        <f t="shared" si="388"/>
        <v>143106065774</v>
      </c>
      <c r="DY136" s="460">
        <f t="shared" si="388"/>
        <v>159488235380.5</v>
      </c>
      <c r="DZ136" s="460">
        <f>SUM(DZ134:DZ135)</f>
        <v>204301283529</v>
      </c>
      <c r="EA136" s="460">
        <f t="shared" ref="EA136" si="389">SUM(EA134:EA135)</f>
        <v>220683453134</v>
      </c>
      <c r="EC136" s="460">
        <v>1000000</v>
      </c>
      <c r="ED136" s="460">
        <v>1000000</v>
      </c>
      <c r="EE136" s="460">
        <v>1000000</v>
      </c>
      <c r="EF136" s="460">
        <v>1000000</v>
      </c>
      <c r="EG136" s="460">
        <v>1000000</v>
      </c>
      <c r="EH136" s="460">
        <v>1000000</v>
      </c>
      <c r="EI136" s="460">
        <v>1000000</v>
      </c>
      <c r="EJ136" s="460">
        <v>1000000</v>
      </c>
      <c r="EK136" s="460">
        <v>1000000</v>
      </c>
      <c r="EL136" s="460">
        <v>1000000</v>
      </c>
      <c r="EM136" s="460">
        <v>1000000</v>
      </c>
      <c r="EN136" s="460">
        <v>1000000</v>
      </c>
      <c r="EO136" s="463"/>
      <c r="EP136" s="460">
        <v>1000000</v>
      </c>
      <c r="EQ136" s="460">
        <v>1000000</v>
      </c>
      <c r="ER136" s="460">
        <v>1000000</v>
      </c>
      <c r="ES136" s="460">
        <v>1000000</v>
      </c>
      <c r="ET136" s="460">
        <v>1000000</v>
      </c>
      <c r="EU136" s="460">
        <v>1000000</v>
      </c>
      <c r="EV136" s="460">
        <v>1000000</v>
      </c>
      <c r="EW136" s="460">
        <v>1000000</v>
      </c>
      <c r="EX136" s="460">
        <v>1000000</v>
      </c>
      <c r="EY136" s="460">
        <v>1000000</v>
      </c>
      <c r="EZ136" s="460">
        <v>1000000</v>
      </c>
      <c r="FA136" s="460">
        <v>1000000</v>
      </c>
    </row>
    <row r="137" spans="1:157" ht="34.5" customHeight="1">
      <c r="A137" s="177"/>
      <c r="B137" s="177"/>
      <c r="C137" s="177"/>
      <c r="D137" s="177"/>
      <c r="E137" s="177"/>
      <c r="F137" s="177"/>
      <c r="G137" s="177"/>
      <c r="H137" s="177"/>
      <c r="I137" s="177"/>
      <c r="J137" s="177"/>
      <c r="K137" s="177"/>
      <c r="L137" s="177"/>
      <c r="M137" s="177"/>
      <c r="N137" s="177"/>
      <c r="O137" s="177"/>
      <c r="P137" s="177"/>
      <c r="Q137" s="177"/>
      <c r="R137" s="177"/>
      <c r="S137" s="227"/>
      <c r="T137" s="152" t="s">
        <v>264</v>
      </c>
      <c r="U137" s="384"/>
      <c r="V137" s="152" t="s">
        <v>264</v>
      </c>
      <c r="W137" s="346">
        <f t="shared" ref="W137:AH137" si="390">W120+W133+W136</f>
        <v>9182578.6589330006</v>
      </c>
      <c r="X137" s="346">
        <f t="shared" si="390"/>
        <v>0</v>
      </c>
      <c r="Y137" s="346">
        <f t="shared" si="390"/>
        <v>0</v>
      </c>
      <c r="Z137" s="346">
        <f t="shared" si="390"/>
        <v>0</v>
      </c>
      <c r="AA137" s="346">
        <f t="shared" si="390"/>
        <v>0</v>
      </c>
      <c r="AB137" s="346">
        <f t="shared" si="390"/>
        <v>0</v>
      </c>
      <c r="AC137" s="346">
        <f t="shared" si="390"/>
        <v>0</v>
      </c>
      <c r="AD137" s="346">
        <f t="shared" si="390"/>
        <v>9182578.6589330006</v>
      </c>
      <c r="AE137" s="346">
        <f t="shared" si="390"/>
        <v>0</v>
      </c>
      <c r="AF137" s="346">
        <f t="shared" si="390"/>
        <v>9127925.5977696124</v>
      </c>
      <c r="AG137" s="346">
        <f t="shared" si="390"/>
        <v>54653.061163390004</v>
      </c>
      <c r="AH137" s="405">
        <f t="shared" si="390"/>
        <v>5427808.305423609</v>
      </c>
      <c r="AI137" s="163">
        <f t="shared" si="351"/>
        <v>0.59109848192188652</v>
      </c>
      <c r="AJ137" s="263"/>
      <c r="AK137" s="346">
        <f>AK120+AK133+AK136</f>
        <v>6272937.694700107</v>
      </c>
      <c r="AL137" s="346">
        <f>AL120+AL133+AL136</f>
        <v>-873996.93343741726</v>
      </c>
      <c r="AM137" s="166">
        <f t="shared" si="354"/>
        <v>0.69198709565570515</v>
      </c>
      <c r="AN137" s="405">
        <f>AN120+AN133+AN136</f>
        <v>4573888.3563286699</v>
      </c>
      <c r="AO137" s="179">
        <f t="shared" si="355"/>
        <v>0.49810500146155545</v>
      </c>
      <c r="AP137" s="265"/>
      <c r="AQ137" s="346">
        <f>AQ120+AQ133+AQ136</f>
        <v>4575270.6017127307</v>
      </c>
      <c r="AR137" s="346">
        <f>AR120+AR133+AR136</f>
        <v>-1382.2453840594244</v>
      </c>
      <c r="AS137" s="166">
        <f t="shared" si="358"/>
        <v>0.4982555305705782</v>
      </c>
      <c r="AT137" s="405">
        <f>AT120+AT133+AT136</f>
        <v>4573436.0363286706</v>
      </c>
      <c r="AU137" s="179">
        <f t="shared" si="359"/>
        <v>0.49805574296709543</v>
      </c>
      <c r="AV137" s="405">
        <f>AV120+AV133+AV136</f>
        <v>3754770.3535093898</v>
      </c>
      <c r="AW137" s="346">
        <f>AW120+AW133+AW136</f>
        <v>829176.75934314984</v>
      </c>
      <c r="AX137" s="346">
        <f>AX120+AX133+AX136</f>
        <v>4453326.62923533</v>
      </c>
      <c r="AY137" s="335">
        <f>+AG137-AH137</f>
        <v>-5373155.2442602189</v>
      </c>
      <c r="AZ137" s="346">
        <f>AZ120+AZ133+AZ136</f>
        <v>8422423.4416988157</v>
      </c>
      <c r="BA137" s="244">
        <f>IF(AND(AZ137=0,AN137&gt;AZ137),1,IFERROR(AN137/AZ137,1))</f>
        <v>0.54306084086008732</v>
      </c>
      <c r="BC137" s="282">
        <f>CC137/$AD$137</f>
        <v>0.3786765889998146</v>
      </c>
      <c r="BD137" s="282">
        <f t="shared" ref="BD137:BN137" si="391">CD137/$AD$137</f>
        <v>0.3909177379703872</v>
      </c>
      <c r="BE137" s="282">
        <f t="shared" si="391"/>
        <v>0.44667722573874469</v>
      </c>
      <c r="BF137" s="282">
        <f t="shared" si="391"/>
        <v>0.55904489192525075</v>
      </c>
      <c r="BG137" s="282">
        <f t="shared" si="391"/>
        <v>0.63621937556088404</v>
      </c>
      <c r="BH137" s="282">
        <f t="shared" si="391"/>
        <v>0.69198709565570515</v>
      </c>
      <c r="BI137" s="282">
        <f t="shared" si="391"/>
        <v>0.80840797211599358</v>
      </c>
      <c r="BJ137" s="282">
        <f t="shared" si="391"/>
        <v>0.88227264324368448</v>
      </c>
      <c r="BK137" s="282">
        <f t="shared" si="391"/>
        <v>0.93474535623798494</v>
      </c>
      <c r="BL137" s="282">
        <f t="shared" si="391"/>
        <v>0.96241158905072677</v>
      </c>
      <c r="BM137" s="282">
        <f t="shared" si="391"/>
        <v>0.9808297187560977</v>
      </c>
      <c r="BN137" s="282">
        <f t="shared" si="391"/>
        <v>0.99999999999989109</v>
      </c>
      <c r="BP137" s="282">
        <f>CP137/$AD$137</f>
        <v>3.9608590012713156E-2</v>
      </c>
      <c r="BQ137" s="282">
        <f t="shared" ref="BQ137:CA137" si="392">CQ137/$AD$137</f>
        <v>0.1176471276410716</v>
      </c>
      <c r="BR137" s="282">
        <f t="shared" si="392"/>
        <v>0.22485641775910981</v>
      </c>
      <c r="BS137" s="282">
        <f t="shared" si="392"/>
        <v>0.2874043905520034</v>
      </c>
      <c r="BT137" s="282">
        <f t="shared" si="392"/>
        <v>0.42042813112505806</v>
      </c>
      <c r="BU137" s="282">
        <f t="shared" si="392"/>
        <v>0.4982555305705782</v>
      </c>
      <c r="BV137" s="282">
        <f t="shared" si="392"/>
        <v>0.65301282564712593</v>
      </c>
      <c r="BW137" s="282">
        <f t="shared" si="392"/>
        <v>0.76805827979863717</v>
      </c>
      <c r="BX137" s="282">
        <f t="shared" si="392"/>
        <v>0.84749129170451376</v>
      </c>
      <c r="BY137" s="282">
        <f t="shared" si="392"/>
        <v>0.90179476636504607</v>
      </c>
      <c r="BZ137" s="282">
        <f t="shared" si="392"/>
        <v>0.96233546865942488</v>
      </c>
      <c r="CA137" s="282">
        <f t="shared" si="392"/>
        <v>1.000004326671178</v>
      </c>
      <c r="CC137" s="464">
        <f>CC120+CC133+CC136</f>
        <v>3477227.5647872407</v>
      </c>
      <c r="CD137" s="464">
        <f t="shared" ref="CD137:CN137" si="393">CD120+CD133+CD136</f>
        <v>3589632.8780852403</v>
      </c>
      <c r="CE137" s="464">
        <f t="shared" si="393"/>
        <v>4101648.7604999952</v>
      </c>
      <c r="CF137" s="464">
        <f t="shared" si="393"/>
        <v>5133473.6939783134</v>
      </c>
      <c r="CG137" s="464">
        <f t="shared" si="393"/>
        <v>5842134.4604250537</v>
      </c>
      <c r="CH137" s="464">
        <f t="shared" si="393"/>
        <v>6354225.9368251069</v>
      </c>
      <c r="CI137" s="464">
        <f t="shared" si="393"/>
        <v>7423269.7924636267</v>
      </c>
      <c r="CJ137" s="464">
        <f t="shared" si="393"/>
        <v>8101537.9452098664</v>
      </c>
      <c r="CK137" s="464">
        <f t="shared" si="393"/>
        <v>8583372.7597276457</v>
      </c>
      <c r="CL137" s="464">
        <f t="shared" si="393"/>
        <v>8837420.1187270004</v>
      </c>
      <c r="CM137" s="464">
        <f t="shared" si="393"/>
        <v>9006546.0434969999</v>
      </c>
      <c r="CN137" s="464">
        <f t="shared" si="393"/>
        <v>9182578.6589320004</v>
      </c>
      <c r="CP137" s="464">
        <f t="shared" ref="CP137:DA137" si="394">CP120+CP133+CP136</f>
        <v>363708.99336116662</v>
      </c>
      <c r="CQ137" s="464">
        <f t="shared" si="394"/>
        <v>1080304.0035616709</v>
      </c>
      <c r="CR137" s="464">
        <f t="shared" si="394"/>
        <v>2064761.7430389251</v>
      </c>
      <c r="CS137" s="464">
        <f t="shared" si="394"/>
        <v>2639113.4231664715</v>
      </c>
      <c r="CT137" s="464">
        <f t="shared" si="394"/>
        <v>3860614.3844840433</v>
      </c>
      <c r="CU137" s="464">
        <f t="shared" si="394"/>
        <v>4575270.6017127307</v>
      </c>
      <c r="CV137" s="464">
        <f t="shared" si="394"/>
        <v>5996341.6367968349</v>
      </c>
      <c r="CW137" s="464">
        <f t="shared" si="394"/>
        <v>7052755.5688957572</v>
      </c>
      <c r="CX137" s="464">
        <f t="shared" si="394"/>
        <v>7782155.4488374302</v>
      </c>
      <c r="CY137" s="464">
        <f t="shared" si="394"/>
        <v>8280801.3763611438</v>
      </c>
      <c r="CZ137" s="464">
        <f t="shared" si="394"/>
        <v>8836721.1372463219</v>
      </c>
      <c r="DA137" s="464">
        <f t="shared" si="394"/>
        <v>9182618.3889314234</v>
      </c>
      <c r="DC137" s="464">
        <f>DC120+DC133+DC136</f>
        <v>3477227564787.2402</v>
      </c>
      <c r="DD137" s="464">
        <f t="shared" ref="DD137:DN137" si="395">DD120+DD133+DD136</f>
        <v>3589632878085.2402</v>
      </c>
      <c r="DE137" s="464">
        <f t="shared" si="395"/>
        <v>4101648760499.9956</v>
      </c>
      <c r="DF137" s="464">
        <f t="shared" si="395"/>
        <v>5133473693978.3135</v>
      </c>
      <c r="DG137" s="464">
        <f t="shared" si="395"/>
        <v>5842134460425.0537</v>
      </c>
      <c r="DH137" s="464">
        <f t="shared" si="395"/>
        <v>6354225936825.1074</v>
      </c>
      <c r="DI137" s="464">
        <f t="shared" si="395"/>
        <v>7423269792463.627</v>
      </c>
      <c r="DJ137" s="464">
        <f t="shared" si="395"/>
        <v>8101537945209.8672</v>
      </c>
      <c r="DK137" s="464">
        <f t="shared" si="395"/>
        <v>8583372759727.6475</v>
      </c>
      <c r="DL137" s="464">
        <f t="shared" si="395"/>
        <v>8837420118727</v>
      </c>
      <c r="DM137" s="464">
        <f t="shared" si="395"/>
        <v>9006546043497</v>
      </c>
      <c r="DN137" s="464">
        <f t="shared" si="395"/>
        <v>9182578658932</v>
      </c>
      <c r="DP137" s="464">
        <f t="shared" ref="DP137:EA137" si="396">DP120+DP133+DP136</f>
        <v>363708993361.16669</v>
      </c>
      <c r="DQ137" s="464">
        <f t="shared" si="396"/>
        <v>1080304003561.6709</v>
      </c>
      <c r="DR137" s="464">
        <f t="shared" si="396"/>
        <v>2064761743038.925</v>
      </c>
      <c r="DS137" s="464">
        <f t="shared" si="396"/>
        <v>2639113423166.4717</v>
      </c>
      <c r="DT137" s="464">
        <f t="shared" si="396"/>
        <v>3860614384484.0439</v>
      </c>
      <c r="DU137" s="464">
        <f t="shared" si="396"/>
        <v>4575270601712.7285</v>
      </c>
      <c r="DV137" s="464">
        <f t="shared" si="396"/>
        <v>5996341636796.835</v>
      </c>
      <c r="DW137" s="464">
        <f t="shared" si="396"/>
        <v>7052755568895.7568</v>
      </c>
      <c r="DX137" s="464">
        <f t="shared" si="396"/>
        <v>7782155448837.4307</v>
      </c>
      <c r="DY137" s="464">
        <f t="shared" si="396"/>
        <v>8280801376361.1445</v>
      </c>
      <c r="DZ137" s="464">
        <f t="shared" si="396"/>
        <v>8836721137246.3242</v>
      </c>
      <c r="EA137" s="464">
        <f t="shared" si="396"/>
        <v>9182618388931.4219</v>
      </c>
      <c r="EC137" s="460">
        <v>1000000</v>
      </c>
      <c r="ED137" s="460">
        <v>1000000</v>
      </c>
      <c r="EE137" s="460">
        <v>1000000</v>
      </c>
      <c r="EF137" s="460">
        <v>1000000</v>
      </c>
      <c r="EG137" s="460">
        <v>1000000</v>
      </c>
      <c r="EH137" s="460">
        <v>1000000</v>
      </c>
      <c r="EI137" s="460">
        <v>1000000</v>
      </c>
      <c r="EJ137" s="460">
        <v>1000000</v>
      </c>
      <c r="EK137" s="460">
        <v>1000000</v>
      </c>
      <c r="EL137" s="460">
        <v>1000000</v>
      </c>
      <c r="EM137" s="460">
        <v>1000000</v>
      </c>
      <c r="EN137" s="460">
        <v>1000000</v>
      </c>
      <c r="EP137" s="460">
        <v>1000000</v>
      </c>
      <c r="EQ137" s="460">
        <v>1000000</v>
      </c>
      <c r="ER137" s="460">
        <v>1000000</v>
      </c>
      <c r="ES137" s="460">
        <v>1000000</v>
      </c>
      <c r="ET137" s="460">
        <v>1000000</v>
      </c>
      <c r="EU137" s="460">
        <v>1000000</v>
      </c>
      <c r="EV137" s="460">
        <v>1000000</v>
      </c>
      <c r="EW137" s="460">
        <v>1000000</v>
      </c>
      <c r="EX137" s="460">
        <v>1000000</v>
      </c>
      <c r="EY137" s="460">
        <v>1000000</v>
      </c>
      <c r="EZ137" s="460">
        <v>1000000</v>
      </c>
      <c r="FA137" s="460">
        <v>1000000</v>
      </c>
    </row>
    <row r="138" spans="1:157" ht="55.5" customHeight="1">
      <c r="A138" s="177"/>
      <c r="B138" s="177"/>
      <c r="C138" s="177"/>
      <c r="D138" s="177"/>
      <c r="E138" s="177"/>
      <c r="F138" s="177"/>
      <c r="G138" s="177"/>
      <c r="H138" s="177"/>
      <c r="I138" s="177"/>
      <c r="J138" s="177"/>
      <c r="K138" s="177"/>
      <c r="L138" s="177"/>
      <c r="M138" s="177"/>
      <c r="N138" s="177"/>
      <c r="O138" s="177"/>
      <c r="P138" s="177"/>
      <c r="Q138" s="177"/>
      <c r="R138" s="177"/>
      <c r="S138" s="227"/>
      <c r="T138" s="270" t="s">
        <v>122</v>
      </c>
      <c r="U138" s="384"/>
      <c r="V138" s="270" t="s">
        <v>122</v>
      </c>
      <c r="W138" s="152" t="s">
        <v>425</v>
      </c>
      <c r="X138" s="152" t="s">
        <v>123</v>
      </c>
      <c r="Y138" s="152" t="s">
        <v>124</v>
      </c>
      <c r="Z138" s="152" t="s">
        <v>125</v>
      </c>
      <c r="AA138" s="152" t="s">
        <v>126</v>
      </c>
      <c r="AB138" s="152" t="s">
        <v>127</v>
      </c>
      <c r="AC138" s="151" t="s">
        <v>128</v>
      </c>
      <c r="AD138" s="394" t="s">
        <v>424</v>
      </c>
      <c r="AE138" s="151" t="s">
        <v>423</v>
      </c>
      <c r="AF138" s="151" t="s">
        <v>129</v>
      </c>
      <c r="AG138" s="151" t="s">
        <v>130</v>
      </c>
      <c r="AH138" s="394" t="s">
        <v>7</v>
      </c>
      <c r="AI138" s="153" t="s">
        <v>131</v>
      </c>
      <c r="AJ138" s="154" t="s">
        <v>132</v>
      </c>
      <c r="AK138" s="154" t="s">
        <v>133</v>
      </c>
      <c r="AL138" s="154" t="s">
        <v>134</v>
      </c>
      <c r="AM138" s="155" t="s">
        <v>135</v>
      </c>
      <c r="AN138" s="394" t="s">
        <v>136</v>
      </c>
      <c r="AO138" s="153" t="s">
        <v>137</v>
      </c>
      <c r="AP138" s="283" t="s">
        <v>232</v>
      </c>
      <c r="AQ138" s="266" t="s">
        <v>139</v>
      </c>
      <c r="AR138" s="232" t="s">
        <v>140</v>
      </c>
      <c r="AS138" s="267" t="s">
        <v>141</v>
      </c>
      <c r="AT138" s="394" t="s">
        <v>142</v>
      </c>
      <c r="AU138" s="153" t="s">
        <v>143</v>
      </c>
      <c r="AV138" s="411" t="s">
        <v>144</v>
      </c>
      <c r="AW138" s="352" t="s">
        <v>145</v>
      </c>
      <c r="AX138" s="352" t="s">
        <v>146</v>
      </c>
      <c r="AY138" s="353" t="s">
        <v>233</v>
      </c>
      <c r="AZ138" s="232" t="s">
        <v>148</v>
      </c>
      <c r="BA138" s="233" t="s">
        <v>149</v>
      </c>
      <c r="BC138" s="158" t="s">
        <v>150</v>
      </c>
      <c r="BD138" s="158" t="s">
        <v>151</v>
      </c>
      <c r="BE138" s="158" t="s">
        <v>152</v>
      </c>
      <c r="BF138" s="158" t="s">
        <v>153</v>
      </c>
      <c r="BG138" s="158" t="s">
        <v>154</v>
      </c>
      <c r="BH138" s="158" t="s">
        <v>155</v>
      </c>
      <c r="BI138" s="158" t="s">
        <v>156</v>
      </c>
      <c r="BJ138" s="158" t="s">
        <v>157</v>
      </c>
      <c r="BK138" s="158" t="s">
        <v>104</v>
      </c>
      <c r="BL138" s="158" t="s">
        <v>158</v>
      </c>
      <c r="BM138" s="158" t="s">
        <v>159</v>
      </c>
      <c r="BN138" s="158" t="s">
        <v>160</v>
      </c>
      <c r="BP138" s="158" t="s">
        <v>150</v>
      </c>
      <c r="BQ138" s="158" t="s">
        <v>151</v>
      </c>
      <c r="BR138" s="158" t="s">
        <v>152</v>
      </c>
      <c r="BS138" s="158" t="s">
        <v>153</v>
      </c>
      <c r="BT138" s="158" t="s">
        <v>154</v>
      </c>
      <c r="BU138" s="158" t="s">
        <v>155</v>
      </c>
      <c r="BV138" s="158" t="s">
        <v>156</v>
      </c>
      <c r="BW138" s="158" t="s">
        <v>157</v>
      </c>
      <c r="BX138" s="158" t="s">
        <v>104</v>
      </c>
      <c r="BY138" s="158" t="s">
        <v>158</v>
      </c>
      <c r="BZ138" s="158" t="s">
        <v>159</v>
      </c>
      <c r="CA138" s="158" t="s">
        <v>160</v>
      </c>
      <c r="CC138" s="447" t="s">
        <v>150</v>
      </c>
      <c r="CD138" s="447" t="s">
        <v>151</v>
      </c>
      <c r="CE138" s="447" t="s">
        <v>152</v>
      </c>
      <c r="CF138" s="447" t="s">
        <v>153</v>
      </c>
      <c r="CG138" s="447" t="s">
        <v>154</v>
      </c>
      <c r="CH138" s="447" t="s">
        <v>155</v>
      </c>
      <c r="CI138" s="447" t="s">
        <v>156</v>
      </c>
      <c r="CJ138" s="447" t="s">
        <v>157</v>
      </c>
      <c r="CK138" s="447" t="s">
        <v>104</v>
      </c>
      <c r="CL138" s="447" t="s">
        <v>158</v>
      </c>
      <c r="CM138" s="447" t="s">
        <v>159</v>
      </c>
      <c r="CN138" s="447" t="s">
        <v>160</v>
      </c>
      <c r="CP138" s="447" t="s">
        <v>150</v>
      </c>
      <c r="CQ138" s="447" t="s">
        <v>151</v>
      </c>
      <c r="CR138" s="447" t="s">
        <v>152</v>
      </c>
      <c r="CS138" s="447" t="s">
        <v>153</v>
      </c>
      <c r="CT138" s="447" t="s">
        <v>154</v>
      </c>
      <c r="CU138" s="447" t="s">
        <v>155</v>
      </c>
      <c r="CV138" s="447" t="s">
        <v>156</v>
      </c>
      <c r="CW138" s="447" t="s">
        <v>157</v>
      </c>
      <c r="CX138" s="447" t="s">
        <v>104</v>
      </c>
      <c r="CY138" s="447" t="s">
        <v>158</v>
      </c>
      <c r="CZ138" s="447" t="s">
        <v>159</v>
      </c>
      <c r="DA138" s="447" t="s">
        <v>160</v>
      </c>
      <c r="DC138" s="447" t="s">
        <v>150</v>
      </c>
      <c r="DD138" s="447" t="s">
        <v>151</v>
      </c>
      <c r="DE138" s="447" t="s">
        <v>152</v>
      </c>
      <c r="DF138" s="447" t="s">
        <v>153</v>
      </c>
      <c r="DG138" s="447" t="s">
        <v>154</v>
      </c>
      <c r="DH138" s="447" t="s">
        <v>155</v>
      </c>
      <c r="DI138" s="447" t="s">
        <v>156</v>
      </c>
      <c r="DJ138" s="447" t="s">
        <v>157</v>
      </c>
      <c r="DK138" s="447" t="s">
        <v>104</v>
      </c>
      <c r="DL138" s="447" t="s">
        <v>158</v>
      </c>
      <c r="DM138" s="447" t="s">
        <v>159</v>
      </c>
      <c r="DN138" s="447" t="s">
        <v>160</v>
      </c>
      <c r="DP138" s="447" t="s">
        <v>150</v>
      </c>
      <c r="DQ138" s="447" t="s">
        <v>151</v>
      </c>
      <c r="DR138" s="447" t="s">
        <v>152</v>
      </c>
      <c r="DS138" s="447" t="s">
        <v>153</v>
      </c>
      <c r="DT138" s="447" t="s">
        <v>154</v>
      </c>
      <c r="DU138" s="447" t="s">
        <v>155</v>
      </c>
      <c r="DV138" s="447" t="s">
        <v>156</v>
      </c>
      <c r="DW138" s="447" t="s">
        <v>157</v>
      </c>
      <c r="DX138" s="447" t="s">
        <v>104</v>
      </c>
      <c r="DY138" s="447" t="s">
        <v>158</v>
      </c>
      <c r="DZ138" s="447" t="s">
        <v>159</v>
      </c>
      <c r="EA138" s="447" t="s">
        <v>160</v>
      </c>
      <c r="EC138" s="447" t="s">
        <v>150</v>
      </c>
      <c r="ED138" s="447" t="s">
        <v>151</v>
      </c>
      <c r="EE138" s="447" t="s">
        <v>152</v>
      </c>
      <c r="EF138" s="447" t="s">
        <v>153</v>
      </c>
      <c r="EG138" s="447" t="s">
        <v>154</v>
      </c>
      <c r="EH138" s="447" t="s">
        <v>155</v>
      </c>
      <c r="EI138" s="447" t="s">
        <v>156</v>
      </c>
      <c r="EJ138" s="447" t="s">
        <v>157</v>
      </c>
      <c r="EK138" s="447" t="s">
        <v>104</v>
      </c>
      <c r="EL138" s="447" t="s">
        <v>158</v>
      </c>
      <c r="EM138" s="447" t="s">
        <v>159</v>
      </c>
      <c r="EN138" s="447" t="s">
        <v>160</v>
      </c>
      <c r="EP138" s="447" t="s">
        <v>150</v>
      </c>
      <c r="EQ138" s="447" t="s">
        <v>151</v>
      </c>
      <c r="ER138" s="447" t="s">
        <v>152</v>
      </c>
      <c r="ES138" s="447" t="s">
        <v>153</v>
      </c>
      <c r="ET138" s="447" t="s">
        <v>154</v>
      </c>
      <c r="EU138" s="447" t="s">
        <v>155</v>
      </c>
      <c r="EV138" s="447" t="s">
        <v>156</v>
      </c>
      <c r="EW138" s="447" t="s">
        <v>157</v>
      </c>
      <c r="EX138" s="447" t="s">
        <v>104</v>
      </c>
      <c r="EY138" s="447" t="s">
        <v>158</v>
      </c>
      <c r="EZ138" s="447" t="s">
        <v>159</v>
      </c>
      <c r="FA138" s="447" t="s">
        <v>160</v>
      </c>
    </row>
    <row r="139" spans="1:157" ht="49.5" customHeight="1">
      <c r="A139" s="556"/>
      <c r="B139" s="556" t="s">
        <v>180</v>
      </c>
      <c r="C139" s="218" t="s">
        <v>181</v>
      </c>
      <c r="D139" s="441" t="s">
        <v>265</v>
      </c>
      <c r="E139" s="177" t="s">
        <v>173</v>
      </c>
      <c r="F139" s="177" t="s">
        <v>161</v>
      </c>
      <c r="G139" s="177" t="s">
        <v>161</v>
      </c>
      <c r="H139" s="177" t="s">
        <v>161</v>
      </c>
      <c r="I139" s="177" t="s">
        <v>161</v>
      </c>
      <c r="J139" s="177" t="s">
        <v>161</v>
      </c>
      <c r="K139" s="177" t="s">
        <v>161</v>
      </c>
      <c r="L139" s="177" t="s">
        <v>161</v>
      </c>
      <c r="M139" s="177" t="s">
        <v>161</v>
      </c>
      <c r="N139" s="177" t="s">
        <v>161</v>
      </c>
      <c r="O139" s="177" t="s">
        <v>161</v>
      </c>
      <c r="P139" s="177"/>
      <c r="Q139" s="177"/>
      <c r="R139" s="177" t="s">
        <v>266</v>
      </c>
      <c r="S139" s="227"/>
      <c r="T139" s="433" t="s">
        <v>31</v>
      </c>
      <c r="U139" s="587">
        <v>2022011000042</v>
      </c>
      <c r="V139" s="572" t="s">
        <v>447</v>
      </c>
      <c r="W139" s="350">
        <f>+SUMIFS('[1]SIIF 30 de Junio 2026'!$P$4:$P$749,'[1]SIIF 30 de Junio 2026'!$A$4:$A$749,$B139,'[1]SIIF 30 de Junio 2026'!$B$4:$B$749,$C139,'[1]SIIF 30 de Junio 2026'!$C$4:$C$749,$D139)/1000000</f>
        <v>7663.829197</v>
      </c>
      <c r="X139" s="342"/>
      <c r="Y139" s="342">
        <f>+SUMIFS('[1]SIIF 30 de Junio 2026'!$R$4:$R$749,'[1]SIIF 30 de Junio 2026'!$A$4:$A$749,$B139,'[1]SIIF 30 de Junio 2026'!$B$4:$B$749,$C139,'[1]SIIF 30 de Junio 2026'!$C$4:$C$749,$D139)/1000000</f>
        <v>0</v>
      </c>
      <c r="Z139" s="342"/>
      <c r="AA139" s="342">
        <f>+SUMIFS('[1]SIIF 30 de Junio 2026'!$Q$4:$Q$749,'[1]SIIF 30 de Junio 2026'!$A$4:$A$749,$B139,'[1]SIIF 30 de Junio 2026'!$B$4:$B$749,$C139,'[1]SIIF 30 de Junio 2026'!$C$4:$C$749,$D139)/1000000</f>
        <v>0</v>
      </c>
      <c r="AB139" s="342"/>
      <c r="AC139" s="342">
        <f>+AA139+AB139</f>
        <v>0</v>
      </c>
      <c r="AD139" s="403">
        <f>+SUMIFS('[1]SIIF 30 de Junio 2026'!$S$4:$S$749,'[1]SIIF 30 de Junio 2026'!$A$4:$A$749,$B139,'[1]SIIF 30 de Junio 2026'!$B$4:$B$749,$C139,'[1]SIIF 30 de Junio 2026'!$C$4:$C$749,$D139)/1000000</f>
        <v>7663.829197</v>
      </c>
      <c r="AE139" s="350">
        <f>+SUMIFS('[1]SIIF 30 de Junio 2026'!$T$4:$T$749,'[1]SIIF 30 de Junio 2026'!$A$4:$A$749,$B139,'[1]SIIF 30 de Junio 2026'!$B$4:$B$749,$C139,'[1]SIIF 30 de Junio 2026'!$C$4:$C$749,$D139)/1000000</f>
        <v>0</v>
      </c>
      <c r="AF139" s="350">
        <f>+SUMIFS('[1]SIIF 30 de Junio 2026'!$U$4:$U$749,'[1]SIIF 30 de Junio 2026'!$A$4:$A$749,$B139,'[1]SIIF 30 de Junio 2026'!$B$4:$B$749,$C139,'[1]SIIF 30 de Junio 2026'!$C$4:$C$749,$D139)/1000000</f>
        <v>7663.829197</v>
      </c>
      <c r="AG139" s="342">
        <f>+SUMIFS('[1]SIIF 30 de Junio 2026'!$V$4:$V$749,'[1]SIIF 30 de Junio 2026'!$A$4:$A$749,$B139,'[1]SIIF 30 de Junio 2026'!$B$4:$B$749,$C139,'[1]SIIF 30 de Junio 2026'!$C$4:$C$749,$D139)/1000000</f>
        <v>0</v>
      </c>
      <c r="AH139" s="408">
        <f>+SUMIFS('[1]SIIF 30 de Junio 2026'!$W$4:$W$749,'[1]SIIF 30 de Junio 2026'!$A$4:$A$749,$B139,'[1]SIIF 30 de Junio 2026'!$B$4:$B$749,$C139,'[1]SIIF 30 de Junio 2026'!$C$4:$C$749,$D139,'[1]SIIF 30 de Junio 2026'!$D$4:$D$749,$E139,'[1]SIIF 30 de Junio 2026'!$E$4:$E$749,$F139,'[1]SIIF 30 de Junio 2026'!$F$4:$F$749,$G139,'[1]SIIF 30 de Junio 2026'!$G$4:$G$749,$H139,'[1]SIIF 30 de Junio 2026'!$H$4:$H$749,$I139,'[1]SIIF 30 de Junio 2026'!$I$4:$I$749,$J139,'[1]SIIF 30 de Junio 2026'!$J$4:$J$749,$K139,'[1]SIIF 30 de Junio 2026'!$K$4:$K$749,$L139,'[1]SIIF 30 de Junio 2026'!$L$4:$L$749,$M139,'[1]SIIF 30 de Junio 2026'!$M$4:$M$749,$N139,'[1]SIIF 30 de Junio 2026'!$N$4:$N$749,$O139)/1000000</f>
        <v>5393.0516010000001</v>
      </c>
      <c r="AI139" s="268">
        <f t="shared" ref="AI139:AJ146" si="397">+AH139/AD139</f>
        <v>0.70370195660298718</v>
      </c>
      <c r="AJ139" s="269" t="e">
        <f t="shared" ref="AJ139:AJ146" si="398">+AH139/AG139</f>
        <v>#DIV/0!</v>
      </c>
      <c r="AK139" s="240">
        <f t="shared" ref="AK139:AK145" si="399">INDEX(CC139:CN139,MATCH($W$1,$CC$86:$CN$86,0))</f>
        <v>6878.8401839999997</v>
      </c>
      <c r="AL139" s="240">
        <f t="shared" ref="AL139:AL145" si="400">+AH139-AK139</f>
        <v>-1485.7885829999996</v>
      </c>
      <c r="AM139" s="166">
        <f t="shared" ref="AM139:AM146" si="401">INDEX(BC139:BN139,MATCH($W$1,$BC$86:$BN$86,0))</f>
        <v>0.89757221973223478</v>
      </c>
      <c r="AN139" s="408">
        <f>+SUMIFS('[1]SIIF 30 de Junio 2026'!$X$4:$X$749,'[1]SIIF 30 de Junio 2026'!$A$4:$A$749,$B139,'[1]SIIF 30 de Junio 2026'!$B$4:$B$749,$C139,'[1]SIIF 30 de Junio 2026'!$C$4:$C$749,$D139,'[1]SIIF 30 de Junio 2026'!$D$4:$D$749,$E139,'[1]SIIF 30 de Junio 2026'!$E$4:$E$749,$F139,'[1]SIIF 30 de Junio 2026'!$F$4:$F$749,$G139,'[1]SIIF 30 de Junio 2026'!$G$4:$G$749,$H139,'[1]SIIF 30 de Junio 2026'!$H$4:$H$749,$I139,'[1]SIIF 30 de Junio 2026'!$I$4:$I$749,$J139,'[1]SIIF 30 de Junio 2026'!$J$4:$J$749,$K139,'[1]SIIF 30 de Junio 2026'!$K$4:$K$749,$L139,'[1]SIIF 30 de Junio 2026'!$L$4:$L$749,$M139,'[1]SIIF 30 de Junio 2026'!$M$4:$M$749,$N139,'[1]SIIF 30 de Junio 2026'!$N$4:$N$749,$O139)/1000000</f>
        <v>2120.3094220100002</v>
      </c>
      <c r="AO139" s="268">
        <f t="shared" ref="AO139:AO146" si="402">+AN139/AD139</f>
        <v>0.27666449336318633</v>
      </c>
      <c r="AP139" s="269" t="e">
        <f t="shared" ref="AP139:AP146" si="403">+AN139/AG139</f>
        <v>#DIV/0!</v>
      </c>
      <c r="AQ139" s="240">
        <f t="shared" ref="AQ139:AQ145" si="404">INDEX(CP139:DA139,MATCH($W$1,$CP$86:$DA$86,0))</f>
        <v>2473.6952569001005</v>
      </c>
      <c r="AR139" s="240">
        <f t="shared" ref="AR139:AR145" si="405">+AN139-AQ139</f>
        <v>-353.38583489010034</v>
      </c>
      <c r="AS139" s="166">
        <f t="shared" ref="AS139:AS146" si="406">INDEX(BP139:CA139,MATCH($W$1,$BP$86:$CA$86,0))</f>
        <v>0.32277536376573041</v>
      </c>
      <c r="AT139" s="408">
        <f>+SUMIFS('[1]SIIF 30 de Junio 2026'!$Z$4:$Z$749,'[1]SIIF 30 de Junio 2026'!$A$4:$A$749,$B139,'[1]SIIF 30 de Junio 2026'!$B$4:$B$749,$C139,'[1]SIIF 30 de Junio 2026'!$C$4:$C$749,$D139,'[1]SIIF 30 de Junio 2026'!$D$4:$D$749,$E139,'[1]SIIF 30 de Junio 2026'!$E$4:$E$749,$F139,'[1]SIIF 30 de Junio 2026'!$F$4:$F$749,$G139,'[1]SIIF 30 de Junio 2026'!$G$4:$G$749,$H139,'[1]SIIF 30 de Junio 2026'!$H$4:$H$749,$I139,'[1]SIIF 30 de Junio 2026'!$I$4:$I$749,$J139,'[1]SIIF 30 de Junio 2026'!$J$4:$J$749,$K139,'[1]SIIF 30 de Junio 2026'!$K$4:$K$749,$L139,'[1]SIIF 30 de Junio 2026'!$L$4:$L$749,$M139,'[1]SIIF 30 de Junio 2026'!$M$4:$M$749,$N139,'[1]SIIF 30 de Junio 2026'!$N$4:$N$749,$O139)/1000000</f>
        <v>2101.3094220100002</v>
      </c>
      <c r="AU139" s="268">
        <f t="shared" ref="AU139:AU146" si="407">+AT139/AD139</f>
        <v>0.2741853149379368</v>
      </c>
      <c r="AV139" s="408">
        <f t="shared" ref="AV139:AV145" si="408">+AD139-AH139</f>
        <v>2270.7775959999999</v>
      </c>
      <c r="AW139" s="351">
        <f t="shared" ref="AW139:AW145" si="409">+AH139-AN139</f>
        <v>3272.74217899</v>
      </c>
      <c r="AX139" s="357">
        <f t="shared" ref="AX139:AX145" si="410">+AD139-AN139</f>
        <v>5543.5197749899999</v>
      </c>
      <c r="AY139" s="358">
        <f t="shared" ref="AY139:AY146" si="411">+AG139-AH139</f>
        <v>-5393.0516010000001</v>
      </c>
      <c r="AZ139" s="186">
        <f t="shared" ref="AZ139:AZ145" si="412">AD139*AS139</f>
        <v>2473.6952569001005</v>
      </c>
      <c r="BA139" s="244">
        <f t="shared" ref="BA139:BA146" si="413">IF(AND(AZ139=0,AN139&gt;AZ139),1,IFERROR(AN139/AZ139,1))</f>
        <v>0.85714253447171007</v>
      </c>
      <c r="BC139" s="245">
        <v>0.79416764486120106</v>
      </c>
      <c r="BD139" s="246">
        <v>0.89757221973223478</v>
      </c>
      <c r="BE139" s="246">
        <v>0.89757221973223478</v>
      </c>
      <c r="BF139" s="246">
        <v>0.89757221973223478</v>
      </c>
      <c r="BG139" s="246">
        <v>0.89757221973223478</v>
      </c>
      <c r="BH139" s="246">
        <v>0.89757221973223478</v>
      </c>
      <c r="BI139" s="246">
        <v>1</v>
      </c>
      <c r="BJ139" s="246">
        <v>1</v>
      </c>
      <c r="BK139" s="246">
        <v>1</v>
      </c>
      <c r="BL139" s="246">
        <v>1</v>
      </c>
      <c r="BM139" s="246">
        <v>1</v>
      </c>
      <c r="BN139" s="246">
        <v>1</v>
      </c>
      <c r="BP139" s="246">
        <v>0</v>
      </c>
      <c r="BQ139" s="246">
        <v>3.3722293463219435E-2</v>
      </c>
      <c r="BR139" s="246">
        <v>0.10598556103940471</v>
      </c>
      <c r="BS139" s="246">
        <v>0.1782488286156374</v>
      </c>
      <c r="BT139" s="246">
        <v>0.25051209619068393</v>
      </c>
      <c r="BU139" s="246">
        <v>0.32277536376573041</v>
      </c>
      <c r="BV139" s="246">
        <v>0.47377494754628541</v>
      </c>
      <c r="BW139" s="246">
        <v>0.54186275672091155</v>
      </c>
      <c r="BX139" s="246">
        <v>0.60995056589553787</v>
      </c>
      <c r="BY139" s="246">
        <v>0.7370906121916746</v>
      </c>
      <c r="BZ139" s="246">
        <v>0.8051784213663008</v>
      </c>
      <c r="CA139" s="246">
        <v>1</v>
      </c>
      <c r="CC139" s="452">
        <f t="shared" ref="CC139:CN145" si="414">DC139/EC139</f>
        <v>6086.3651840000002</v>
      </c>
      <c r="CD139" s="452">
        <f t="shared" si="414"/>
        <v>6878.8401839999997</v>
      </c>
      <c r="CE139" s="452">
        <f t="shared" si="414"/>
        <v>6878.8401839999997</v>
      </c>
      <c r="CF139" s="452">
        <f t="shared" si="414"/>
        <v>6878.8401839999997</v>
      </c>
      <c r="CG139" s="452">
        <f t="shared" si="414"/>
        <v>6878.8401839999997</v>
      </c>
      <c r="CH139" s="452">
        <f t="shared" si="414"/>
        <v>6878.8401839999997</v>
      </c>
      <c r="CI139" s="452">
        <f t="shared" si="414"/>
        <v>7663.829197</v>
      </c>
      <c r="CJ139" s="452">
        <f t="shared" si="414"/>
        <v>7663.829197</v>
      </c>
      <c r="CK139" s="452">
        <f t="shared" si="414"/>
        <v>7663.829197</v>
      </c>
      <c r="CL139" s="452">
        <f t="shared" si="414"/>
        <v>7663.829197</v>
      </c>
      <c r="CM139" s="452">
        <f t="shared" si="414"/>
        <v>7663.829197</v>
      </c>
      <c r="CN139" s="452">
        <f t="shared" si="414"/>
        <v>7663.829197</v>
      </c>
      <c r="CP139" s="453">
        <f t="shared" ref="CP139:DA145" si="415">DP139/EP139</f>
        <v>0</v>
      </c>
      <c r="CQ139" s="453">
        <f t="shared" si="415"/>
        <v>258.44189723322336</v>
      </c>
      <c r="CR139" s="453">
        <f t="shared" si="415"/>
        <v>812.25523715421548</v>
      </c>
      <c r="CS139" s="453">
        <f t="shared" si="415"/>
        <v>1366.0685770755711</v>
      </c>
      <c r="CT139" s="453">
        <f t="shared" si="415"/>
        <v>1919.8819169878359</v>
      </c>
      <c r="CU139" s="453">
        <f t="shared" si="415"/>
        <v>2473.6952569001005</v>
      </c>
      <c r="CV139" s="453">
        <f t="shared" si="415"/>
        <v>3630.9302758123654</v>
      </c>
      <c r="CW139" s="453">
        <f t="shared" si="415"/>
        <v>4152.7436157246302</v>
      </c>
      <c r="CX139" s="453">
        <f t="shared" si="415"/>
        <v>4674.5569556368955</v>
      </c>
      <c r="CY139" s="453">
        <f t="shared" si="415"/>
        <v>5648.9365545491601</v>
      </c>
      <c r="CZ139" s="453">
        <f t="shared" si="415"/>
        <v>6170.7498944614244</v>
      </c>
      <c r="DA139" s="453">
        <f t="shared" si="415"/>
        <v>7663.829197</v>
      </c>
      <c r="DC139" s="456">
        <v>6086365184</v>
      </c>
      <c r="DD139" s="453">
        <v>6878840184</v>
      </c>
      <c r="DE139" s="453">
        <v>6878840184</v>
      </c>
      <c r="DF139" s="453">
        <v>6878840184</v>
      </c>
      <c r="DG139" s="453">
        <v>6878840184</v>
      </c>
      <c r="DH139" s="453">
        <v>6878840184</v>
      </c>
      <c r="DI139" s="453">
        <v>7663829197</v>
      </c>
      <c r="DJ139" s="453">
        <v>7663829197</v>
      </c>
      <c r="DK139" s="453">
        <v>7663829197</v>
      </c>
      <c r="DL139" s="453">
        <v>7663829197</v>
      </c>
      <c r="DM139" s="453">
        <v>7663829197</v>
      </c>
      <c r="DN139" s="453">
        <v>7663829197</v>
      </c>
      <c r="DP139" s="453">
        <v>0</v>
      </c>
      <c r="DQ139" s="453">
        <v>258441897.23322335</v>
      </c>
      <c r="DR139" s="453">
        <v>812255237.15421546</v>
      </c>
      <c r="DS139" s="453">
        <v>1366068577.0755711</v>
      </c>
      <c r="DT139" s="453">
        <v>1919881916.9878359</v>
      </c>
      <c r="DU139" s="453">
        <v>2473695256.9001007</v>
      </c>
      <c r="DV139" s="453">
        <v>3630930275.8123655</v>
      </c>
      <c r="DW139" s="453">
        <v>4152743615.7246304</v>
      </c>
      <c r="DX139" s="453">
        <v>4674556955.6368952</v>
      </c>
      <c r="DY139" s="453">
        <v>5648936554.54916</v>
      </c>
      <c r="DZ139" s="453">
        <v>6170749894.4614248</v>
      </c>
      <c r="EA139" s="453">
        <v>7663829197</v>
      </c>
      <c r="EC139" s="456">
        <v>1000000</v>
      </c>
      <c r="ED139" s="453">
        <v>1000000</v>
      </c>
      <c r="EE139" s="453">
        <v>1000000</v>
      </c>
      <c r="EF139" s="453">
        <v>1000000</v>
      </c>
      <c r="EG139" s="453">
        <v>1000000</v>
      </c>
      <c r="EH139" s="453">
        <v>1000000</v>
      </c>
      <c r="EI139" s="453">
        <v>1000000</v>
      </c>
      <c r="EJ139" s="453">
        <v>1000000</v>
      </c>
      <c r="EK139" s="453">
        <v>1000000</v>
      </c>
      <c r="EL139" s="453">
        <v>1000000</v>
      </c>
      <c r="EM139" s="453">
        <v>1000000</v>
      </c>
      <c r="EN139" s="453">
        <v>1000000</v>
      </c>
      <c r="EP139" s="453">
        <v>1000000</v>
      </c>
      <c r="EQ139" s="453">
        <v>1000000</v>
      </c>
      <c r="ER139" s="453">
        <v>1000000</v>
      </c>
      <c r="ES139" s="453">
        <v>1000000</v>
      </c>
      <c r="ET139" s="453">
        <v>1000000</v>
      </c>
      <c r="EU139" s="453">
        <v>1000000</v>
      </c>
      <c r="EV139" s="453">
        <v>1000000</v>
      </c>
      <c r="EW139" s="453">
        <v>1000000</v>
      </c>
      <c r="EX139" s="453">
        <v>1000000</v>
      </c>
      <c r="EY139" s="453">
        <v>1000000</v>
      </c>
      <c r="EZ139" s="453">
        <v>1000000</v>
      </c>
      <c r="FA139" s="453">
        <v>1000000</v>
      </c>
    </row>
    <row r="140" spans="1:157" ht="49.5" customHeight="1">
      <c r="A140" s="556"/>
      <c r="B140" s="556" t="s">
        <v>180</v>
      </c>
      <c r="C140" s="218" t="s">
        <v>181</v>
      </c>
      <c r="D140" s="441" t="s">
        <v>267</v>
      </c>
      <c r="E140" s="177" t="s">
        <v>173</v>
      </c>
      <c r="F140" s="177" t="s">
        <v>161</v>
      </c>
      <c r="G140" s="177" t="s">
        <v>161</v>
      </c>
      <c r="H140" s="177" t="s">
        <v>161</v>
      </c>
      <c r="I140" s="177" t="s">
        <v>161</v>
      </c>
      <c r="J140" s="177" t="s">
        <v>161</v>
      </c>
      <c r="K140" s="177" t="s">
        <v>161</v>
      </c>
      <c r="L140" s="177" t="s">
        <v>161</v>
      </c>
      <c r="M140" s="177" t="s">
        <v>161</v>
      </c>
      <c r="N140" s="177" t="s">
        <v>161</v>
      </c>
      <c r="O140" s="177" t="s">
        <v>161</v>
      </c>
      <c r="P140" s="177"/>
      <c r="Q140" s="177"/>
      <c r="R140" s="177" t="s">
        <v>266</v>
      </c>
      <c r="S140" s="227"/>
      <c r="T140" s="437" t="s">
        <v>32</v>
      </c>
      <c r="U140" s="587">
        <v>202300000000358</v>
      </c>
      <c r="V140" s="572" t="s">
        <v>446</v>
      </c>
      <c r="W140" s="342">
        <f>+SUMIFS('[1]SIIF 30 de Junio 2026'!$P$4:$P$749,'[1]SIIF 30 de Junio 2026'!$A$4:$A$749,$B140,'[1]SIIF 30 de Junio 2026'!$B$4:$B$749,$C140,'[1]SIIF 30 de Junio 2026'!$C$4:$C$749,$D140)/1000000</f>
        <v>9247.8546609999994</v>
      </c>
      <c r="X140" s="342"/>
      <c r="Y140" s="342">
        <f>+SUMIFS('[1]SIIF 30 de Junio 2026'!$R$4:$R$749,'[1]SIIF 30 de Junio 2026'!$A$4:$A$749,$B140,'[1]SIIF 30 de Junio 2026'!$B$4:$B$749,$C140,'[1]SIIF 30 de Junio 2026'!$C$4:$C$749,$D140)/1000000</f>
        <v>0</v>
      </c>
      <c r="Z140" s="342"/>
      <c r="AA140" s="342">
        <f>+SUMIFS('[1]SIIF 30 de Junio 2026'!$Q$4:$Q$749,'[1]SIIF 30 de Junio 2026'!$A$4:$A$749,$B140,'[1]SIIF 30 de Junio 2026'!$B$4:$B$749,$C140,'[1]SIIF 30 de Junio 2026'!$C$4:$C$749,$D140)/1000000</f>
        <v>0</v>
      </c>
      <c r="AB140" s="342"/>
      <c r="AC140" s="342">
        <f>+AA140+AB140</f>
        <v>0</v>
      </c>
      <c r="AD140" s="403">
        <f>+SUMIFS('[1]SIIF 30 de Junio 2026'!$S$4:$S$749,'[1]SIIF 30 de Junio 2026'!$A$4:$A$749,$B140,'[1]SIIF 30 de Junio 2026'!$B$4:$B$749,$C140,'[1]SIIF 30 de Junio 2026'!$C$4:$C$749,$D140)/1000000</f>
        <v>9247.8546609999994</v>
      </c>
      <c r="AE140" s="342">
        <f>+SUMIFS('[1]SIIF 30 de Junio 2026'!$T$4:$T$749,'[1]SIIF 30 de Junio 2026'!$A$4:$A$749,$B140,'[1]SIIF 30 de Junio 2026'!$B$4:$B$749,$C140,'[1]SIIF 30 de Junio 2026'!$C$4:$C$749,$D140)/1000000</f>
        <v>0</v>
      </c>
      <c r="AF140" s="342">
        <f>+SUMIFS('[1]SIIF 30 de Junio 2026'!$U$4:$U$749,'[1]SIIF 30 de Junio 2026'!$A$4:$A$749,$B140,'[1]SIIF 30 de Junio 2026'!$B$4:$B$749,$C140,'[1]SIIF 30 de Junio 2026'!$C$4:$C$749,$D140)/1000000</f>
        <v>9247.8546609999994</v>
      </c>
      <c r="AG140" s="342">
        <f>+SUMIFS('[1]SIIF 30 de Junio 2026'!$V$4:$V$749,'[1]SIIF 30 de Junio 2026'!$A$4:$A$749,$B140,'[1]SIIF 30 de Junio 2026'!$B$4:$B$749,$C140,'[1]SIIF 30 de Junio 2026'!$C$4:$C$749,$D140)/1000000</f>
        <v>0</v>
      </c>
      <c r="AH140" s="408">
        <f>+SUMIFS('[1]SIIF 30 de Junio 2026'!$W$4:$W$749,'[1]SIIF 30 de Junio 2026'!$A$4:$A$749,$B140,'[1]SIIF 30 de Junio 2026'!$B$4:$B$749,$C140,'[1]SIIF 30 de Junio 2026'!$C$4:$C$749,$D140,'[1]SIIF 30 de Junio 2026'!$D$4:$D$749,$E140,'[1]SIIF 30 de Junio 2026'!$E$4:$E$749,$F140,'[1]SIIF 30 de Junio 2026'!$F$4:$F$749,$G140,'[1]SIIF 30 de Junio 2026'!$G$4:$G$749,$H140,'[1]SIIF 30 de Junio 2026'!$H$4:$H$749,$I140,'[1]SIIF 30 de Junio 2026'!$I$4:$I$749,$J140,'[1]SIIF 30 de Junio 2026'!$J$4:$J$749,$K140,'[1]SIIF 30 de Junio 2026'!$K$4:$K$749,$L140,'[1]SIIF 30 de Junio 2026'!$L$4:$L$749,$M140,'[1]SIIF 30 de Junio 2026'!$M$4:$M$749,$N140,'[1]SIIF 30 de Junio 2026'!$N$4:$N$749,$O140)/1000000</f>
        <v>4399.5437300000003</v>
      </c>
      <c r="AI140" s="241">
        <f>+AH140/AD140</f>
        <v>0.47573668610447906</v>
      </c>
      <c r="AJ140" s="241" t="e">
        <f t="shared" si="397"/>
        <v>#DIV/0!</v>
      </c>
      <c r="AK140" s="240">
        <f t="shared" si="399"/>
        <v>5970.1378087960702</v>
      </c>
      <c r="AL140" s="240">
        <f t="shared" si="400"/>
        <v>-1570.5940787960699</v>
      </c>
      <c r="AM140" s="166">
        <f t="shared" si="401"/>
        <v>0.64557002976845013</v>
      </c>
      <c r="AN140" s="403">
        <f>+SUMIFS('[1]SIIF 30 de Junio 2026'!$X$4:$X$749,'[1]SIIF 30 de Junio 2026'!$A$4:$A$749,$B140,'[1]SIIF 30 de Junio 2026'!$B$4:$B$749,$C140,'[1]SIIF 30 de Junio 2026'!$C$4:$C$749,$D140,'[1]SIIF 30 de Junio 2026'!$D$4:$D$749,$E140,'[1]SIIF 30 de Junio 2026'!$E$4:$E$749,$F140,'[1]SIIF 30 de Junio 2026'!$F$4:$F$749,$G140,'[1]SIIF 30 de Junio 2026'!$G$4:$G$749,$H140,'[1]SIIF 30 de Junio 2026'!$H$4:$H$749,$I140,'[1]SIIF 30 de Junio 2026'!$I$4:$I$749,$J140,'[1]SIIF 30 de Junio 2026'!$J$4:$J$749,$K140,'[1]SIIF 30 de Junio 2026'!$K$4:$K$749,$L140,'[1]SIIF 30 de Junio 2026'!$L$4:$L$749,$M140,'[1]SIIF 30 de Junio 2026'!$M$4:$M$749,$N140,'[1]SIIF 30 de Junio 2026'!$N$4:$N$749,$O140)/1000000</f>
        <v>2059.295611</v>
      </c>
      <c r="AO140" s="241">
        <f t="shared" si="402"/>
        <v>0.22267819797000593</v>
      </c>
      <c r="AP140" s="269" t="e">
        <f t="shared" si="403"/>
        <v>#DIV/0!</v>
      </c>
      <c r="AQ140" s="240">
        <f t="shared" si="404"/>
        <v>2514.4831488115587</v>
      </c>
      <c r="AR140" s="240">
        <f t="shared" si="405"/>
        <v>-455.18753781155874</v>
      </c>
      <c r="AS140" s="166">
        <f t="shared" si="406"/>
        <v>0.27189907724389556</v>
      </c>
      <c r="AT140" s="403">
        <f>+SUMIFS('[1]SIIF 30 de Junio 2026'!$Z$4:$Z$749,'[1]SIIF 30 de Junio 2026'!$A$4:$A$749,$B140,'[1]SIIF 30 de Junio 2026'!$B$4:$B$749,$C140,'[1]SIIF 30 de Junio 2026'!$C$4:$C$749,$D140,'[1]SIIF 30 de Junio 2026'!$D$4:$D$749,$E140,'[1]SIIF 30 de Junio 2026'!$E$4:$E$749,$F140,'[1]SIIF 30 de Junio 2026'!$F$4:$F$749,$G140,'[1]SIIF 30 de Junio 2026'!$G$4:$G$749,$H140,'[1]SIIF 30 de Junio 2026'!$H$4:$H$749,$I140,'[1]SIIF 30 de Junio 2026'!$I$4:$I$749,$J140,'[1]SIIF 30 de Junio 2026'!$J$4:$J$749,$K140,'[1]SIIF 30 de Junio 2026'!$K$4:$K$749,$L140,'[1]SIIF 30 de Junio 2026'!$L$4:$L$749,$M140,'[1]SIIF 30 de Junio 2026'!$M$4:$M$749,$N140,'[1]SIIF 30 de Junio 2026'!$N$4:$N$749,$O140)/1000000</f>
        <v>2047.795611</v>
      </c>
      <c r="AU140" s="241">
        <f t="shared" si="407"/>
        <v>0.22143466631628114</v>
      </c>
      <c r="AV140" s="408">
        <f t="shared" si="408"/>
        <v>4848.3109309999991</v>
      </c>
      <c r="AW140" s="343">
        <f t="shared" si="409"/>
        <v>2340.2481190000003</v>
      </c>
      <c r="AX140" s="359">
        <f t="shared" si="410"/>
        <v>7188.5590499999998</v>
      </c>
      <c r="AY140" s="358">
        <f t="shared" si="411"/>
        <v>-4399.5437300000003</v>
      </c>
      <c r="AZ140" s="186">
        <f t="shared" si="412"/>
        <v>2514.4831488115583</v>
      </c>
      <c r="BA140" s="244">
        <f t="shared" si="413"/>
        <v>0.81897371711291944</v>
      </c>
      <c r="BC140" s="245">
        <v>0.49715164473679008</v>
      </c>
      <c r="BD140" s="246">
        <v>0.64557002976845013</v>
      </c>
      <c r="BE140" s="246">
        <v>0.64557002976845013</v>
      </c>
      <c r="BF140" s="246">
        <v>0.64557002976845013</v>
      </c>
      <c r="BG140" s="246">
        <v>0.64557002976845013</v>
      </c>
      <c r="BH140" s="246">
        <v>0.64557002976845013</v>
      </c>
      <c r="BI140" s="246">
        <v>1</v>
      </c>
      <c r="BJ140" s="246">
        <v>1</v>
      </c>
      <c r="BK140" s="246">
        <v>1</v>
      </c>
      <c r="BL140" s="246">
        <v>1</v>
      </c>
      <c r="BM140" s="246">
        <v>1</v>
      </c>
      <c r="BN140" s="246">
        <v>1</v>
      </c>
      <c r="BP140" s="246">
        <v>0</v>
      </c>
      <c r="BQ140" s="246">
        <v>4.8776144072300263E-2</v>
      </c>
      <c r="BR140" s="246">
        <v>0.10455687736519909</v>
      </c>
      <c r="BS140" s="246">
        <v>0.1603376106580979</v>
      </c>
      <c r="BT140" s="246">
        <v>0.21611834395099674</v>
      </c>
      <c r="BU140" s="246">
        <v>0.27189907724389556</v>
      </c>
      <c r="BV140" s="246">
        <v>0.34690437022302717</v>
      </c>
      <c r="BW140" s="246">
        <v>0.49844018988159161</v>
      </c>
      <c r="BX140" s="246">
        <v>0.56831946277955614</v>
      </c>
      <c r="BY140" s="246">
        <v>0.75177364456000917</v>
      </c>
      <c r="BZ140" s="246">
        <v>0.80755437785290796</v>
      </c>
      <c r="CA140" s="246">
        <v>1</v>
      </c>
      <c r="CC140" s="452">
        <f t="shared" si="414"/>
        <v>4597.5861550029404</v>
      </c>
      <c r="CD140" s="452">
        <f t="shared" si="414"/>
        <v>5970.1378087960702</v>
      </c>
      <c r="CE140" s="452">
        <f t="shared" si="414"/>
        <v>5970.1378087960702</v>
      </c>
      <c r="CF140" s="452">
        <f t="shared" si="414"/>
        <v>5970.1378087960702</v>
      </c>
      <c r="CG140" s="452">
        <f t="shared" si="414"/>
        <v>5970.1378087960702</v>
      </c>
      <c r="CH140" s="452">
        <f t="shared" si="414"/>
        <v>5970.1378087960702</v>
      </c>
      <c r="CI140" s="452">
        <f t="shared" si="414"/>
        <v>9247.8546609999994</v>
      </c>
      <c r="CJ140" s="452">
        <f t="shared" si="414"/>
        <v>9247.8546609999994</v>
      </c>
      <c r="CK140" s="452">
        <f t="shared" si="414"/>
        <v>9247.8546609999994</v>
      </c>
      <c r="CL140" s="452">
        <f t="shared" si="414"/>
        <v>9247.8546609999994</v>
      </c>
      <c r="CM140" s="452">
        <f t="shared" si="414"/>
        <v>9247.8546609999994</v>
      </c>
      <c r="CN140" s="452">
        <f t="shared" si="414"/>
        <v>9247.8546609999994</v>
      </c>
      <c r="CP140" s="453">
        <f t="shared" si="415"/>
        <v>0</v>
      </c>
      <c r="CQ140" s="453">
        <f t="shared" si="415"/>
        <v>451.07469130462948</v>
      </c>
      <c r="CR140" s="453">
        <f t="shared" si="415"/>
        <v>966.92680568136177</v>
      </c>
      <c r="CS140" s="453">
        <f t="shared" si="415"/>
        <v>1482.7789200580939</v>
      </c>
      <c r="CT140" s="453">
        <f t="shared" si="415"/>
        <v>1998.6310344348265</v>
      </c>
      <c r="CU140" s="453">
        <f t="shared" si="415"/>
        <v>2514.4831488115587</v>
      </c>
      <c r="CV140" s="453">
        <f t="shared" si="415"/>
        <v>3208.121197088291</v>
      </c>
      <c r="CW140" s="453">
        <f t="shared" si="415"/>
        <v>4609.5024332262019</v>
      </c>
      <c r="CX140" s="453">
        <f t="shared" si="415"/>
        <v>5255.7357928029351</v>
      </c>
      <c r="CY140" s="453">
        <f t="shared" si="415"/>
        <v>6952.2934028612381</v>
      </c>
      <c r="CZ140" s="453">
        <f t="shared" si="415"/>
        <v>7468.1455172379701</v>
      </c>
      <c r="DA140" s="453">
        <f t="shared" si="415"/>
        <v>9247.8546609999994</v>
      </c>
      <c r="DC140" s="456">
        <v>4597586155.0029402</v>
      </c>
      <c r="DD140" s="453">
        <v>5970137808.7960701</v>
      </c>
      <c r="DE140" s="453">
        <v>5970137808.7960701</v>
      </c>
      <c r="DF140" s="453">
        <v>5970137808.7960701</v>
      </c>
      <c r="DG140" s="453">
        <v>5970137808.7960701</v>
      </c>
      <c r="DH140" s="453">
        <v>5970137808.7960701</v>
      </c>
      <c r="DI140" s="453">
        <v>9247854661</v>
      </c>
      <c r="DJ140" s="453">
        <v>9247854661</v>
      </c>
      <c r="DK140" s="453">
        <v>9247854661</v>
      </c>
      <c r="DL140" s="453">
        <v>9247854661</v>
      </c>
      <c r="DM140" s="453">
        <v>9247854661</v>
      </c>
      <c r="DN140" s="453">
        <v>9247854661</v>
      </c>
      <c r="DP140" s="453">
        <v>0</v>
      </c>
      <c r="DQ140" s="453">
        <v>451074691.3046295</v>
      </c>
      <c r="DR140" s="453">
        <v>966926805.68136179</v>
      </c>
      <c r="DS140" s="453">
        <v>1482778920.058094</v>
      </c>
      <c r="DT140" s="453">
        <v>1998631034.4348264</v>
      </c>
      <c r="DU140" s="453">
        <v>2514483148.8115587</v>
      </c>
      <c r="DV140" s="453">
        <v>3208121197.0882912</v>
      </c>
      <c r="DW140" s="453">
        <v>4609502433.226202</v>
      </c>
      <c r="DX140" s="453">
        <v>5255735792.8029346</v>
      </c>
      <c r="DY140" s="453">
        <v>6952293402.8612385</v>
      </c>
      <c r="DZ140" s="453">
        <v>7468145517.2379704</v>
      </c>
      <c r="EA140" s="453">
        <v>9247854661</v>
      </c>
      <c r="EC140" s="456">
        <v>1000000</v>
      </c>
      <c r="ED140" s="453">
        <v>1000000</v>
      </c>
      <c r="EE140" s="453">
        <v>1000000</v>
      </c>
      <c r="EF140" s="453">
        <v>1000000</v>
      </c>
      <c r="EG140" s="453">
        <v>1000000</v>
      </c>
      <c r="EH140" s="453">
        <v>1000000</v>
      </c>
      <c r="EI140" s="453">
        <v>1000000</v>
      </c>
      <c r="EJ140" s="453">
        <v>1000000</v>
      </c>
      <c r="EK140" s="453">
        <v>1000000</v>
      </c>
      <c r="EL140" s="453">
        <v>1000000</v>
      </c>
      <c r="EM140" s="453">
        <v>1000000</v>
      </c>
      <c r="EN140" s="453">
        <v>1000000</v>
      </c>
      <c r="EP140" s="453">
        <v>1000000</v>
      </c>
      <c r="EQ140" s="453">
        <v>1000000</v>
      </c>
      <c r="ER140" s="453">
        <v>1000000</v>
      </c>
      <c r="ES140" s="453">
        <v>1000000</v>
      </c>
      <c r="ET140" s="453">
        <v>1000000</v>
      </c>
      <c r="EU140" s="453">
        <v>1000000</v>
      </c>
      <c r="EV140" s="453">
        <v>1000000</v>
      </c>
      <c r="EW140" s="453">
        <v>1000000</v>
      </c>
      <c r="EX140" s="453">
        <v>1000000</v>
      </c>
      <c r="EY140" s="453">
        <v>1000000</v>
      </c>
      <c r="EZ140" s="453">
        <v>1000000</v>
      </c>
      <c r="FA140" s="453">
        <v>1000000</v>
      </c>
    </row>
    <row r="141" spans="1:157" ht="49.5" customHeight="1">
      <c r="A141" s="556"/>
      <c r="B141" s="556" t="s">
        <v>180</v>
      </c>
      <c r="C141" s="218" t="s">
        <v>181</v>
      </c>
      <c r="D141" s="441" t="s">
        <v>268</v>
      </c>
      <c r="E141" s="177" t="s">
        <v>173</v>
      </c>
      <c r="F141" s="177" t="s">
        <v>161</v>
      </c>
      <c r="G141" s="177" t="s">
        <v>161</v>
      </c>
      <c r="H141" s="177" t="s">
        <v>161</v>
      </c>
      <c r="I141" s="177" t="s">
        <v>161</v>
      </c>
      <c r="J141" s="177" t="s">
        <v>161</v>
      </c>
      <c r="K141" s="177" t="s">
        <v>161</v>
      </c>
      <c r="L141" s="177" t="s">
        <v>161</v>
      </c>
      <c r="M141" s="177" t="s">
        <v>161</v>
      </c>
      <c r="N141" s="177" t="s">
        <v>161</v>
      </c>
      <c r="O141" s="177" t="s">
        <v>161</v>
      </c>
      <c r="P141" s="177"/>
      <c r="Q141" s="177"/>
      <c r="R141" s="177" t="s">
        <v>266</v>
      </c>
      <c r="S141" s="227"/>
      <c r="T141" s="437" t="s">
        <v>33</v>
      </c>
      <c r="U141" s="587">
        <v>202300000000360</v>
      </c>
      <c r="V141" s="572" t="s">
        <v>445</v>
      </c>
      <c r="W141" s="342">
        <f>+SUMIFS('[1]SIIF 30 de Junio 2026'!$P$4:$P$749,'[1]SIIF 30 de Junio 2026'!$A$4:$A$749,$B141,'[1]SIIF 30 de Junio 2026'!$B$4:$B$749,$C141,'[1]SIIF 30 de Junio 2026'!$C$4:$C$749,$D141)/1000000</f>
        <v>22133.188567000001</v>
      </c>
      <c r="X141" s="342"/>
      <c r="Y141" s="342">
        <f>+SUMIFS('[1]SIIF 30 de Junio 2026'!$R$4:$R$749,'[1]SIIF 30 de Junio 2026'!$A$4:$A$749,$B141,'[1]SIIF 30 de Junio 2026'!$B$4:$B$749,$C141,'[1]SIIF 30 de Junio 2026'!$C$4:$C$749,$D141)/1000000</f>
        <v>0</v>
      </c>
      <c r="Z141" s="342"/>
      <c r="AA141" s="342">
        <f>+SUMIFS('[1]SIIF 30 de Junio 2026'!$Q$4:$Q$749,'[1]SIIF 30 de Junio 2026'!$A$4:$A$749,$B141,'[1]SIIF 30 de Junio 2026'!$B$4:$B$749,$C141,'[1]SIIF 30 de Junio 2026'!$C$4:$C$749,$D141)/1000000</f>
        <v>0</v>
      </c>
      <c r="AB141" s="342"/>
      <c r="AC141" s="342">
        <f>+AA141+AB141</f>
        <v>0</v>
      </c>
      <c r="AD141" s="403">
        <f>+SUMIFS('[1]SIIF 30 de Junio 2026'!$S$4:$S$749,'[1]SIIF 30 de Junio 2026'!$A$4:$A$749,$B141,'[1]SIIF 30 de Junio 2026'!$B$4:$B$749,$C141,'[1]SIIF 30 de Junio 2026'!$C$4:$C$749,$D141)/1000000</f>
        <v>22133.188567000001</v>
      </c>
      <c r="AE141" s="342">
        <f>+SUMIFS('[1]SIIF 30 de Junio 2026'!$T$4:$T$749,'[1]SIIF 30 de Junio 2026'!$A$4:$A$749,$B141,'[1]SIIF 30 de Junio 2026'!$B$4:$B$749,$C141,'[1]SIIF 30 de Junio 2026'!$C$4:$C$749,$D141)/1000000</f>
        <v>0</v>
      </c>
      <c r="AF141" s="342">
        <f>+SUMIFS('[1]SIIF 30 de Junio 2026'!$U$4:$U$749,'[1]SIIF 30 de Junio 2026'!$A$4:$A$749,$B141,'[1]SIIF 30 de Junio 2026'!$B$4:$B$749,$C141,'[1]SIIF 30 de Junio 2026'!$C$4:$C$749,$D141)/1000000</f>
        <v>22133.188567000001</v>
      </c>
      <c r="AG141" s="342">
        <f>+SUMIFS('[1]SIIF 30 de Junio 2026'!$V$4:$V$749,'[1]SIIF 30 de Junio 2026'!$A$4:$A$749,$B141,'[1]SIIF 30 de Junio 2026'!$B$4:$B$749,$C141,'[1]SIIF 30 de Junio 2026'!$C$4:$C$749,$D141)/1000000</f>
        <v>0</v>
      </c>
      <c r="AH141" s="408">
        <f>+SUMIFS('[1]SIIF 30 de Junio 2026'!$W$4:$W$749,'[1]SIIF 30 de Junio 2026'!$A$4:$A$749,$B141,'[1]SIIF 30 de Junio 2026'!$B$4:$B$749,$C141,'[1]SIIF 30 de Junio 2026'!$C$4:$C$749,$D141,'[1]SIIF 30 de Junio 2026'!$D$4:$D$749,$E141,'[1]SIIF 30 de Junio 2026'!$E$4:$E$749,$F141,'[1]SIIF 30 de Junio 2026'!$F$4:$F$749,$G141,'[1]SIIF 30 de Junio 2026'!$G$4:$G$749,$H141,'[1]SIIF 30 de Junio 2026'!$H$4:$H$749,$I141,'[1]SIIF 30 de Junio 2026'!$I$4:$I$749,$J141,'[1]SIIF 30 de Junio 2026'!$J$4:$J$749,$K141,'[1]SIIF 30 de Junio 2026'!$K$4:$K$749,$L141,'[1]SIIF 30 de Junio 2026'!$L$4:$L$749,$M141,'[1]SIIF 30 de Junio 2026'!$M$4:$M$749,$N141,'[1]SIIF 30 de Junio 2026'!$N$4:$N$749,$O141)/1000000</f>
        <v>21338.240752000002</v>
      </c>
      <c r="AI141" s="241">
        <f>+AH141/AD141</f>
        <v>0.96408344813972058</v>
      </c>
      <c r="AJ141" s="269">
        <v>0.99608261355856753</v>
      </c>
      <c r="AK141" s="240">
        <f t="shared" si="399"/>
        <v>21915.488567</v>
      </c>
      <c r="AL141" s="240">
        <f t="shared" si="400"/>
        <v>-577.24781499999881</v>
      </c>
      <c r="AM141" s="166">
        <f t="shared" si="401"/>
        <v>0.99016409229329994</v>
      </c>
      <c r="AN141" s="403">
        <f>+SUMIFS('[1]SIIF 30 de Junio 2026'!$X$4:$X$749,'[1]SIIF 30 de Junio 2026'!$A$4:$A$749,$B141,'[1]SIIF 30 de Junio 2026'!$B$4:$B$749,$C141,'[1]SIIF 30 de Junio 2026'!$C$4:$C$749,$D141,'[1]SIIF 30 de Junio 2026'!$D$4:$D$749,$E141,'[1]SIIF 30 de Junio 2026'!$E$4:$E$749,$F141,'[1]SIIF 30 de Junio 2026'!$F$4:$F$749,$G141,'[1]SIIF 30 de Junio 2026'!$G$4:$G$749,$H141,'[1]SIIF 30 de Junio 2026'!$H$4:$H$749,$I141,'[1]SIIF 30 de Junio 2026'!$I$4:$I$749,$J141,'[1]SIIF 30 de Junio 2026'!$J$4:$J$749,$K141,'[1]SIIF 30 de Junio 2026'!$K$4:$K$749,$L141,'[1]SIIF 30 de Junio 2026'!$L$4:$L$749,$M141,'[1]SIIF 30 de Junio 2026'!$M$4:$M$749,$N141,'[1]SIIF 30 de Junio 2026'!$N$4:$N$749,$O141)/1000000</f>
        <v>8875.4011389999996</v>
      </c>
      <c r="AO141" s="241">
        <f t="shared" si="402"/>
        <v>0.40099966221012495</v>
      </c>
      <c r="AP141" s="269" t="e">
        <f t="shared" si="403"/>
        <v>#DIV/0!</v>
      </c>
      <c r="AQ141" s="240">
        <f t="shared" si="404"/>
        <v>13312.732384463638</v>
      </c>
      <c r="AR141" s="240">
        <f t="shared" si="405"/>
        <v>-4437.331245463638</v>
      </c>
      <c r="AS141" s="166">
        <f t="shared" si="406"/>
        <v>0.60148280687910327</v>
      </c>
      <c r="AT141" s="403">
        <f>+SUMIFS('[1]SIIF 30 de Junio 2026'!$Z$4:$Z$749,'[1]SIIF 30 de Junio 2026'!$A$4:$A$749,$B141,'[1]SIIF 30 de Junio 2026'!$B$4:$B$749,$C141,'[1]SIIF 30 de Junio 2026'!$C$4:$C$749,$D141,'[1]SIIF 30 de Junio 2026'!$D$4:$D$749,$E141,'[1]SIIF 30 de Junio 2026'!$E$4:$E$749,$F141,'[1]SIIF 30 de Junio 2026'!$F$4:$F$749,$G141,'[1]SIIF 30 de Junio 2026'!$G$4:$G$749,$H141,'[1]SIIF 30 de Junio 2026'!$H$4:$H$749,$I141,'[1]SIIF 30 de Junio 2026'!$I$4:$I$749,$J141,'[1]SIIF 30 de Junio 2026'!$J$4:$J$749,$K141,'[1]SIIF 30 de Junio 2026'!$K$4:$K$749,$L141,'[1]SIIF 30 de Junio 2026'!$L$4:$L$749,$M141,'[1]SIIF 30 de Junio 2026'!$M$4:$M$749,$N141,'[1]SIIF 30 de Junio 2026'!$N$4:$N$749,$O141)/1000000</f>
        <v>8875.4011389999996</v>
      </c>
      <c r="AU141" s="241">
        <f t="shared" si="407"/>
        <v>0.40099966221012495</v>
      </c>
      <c r="AV141" s="408">
        <f t="shared" si="408"/>
        <v>794.94781499999954</v>
      </c>
      <c r="AW141" s="343">
        <f t="shared" si="409"/>
        <v>12462.839613000002</v>
      </c>
      <c r="AX141" s="359">
        <f t="shared" si="410"/>
        <v>13257.787428000001</v>
      </c>
      <c r="AY141" s="358">
        <f t="shared" si="411"/>
        <v>-21338.240752000002</v>
      </c>
      <c r="AZ141" s="186">
        <f t="shared" si="412"/>
        <v>13312.732384463638</v>
      </c>
      <c r="BA141" s="244">
        <f t="shared" si="413"/>
        <v>0.66668516144423229</v>
      </c>
      <c r="BC141" s="245">
        <v>0.85869286359114405</v>
      </c>
      <c r="BD141" s="246">
        <v>0.99016409229329994</v>
      </c>
      <c r="BE141" s="246">
        <v>0.99016409229329994</v>
      </c>
      <c r="BF141" s="246">
        <v>0.99016409229329994</v>
      </c>
      <c r="BG141" s="246">
        <v>0.99016409229329994</v>
      </c>
      <c r="BH141" s="246">
        <v>0.99016409229329994</v>
      </c>
      <c r="BI141" s="246">
        <v>1</v>
      </c>
      <c r="BJ141" s="246">
        <v>1</v>
      </c>
      <c r="BK141" s="246">
        <v>1</v>
      </c>
      <c r="BL141" s="246">
        <v>1</v>
      </c>
      <c r="BM141" s="246">
        <v>1</v>
      </c>
      <c r="BN141" s="246">
        <v>1</v>
      </c>
      <c r="BP141" s="246">
        <v>0</v>
      </c>
      <c r="BQ141" s="246">
        <v>0.28306346989759179</v>
      </c>
      <c r="BR141" s="246">
        <v>0.31150313528820056</v>
      </c>
      <c r="BS141" s="246">
        <v>0.33994280067880933</v>
      </c>
      <c r="BT141" s="246">
        <v>0.3683824660694181</v>
      </c>
      <c r="BU141" s="246">
        <v>0.60148280687910327</v>
      </c>
      <c r="BV141" s="246">
        <v>0.63385683535239201</v>
      </c>
      <c r="BW141" s="246">
        <v>0.66229650074300073</v>
      </c>
      <c r="BX141" s="246">
        <v>0.69368693844561946</v>
      </c>
      <c r="BY141" s="246">
        <v>0.72212660383622818</v>
      </c>
      <c r="BZ141" s="246">
        <v>0.95817771695792342</v>
      </c>
      <c r="CA141" s="246">
        <v>1</v>
      </c>
      <c r="CC141" s="452">
        <f t="shared" si="414"/>
        <v>19005.611070999999</v>
      </c>
      <c r="CD141" s="452">
        <f t="shared" si="414"/>
        <v>21915.488567</v>
      </c>
      <c r="CE141" s="452">
        <f t="shared" si="414"/>
        <v>21915.488567</v>
      </c>
      <c r="CF141" s="452">
        <f t="shared" si="414"/>
        <v>21915.488567</v>
      </c>
      <c r="CG141" s="452">
        <f t="shared" si="414"/>
        <v>21915.488567</v>
      </c>
      <c r="CH141" s="452">
        <f t="shared" si="414"/>
        <v>21915.488567</v>
      </c>
      <c r="CI141" s="452">
        <f t="shared" si="414"/>
        <v>22133.188567000001</v>
      </c>
      <c r="CJ141" s="452">
        <f t="shared" si="414"/>
        <v>22133.188567000001</v>
      </c>
      <c r="CK141" s="452">
        <f t="shared" si="414"/>
        <v>22133.188567000001</v>
      </c>
      <c r="CL141" s="452">
        <f t="shared" si="414"/>
        <v>22133.188567000001</v>
      </c>
      <c r="CM141" s="452">
        <f t="shared" si="414"/>
        <v>22133.188567000001</v>
      </c>
      <c r="CN141" s="452">
        <f t="shared" si="414"/>
        <v>22133.188567000001</v>
      </c>
      <c r="CP141" s="453">
        <f t="shared" si="415"/>
        <v>0</v>
      </c>
      <c r="CQ141" s="453">
        <f t="shared" si="415"/>
        <v>6265.0971556727272</v>
      </c>
      <c r="CR141" s="453">
        <f t="shared" si="415"/>
        <v>6894.5576325454549</v>
      </c>
      <c r="CS141" s="453">
        <f t="shared" si="415"/>
        <v>7524.0181094181826</v>
      </c>
      <c r="CT141" s="453">
        <f t="shared" si="415"/>
        <v>8153.4785862909093</v>
      </c>
      <c r="CU141" s="453">
        <f t="shared" si="415"/>
        <v>13312.732384463638</v>
      </c>
      <c r="CV141" s="453">
        <f t="shared" si="415"/>
        <v>14029.272861336365</v>
      </c>
      <c r="CW141" s="453">
        <f t="shared" si="415"/>
        <v>14658.733338209091</v>
      </c>
      <c r="CX141" s="453">
        <f t="shared" si="415"/>
        <v>15353.503815081818</v>
      </c>
      <c r="CY141" s="453">
        <f t="shared" si="415"/>
        <v>15982.964291954544</v>
      </c>
      <c r="CZ141" s="453">
        <f t="shared" si="415"/>
        <v>21207.528090127274</v>
      </c>
      <c r="DA141" s="453">
        <f t="shared" si="415"/>
        <v>22133.188567000001</v>
      </c>
      <c r="DC141" s="456">
        <v>19005611071</v>
      </c>
      <c r="DD141" s="453">
        <v>21915488567</v>
      </c>
      <c r="DE141" s="453">
        <v>21915488567</v>
      </c>
      <c r="DF141" s="453">
        <v>21915488567</v>
      </c>
      <c r="DG141" s="453">
        <v>21915488567</v>
      </c>
      <c r="DH141" s="453">
        <v>21915488567</v>
      </c>
      <c r="DI141" s="453">
        <v>22133188567</v>
      </c>
      <c r="DJ141" s="453">
        <v>22133188567</v>
      </c>
      <c r="DK141" s="453">
        <v>22133188567</v>
      </c>
      <c r="DL141" s="453">
        <v>22133188567</v>
      </c>
      <c r="DM141" s="453">
        <v>22133188567</v>
      </c>
      <c r="DN141" s="453">
        <v>22133188567</v>
      </c>
      <c r="DP141" s="453">
        <v>0</v>
      </c>
      <c r="DQ141" s="453">
        <v>6265097155.6727276</v>
      </c>
      <c r="DR141" s="453">
        <v>6894557632.545455</v>
      </c>
      <c r="DS141" s="453">
        <v>7524018109.4181824</v>
      </c>
      <c r="DT141" s="453">
        <v>8153478586.2909098</v>
      </c>
      <c r="DU141" s="453">
        <v>13312732384.463638</v>
      </c>
      <c r="DV141" s="453">
        <v>14029272861.336365</v>
      </c>
      <c r="DW141" s="453">
        <v>14658733338.209091</v>
      </c>
      <c r="DX141" s="453">
        <v>15353503815.081818</v>
      </c>
      <c r="DY141" s="453">
        <v>15982964291.954544</v>
      </c>
      <c r="DZ141" s="453">
        <v>21207528090.127274</v>
      </c>
      <c r="EA141" s="453">
        <v>22133188567</v>
      </c>
      <c r="EC141" s="456">
        <v>1000000</v>
      </c>
      <c r="ED141" s="453">
        <v>1000000</v>
      </c>
      <c r="EE141" s="453">
        <v>1000000</v>
      </c>
      <c r="EF141" s="453">
        <v>1000000</v>
      </c>
      <c r="EG141" s="453">
        <v>1000000</v>
      </c>
      <c r="EH141" s="453">
        <v>1000000</v>
      </c>
      <c r="EI141" s="453">
        <v>1000000</v>
      </c>
      <c r="EJ141" s="453">
        <v>1000000</v>
      </c>
      <c r="EK141" s="453">
        <v>1000000</v>
      </c>
      <c r="EL141" s="453">
        <v>1000000</v>
      </c>
      <c r="EM141" s="453">
        <v>1000000</v>
      </c>
      <c r="EN141" s="453">
        <v>1000000</v>
      </c>
      <c r="EP141" s="453">
        <v>1000000</v>
      </c>
      <c r="EQ141" s="453">
        <v>1000000</v>
      </c>
      <c r="ER141" s="453">
        <v>1000000</v>
      </c>
      <c r="ES141" s="453">
        <v>1000000</v>
      </c>
      <c r="ET141" s="453">
        <v>1000000</v>
      </c>
      <c r="EU141" s="453">
        <v>1000000</v>
      </c>
      <c r="EV141" s="453">
        <v>1000000</v>
      </c>
      <c r="EW141" s="453">
        <v>1000000</v>
      </c>
      <c r="EX141" s="453">
        <v>1000000</v>
      </c>
      <c r="EY141" s="453">
        <v>1000000</v>
      </c>
      <c r="EZ141" s="453">
        <v>1000000</v>
      </c>
      <c r="FA141" s="453">
        <v>1000000</v>
      </c>
    </row>
    <row r="142" spans="1:157" ht="55.5" customHeight="1">
      <c r="A142" s="556"/>
      <c r="B142" s="556" t="s">
        <v>180</v>
      </c>
      <c r="C142" s="218" t="s">
        <v>181</v>
      </c>
      <c r="D142" s="544" t="s">
        <v>269</v>
      </c>
      <c r="E142" s="177" t="s">
        <v>173</v>
      </c>
      <c r="F142" s="177" t="s">
        <v>161</v>
      </c>
      <c r="G142" s="177" t="s">
        <v>161</v>
      </c>
      <c r="H142" s="177" t="s">
        <v>161</v>
      </c>
      <c r="I142" s="177" t="s">
        <v>161</v>
      </c>
      <c r="J142" s="177" t="s">
        <v>161</v>
      </c>
      <c r="K142" s="177" t="s">
        <v>161</v>
      </c>
      <c r="L142" s="177" t="s">
        <v>161</v>
      </c>
      <c r="M142" s="177" t="s">
        <v>161</v>
      </c>
      <c r="N142" s="177" t="s">
        <v>161</v>
      </c>
      <c r="O142" s="177" t="s">
        <v>161</v>
      </c>
      <c r="P142" s="177"/>
      <c r="Q142" s="177"/>
      <c r="R142" s="177"/>
      <c r="S142" s="227"/>
      <c r="T142" s="437" t="s">
        <v>34</v>
      </c>
      <c r="U142" s="533">
        <v>202400000000206</v>
      </c>
      <c r="V142" s="550" t="s">
        <v>444</v>
      </c>
      <c r="W142" s="342">
        <f>+SUMIFS('[1]SIIF 30 de Junio 2026'!$P$4:$P$749,'[1]SIIF 30 de Junio 2026'!$A$4:$A$749,$B142,'[1]SIIF 30 de Junio 2026'!$B$4:$B$749,$C142,'[1]SIIF 30 de Junio 2026'!$C$4:$C$749,$D142)/1000000</f>
        <v>13392.773642</v>
      </c>
      <c r="X142" s="342"/>
      <c r="Y142" s="342">
        <f>+SUMIFS('[1]SIIF 30 de Junio 2026'!$R$4:$R$749,'[1]SIIF 30 de Junio 2026'!$A$4:$A$749,$B142,'[1]SIIF 30 de Junio 2026'!$B$4:$B$749,$C142,'[1]SIIF 30 de Junio 2026'!$C$4:$C$749,$D142)/1000000</f>
        <v>0</v>
      </c>
      <c r="Z142" s="342"/>
      <c r="AA142" s="342">
        <f>+SUMIFS('[1]SIIF 30 de Junio 2026'!$Q$4:$Q$749,'[1]SIIF 30 de Junio 2026'!$A$4:$A$749,$B142,'[1]SIIF 30 de Junio 2026'!$B$4:$B$749,$C142,'[1]SIIF 30 de Junio 2026'!$C$4:$C$749,#REF!)/1000000</f>
        <v>0</v>
      </c>
      <c r="AB142" s="342"/>
      <c r="AC142" s="342"/>
      <c r="AD142" s="403">
        <f>+SUMIFS('[1]SIIF 30 de Junio 2026'!$S$4:$S$749,'[1]SIIF 30 de Junio 2026'!$A$4:$A$749,$B142,'[1]SIIF 30 de Junio 2026'!$B$4:$B$749,$C142,'[1]SIIF 30 de Junio 2026'!$C$4:$C$749,$D142)/1000000</f>
        <v>13392.773642</v>
      </c>
      <c r="AE142" s="342">
        <f>+SUMIFS('[1]SIIF 30 de Junio 2026'!$T$4:$T$749,'[1]SIIF 30 de Junio 2026'!$A$4:$A$749,$B142,'[1]SIIF 30 de Junio 2026'!$B$4:$B$749,$C142,'[1]SIIF 30 de Junio 2026'!$C$4:$C$749,$D142)/1000000</f>
        <v>0</v>
      </c>
      <c r="AF142" s="342">
        <f>+SUMIFS('[1]SIIF 30 de Junio 2026'!$U$4:$U$749,'[1]SIIF 30 de Junio 2026'!$A$4:$A$749,$B142,'[1]SIIF 30 de Junio 2026'!$B$4:$B$749,$C142,'[1]SIIF 30 de Junio 2026'!$C$4:$C$749,$D142)/1000000</f>
        <v>0</v>
      </c>
      <c r="AG142" s="342">
        <f>+SUMIFS('[1]SIIF 30 de Junio 2026'!$V$4:$V$749,'[1]SIIF 30 de Junio 2026'!$A$4:$A$749,$B142,'[1]SIIF 30 de Junio 2026'!$B$4:$B$749,$C142,'[1]SIIF 30 de Junio 2026'!$C$4:$C$749,$D142)/1000000</f>
        <v>13392.773642</v>
      </c>
      <c r="AH142" s="408">
        <f>+SUMIFS('[1]SIIF 30 de Junio 2026'!$W$4:$W$749,'[1]SIIF 30 de Junio 2026'!$A$4:$A$749,$B142,'[1]SIIF 30 de Junio 2026'!$B$4:$B$749,$C142,'[1]SIIF 30 de Junio 2026'!$C$4:$C$749,$D142,'[1]SIIF 30 de Junio 2026'!$D$4:$D$749,$E142,'[1]SIIF 30 de Junio 2026'!$E$4:$E$749,$F142,'[1]SIIF 30 de Junio 2026'!$F$4:$F$749,$G142,'[1]SIIF 30 de Junio 2026'!$G$4:$G$749,$H142,'[1]SIIF 30 de Junio 2026'!$H$4:$H$749,$I142,'[1]SIIF 30 de Junio 2026'!$I$4:$I$749,$J142,'[1]SIIF 30 de Junio 2026'!$J$4:$J$749,$K142,'[1]SIIF 30 de Junio 2026'!$K$4:$K$749,$L142,'[1]SIIF 30 de Junio 2026'!$L$4:$L$749,$M142,'[1]SIIF 30 de Junio 2026'!$M$4:$M$749,$N142,'[1]SIIF 30 de Junio 2026'!$N$4:$N$749,$O142)/1000000</f>
        <v>0</v>
      </c>
      <c r="AI142" s="241">
        <f>+AH142/AD142</f>
        <v>0</v>
      </c>
      <c r="AJ142" s="242">
        <f>+AH142/AG142</f>
        <v>0</v>
      </c>
      <c r="AK142" s="240">
        <f t="shared" si="399"/>
        <v>0</v>
      </c>
      <c r="AL142" s="240">
        <f t="shared" si="400"/>
        <v>0</v>
      </c>
      <c r="AM142" s="166">
        <f>INDEX(BC142:BN142,MATCH($W$1,$BC$86:$BN$86,0))</f>
        <v>0</v>
      </c>
      <c r="AN142" s="403">
        <f>+SUMIFS('[1]SIIF 30 de Junio 2026'!$X$4:$X$749,'[1]SIIF 30 de Junio 2026'!$A$4:$A$749,$B142,'[1]SIIF 30 de Junio 2026'!$B$4:$B$749,$C142,'[1]SIIF 30 de Junio 2026'!$C$4:$C$749,$D142,'[1]SIIF 30 de Junio 2026'!$D$4:$D$749,$E142,'[1]SIIF 30 de Junio 2026'!$E$4:$E$749,$F142,'[1]SIIF 30 de Junio 2026'!$F$4:$F$749,$G142,'[1]SIIF 30 de Junio 2026'!$G$4:$G$749,$H142,'[1]SIIF 30 de Junio 2026'!$H$4:$H$749,$I142,'[1]SIIF 30 de Junio 2026'!$I$4:$I$749,$J142,'[1]SIIF 30 de Junio 2026'!$J$4:$J$749,$K142,'[1]SIIF 30 de Junio 2026'!$K$4:$K$749,$L142,'[1]SIIF 30 de Junio 2026'!$L$4:$L$749,$M142,'[1]SIIF 30 de Junio 2026'!$M$4:$M$749,$N142,'[1]SIIF 30 de Junio 2026'!$N$4:$N$749,$O142)/1000000</f>
        <v>0</v>
      </c>
      <c r="AO142" s="241">
        <f>+AN142/AD142</f>
        <v>0</v>
      </c>
      <c r="AP142" s="242">
        <f>+AN142/AG142</f>
        <v>0</v>
      </c>
      <c r="AQ142" s="240">
        <f t="shared" si="404"/>
        <v>0</v>
      </c>
      <c r="AR142" s="240">
        <f t="shared" si="405"/>
        <v>0</v>
      </c>
      <c r="AS142" s="166">
        <f>INDEX(BP142:CA142,MATCH($W$1,$BP$86:$CA$86,0))</f>
        <v>0</v>
      </c>
      <c r="AT142" s="403">
        <f>+SUMIFS('[1]SIIF 30 de Junio 2026'!$Z$4:$Z$749,'[1]SIIF 30 de Junio 2026'!$A$4:$A$749,$B142,'[1]SIIF 30 de Junio 2026'!$B$4:$B$749,$C142,'[1]SIIF 30 de Junio 2026'!$C$4:$C$749,$D142,'[1]SIIF 30 de Junio 2026'!$D$4:$D$749,$E142,'[1]SIIF 30 de Junio 2026'!$E$4:$E$749,$F142,'[1]SIIF 30 de Junio 2026'!$F$4:$F$749,$G142,'[1]SIIF 30 de Junio 2026'!$G$4:$G$749,$H142,'[1]SIIF 30 de Junio 2026'!$H$4:$H$749,$I142,'[1]SIIF 30 de Junio 2026'!$I$4:$I$749,$J142,'[1]SIIF 30 de Junio 2026'!$J$4:$J$749,$K142,'[1]SIIF 30 de Junio 2026'!$K$4:$K$749,$L142,'[1]SIIF 30 de Junio 2026'!$L$4:$L$749,$M142,'[1]SIIF 30 de Junio 2026'!$M$4:$M$749,$N142,'[1]SIIF 30 de Junio 2026'!$N$4:$N$749,$O142)/1000000</f>
        <v>0</v>
      </c>
      <c r="AU142" s="241">
        <f>+AT142/AD142</f>
        <v>0</v>
      </c>
      <c r="AV142" s="403">
        <f t="shared" si="408"/>
        <v>13392.773642</v>
      </c>
      <c r="AW142" s="343">
        <f t="shared" si="409"/>
        <v>0</v>
      </c>
      <c r="AX142" s="359">
        <f t="shared" si="410"/>
        <v>13392.773642</v>
      </c>
      <c r="AY142" s="343">
        <f>+AG142-AH142</f>
        <v>13392.773642</v>
      </c>
      <c r="AZ142" s="186">
        <f t="shared" si="412"/>
        <v>0</v>
      </c>
      <c r="BA142" s="244"/>
      <c r="BC142" s="561"/>
      <c r="BD142" s="274"/>
      <c r="BE142" s="274"/>
      <c r="BF142" s="274"/>
      <c r="BG142" s="274"/>
      <c r="BH142" s="274"/>
      <c r="BI142" s="274"/>
      <c r="BJ142" s="274"/>
      <c r="BK142" s="274"/>
      <c r="BL142" s="274"/>
      <c r="BM142" s="274"/>
      <c r="BN142" s="274"/>
      <c r="BP142" s="274"/>
      <c r="BQ142" s="274"/>
      <c r="BR142" s="274"/>
      <c r="BS142" s="274"/>
      <c r="BT142" s="274"/>
      <c r="BU142" s="274"/>
      <c r="BV142" s="274"/>
      <c r="BW142" s="274"/>
      <c r="BX142" s="274"/>
      <c r="BY142" s="274"/>
      <c r="BZ142" s="274"/>
      <c r="CA142" s="274"/>
      <c r="CC142" s="452">
        <f t="shared" si="414"/>
        <v>0</v>
      </c>
      <c r="CD142" s="452">
        <f t="shared" si="414"/>
        <v>0</v>
      </c>
      <c r="CE142" s="452">
        <f t="shared" si="414"/>
        <v>0</v>
      </c>
      <c r="CF142" s="452">
        <f t="shared" si="414"/>
        <v>0</v>
      </c>
      <c r="CG142" s="452">
        <f t="shared" si="414"/>
        <v>0</v>
      </c>
      <c r="CH142" s="452">
        <f t="shared" si="414"/>
        <v>0</v>
      </c>
      <c r="CI142" s="452">
        <f t="shared" si="414"/>
        <v>0</v>
      </c>
      <c r="CJ142" s="452">
        <f t="shared" si="414"/>
        <v>0</v>
      </c>
      <c r="CK142" s="452">
        <f t="shared" si="414"/>
        <v>0</v>
      </c>
      <c r="CL142" s="452">
        <f t="shared" si="414"/>
        <v>0</v>
      </c>
      <c r="CM142" s="452">
        <f t="shared" si="414"/>
        <v>0</v>
      </c>
      <c r="CN142" s="452">
        <f t="shared" si="414"/>
        <v>0</v>
      </c>
      <c r="CP142" s="453">
        <f t="shared" si="415"/>
        <v>0</v>
      </c>
      <c r="CQ142" s="453">
        <f t="shared" si="415"/>
        <v>0</v>
      </c>
      <c r="CR142" s="453">
        <f t="shared" si="415"/>
        <v>0</v>
      </c>
      <c r="CS142" s="453">
        <f t="shared" si="415"/>
        <v>0</v>
      </c>
      <c r="CT142" s="453">
        <f t="shared" si="415"/>
        <v>0</v>
      </c>
      <c r="CU142" s="453">
        <f t="shared" si="415"/>
        <v>0</v>
      </c>
      <c r="CV142" s="453">
        <f t="shared" si="415"/>
        <v>0</v>
      </c>
      <c r="CW142" s="453">
        <f t="shared" si="415"/>
        <v>0</v>
      </c>
      <c r="CX142" s="453">
        <f t="shared" si="415"/>
        <v>0</v>
      </c>
      <c r="CY142" s="453">
        <f t="shared" si="415"/>
        <v>0</v>
      </c>
      <c r="CZ142" s="453">
        <f t="shared" si="415"/>
        <v>0</v>
      </c>
      <c r="DA142" s="453">
        <f>EA142/FA142</f>
        <v>0</v>
      </c>
      <c r="DC142" s="456"/>
      <c r="DD142" s="459"/>
      <c r="DE142" s="459"/>
      <c r="DF142" s="459"/>
      <c r="DG142" s="459"/>
      <c r="DH142" s="459"/>
      <c r="DI142" s="459"/>
      <c r="DJ142" s="459"/>
      <c r="DK142" s="459"/>
      <c r="DL142" s="459"/>
      <c r="DM142" s="459"/>
      <c r="DN142" s="459"/>
      <c r="DP142" s="459"/>
      <c r="DQ142" s="459"/>
      <c r="DR142" s="459"/>
      <c r="DS142" s="459"/>
      <c r="DT142" s="459"/>
      <c r="DU142" s="459"/>
      <c r="DV142" s="459"/>
      <c r="DW142" s="459"/>
      <c r="DX142" s="459"/>
      <c r="DY142" s="459"/>
      <c r="DZ142" s="459"/>
      <c r="EA142" s="459"/>
      <c r="EC142" s="456">
        <v>1000000</v>
      </c>
      <c r="ED142" s="459">
        <v>1000000</v>
      </c>
      <c r="EE142" s="459">
        <v>1000000</v>
      </c>
      <c r="EF142" s="459">
        <v>1000000</v>
      </c>
      <c r="EG142" s="459">
        <v>1000000</v>
      </c>
      <c r="EH142" s="459">
        <v>1000000</v>
      </c>
      <c r="EI142" s="459">
        <v>1000000</v>
      </c>
      <c r="EJ142" s="459">
        <v>1000000</v>
      </c>
      <c r="EK142" s="459">
        <v>1000000</v>
      </c>
      <c r="EL142" s="459">
        <v>1000000</v>
      </c>
      <c r="EM142" s="459">
        <v>1000000</v>
      </c>
      <c r="EN142" s="459">
        <v>1000000</v>
      </c>
      <c r="EP142" s="459">
        <v>1000000</v>
      </c>
      <c r="EQ142" s="459">
        <v>1000000</v>
      </c>
      <c r="ER142" s="459">
        <v>1000000</v>
      </c>
      <c r="ES142" s="459">
        <v>1000000</v>
      </c>
      <c r="ET142" s="459">
        <v>1000000</v>
      </c>
      <c r="EU142" s="459">
        <v>1000000</v>
      </c>
      <c r="EV142" s="459">
        <v>1000000</v>
      </c>
      <c r="EW142" s="459">
        <v>1000000</v>
      </c>
      <c r="EX142" s="459">
        <v>1000000</v>
      </c>
      <c r="EY142" s="459">
        <v>1000000</v>
      </c>
      <c r="EZ142" s="459">
        <v>1000000</v>
      </c>
      <c r="FA142" s="459">
        <v>1000000</v>
      </c>
    </row>
    <row r="143" spans="1:157" ht="55.5" customHeight="1">
      <c r="A143" s="556"/>
      <c r="B143" s="556" t="s">
        <v>180</v>
      </c>
      <c r="C143" s="218" t="s">
        <v>181</v>
      </c>
      <c r="D143" s="544" t="s">
        <v>443</v>
      </c>
      <c r="E143" s="177" t="s">
        <v>173</v>
      </c>
      <c r="F143" s="177" t="s">
        <v>161</v>
      </c>
      <c r="G143" s="177" t="s">
        <v>161</v>
      </c>
      <c r="H143" s="177" t="s">
        <v>161</v>
      </c>
      <c r="I143" s="177" t="s">
        <v>161</v>
      </c>
      <c r="J143" s="177" t="s">
        <v>161</v>
      </c>
      <c r="K143" s="177" t="s">
        <v>161</v>
      </c>
      <c r="L143" s="177" t="s">
        <v>161</v>
      </c>
      <c r="M143" s="177" t="s">
        <v>161</v>
      </c>
      <c r="N143" s="177" t="s">
        <v>161</v>
      </c>
      <c r="O143" s="177" t="s">
        <v>161</v>
      </c>
      <c r="P143" s="177"/>
      <c r="Q143" s="177"/>
      <c r="R143" s="177"/>
      <c r="S143" s="227"/>
      <c r="T143" s="437" t="s">
        <v>442</v>
      </c>
      <c r="U143" s="588" t="s">
        <v>492</v>
      </c>
      <c r="V143" s="550" t="s">
        <v>441</v>
      </c>
      <c r="W143" s="342">
        <f>+SUMIFS('[1]SIIF 30 de Junio 2026'!$P$4:$P$749,'[1]SIIF 30 de Junio 2026'!$A$4:$A$749,$B143,'[1]SIIF 30 de Junio 2026'!$B$4:$B$749,$C143,'[1]SIIF 30 de Junio 2026'!$C$4:$C$749,$D143)/1000000</f>
        <v>9680</v>
      </c>
      <c r="X143" s="342"/>
      <c r="Y143" s="342">
        <f>+SUMIFS('[1]SIIF 30 de Junio 2026'!$R$4:$R$749,'[1]SIIF 30 de Junio 2026'!$A$4:$A$749,$B143,'[1]SIIF 30 de Junio 2026'!$B$4:$B$749,$C143,'[1]SIIF 30 de Junio 2026'!$C$4:$C$749,$D143)/1000000</f>
        <v>0</v>
      </c>
      <c r="Z143" s="342"/>
      <c r="AA143" s="342">
        <f>+SUMIFS('[1]SIIF 30 de Junio 2026'!$Q$4:$Q$749,'[1]SIIF 30 de Junio 2026'!$A$4:$A$749,$B143,'[1]SIIF 30 de Junio 2026'!$B$4:$B$749,$C143,'[1]SIIF 30 de Junio 2026'!$C$4:$C$749,#REF!)/1000000</f>
        <v>0</v>
      </c>
      <c r="AB143" s="342"/>
      <c r="AC143" s="342"/>
      <c r="AD143" s="403">
        <f>+SUMIFS('[1]SIIF 30 de Junio 2026'!$S$4:$S$749,'[1]SIIF 30 de Junio 2026'!$A$4:$A$749,$B143,'[1]SIIF 30 de Junio 2026'!$B$4:$B$749,$C143,'[1]SIIF 30 de Junio 2026'!$C$4:$C$749,$D143)/1000000</f>
        <v>9680</v>
      </c>
      <c r="AE143" s="342">
        <f>+SUMIFS('[1]SIIF 30 de Junio 2026'!$T$4:$T$749,'[1]SIIF 30 de Junio 2026'!$A$4:$A$749,$B143,'[1]SIIF 30 de Junio 2026'!$B$4:$B$749,$C143,'[1]SIIF 30 de Junio 2026'!$C$4:$C$749,$D143)/1000000</f>
        <v>0</v>
      </c>
      <c r="AF143" s="342">
        <f>+SUMIFS('[1]SIIF 30 de Junio 2026'!$U$4:$U$749,'[1]SIIF 30 de Junio 2026'!$A$4:$A$749,$B143,'[1]SIIF 30 de Junio 2026'!$B$4:$B$749,$C143,'[1]SIIF 30 de Junio 2026'!$C$4:$C$749,$D143)/1000000</f>
        <v>9680</v>
      </c>
      <c r="AG143" s="342">
        <f>+SUMIFS('[1]SIIF 30 de Junio 2026'!$V$4:$V$749,'[1]SIIF 30 de Junio 2026'!$A$4:$A$749,$B143,'[1]SIIF 30 de Junio 2026'!$B$4:$B$749,$C143,'[1]SIIF 30 de Junio 2026'!$C$4:$C$749,$D143)/1000000</f>
        <v>0</v>
      </c>
      <c r="AH143" s="408">
        <f>+SUMIFS('[1]SIIF 30 de Junio 2026'!$W$4:$W$749,'[1]SIIF 30 de Junio 2026'!$A$4:$A$749,$B143,'[1]SIIF 30 de Junio 2026'!$B$4:$B$749,$C143,'[1]SIIF 30 de Junio 2026'!$C$4:$C$749,$D143,'[1]SIIF 30 de Junio 2026'!$D$4:$D$749,$E143,'[1]SIIF 30 de Junio 2026'!$E$4:$E$749,$F143,'[1]SIIF 30 de Junio 2026'!$F$4:$F$749,$G143,'[1]SIIF 30 de Junio 2026'!$G$4:$G$749,$H143,'[1]SIIF 30 de Junio 2026'!$H$4:$H$749,$I143,'[1]SIIF 30 de Junio 2026'!$I$4:$I$749,$J143,'[1]SIIF 30 de Junio 2026'!$J$4:$J$749,$K143,'[1]SIIF 30 de Junio 2026'!$K$4:$K$749,$L143,'[1]SIIF 30 de Junio 2026'!$L$4:$L$749,$M143,'[1]SIIF 30 de Junio 2026'!$M$4:$M$749,$N143,'[1]SIIF 30 de Junio 2026'!$N$4:$N$749,$O143)/1000000</f>
        <v>5305.1450111800004</v>
      </c>
      <c r="AI143" s="241">
        <f>+AH143/AD143</f>
        <v>0.54805217057644628</v>
      </c>
      <c r="AJ143" s="242" t="e">
        <f>+AH143/AG143</f>
        <v>#DIV/0!</v>
      </c>
      <c r="AK143" s="240">
        <f t="shared" si="399"/>
        <v>5941.5</v>
      </c>
      <c r="AL143" s="240">
        <f t="shared" si="400"/>
        <v>-636.35498881999956</v>
      </c>
      <c r="AM143" s="166">
        <f>INDEX(BC143:BN143,MATCH($W$1,$BC$86:$BN$86,0))</f>
        <v>0.61379132231404954</v>
      </c>
      <c r="AN143" s="403">
        <f>+SUMIFS('[1]SIIF 30 de Junio 2026'!$X$4:$X$749,'[1]SIIF 30 de Junio 2026'!$A$4:$A$749,$B143,'[1]SIIF 30 de Junio 2026'!$B$4:$B$749,$C143,'[1]SIIF 30 de Junio 2026'!$C$4:$C$749,$D143,'[1]SIIF 30 de Junio 2026'!$D$4:$D$749,$E143,'[1]SIIF 30 de Junio 2026'!$E$4:$E$749,$F143,'[1]SIIF 30 de Junio 2026'!$F$4:$F$749,$G143,'[1]SIIF 30 de Junio 2026'!$G$4:$G$749,$H143,'[1]SIIF 30 de Junio 2026'!$H$4:$H$749,$I143,'[1]SIIF 30 de Junio 2026'!$I$4:$I$749,$J143,'[1]SIIF 30 de Junio 2026'!$J$4:$J$749,$K143,'[1]SIIF 30 de Junio 2026'!$K$4:$K$749,$L143,'[1]SIIF 30 de Junio 2026'!$L$4:$L$749,$M143,'[1]SIIF 30 de Junio 2026'!$M$4:$M$749,$N143,'[1]SIIF 30 de Junio 2026'!$N$4:$N$749,$O143)/1000000</f>
        <v>2154.7892169499996</v>
      </c>
      <c r="AO143" s="241">
        <f>+AN143/AD143</f>
        <v>0.22260219183367766</v>
      </c>
      <c r="AP143" s="242" t="e">
        <f>+AN143/AG143</f>
        <v>#DIV/0!</v>
      </c>
      <c r="AQ143" s="240">
        <f t="shared" si="404"/>
        <v>2213.7077474850066</v>
      </c>
      <c r="AR143" s="240">
        <f t="shared" si="405"/>
        <v>-58.918530535006994</v>
      </c>
      <c r="AS143" s="166">
        <f>INDEX(BP143:CA143,MATCH($W$1,$BP$86:$CA$86,0))</f>
        <v>0.22868881688894699</v>
      </c>
      <c r="AT143" s="403">
        <f>+SUMIFS('[1]SIIF 30 de Junio 2026'!$Z$4:$Z$749,'[1]SIIF 30 de Junio 2026'!$A$4:$A$749,$B143,'[1]SIIF 30 de Junio 2026'!$B$4:$B$749,$C143,'[1]SIIF 30 de Junio 2026'!$C$4:$C$749,$D143,'[1]SIIF 30 de Junio 2026'!$D$4:$D$749,$E143,'[1]SIIF 30 de Junio 2026'!$E$4:$E$749,$F143,'[1]SIIF 30 de Junio 2026'!$F$4:$F$749,$G143,'[1]SIIF 30 de Junio 2026'!$G$4:$G$749,$H143,'[1]SIIF 30 de Junio 2026'!$H$4:$H$749,$I143,'[1]SIIF 30 de Junio 2026'!$I$4:$I$749,$J143,'[1]SIIF 30 de Junio 2026'!$J$4:$J$749,$K143,'[1]SIIF 30 de Junio 2026'!$K$4:$K$749,$L143,'[1]SIIF 30 de Junio 2026'!$L$4:$L$749,$M143,'[1]SIIF 30 de Junio 2026'!$M$4:$M$749,$N143,'[1]SIIF 30 de Junio 2026'!$N$4:$N$749,$O143)/1000000</f>
        <v>2154.7892169499996</v>
      </c>
      <c r="AU143" s="241">
        <f>+AT143/AD143</f>
        <v>0.22260219183367766</v>
      </c>
      <c r="AV143" s="403">
        <f t="shared" si="408"/>
        <v>4374.8549888199996</v>
      </c>
      <c r="AW143" s="343">
        <f t="shared" si="409"/>
        <v>3150.3557942300008</v>
      </c>
      <c r="AX143" s="359">
        <f t="shared" si="410"/>
        <v>7525.2107830500008</v>
      </c>
      <c r="AY143" s="343">
        <f>+AG143-AH143</f>
        <v>-5305.1450111800004</v>
      </c>
      <c r="AZ143" s="186">
        <f t="shared" si="412"/>
        <v>2213.7077474850071</v>
      </c>
      <c r="BA143" s="244"/>
      <c r="BC143" s="561">
        <v>0.4601273821095041</v>
      </c>
      <c r="BD143" s="274">
        <v>0.61379132231404954</v>
      </c>
      <c r="BE143" s="274">
        <v>0.61379132231404954</v>
      </c>
      <c r="BF143" s="274">
        <v>0.61379132231404954</v>
      </c>
      <c r="BG143" s="274">
        <v>0.61379132231404954</v>
      </c>
      <c r="BH143" s="274">
        <v>0.61379132231404954</v>
      </c>
      <c r="BI143" s="274">
        <v>1</v>
      </c>
      <c r="BJ143" s="274">
        <v>1</v>
      </c>
      <c r="BK143" s="274">
        <v>1</v>
      </c>
      <c r="BL143" s="274">
        <v>1</v>
      </c>
      <c r="BM143" s="274">
        <v>1</v>
      </c>
      <c r="BN143" s="274">
        <v>1</v>
      </c>
      <c r="BP143" s="274">
        <v>0</v>
      </c>
      <c r="BQ143" s="274">
        <v>5.9766801149100941E-2</v>
      </c>
      <c r="BR143" s="274">
        <v>0.10199730508406246</v>
      </c>
      <c r="BS143" s="274">
        <v>0.14422780901902396</v>
      </c>
      <c r="BT143" s="274">
        <v>0.18645831295398549</v>
      </c>
      <c r="BU143" s="274">
        <v>0.22868881688894699</v>
      </c>
      <c r="BV143" s="274">
        <v>0.33083667619580936</v>
      </c>
      <c r="BW143" s="274">
        <v>0.37306718013077089</v>
      </c>
      <c r="BX143" s="274">
        <v>0.41529768406573236</v>
      </c>
      <c r="BY143" s="274">
        <v>0.57339079130647896</v>
      </c>
      <c r="BZ143" s="274">
        <v>0.7701047663158207</v>
      </c>
      <c r="CA143" s="274">
        <v>1</v>
      </c>
      <c r="CC143" s="452">
        <f t="shared" si="414"/>
        <v>4454.0330588199995</v>
      </c>
      <c r="CD143" s="452">
        <f>DD143/ED143</f>
        <v>5941.5</v>
      </c>
      <c r="CE143" s="452">
        <f t="shared" si="414"/>
        <v>5941.5</v>
      </c>
      <c r="CF143" s="452">
        <f t="shared" si="414"/>
        <v>5941.5</v>
      </c>
      <c r="CG143" s="452">
        <f t="shared" si="414"/>
        <v>5941.5</v>
      </c>
      <c r="CH143" s="452">
        <f t="shared" si="414"/>
        <v>5941.5</v>
      </c>
      <c r="CI143" s="452">
        <f t="shared" si="414"/>
        <v>9680</v>
      </c>
      <c r="CJ143" s="452">
        <f t="shared" si="414"/>
        <v>9680</v>
      </c>
      <c r="CK143" s="452">
        <f t="shared" si="414"/>
        <v>9680</v>
      </c>
      <c r="CL143" s="452">
        <f t="shared" si="414"/>
        <v>9680</v>
      </c>
      <c r="CM143" s="452">
        <f t="shared" si="414"/>
        <v>9680</v>
      </c>
      <c r="CN143" s="452">
        <f t="shared" si="414"/>
        <v>9680</v>
      </c>
      <c r="CP143" s="453">
        <f t="shared" si="415"/>
        <v>0</v>
      </c>
      <c r="CQ143" s="453">
        <f t="shared" si="415"/>
        <v>578.54263512329715</v>
      </c>
      <c r="CR143" s="453">
        <f t="shared" si="415"/>
        <v>987.3339132137246</v>
      </c>
      <c r="CS143" s="453">
        <f t="shared" si="415"/>
        <v>1396.1251913041519</v>
      </c>
      <c r="CT143" s="453">
        <f t="shared" si="415"/>
        <v>1804.9164693945795</v>
      </c>
      <c r="CU143" s="453">
        <f t="shared" si="415"/>
        <v>2213.7077474850066</v>
      </c>
      <c r="CV143" s="453">
        <f t="shared" si="415"/>
        <v>3202.4990255754346</v>
      </c>
      <c r="CW143" s="453">
        <f t="shared" si="415"/>
        <v>3611.2903036658622</v>
      </c>
      <c r="CX143" s="453">
        <f t="shared" si="415"/>
        <v>4020.0815817562893</v>
      </c>
      <c r="CY143" s="453">
        <f t="shared" si="415"/>
        <v>5550.4228598467171</v>
      </c>
      <c r="CZ143" s="453">
        <f t="shared" si="415"/>
        <v>7454.6141379371447</v>
      </c>
      <c r="DA143" s="453">
        <f t="shared" si="415"/>
        <v>9680</v>
      </c>
      <c r="DC143" s="456">
        <v>4454033058.8199997</v>
      </c>
      <c r="DD143" s="459">
        <v>5941500000</v>
      </c>
      <c r="DE143" s="459">
        <v>5941500000</v>
      </c>
      <c r="DF143" s="459">
        <v>5941500000</v>
      </c>
      <c r="DG143" s="459">
        <v>5941500000</v>
      </c>
      <c r="DH143" s="459">
        <v>5941500000</v>
      </c>
      <c r="DI143" s="459">
        <v>9680000000</v>
      </c>
      <c r="DJ143" s="459">
        <v>9680000000</v>
      </c>
      <c r="DK143" s="459">
        <v>9680000000</v>
      </c>
      <c r="DL143" s="459">
        <v>9680000000</v>
      </c>
      <c r="DM143" s="459">
        <v>9680000000</v>
      </c>
      <c r="DN143" s="459">
        <v>9680000000</v>
      </c>
      <c r="DP143" s="459">
        <v>0</v>
      </c>
      <c r="DQ143" s="459">
        <v>578542635.1232971</v>
      </c>
      <c r="DR143" s="459">
        <v>987333913.21372461</v>
      </c>
      <c r="DS143" s="459">
        <v>1396125191.304152</v>
      </c>
      <c r="DT143" s="459">
        <v>1804916469.3945794</v>
      </c>
      <c r="DU143" s="459">
        <v>2213707747.4850068</v>
      </c>
      <c r="DV143" s="459">
        <v>3202499025.5754347</v>
      </c>
      <c r="DW143" s="459">
        <v>3611290303.6658621</v>
      </c>
      <c r="DX143" s="459">
        <v>4020081581.7562895</v>
      </c>
      <c r="DY143" s="459">
        <v>5550422859.8467169</v>
      </c>
      <c r="DZ143" s="459">
        <v>7454614137.9371443</v>
      </c>
      <c r="EA143" s="459">
        <v>9680000000</v>
      </c>
      <c r="EC143" s="456">
        <v>1000000</v>
      </c>
      <c r="ED143" s="459">
        <v>1000000</v>
      </c>
      <c r="EE143" s="459">
        <v>1000000</v>
      </c>
      <c r="EF143" s="459">
        <v>1000000</v>
      </c>
      <c r="EG143" s="459">
        <v>1000000</v>
      </c>
      <c r="EH143" s="459">
        <v>1000000</v>
      </c>
      <c r="EI143" s="459">
        <v>1000000</v>
      </c>
      <c r="EJ143" s="459">
        <v>1000000</v>
      </c>
      <c r="EK143" s="459">
        <v>1000000</v>
      </c>
      <c r="EL143" s="459">
        <v>1000000</v>
      </c>
      <c r="EM143" s="459">
        <v>1000000</v>
      </c>
      <c r="EN143" s="459">
        <v>1000000</v>
      </c>
      <c r="EP143" s="459">
        <v>1000000</v>
      </c>
      <c r="EQ143" s="459">
        <v>1000000</v>
      </c>
      <c r="ER143" s="459">
        <v>1000000</v>
      </c>
      <c r="ES143" s="459">
        <v>1000000</v>
      </c>
      <c r="ET143" s="459">
        <v>1000000</v>
      </c>
      <c r="EU143" s="459">
        <v>1000000</v>
      </c>
      <c r="EV143" s="459">
        <v>1000000</v>
      </c>
      <c r="EW143" s="459">
        <v>1000000</v>
      </c>
      <c r="EX143" s="459">
        <v>1000000</v>
      </c>
      <c r="EY143" s="459">
        <v>1000000</v>
      </c>
      <c r="EZ143" s="459">
        <v>1000000</v>
      </c>
      <c r="FA143" s="459">
        <v>1000000</v>
      </c>
    </row>
    <row r="144" spans="1:157" ht="63" customHeight="1">
      <c r="A144" s="556"/>
      <c r="B144" s="556" t="s">
        <v>180</v>
      </c>
      <c r="C144" s="218" t="s">
        <v>181</v>
      </c>
      <c r="D144" s="544" t="s">
        <v>270</v>
      </c>
      <c r="E144" s="177" t="s">
        <v>173</v>
      </c>
      <c r="F144" s="177" t="s">
        <v>161</v>
      </c>
      <c r="G144" s="177" t="s">
        <v>161</v>
      </c>
      <c r="H144" s="177" t="s">
        <v>161</v>
      </c>
      <c r="I144" s="177" t="s">
        <v>161</v>
      </c>
      <c r="J144" s="177" t="s">
        <v>161</v>
      </c>
      <c r="K144" s="177" t="s">
        <v>161</v>
      </c>
      <c r="L144" s="177" t="s">
        <v>161</v>
      </c>
      <c r="M144" s="177" t="s">
        <v>161</v>
      </c>
      <c r="N144" s="177" t="s">
        <v>161</v>
      </c>
      <c r="O144" s="177" t="s">
        <v>161</v>
      </c>
      <c r="P144" s="177"/>
      <c r="Q144" s="177"/>
      <c r="R144" s="177" t="s">
        <v>217</v>
      </c>
      <c r="S144" s="227"/>
      <c r="T144" s="568" t="s">
        <v>35</v>
      </c>
      <c r="U144" s="588">
        <v>202400000000197</v>
      </c>
      <c r="V144" s="574" t="s">
        <v>440</v>
      </c>
      <c r="W144" s="341">
        <f>+SUMIFS('[1]SIIF 30 de Junio 2026'!$P$4:$P$749,'[1]SIIF 30 de Junio 2026'!$A$4:$A$749,$B144,'[1]SIIF 30 de Junio 2026'!$B$4:$B$749,$C144,'[1]SIIF 30 de Junio 2026'!$C$4:$C$749,$D144)/1000000</f>
        <v>8450.9114800000007</v>
      </c>
      <c r="X144" s="342">
        <v>0</v>
      </c>
      <c r="Y144" s="342">
        <f>+SUMIFS('[1]SIIF 30 de Junio 2026'!$R$4:$R$749,'[1]SIIF 30 de Junio 2026'!$A$4:$A$749,$B144,'[1]SIIF 30 de Junio 2026'!$B$4:$B$749,$C144,'[1]SIIF 30 de Junio 2026'!$C$4:$C$749,$D144)/1000000</f>
        <v>0</v>
      </c>
      <c r="Z144" s="342"/>
      <c r="AA144" s="342">
        <f>+SUMIFS('[1]SIIF 30 de Junio 2026'!$Q$4:$Q$749,'[1]SIIF 30 de Junio 2026'!$A$4:$A$749,$B144,'[1]SIIF 30 de Junio 2026'!$B$4:$B$749,$C144,'[1]SIIF 30 de Junio 2026'!$C$4:$C$749,$D144)/1000000</f>
        <v>0</v>
      </c>
      <c r="AB144" s="342"/>
      <c r="AC144" s="342">
        <f>+AA144+AB144</f>
        <v>0</v>
      </c>
      <c r="AD144" s="403">
        <f>+SUMIFS('[1]SIIF 30 de Junio 2026'!$S$4:$S$749,'[1]SIIF 30 de Junio 2026'!$A$4:$A$749,$B144,'[1]SIIF 30 de Junio 2026'!$B$4:$B$749,$C144,'[1]SIIF 30 de Junio 2026'!$C$4:$C$749,$D144)/1000000</f>
        <v>8450.9114800000007</v>
      </c>
      <c r="AE144" s="342">
        <f>+SUMIFS('[1]SIIF 30 de Junio 2026'!$T$4:$T$749,'[1]SIIF 30 de Junio 2026'!$A$4:$A$749,$B144,'[1]SIIF 30 de Junio 2026'!$B$4:$B$749,$C144,'[1]SIIF 30 de Junio 2026'!$C$4:$C$749,$D144)/1000000</f>
        <v>0</v>
      </c>
      <c r="AF144" s="342">
        <f>+SUMIFS('[1]SIIF 30 de Junio 2026'!$U$4:$U$749,'[1]SIIF 30 de Junio 2026'!$A$4:$A$749,$B144,'[1]SIIF 30 de Junio 2026'!$B$4:$B$749,$C144,'[1]SIIF 30 de Junio 2026'!$C$4:$C$749,$D144)/1000000</f>
        <v>8450.9114795500009</v>
      </c>
      <c r="AG144" s="342">
        <f>+SUMIFS('[1]SIIF 30 de Junio 2026'!$V$4:$V$749,'[1]SIIF 30 de Junio 2026'!$A$4:$A$749,$B144,'[1]SIIF 30 de Junio 2026'!$B$4:$B$749,$C144,'[1]SIIF 30 de Junio 2026'!$C$4:$C$749,$D144)/1000000</f>
        <v>4.5000000000000003E-7</v>
      </c>
      <c r="AH144" s="408">
        <f>+SUMIFS('[1]SIIF 30 de Junio 2026'!$W$4:$W$749,'[1]SIIF 30 de Junio 2026'!$A$4:$A$749,$B144,'[1]SIIF 30 de Junio 2026'!$B$4:$B$749,$C144,'[1]SIIF 30 de Junio 2026'!$C$4:$C$749,$D144,'[1]SIIF 30 de Junio 2026'!$D$4:$D$749,$E144,'[1]SIIF 30 de Junio 2026'!$E$4:$E$749,$F144,'[1]SIIF 30 de Junio 2026'!$F$4:$F$749,$G144,'[1]SIIF 30 de Junio 2026'!$G$4:$G$749,$H144,'[1]SIIF 30 de Junio 2026'!$H$4:$H$749,$I144,'[1]SIIF 30 de Junio 2026'!$I$4:$I$749,$J144,'[1]SIIF 30 de Junio 2026'!$J$4:$J$749,$K144,'[1]SIIF 30 de Junio 2026'!$K$4:$K$749,$L144,'[1]SIIF 30 de Junio 2026'!$L$4:$L$749,$M144,'[1]SIIF 30 de Junio 2026'!$M$4:$M$749,$N144,'[1]SIIF 30 de Junio 2026'!$N$4:$N$749,$O144)/1000000</f>
        <v>7255.2274211000004</v>
      </c>
      <c r="AI144" s="241">
        <f>+AH144/AD144</f>
        <v>0.85851418965519677</v>
      </c>
      <c r="AJ144" s="242">
        <f>+AH144/AG144</f>
        <v>16122727602.444445</v>
      </c>
      <c r="AK144" s="240">
        <f t="shared" si="399"/>
        <v>8109.3260355500006</v>
      </c>
      <c r="AL144" s="240">
        <f t="shared" si="400"/>
        <v>-854.09861445000024</v>
      </c>
      <c r="AM144" s="166">
        <f>INDEX(BC144:BN144,MATCH($W$1,$BC$86:$BN$86,0))</f>
        <v>0.95958004704481881</v>
      </c>
      <c r="AN144" s="404">
        <f>+SUMIFS('[1]SIIF 30 de Junio 2026'!$X$4:$X$749,'[1]SIIF 30 de Junio 2026'!$A$4:$A$749,$B144,'[1]SIIF 30 de Junio 2026'!$B$4:$B$749,$C144,'[1]SIIF 30 de Junio 2026'!$C$4:$C$749,$D144,'[1]SIIF 30 de Junio 2026'!$D$4:$D$749,$E144,'[1]SIIF 30 de Junio 2026'!$E$4:$E$749,$F144,'[1]SIIF 30 de Junio 2026'!$F$4:$F$749,$G144,'[1]SIIF 30 de Junio 2026'!$G$4:$G$749,$H144,'[1]SIIF 30 de Junio 2026'!$H$4:$H$749,$I144,'[1]SIIF 30 de Junio 2026'!$I$4:$I$749,$J144,'[1]SIIF 30 de Junio 2026'!$J$4:$J$749,$K144,'[1]SIIF 30 de Junio 2026'!$K$4:$K$749,$L144,'[1]SIIF 30 de Junio 2026'!$L$4:$L$749,$M144,'[1]SIIF 30 de Junio 2026'!$M$4:$M$749,$N144,'[1]SIIF 30 de Junio 2026'!$N$4:$N$749,$O144)/1000000</f>
        <v>3479.9851779999999</v>
      </c>
      <c r="AO144" s="241">
        <f>+AN144/AD144</f>
        <v>0.41178814690412541</v>
      </c>
      <c r="AP144" s="242">
        <f>+AN144/AG144</f>
        <v>7733300395.5555544</v>
      </c>
      <c r="AQ144" s="240">
        <f t="shared" si="404"/>
        <v>1810.5089331244058</v>
      </c>
      <c r="AR144" s="240">
        <f t="shared" si="405"/>
        <v>1669.4762448755941</v>
      </c>
      <c r="AS144" s="166">
        <f>INDEX(BP144:CA144,MATCH($W$1,$BP$86:$CA$86,0))</f>
        <v>0.21423830286357193</v>
      </c>
      <c r="AT144" s="404">
        <f>+SUMIFS('[1]SIIF 30 de Junio 2026'!$Z$4:$Z$749,'[1]SIIF 30 de Junio 2026'!$A$4:$A$749,$B144,'[1]SIIF 30 de Junio 2026'!$B$4:$B$749,$C144,'[1]SIIF 30 de Junio 2026'!$C$4:$C$749,$D144,'[1]SIIF 30 de Junio 2026'!$D$4:$D$749,$E144,'[1]SIIF 30 de Junio 2026'!$E$4:$E$749,$F144,'[1]SIIF 30 de Junio 2026'!$F$4:$F$749,$G144,'[1]SIIF 30 de Junio 2026'!$G$4:$G$749,$H144,'[1]SIIF 30 de Junio 2026'!$H$4:$H$749,$I144,'[1]SIIF 30 de Junio 2026'!$I$4:$I$749,$J144,'[1]SIIF 30 de Junio 2026'!$J$4:$J$749,$K144,'[1]SIIF 30 de Junio 2026'!$K$4:$K$749,$L144,'[1]SIIF 30 de Junio 2026'!$L$4:$L$749,$M144,'[1]SIIF 30 de Junio 2026'!$M$4:$M$749,$N144,'[1]SIIF 30 de Junio 2026'!$N$4:$N$749,$O144)/1000000</f>
        <v>3440.4851779999999</v>
      </c>
      <c r="AU144" s="241">
        <f>+AT144/AD144</f>
        <v>0.40711409486920808</v>
      </c>
      <c r="AV144" s="403">
        <f t="shared" si="408"/>
        <v>1195.6840589000003</v>
      </c>
      <c r="AW144" s="344">
        <f t="shared" si="409"/>
        <v>3775.2422431000005</v>
      </c>
      <c r="AX144" s="349">
        <f t="shared" si="410"/>
        <v>4970.9263020000008</v>
      </c>
      <c r="AY144" s="354">
        <f>+AG144-AH144</f>
        <v>-7255.2274206500006</v>
      </c>
      <c r="AZ144" s="186">
        <f t="shared" si="412"/>
        <v>1810.5089331254769</v>
      </c>
      <c r="BA144" s="244">
        <f>IF(AND(AZ144=0,AN144&gt;AZ144),1,IFERROR(AN144/AZ144,1))</f>
        <v>1.9221032905883046</v>
      </c>
      <c r="BC144" s="245">
        <v>0.40836245985622377</v>
      </c>
      <c r="BD144" s="246">
        <v>0.95958004704481881</v>
      </c>
      <c r="BE144" s="246">
        <v>0.95958004704481881</v>
      </c>
      <c r="BF144" s="246">
        <v>0.95958004704481881</v>
      </c>
      <c r="BG144" s="246">
        <v>0.95958004704481881</v>
      </c>
      <c r="BH144" s="246">
        <v>0.95958004704481881</v>
      </c>
      <c r="BI144" s="246">
        <v>0.99999999999999989</v>
      </c>
      <c r="BJ144" s="246">
        <v>0.99999999999999989</v>
      </c>
      <c r="BK144" s="246">
        <v>0.99999999999999989</v>
      </c>
      <c r="BL144" s="246">
        <v>0.99999999999999989</v>
      </c>
      <c r="BM144" s="246">
        <v>0.99999999999999989</v>
      </c>
      <c r="BN144" s="246">
        <v>0.99999999999999989</v>
      </c>
      <c r="BP144" s="246">
        <v>0</v>
      </c>
      <c r="BQ144" s="246">
        <v>6.0281220130463262E-2</v>
      </c>
      <c r="BR144" s="246">
        <v>9.8770490813740425E-2</v>
      </c>
      <c r="BS144" s="246">
        <v>0.1372597614970176</v>
      </c>
      <c r="BT144" s="246">
        <v>0.17574903218029475</v>
      </c>
      <c r="BU144" s="246">
        <v>0.21423830286357193</v>
      </c>
      <c r="BV144" s="246">
        <v>0.2527275735468491</v>
      </c>
      <c r="BW144" s="246">
        <v>0.32078359576828669</v>
      </c>
      <c r="BX144" s="246">
        <v>0.53773711824359571</v>
      </c>
      <c r="BY144" s="246">
        <v>0.57622638892687283</v>
      </c>
      <c r="BZ144" s="246">
        <v>0.77832154240988538</v>
      </c>
      <c r="CA144" s="246">
        <v>1</v>
      </c>
      <c r="CC144" s="452">
        <f t="shared" si="414"/>
        <v>3451.0350000000008</v>
      </c>
      <c r="CD144" s="452">
        <f t="shared" si="414"/>
        <v>8109.3260355500006</v>
      </c>
      <c r="CE144" s="452">
        <f t="shared" si="414"/>
        <v>8109.3260355500006</v>
      </c>
      <c r="CF144" s="452">
        <f t="shared" si="414"/>
        <v>8109.3260355500006</v>
      </c>
      <c r="CG144" s="452">
        <f t="shared" si="414"/>
        <v>8109.3260355500006</v>
      </c>
      <c r="CH144" s="452">
        <f t="shared" si="414"/>
        <v>8109.3260355500006</v>
      </c>
      <c r="CI144" s="452">
        <f t="shared" si="414"/>
        <v>8450.9114800000007</v>
      </c>
      <c r="CJ144" s="452">
        <f t="shared" si="414"/>
        <v>8450.9114800000007</v>
      </c>
      <c r="CK144" s="452">
        <f t="shared" si="414"/>
        <v>8450.9114800000007</v>
      </c>
      <c r="CL144" s="452">
        <f t="shared" si="414"/>
        <v>8450.9114800000007</v>
      </c>
      <c r="CM144" s="452">
        <f t="shared" si="414"/>
        <v>8450.9114800000007</v>
      </c>
      <c r="CN144" s="452">
        <f t="shared" si="414"/>
        <v>8450.9114800000007</v>
      </c>
      <c r="CP144" s="453">
        <f t="shared" si="415"/>
        <v>0</v>
      </c>
      <c r="CQ144" s="453">
        <f t="shared" si="415"/>
        <v>509.43125522863767</v>
      </c>
      <c r="CR144" s="453">
        <f t="shared" si="415"/>
        <v>834.7006747025797</v>
      </c>
      <c r="CS144" s="453">
        <f t="shared" si="415"/>
        <v>1159.9700941765218</v>
      </c>
      <c r="CT144" s="453">
        <f t="shared" si="415"/>
        <v>1485.2395136504638</v>
      </c>
      <c r="CU144" s="453">
        <f t="shared" si="415"/>
        <v>1810.5089331244058</v>
      </c>
      <c r="CV144" s="453">
        <f t="shared" si="415"/>
        <v>2135.7783525983477</v>
      </c>
      <c r="CW144" s="453">
        <f t="shared" si="415"/>
        <v>2710.9137720722902</v>
      </c>
      <c r="CX144" s="453">
        <f t="shared" si="415"/>
        <v>4544.3687857842324</v>
      </c>
      <c r="CY144" s="453">
        <f t="shared" si="415"/>
        <v>4869.6382052581739</v>
      </c>
      <c r="CZ144" s="453">
        <f t="shared" si="415"/>
        <v>6577.5264578791157</v>
      </c>
      <c r="DA144" s="453">
        <f t="shared" si="415"/>
        <v>8450.9114799950003</v>
      </c>
      <c r="DC144" s="452">
        <v>3451035000.000001</v>
      </c>
      <c r="DD144" s="453">
        <v>8109326035.5500002</v>
      </c>
      <c r="DE144" s="453">
        <v>8109326035.5500002</v>
      </c>
      <c r="DF144" s="453">
        <v>8109326035.5500002</v>
      </c>
      <c r="DG144" s="453">
        <v>8109326035.5500002</v>
      </c>
      <c r="DH144" s="453">
        <v>8109326035.5500002</v>
      </c>
      <c r="DI144" s="453">
        <v>8450911480</v>
      </c>
      <c r="DJ144" s="453">
        <v>8450911480</v>
      </c>
      <c r="DK144" s="453">
        <v>8450911480</v>
      </c>
      <c r="DL144" s="453">
        <v>8450911480</v>
      </c>
      <c r="DM144" s="453">
        <v>8450911480</v>
      </c>
      <c r="DN144" s="453">
        <v>8450911480</v>
      </c>
      <c r="DP144" s="453">
        <v>0</v>
      </c>
      <c r="DQ144" s="453">
        <v>509431255.2286377</v>
      </c>
      <c r="DR144" s="453">
        <v>834700674.70257974</v>
      </c>
      <c r="DS144" s="453">
        <v>1159970094.1765218</v>
      </c>
      <c r="DT144" s="453">
        <v>1485239513.6504638</v>
      </c>
      <c r="DU144" s="453">
        <v>1810508933.1244059</v>
      </c>
      <c r="DV144" s="453">
        <v>2135778352.5983479</v>
      </c>
      <c r="DW144" s="453">
        <v>2710913772.0722899</v>
      </c>
      <c r="DX144" s="453">
        <v>4544368785.7842321</v>
      </c>
      <c r="DY144" s="453">
        <v>4869638205.2581739</v>
      </c>
      <c r="DZ144" s="453">
        <v>6577526457.8791161</v>
      </c>
      <c r="EA144" s="453">
        <v>8450911479.9950008</v>
      </c>
      <c r="EC144" s="452">
        <v>1000000</v>
      </c>
      <c r="ED144" s="453">
        <v>1000000</v>
      </c>
      <c r="EE144" s="453">
        <v>1000000</v>
      </c>
      <c r="EF144" s="453">
        <v>1000000</v>
      </c>
      <c r="EG144" s="453">
        <v>1000000</v>
      </c>
      <c r="EH144" s="453">
        <v>1000000</v>
      </c>
      <c r="EI144" s="453">
        <v>1000000</v>
      </c>
      <c r="EJ144" s="453">
        <v>1000000</v>
      </c>
      <c r="EK144" s="453">
        <v>1000000</v>
      </c>
      <c r="EL144" s="453">
        <v>1000000</v>
      </c>
      <c r="EM144" s="453">
        <v>1000000</v>
      </c>
      <c r="EN144" s="453">
        <v>1000000</v>
      </c>
      <c r="EP144" s="453">
        <v>1000000</v>
      </c>
      <c r="EQ144" s="453">
        <v>1000000</v>
      </c>
      <c r="ER144" s="453">
        <v>1000000</v>
      </c>
      <c r="ES144" s="453">
        <v>1000000</v>
      </c>
      <c r="ET144" s="453">
        <v>1000000</v>
      </c>
      <c r="EU144" s="453">
        <v>1000000</v>
      </c>
      <c r="EV144" s="453">
        <v>1000000</v>
      </c>
      <c r="EW144" s="453">
        <v>1000000</v>
      </c>
      <c r="EX144" s="453">
        <v>1000000</v>
      </c>
      <c r="EY144" s="453">
        <v>1000000</v>
      </c>
      <c r="EZ144" s="453">
        <v>1000000</v>
      </c>
      <c r="FA144" s="453">
        <v>1000000</v>
      </c>
    </row>
    <row r="145" spans="1:157" ht="49.5" customHeight="1">
      <c r="A145" s="556"/>
      <c r="B145" s="556" t="s">
        <v>180</v>
      </c>
      <c r="C145" s="218" t="s">
        <v>181</v>
      </c>
      <c r="D145" s="441" t="s">
        <v>271</v>
      </c>
      <c r="E145" s="177" t="s">
        <v>173</v>
      </c>
      <c r="F145" s="177" t="s">
        <v>161</v>
      </c>
      <c r="G145" s="177" t="s">
        <v>161</v>
      </c>
      <c r="H145" s="177" t="s">
        <v>161</v>
      </c>
      <c r="I145" s="177" t="s">
        <v>161</v>
      </c>
      <c r="J145" s="177" t="s">
        <v>161</v>
      </c>
      <c r="K145" s="177" t="s">
        <v>161</v>
      </c>
      <c r="L145" s="177" t="s">
        <v>161</v>
      </c>
      <c r="M145" s="177" t="s">
        <v>161</v>
      </c>
      <c r="N145" s="177" t="s">
        <v>161</v>
      </c>
      <c r="O145" s="177" t="s">
        <v>161</v>
      </c>
      <c r="P145" s="177"/>
      <c r="Q145" s="177"/>
      <c r="R145" s="177" t="s">
        <v>266</v>
      </c>
      <c r="S145" s="227"/>
      <c r="T145" s="437" t="s">
        <v>38</v>
      </c>
      <c r="U145" s="587">
        <v>202300000000362</v>
      </c>
      <c r="V145" s="572" t="s">
        <v>439</v>
      </c>
      <c r="W145" s="342">
        <f>+SUMIFS('[1]SIIF 30 de Junio 2026'!$P$4:$P$749,'[1]SIIF 30 de Junio 2026'!$A$4:$A$749,$B145,'[1]SIIF 30 de Junio 2026'!$B$4:$B$749,$C145,'[1]SIIF 30 de Junio 2026'!$C$4:$C$749,$D145)/1000000</f>
        <v>11969.153829999999</v>
      </c>
      <c r="X145" s="342"/>
      <c r="Y145" s="342">
        <f>+SUMIFS('[1]SIIF 30 de Junio 2026'!$R$4:$R$749,'[1]SIIF 30 de Junio 2026'!$A$4:$A$749,$B145,'[1]SIIF 30 de Junio 2026'!$B$4:$B$749,$C145,'[1]SIIF 30 de Junio 2026'!$C$4:$C$749,$D145)/1000000</f>
        <v>0</v>
      </c>
      <c r="Z145" s="342"/>
      <c r="AA145" s="342">
        <f>+SUMIFS('[1]SIIF 30 de Junio 2026'!$Q$4:$Q$749,'[1]SIIF 30 de Junio 2026'!$A$4:$A$749,$B145,'[1]SIIF 30 de Junio 2026'!$B$4:$B$749,$C145,'[1]SIIF 30 de Junio 2026'!$C$4:$C$749,$D145)/1000000</f>
        <v>0</v>
      </c>
      <c r="AB145" s="342"/>
      <c r="AC145" s="342">
        <f>+AA145+AB145</f>
        <v>0</v>
      </c>
      <c r="AD145" s="403">
        <f>+SUMIFS('[1]SIIF 30 de Junio 2026'!$S$4:$S$749,'[1]SIIF 30 de Junio 2026'!$A$4:$A$749,$B145,'[1]SIIF 30 de Junio 2026'!$B$4:$B$749,$C145,'[1]SIIF 30 de Junio 2026'!$C$4:$C$749,$D145)/1000000</f>
        <v>11969.153829999999</v>
      </c>
      <c r="AE145" s="342">
        <f>+SUMIFS('[1]SIIF 30 de Junio 2026'!$T$4:$T$749,'[1]SIIF 30 de Junio 2026'!$A$4:$A$749,$B145,'[1]SIIF 30 de Junio 2026'!$B$4:$B$749,$C145,'[1]SIIF 30 de Junio 2026'!$C$4:$C$749,$D145)/1000000</f>
        <v>0</v>
      </c>
      <c r="AF145" s="342">
        <f>+SUMIFS('[1]SIIF 30 de Junio 2026'!$U$4:$U$749,'[1]SIIF 30 de Junio 2026'!$A$4:$A$749,$B145,'[1]SIIF 30 de Junio 2026'!$B$4:$B$749,$C145,'[1]SIIF 30 de Junio 2026'!$C$4:$C$749,$D145)/1000000</f>
        <v>11969.153829999999</v>
      </c>
      <c r="AG145" s="342">
        <f>+SUMIFS('[1]SIIF 30 de Junio 2026'!$V$4:$V$749,'[1]SIIF 30 de Junio 2026'!$A$4:$A$749,$B145,'[1]SIIF 30 de Junio 2026'!$B$4:$B$749,$C145,'[1]SIIF 30 de Junio 2026'!$C$4:$C$749,$D145)/1000000</f>
        <v>0</v>
      </c>
      <c r="AH145" s="408">
        <f>+SUMIFS('[1]SIIF 30 de Junio 2026'!$W$4:$W$749,'[1]SIIF 30 de Junio 2026'!$A$4:$A$749,$B145,'[1]SIIF 30 de Junio 2026'!$B$4:$B$749,$C145,'[1]SIIF 30 de Junio 2026'!$C$4:$C$749,$D145,'[1]SIIF 30 de Junio 2026'!$D$4:$D$749,$E145,'[1]SIIF 30 de Junio 2026'!$E$4:$E$749,$F145,'[1]SIIF 30 de Junio 2026'!$F$4:$F$749,$G145,'[1]SIIF 30 de Junio 2026'!$G$4:$G$749,$H145,'[1]SIIF 30 de Junio 2026'!$H$4:$H$749,$I145,'[1]SIIF 30 de Junio 2026'!$I$4:$I$749,$J145,'[1]SIIF 30 de Junio 2026'!$J$4:$J$749,$K145,'[1]SIIF 30 de Junio 2026'!$K$4:$K$749,$L145,'[1]SIIF 30 de Junio 2026'!$L$4:$L$749,$M145,'[1]SIIF 30 de Junio 2026'!$M$4:$M$749,$N145,'[1]SIIF 30 de Junio 2026'!$N$4:$N$749,$O145)/1000000</f>
        <v>4419.8353870000001</v>
      </c>
      <c r="AI145" s="241">
        <f t="shared" si="397"/>
        <v>0.36926882633273</v>
      </c>
      <c r="AJ145" s="269" t="e">
        <f t="shared" si="398"/>
        <v>#DIV/0!</v>
      </c>
      <c r="AK145" s="240">
        <f t="shared" si="399"/>
        <v>4929.1538300000002</v>
      </c>
      <c r="AL145" s="240">
        <f t="shared" si="400"/>
        <v>-509.31844300000012</v>
      </c>
      <c r="AM145" s="166">
        <f t="shared" si="401"/>
        <v>0.41182141194019561</v>
      </c>
      <c r="AN145" s="403">
        <f>+SUMIFS('[1]SIIF 30 de Junio 2026'!$X$4:$X$749,'[1]SIIF 30 de Junio 2026'!$A$4:$A$749,$B145,'[1]SIIF 30 de Junio 2026'!$B$4:$B$749,$C145,'[1]SIIF 30 de Junio 2026'!$C$4:$C$749,$D145,'[1]SIIF 30 de Junio 2026'!$D$4:$D$749,$E145,'[1]SIIF 30 de Junio 2026'!$E$4:$E$749,$F145,'[1]SIIF 30 de Junio 2026'!$F$4:$F$749,$G145,'[1]SIIF 30 de Junio 2026'!$G$4:$G$749,$H145,'[1]SIIF 30 de Junio 2026'!$H$4:$H$749,$I145,'[1]SIIF 30 de Junio 2026'!$I$4:$I$749,$J145,'[1]SIIF 30 de Junio 2026'!$J$4:$J$749,$K145,'[1]SIIF 30 de Junio 2026'!$K$4:$K$749,$L145,'[1]SIIF 30 de Junio 2026'!$L$4:$L$749,$M145,'[1]SIIF 30 de Junio 2026'!$M$4:$M$749,$N145,'[1]SIIF 30 de Junio 2026'!$N$4:$N$749,$O145)/1000000</f>
        <v>2014.34704504</v>
      </c>
      <c r="AO145" s="241">
        <f t="shared" si="402"/>
        <v>0.16829485807017991</v>
      </c>
      <c r="AP145" s="269" t="e">
        <f t="shared" si="403"/>
        <v>#DIV/0!</v>
      </c>
      <c r="AQ145" s="240">
        <f t="shared" si="404"/>
        <v>1939.1673018181821</v>
      </c>
      <c r="AR145" s="240">
        <f t="shared" si="405"/>
        <v>75.179743221817944</v>
      </c>
      <c r="AS145" s="166">
        <f t="shared" si="406"/>
        <v>0.16201373374931233</v>
      </c>
      <c r="AT145" s="403">
        <f>+SUMIFS('[1]SIIF 30 de Junio 2026'!$Z$4:$Z$749,'[1]SIIF 30 de Junio 2026'!$A$4:$A$749,$B145,'[1]SIIF 30 de Junio 2026'!$B$4:$B$749,$C145,'[1]SIIF 30 de Junio 2026'!$C$4:$C$749,$D145,'[1]SIIF 30 de Junio 2026'!$D$4:$D$749,$E145,'[1]SIIF 30 de Junio 2026'!$E$4:$E$749,$F145,'[1]SIIF 30 de Junio 2026'!$F$4:$F$749,$G145,'[1]SIIF 30 de Junio 2026'!$G$4:$G$749,$H145,'[1]SIIF 30 de Junio 2026'!$H$4:$H$749,$I145,'[1]SIIF 30 de Junio 2026'!$I$4:$I$749,$J145,'[1]SIIF 30 de Junio 2026'!$J$4:$J$749,$K145,'[1]SIIF 30 de Junio 2026'!$K$4:$K$749,$L145,'[1]SIIF 30 de Junio 2026'!$L$4:$L$749,$M145,'[1]SIIF 30 de Junio 2026'!$M$4:$M$749,$N145,'[1]SIIF 30 de Junio 2026'!$N$4:$N$749,$O145)/1000000</f>
        <v>1991.2470450399999</v>
      </c>
      <c r="AU145" s="241">
        <f t="shared" si="407"/>
        <v>0.16636489707810864</v>
      </c>
      <c r="AV145" s="408">
        <f t="shared" si="408"/>
        <v>7549.3184429999992</v>
      </c>
      <c r="AW145" s="343">
        <f t="shared" si="409"/>
        <v>2405.4883419600001</v>
      </c>
      <c r="AX145" s="359">
        <f t="shared" si="410"/>
        <v>9954.8067849599993</v>
      </c>
      <c r="AY145" s="358">
        <f t="shared" si="411"/>
        <v>-4419.8353870000001</v>
      </c>
      <c r="AZ145" s="186">
        <f t="shared" si="412"/>
        <v>1939.1673018181818</v>
      </c>
      <c r="BA145" s="244">
        <f t="shared" si="413"/>
        <v>1.0387690856540994</v>
      </c>
      <c r="BC145" s="245">
        <v>0.29168310889693028</v>
      </c>
      <c r="BD145" s="246">
        <v>0.41182141194019561</v>
      </c>
      <c r="BE145" s="246">
        <v>0.41182141194019561</v>
      </c>
      <c r="BF145" s="246">
        <v>0.41182141194019561</v>
      </c>
      <c r="BG145" s="246">
        <v>0.41182141194019561</v>
      </c>
      <c r="BH145" s="246">
        <v>0.41182141194019561</v>
      </c>
      <c r="BI145" s="246">
        <v>1</v>
      </c>
      <c r="BJ145" s="246">
        <v>1</v>
      </c>
      <c r="BK145" s="246">
        <v>1</v>
      </c>
      <c r="BL145" s="246">
        <v>1</v>
      </c>
      <c r="BM145" s="246">
        <v>1</v>
      </c>
      <c r="BN145" s="246">
        <v>1</v>
      </c>
      <c r="BP145" s="246">
        <v>0</v>
      </c>
      <c r="BQ145" s="246">
        <v>4.973242122663904E-2</v>
      </c>
      <c r="BR145" s="246">
        <v>7.7802749357307369E-2</v>
      </c>
      <c r="BS145" s="246">
        <v>0.10587307748797568</v>
      </c>
      <c r="BT145" s="246">
        <v>0.13394340561864401</v>
      </c>
      <c r="BU145" s="246">
        <v>0.16201373374931233</v>
      </c>
      <c r="BV145" s="246">
        <v>0.23352907122530711</v>
      </c>
      <c r="BW145" s="246">
        <v>0.43805297577391678</v>
      </c>
      <c r="BX145" s="246">
        <v>0.46612330390458506</v>
      </c>
      <c r="BY145" s="246">
        <v>0.72895542388031653</v>
      </c>
      <c r="BZ145" s="246">
        <v>0.75500388811452934</v>
      </c>
      <c r="CA145" s="246">
        <v>1</v>
      </c>
      <c r="CC145" s="452">
        <f t="shared" si="414"/>
        <v>3491.2</v>
      </c>
      <c r="CD145" s="452">
        <f t="shared" si="414"/>
        <v>4929.1538300000002</v>
      </c>
      <c r="CE145" s="452">
        <f t="shared" si="414"/>
        <v>4929.1538300000002</v>
      </c>
      <c r="CF145" s="452">
        <f t="shared" si="414"/>
        <v>4929.1538300000002</v>
      </c>
      <c r="CG145" s="452">
        <f t="shared" si="414"/>
        <v>4929.1538300000002</v>
      </c>
      <c r="CH145" s="452">
        <f t="shared" si="414"/>
        <v>4929.1538300000002</v>
      </c>
      <c r="CI145" s="452">
        <f t="shared" si="414"/>
        <v>11969.153829999999</v>
      </c>
      <c r="CJ145" s="452">
        <f t="shared" si="414"/>
        <v>11969.153829999999</v>
      </c>
      <c r="CK145" s="452">
        <f t="shared" si="414"/>
        <v>11969.153829999999</v>
      </c>
      <c r="CL145" s="452">
        <f t="shared" si="414"/>
        <v>11969.153829999999</v>
      </c>
      <c r="CM145" s="452">
        <f t="shared" si="414"/>
        <v>11969.153829999999</v>
      </c>
      <c r="CN145" s="452">
        <f t="shared" si="414"/>
        <v>11969.153829999999</v>
      </c>
      <c r="CP145" s="453">
        <f t="shared" si="415"/>
        <v>0</v>
      </c>
      <c r="CQ145" s="453">
        <f t="shared" si="415"/>
        <v>595.255</v>
      </c>
      <c r="CR145" s="453">
        <f t="shared" si="415"/>
        <v>931.23307545454554</v>
      </c>
      <c r="CS145" s="453">
        <f t="shared" si="415"/>
        <v>1267.211150909091</v>
      </c>
      <c r="CT145" s="453">
        <f t="shared" si="415"/>
        <v>1603.1892263636364</v>
      </c>
      <c r="CU145" s="453">
        <f t="shared" si="415"/>
        <v>1939.1673018181821</v>
      </c>
      <c r="CV145" s="453">
        <f t="shared" si="415"/>
        <v>2795.1453772727273</v>
      </c>
      <c r="CW145" s="453">
        <f t="shared" si="415"/>
        <v>5243.1234527272727</v>
      </c>
      <c r="CX145" s="453">
        <f t="shared" si="415"/>
        <v>5579.1015281818181</v>
      </c>
      <c r="CY145" s="453">
        <f t="shared" si="415"/>
        <v>8724.9796036363641</v>
      </c>
      <c r="CZ145" s="453">
        <f t="shared" si="415"/>
        <v>9036.7576790909097</v>
      </c>
      <c r="DA145" s="453">
        <f t="shared" si="415"/>
        <v>11969.153829999999</v>
      </c>
      <c r="DC145" s="456">
        <v>3491200000</v>
      </c>
      <c r="DD145" s="453">
        <v>4929153830</v>
      </c>
      <c r="DE145" s="453">
        <v>4929153830</v>
      </c>
      <c r="DF145" s="453">
        <v>4929153830</v>
      </c>
      <c r="DG145" s="453">
        <v>4929153830</v>
      </c>
      <c r="DH145" s="453">
        <v>4929153830</v>
      </c>
      <c r="DI145" s="453">
        <v>11969153830</v>
      </c>
      <c r="DJ145" s="453">
        <v>11969153830</v>
      </c>
      <c r="DK145" s="453">
        <v>11969153830</v>
      </c>
      <c r="DL145" s="453">
        <v>11969153830</v>
      </c>
      <c r="DM145" s="453">
        <v>11969153830</v>
      </c>
      <c r="DN145" s="453">
        <v>11969153830</v>
      </c>
      <c r="DP145" s="453">
        <v>0</v>
      </c>
      <c r="DQ145" s="453">
        <v>595255000</v>
      </c>
      <c r="DR145" s="453">
        <v>931233075.4545455</v>
      </c>
      <c r="DS145" s="453">
        <v>1267211150.909091</v>
      </c>
      <c r="DT145" s="453">
        <v>1603189226.3636365</v>
      </c>
      <c r="DU145" s="453">
        <v>1939167301.818182</v>
      </c>
      <c r="DV145" s="453">
        <v>2795145377.2727275</v>
      </c>
      <c r="DW145" s="453">
        <v>5243123452.727273</v>
      </c>
      <c r="DX145" s="453">
        <v>5579101528.181818</v>
      </c>
      <c r="DY145" s="453">
        <v>8724979603.636364</v>
      </c>
      <c r="DZ145" s="453">
        <v>9036757679.09091</v>
      </c>
      <c r="EA145" s="453">
        <v>11969153830</v>
      </c>
      <c r="EC145" s="456">
        <v>1000000</v>
      </c>
      <c r="ED145" s="453">
        <v>1000000</v>
      </c>
      <c r="EE145" s="453">
        <v>1000000</v>
      </c>
      <c r="EF145" s="453">
        <v>1000000</v>
      </c>
      <c r="EG145" s="453">
        <v>1000000</v>
      </c>
      <c r="EH145" s="453">
        <v>1000000</v>
      </c>
      <c r="EI145" s="453">
        <v>1000000</v>
      </c>
      <c r="EJ145" s="453">
        <v>1000000</v>
      </c>
      <c r="EK145" s="453">
        <v>1000000</v>
      </c>
      <c r="EL145" s="453">
        <v>1000000</v>
      </c>
      <c r="EM145" s="453">
        <v>1000000</v>
      </c>
      <c r="EN145" s="453">
        <v>1000000</v>
      </c>
      <c r="EP145" s="453">
        <v>1000000</v>
      </c>
      <c r="EQ145" s="453">
        <v>1000000</v>
      </c>
      <c r="ER145" s="453">
        <v>1000000</v>
      </c>
      <c r="ES145" s="453">
        <v>1000000</v>
      </c>
      <c r="ET145" s="453">
        <v>1000000</v>
      </c>
      <c r="EU145" s="453">
        <v>1000000</v>
      </c>
      <c r="EV145" s="453">
        <v>1000000</v>
      </c>
      <c r="EW145" s="453">
        <v>1000000</v>
      </c>
      <c r="EX145" s="453">
        <v>1000000</v>
      </c>
      <c r="EY145" s="453">
        <v>1000000</v>
      </c>
      <c r="EZ145" s="453">
        <v>1000000</v>
      </c>
      <c r="FA145" s="453">
        <v>1000000</v>
      </c>
    </row>
    <row r="146" spans="1:157" ht="34.5" customHeight="1">
      <c r="A146" s="177"/>
      <c r="B146" s="177"/>
      <c r="C146" s="177"/>
      <c r="D146" s="251"/>
      <c r="E146" s="177"/>
      <c r="F146" s="177"/>
      <c r="G146" s="177"/>
      <c r="H146" s="177"/>
      <c r="I146" s="177"/>
      <c r="J146" s="177"/>
      <c r="K146" s="177"/>
      <c r="L146" s="177"/>
      <c r="M146" s="177"/>
      <c r="N146" s="177"/>
      <c r="O146" s="177"/>
      <c r="P146" s="177"/>
      <c r="Q146" s="177"/>
      <c r="R146" s="177"/>
      <c r="S146" s="227"/>
      <c r="T146" s="284" t="s">
        <v>272</v>
      </c>
      <c r="U146" s="386"/>
      <c r="V146" s="152" t="s">
        <v>272</v>
      </c>
      <c r="W146" s="335">
        <f t="shared" ref="W146:AH146" si="416">+SUM(W139:W145)</f>
        <v>82537.711377</v>
      </c>
      <c r="X146" s="335">
        <f t="shared" si="416"/>
        <v>0</v>
      </c>
      <c r="Y146" s="335">
        <f t="shared" si="416"/>
        <v>0</v>
      </c>
      <c r="Z146" s="335">
        <f t="shared" si="416"/>
        <v>0</v>
      </c>
      <c r="AA146" s="335">
        <f t="shared" si="416"/>
        <v>0</v>
      </c>
      <c r="AB146" s="335">
        <f t="shared" si="416"/>
        <v>0</v>
      </c>
      <c r="AC146" s="335">
        <f t="shared" si="416"/>
        <v>0</v>
      </c>
      <c r="AD146" s="335">
        <f t="shared" si="416"/>
        <v>82537.711377</v>
      </c>
      <c r="AE146" s="335">
        <f t="shared" si="416"/>
        <v>0</v>
      </c>
      <c r="AF146" s="335">
        <f t="shared" si="416"/>
        <v>69144.937734549996</v>
      </c>
      <c r="AG146" s="335">
        <f t="shared" si="416"/>
        <v>13392.77364245</v>
      </c>
      <c r="AH146" s="398">
        <f t="shared" si="416"/>
        <v>48111.043902279998</v>
      </c>
      <c r="AI146" s="163">
        <f t="shared" si="397"/>
        <v>0.58289772153394903</v>
      </c>
      <c r="AJ146" s="254">
        <f t="shared" si="398"/>
        <v>3.5923136750244389</v>
      </c>
      <c r="AK146" s="181">
        <f>+SUM(AK139:AK145)</f>
        <v>53744.446425346076</v>
      </c>
      <c r="AL146" s="181">
        <f>+SUM(AL139:AL145)</f>
        <v>-5633.4025230660682</v>
      </c>
      <c r="AM146" s="166">
        <f t="shared" si="401"/>
        <v>0.65115018975826033</v>
      </c>
      <c r="AN146" s="398">
        <f>+SUM(AN139:AN145)</f>
        <v>20704.127611999997</v>
      </c>
      <c r="AO146" s="179">
        <f t="shared" si="402"/>
        <v>0.25084445966076813</v>
      </c>
      <c r="AP146" s="254">
        <f t="shared" si="403"/>
        <v>1.545917833358714</v>
      </c>
      <c r="AQ146" s="181">
        <f>+SUM(AQ139:AQ145)</f>
        <v>24264.294772602891</v>
      </c>
      <c r="AR146" s="181">
        <f>+SUM(AR139:AR145)</f>
        <v>-3560.1671606028931</v>
      </c>
      <c r="AS146" s="166">
        <f t="shared" si="406"/>
        <v>0.29397828420239419</v>
      </c>
      <c r="AT146" s="398">
        <f>+SUM(AT139:AT145)</f>
        <v>20611.027611999998</v>
      </c>
      <c r="AU146" s="179">
        <f t="shared" si="407"/>
        <v>0.24971649041559779</v>
      </c>
      <c r="AV146" s="398">
        <f>+SUM(AV139:AV145)</f>
        <v>34426.667474719994</v>
      </c>
      <c r="AW146" s="335">
        <f>+SUM(AW139:AW145)</f>
        <v>27406.916290280005</v>
      </c>
      <c r="AX146" s="337">
        <f>+SUM(AX139:AX145)</f>
        <v>61833.583765000003</v>
      </c>
      <c r="AY146" s="335">
        <f t="shared" si="411"/>
        <v>-34718.270259829995</v>
      </c>
      <c r="AZ146" s="247">
        <f>+SUM(AZ139:AZ145)</f>
        <v>24264.294772603964</v>
      </c>
      <c r="BA146" s="244">
        <f t="shared" si="413"/>
        <v>0.85327547353143607</v>
      </c>
      <c r="BC146" s="285">
        <f>CC146/$AD$146</f>
        <v>0.4977825261129295</v>
      </c>
      <c r="BD146" s="285">
        <f t="shared" ref="BD146:BM146" si="417">CD146/$AD$146</f>
        <v>0.65115018975826033</v>
      </c>
      <c r="BE146" s="285">
        <f t="shared" si="417"/>
        <v>0.65115018975826033</v>
      </c>
      <c r="BF146" s="285">
        <f t="shared" si="417"/>
        <v>0.65115018975826033</v>
      </c>
      <c r="BG146" s="285">
        <f t="shared" si="417"/>
        <v>0.65115018975826033</v>
      </c>
      <c r="BH146" s="285">
        <f t="shared" si="417"/>
        <v>0.65115018975826033</v>
      </c>
      <c r="BI146" s="285">
        <f t="shared" si="417"/>
        <v>0.83773752120619083</v>
      </c>
      <c r="BJ146" s="285">
        <f t="shared" si="417"/>
        <v>0.83773752120619083</v>
      </c>
      <c r="BK146" s="285">
        <f t="shared" si="417"/>
        <v>0.83773752120619083</v>
      </c>
      <c r="BL146" s="285">
        <f t="shared" si="417"/>
        <v>0.83773752120619083</v>
      </c>
      <c r="BM146" s="285">
        <f t="shared" si="417"/>
        <v>0.83773752120619083</v>
      </c>
      <c r="BN146" s="285">
        <f>CN146/$AD$146</f>
        <v>0.83773752120619083</v>
      </c>
      <c r="BP146" s="285">
        <f>CP146/$AD$146</f>
        <v>0</v>
      </c>
      <c r="BQ146" s="285">
        <f t="shared" ref="BQ146:CA146" si="418">CQ146/$AD$146</f>
        <v>0.10489559851032061</v>
      </c>
      <c r="BR146" s="285">
        <f t="shared" si="418"/>
        <v>0.13844589519277772</v>
      </c>
      <c r="BS146" s="285">
        <f t="shared" si="418"/>
        <v>0.17199619187523929</v>
      </c>
      <c r="BT146" s="285">
        <f t="shared" si="418"/>
        <v>0.20554648855759067</v>
      </c>
      <c r="BU146" s="285">
        <f t="shared" si="418"/>
        <v>0.29397828420239419</v>
      </c>
      <c r="BV146" s="285">
        <f t="shared" si="418"/>
        <v>0.35137571185145766</v>
      </c>
      <c r="BW146" s="285">
        <f t="shared" si="418"/>
        <v>0.42388268746417712</v>
      </c>
      <c r="BX146" s="285">
        <f t="shared" si="418"/>
        <v>0.47768889882535365</v>
      </c>
      <c r="BY146" s="285">
        <f t="shared" si="418"/>
        <v>0.57827184836877421</v>
      </c>
      <c r="BZ146" s="285">
        <f t="shared" si="418"/>
        <v>0.70168315562082029</v>
      </c>
      <c r="CA146" s="285">
        <f t="shared" si="418"/>
        <v>0.83773752120613021</v>
      </c>
      <c r="CC146" s="464">
        <f t="shared" ref="CC146:CN146" si="419">+SUM(CC139:CC145)</f>
        <v>41085.83046882294</v>
      </c>
      <c r="CD146" s="464">
        <f>+SUM(CD139:CD145)</f>
        <v>53744.446425346076</v>
      </c>
      <c r="CE146" s="464">
        <f t="shared" si="419"/>
        <v>53744.446425346076</v>
      </c>
      <c r="CF146" s="464">
        <f t="shared" si="419"/>
        <v>53744.446425346076</v>
      </c>
      <c r="CG146" s="464">
        <f t="shared" si="419"/>
        <v>53744.446425346076</v>
      </c>
      <c r="CH146" s="464">
        <f t="shared" si="419"/>
        <v>53744.446425346076</v>
      </c>
      <c r="CI146" s="464">
        <f t="shared" si="419"/>
        <v>69144.937735</v>
      </c>
      <c r="CJ146" s="464">
        <f t="shared" si="419"/>
        <v>69144.937735</v>
      </c>
      <c r="CK146" s="464">
        <f t="shared" si="419"/>
        <v>69144.937735</v>
      </c>
      <c r="CL146" s="464">
        <f t="shared" si="419"/>
        <v>69144.937735</v>
      </c>
      <c r="CM146" s="464">
        <f t="shared" si="419"/>
        <v>69144.937735</v>
      </c>
      <c r="CN146" s="464">
        <f t="shared" si="419"/>
        <v>69144.937735</v>
      </c>
      <c r="CP146" s="464">
        <f t="shared" ref="CP146:DA146" si="420">+SUM(CP139:CP145)</f>
        <v>0</v>
      </c>
      <c r="CQ146" s="464">
        <f t="shared" si="420"/>
        <v>8657.8426345625139</v>
      </c>
      <c r="CR146" s="464">
        <f t="shared" si="420"/>
        <v>11427.007338751881</v>
      </c>
      <c r="CS146" s="464">
        <f t="shared" si="420"/>
        <v>14196.172042941613</v>
      </c>
      <c r="CT146" s="464">
        <f t="shared" si="420"/>
        <v>16965.336747122252</v>
      </c>
      <c r="CU146" s="464">
        <f t="shared" si="420"/>
        <v>24264.294772602891</v>
      </c>
      <c r="CV146" s="464">
        <f t="shared" si="420"/>
        <v>29001.747089683529</v>
      </c>
      <c r="CW146" s="464">
        <f t="shared" si="420"/>
        <v>34986.306915625348</v>
      </c>
      <c r="CX146" s="464">
        <f t="shared" si="420"/>
        <v>39427.348459243993</v>
      </c>
      <c r="CY146" s="464">
        <f t="shared" si="420"/>
        <v>47729.234918106195</v>
      </c>
      <c r="CZ146" s="464">
        <f t="shared" si="420"/>
        <v>57915.321776733843</v>
      </c>
      <c r="DA146" s="464">
        <f t="shared" si="420"/>
        <v>69144.937734994994</v>
      </c>
      <c r="DC146" s="464">
        <f t="shared" ref="DC146:DN146" si="421">+SUM(DC139:DC145)</f>
        <v>41085830468.822945</v>
      </c>
      <c r="DD146" s="464">
        <f t="shared" si="421"/>
        <v>53744446425.346069</v>
      </c>
      <c r="DE146" s="464">
        <f t="shared" si="421"/>
        <v>53744446425.346069</v>
      </c>
      <c r="DF146" s="464">
        <f t="shared" si="421"/>
        <v>53744446425.346069</v>
      </c>
      <c r="DG146" s="464">
        <f t="shared" si="421"/>
        <v>53744446425.346069</v>
      </c>
      <c r="DH146" s="464">
        <f t="shared" si="421"/>
        <v>53744446425.346069</v>
      </c>
      <c r="DI146" s="464">
        <f t="shared" si="421"/>
        <v>69144937735</v>
      </c>
      <c r="DJ146" s="464">
        <f t="shared" si="421"/>
        <v>69144937735</v>
      </c>
      <c r="DK146" s="464">
        <f t="shared" si="421"/>
        <v>69144937735</v>
      </c>
      <c r="DL146" s="464">
        <f t="shared" si="421"/>
        <v>69144937735</v>
      </c>
      <c r="DM146" s="464">
        <f t="shared" si="421"/>
        <v>69144937735</v>
      </c>
      <c r="DN146" s="464">
        <f t="shared" si="421"/>
        <v>69144937735</v>
      </c>
      <c r="DP146" s="464">
        <f t="shared" ref="DP146:EA146" si="422">+SUM(DP139:DP145)</f>
        <v>0</v>
      </c>
      <c r="DQ146" s="464">
        <f t="shared" si="422"/>
        <v>8657842634.5625153</v>
      </c>
      <c r="DR146" s="464">
        <f t="shared" si="422"/>
        <v>11427007338.751883</v>
      </c>
      <c r="DS146" s="464">
        <f t="shared" si="422"/>
        <v>14196172042.941612</v>
      </c>
      <c r="DT146" s="464">
        <f t="shared" si="422"/>
        <v>16965336747.12225</v>
      </c>
      <c r="DU146" s="464">
        <f t="shared" si="422"/>
        <v>24264294772.60289</v>
      </c>
      <c r="DV146" s="464">
        <f t="shared" si="422"/>
        <v>29001747089.683533</v>
      </c>
      <c r="DW146" s="464">
        <f t="shared" si="422"/>
        <v>34986306915.625351</v>
      </c>
      <c r="DX146" s="464">
        <f t="shared" si="422"/>
        <v>39427348459.243988</v>
      </c>
      <c r="DY146" s="464">
        <f t="shared" si="422"/>
        <v>47729234918.106201</v>
      </c>
      <c r="DZ146" s="464">
        <f t="shared" si="422"/>
        <v>57915321776.733841</v>
      </c>
      <c r="EA146" s="464">
        <f t="shared" si="422"/>
        <v>69144937734.994995</v>
      </c>
      <c r="EC146" s="465">
        <v>1000000</v>
      </c>
      <c r="ED146" s="465">
        <v>1000000</v>
      </c>
      <c r="EE146" s="465">
        <v>1000000</v>
      </c>
      <c r="EF146" s="465">
        <v>1000000</v>
      </c>
      <c r="EG146" s="465">
        <v>1000000</v>
      </c>
      <c r="EH146" s="465">
        <v>1000000</v>
      </c>
      <c r="EI146" s="465">
        <v>1000000</v>
      </c>
      <c r="EJ146" s="465">
        <v>1000000</v>
      </c>
      <c r="EK146" s="465">
        <v>1000000</v>
      </c>
      <c r="EL146" s="465">
        <v>1000000</v>
      </c>
      <c r="EM146" s="465">
        <v>1000000</v>
      </c>
      <c r="EN146" s="465">
        <v>1000000</v>
      </c>
      <c r="EP146" s="465">
        <v>1000000</v>
      </c>
      <c r="EQ146" s="465">
        <v>1000000</v>
      </c>
      <c r="ER146" s="465">
        <v>1000000</v>
      </c>
      <c r="ES146" s="465">
        <v>1000000</v>
      </c>
      <c r="ET146" s="465">
        <v>1000000</v>
      </c>
      <c r="EU146" s="465">
        <v>1000000</v>
      </c>
      <c r="EV146" s="465">
        <v>1000000</v>
      </c>
      <c r="EW146" s="465">
        <v>1000000</v>
      </c>
      <c r="EX146" s="465">
        <v>1000000</v>
      </c>
      <c r="EY146" s="465">
        <v>1000000</v>
      </c>
      <c r="EZ146" s="465">
        <v>1000000</v>
      </c>
      <c r="FA146" s="465">
        <v>1000000</v>
      </c>
    </row>
    <row r="147" spans="1:157" ht="34.5" customHeight="1">
      <c r="A147" s="177"/>
      <c r="B147" s="177"/>
      <c r="C147" s="177"/>
      <c r="D147" s="177"/>
      <c r="E147" s="177"/>
      <c r="F147" s="177"/>
      <c r="G147" s="177"/>
      <c r="H147" s="177"/>
      <c r="I147" s="177"/>
      <c r="J147" s="177"/>
      <c r="K147" s="177"/>
      <c r="L147" s="177"/>
      <c r="M147" s="177"/>
      <c r="N147" s="177"/>
      <c r="O147" s="177"/>
      <c r="P147" s="177"/>
      <c r="Q147" s="177"/>
      <c r="R147" s="177"/>
      <c r="S147" s="227"/>
      <c r="T147" s="270" t="s">
        <v>122</v>
      </c>
      <c r="U147" s="385"/>
      <c r="V147" s="270" t="s">
        <v>122</v>
      </c>
      <c r="W147" s="152" t="s">
        <v>425</v>
      </c>
      <c r="X147" s="152" t="s">
        <v>123</v>
      </c>
      <c r="Y147" s="152" t="s">
        <v>124</v>
      </c>
      <c r="Z147" s="152" t="s">
        <v>125</v>
      </c>
      <c r="AA147" s="152" t="s">
        <v>126</v>
      </c>
      <c r="AB147" s="152" t="s">
        <v>127</v>
      </c>
      <c r="AC147" s="151" t="s">
        <v>128</v>
      </c>
      <c r="AD147" s="394" t="s">
        <v>424</v>
      </c>
      <c r="AE147" s="151" t="s">
        <v>423</v>
      </c>
      <c r="AF147" s="151" t="s">
        <v>129</v>
      </c>
      <c r="AG147" s="151" t="s">
        <v>130</v>
      </c>
      <c r="AH147" s="394" t="s">
        <v>7</v>
      </c>
      <c r="AI147" s="153" t="s">
        <v>131</v>
      </c>
      <c r="AJ147" s="154" t="s">
        <v>132</v>
      </c>
      <c r="AK147" s="154" t="s">
        <v>133</v>
      </c>
      <c r="AL147" s="154" t="s">
        <v>134</v>
      </c>
      <c r="AM147" s="155" t="s">
        <v>135</v>
      </c>
      <c r="AN147" s="394" t="s">
        <v>136</v>
      </c>
      <c r="AO147" s="153" t="s">
        <v>137</v>
      </c>
      <c r="AP147" s="232" t="s">
        <v>232</v>
      </c>
      <c r="AQ147" s="232" t="s">
        <v>139</v>
      </c>
      <c r="AR147" s="232" t="s">
        <v>140</v>
      </c>
      <c r="AS147" s="259" t="s">
        <v>141</v>
      </c>
      <c r="AT147" s="394" t="s">
        <v>142</v>
      </c>
      <c r="AU147" s="153" t="s">
        <v>143</v>
      </c>
      <c r="AV147" s="409" t="s">
        <v>144</v>
      </c>
      <c r="AW147" s="352" t="s">
        <v>145</v>
      </c>
      <c r="AX147" s="352" t="s">
        <v>146</v>
      </c>
      <c r="AY147" s="353" t="s">
        <v>273</v>
      </c>
      <c r="AZ147" s="232" t="s">
        <v>148</v>
      </c>
      <c r="BA147" s="233" t="s">
        <v>149</v>
      </c>
      <c r="BC147" s="158" t="s">
        <v>150</v>
      </c>
      <c r="BD147" s="158" t="s">
        <v>151</v>
      </c>
      <c r="BE147" s="158" t="s">
        <v>152</v>
      </c>
      <c r="BF147" s="158" t="s">
        <v>153</v>
      </c>
      <c r="BG147" s="158" t="s">
        <v>154</v>
      </c>
      <c r="BH147" s="158" t="s">
        <v>155</v>
      </c>
      <c r="BI147" s="158" t="s">
        <v>156</v>
      </c>
      <c r="BJ147" s="158" t="s">
        <v>157</v>
      </c>
      <c r="BK147" s="158" t="s">
        <v>104</v>
      </c>
      <c r="BL147" s="158" t="s">
        <v>158</v>
      </c>
      <c r="BM147" s="158" t="s">
        <v>159</v>
      </c>
      <c r="BN147" s="158" t="s">
        <v>160</v>
      </c>
      <c r="BP147" s="158" t="s">
        <v>150</v>
      </c>
      <c r="BQ147" s="158" t="s">
        <v>151</v>
      </c>
      <c r="BR147" s="158" t="s">
        <v>152</v>
      </c>
      <c r="BS147" s="158" t="s">
        <v>153</v>
      </c>
      <c r="BT147" s="158" t="s">
        <v>154</v>
      </c>
      <c r="BU147" s="158" t="s">
        <v>155</v>
      </c>
      <c r="BV147" s="158" t="s">
        <v>156</v>
      </c>
      <c r="BW147" s="158" t="s">
        <v>157</v>
      </c>
      <c r="BX147" s="158" t="s">
        <v>104</v>
      </c>
      <c r="BY147" s="158" t="s">
        <v>158</v>
      </c>
      <c r="BZ147" s="158" t="s">
        <v>159</v>
      </c>
      <c r="CA147" s="158" t="s">
        <v>160</v>
      </c>
      <c r="CC147" s="447" t="s">
        <v>150</v>
      </c>
      <c r="CD147" s="447" t="s">
        <v>151</v>
      </c>
      <c r="CE147" s="447" t="s">
        <v>152</v>
      </c>
      <c r="CF147" s="447" t="s">
        <v>153</v>
      </c>
      <c r="CG147" s="447" t="s">
        <v>154</v>
      </c>
      <c r="CH147" s="447" t="s">
        <v>155</v>
      </c>
      <c r="CI147" s="447" t="s">
        <v>156</v>
      </c>
      <c r="CJ147" s="447" t="s">
        <v>157</v>
      </c>
      <c r="CK147" s="447" t="s">
        <v>104</v>
      </c>
      <c r="CL147" s="447" t="s">
        <v>158</v>
      </c>
      <c r="CM147" s="447" t="s">
        <v>159</v>
      </c>
      <c r="CN147" s="447" t="s">
        <v>160</v>
      </c>
      <c r="CP147" s="447" t="s">
        <v>150</v>
      </c>
      <c r="CQ147" s="447" t="s">
        <v>151</v>
      </c>
      <c r="CR147" s="447" t="s">
        <v>152</v>
      </c>
      <c r="CS147" s="447" t="s">
        <v>153</v>
      </c>
      <c r="CT147" s="447" t="s">
        <v>154</v>
      </c>
      <c r="CU147" s="447" t="s">
        <v>155</v>
      </c>
      <c r="CV147" s="447" t="s">
        <v>156</v>
      </c>
      <c r="CW147" s="447" t="s">
        <v>157</v>
      </c>
      <c r="CX147" s="447" t="s">
        <v>104</v>
      </c>
      <c r="CY147" s="447" t="s">
        <v>158</v>
      </c>
      <c r="CZ147" s="447" t="s">
        <v>159</v>
      </c>
      <c r="DA147" s="447" t="s">
        <v>160</v>
      </c>
      <c r="DC147" s="447" t="s">
        <v>150</v>
      </c>
      <c r="DD147" s="447" t="s">
        <v>151</v>
      </c>
      <c r="DE147" s="447" t="s">
        <v>152</v>
      </c>
      <c r="DF147" s="447" t="s">
        <v>153</v>
      </c>
      <c r="DG147" s="447" t="s">
        <v>154</v>
      </c>
      <c r="DH147" s="447" t="s">
        <v>155</v>
      </c>
      <c r="DI147" s="447" t="s">
        <v>156</v>
      </c>
      <c r="DJ147" s="447" t="s">
        <v>157</v>
      </c>
      <c r="DK147" s="447" t="s">
        <v>104</v>
      </c>
      <c r="DL147" s="447" t="s">
        <v>158</v>
      </c>
      <c r="DM147" s="447" t="s">
        <v>159</v>
      </c>
      <c r="DN147" s="447" t="s">
        <v>160</v>
      </c>
      <c r="DP147" s="447" t="s">
        <v>150</v>
      </c>
      <c r="DQ147" s="447" t="s">
        <v>151</v>
      </c>
      <c r="DR147" s="447" t="s">
        <v>152</v>
      </c>
      <c r="DS147" s="447" t="s">
        <v>153</v>
      </c>
      <c r="DT147" s="447" t="s">
        <v>154</v>
      </c>
      <c r="DU147" s="447" t="s">
        <v>155</v>
      </c>
      <c r="DV147" s="447" t="s">
        <v>156</v>
      </c>
      <c r="DW147" s="447" t="s">
        <v>157</v>
      </c>
      <c r="DX147" s="447" t="s">
        <v>104</v>
      </c>
      <c r="DY147" s="447" t="s">
        <v>158</v>
      </c>
      <c r="DZ147" s="447" t="s">
        <v>159</v>
      </c>
      <c r="EA147" s="447" t="s">
        <v>160</v>
      </c>
      <c r="EC147" s="447" t="s">
        <v>150</v>
      </c>
      <c r="ED147" s="447" t="s">
        <v>151</v>
      </c>
      <c r="EE147" s="447" t="s">
        <v>152</v>
      </c>
      <c r="EF147" s="447" t="s">
        <v>153</v>
      </c>
      <c r="EG147" s="447" t="s">
        <v>154</v>
      </c>
      <c r="EH147" s="447" t="s">
        <v>155</v>
      </c>
      <c r="EI147" s="447" t="s">
        <v>156</v>
      </c>
      <c r="EJ147" s="447" t="s">
        <v>157</v>
      </c>
      <c r="EK147" s="447" t="s">
        <v>104</v>
      </c>
      <c r="EL147" s="447" t="s">
        <v>158</v>
      </c>
      <c r="EM147" s="447" t="s">
        <v>159</v>
      </c>
      <c r="EN147" s="447" t="s">
        <v>160</v>
      </c>
      <c r="EP147" s="447" t="s">
        <v>150</v>
      </c>
      <c r="EQ147" s="447" t="s">
        <v>151</v>
      </c>
      <c r="ER147" s="447" t="s">
        <v>152</v>
      </c>
      <c r="ES147" s="447" t="s">
        <v>153</v>
      </c>
      <c r="ET147" s="447" t="s">
        <v>154</v>
      </c>
      <c r="EU147" s="447" t="s">
        <v>155</v>
      </c>
      <c r="EV147" s="447" t="s">
        <v>156</v>
      </c>
      <c r="EW147" s="447" t="s">
        <v>157</v>
      </c>
      <c r="EX147" s="447" t="s">
        <v>104</v>
      </c>
      <c r="EY147" s="447" t="s">
        <v>158</v>
      </c>
      <c r="EZ147" s="447" t="s">
        <v>159</v>
      </c>
      <c r="FA147" s="447" t="s">
        <v>160</v>
      </c>
    </row>
    <row r="148" spans="1:157" ht="55.5" customHeight="1">
      <c r="A148" s="556"/>
      <c r="B148" s="556" t="s">
        <v>180</v>
      </c>
      <c r="C148" s="218" t="s">
        <v>181</v>
      </c>
      <c r="D148" s="544" t="s">
        <v>274</v>
      </c>
      <c r="E148" s="177" t="s">
        <v>173</v>
      </c>
      <c r="F148" s="177" t="s">
        <v>161</v>
      </c>
      <c r="G148" s="177" t="s">
        <v>161</v>
      </c>
      <c r="H148" s="177" t="s">
        <v>161</v>
      </c>
      <c r="I148" s="177" t="s">
        <v>161</v>
      </c>
      <c r="J148" s="177" t="s">
        <v>161</v>
      </c>
      <c r="K148" s="177" t="s">
        <v>161</v>
      </c>
      <c r="L148" s="177" t="s">
        <v>161</v>
      </c>
      <c r="M148" s="177" t="s">
        <v>161</v>
      </c>
      <c r="N148" s="177" t="s">
        <v>161</v>
      </c>
      <c r="O148" s="177" t="s">
        <v>161</v>
      </c>
      <c r="P148" s="177"/>
      <c r="Q148" s="177"/>
      <c r="R148" s="177"/>
      <c r="S148" s="227"/>
      <c r="T148" s="437" t="s">
        <v>36</v>
      </c>
      <c r="U148" s="588">
        <v>202400000000184</v>
      </c>
      <c r="V148" s="550" t="s">
        <v>438</v>
      </c>
      <c r="W148" s="342">
        <f>+SUMIFS('[1]SIIF 30 de Junio 2026'!$P$4:$P$749,'[1]SIIF 30 de Junio 2026'!$A$4:$A$749,$B148,'[1]SIIF 30 de Junio 2026'!$B$4:$B$749,$C148,'[1]SIIF 30 de Junio 2026'!$C$4:$C$749,$D148)/1000000</f>
        <v>38807.319785</v>
      </c>
      <c r="X148" s="342"/>
      <c r="Y148" s="342">
        <f>+SUMIFS('[1]SIIF 30 de Junio 2026'!$R$4:$R$749,'[1]SIIF 30 de Junio 2026'!$A$4:$A$749,$B148,'[1]SIIF 30 de Junio 2026'!$B$4:$B$749,$C148,'[1]SIIF 30 de Junio 2026'!$C$4:$C$749,$D148)/1000000</f>
        <v>0</v>
      </c>
      <c r="Z148" s="342"/>
      <c r="AA148" s="342">
        <f>+SUMIFS('[1]SIIF 30 de Junio 2026'!$Q$4:$Q$749,'[1]SIIF 30 de Junio 2026'!$A$4:$A$749,$B148,'[1]SIIF 30 de Junio 2026'!$B$4:$B$749,$C148,'[1]SIIF 30 de Junio 2026'!$C$4:$C$749,#REF!)/1000000</f>
        <v>0</v>
      </c>
      <c r="AB148" s="342"/>
      <c r="AC148" s="342"/>
      <c r="AD148" s="403">
        <f>+SUMIFS('[1]SIIF 30 de Junio 2026'!$S$4:$S$749,'[1]SIIF 30 de Junio 2026'!$A$4:$A$749,$B148,'[1]SIIF 30 de Junio 2026'!$B$4:$B$749,$C148,'[1]SIIF 30 de Junio 2026'!$C$4:$C$749,$D148)/1000000</f>
        <v>38807.319785</v>
      </c>
      <c r="AE148" s="342">
        <f>+SUMIFS('[1]SIIF 30 de Junio 2026'!$T$4:$T$749,'[1]SIIF 30 de Junio 2026'!$A$4:$A$749,$B148,'[1]SIIF 30 de Junio 2026'!$B$4:$B$749,$C148,'[1]SIIF 30 de Junio 2026'!$C$4:$C$749,$D148)/1000000</f>
        <v>0</v>
      </c>
      <c r="AF148" s="342">
        <f>+SUMIFS('[1]SIIF 30 de Junio 2026'!$U$4:$U$749,'[1]SIIF 30 de Junio 2026'!$A$4:$A$749,$B148,'[1]SIIF 30 de Junio 2026'!$B$4:$B$749,$C148,'[1]SIIF 30 de Junio 2026'!$C$4:$C$749,$D148)/1000000</f>
        <v>15284.923326</v>
      </c>
      <c r="AG148" s="342">
        <f>+SUMIFS('[1]SIIF 30 de Junio 2026'!$V$4:$V$749,'[1]SIIF 30 de Junio 2026'!$A$4:$A$749,$B148,'[1]SIIF 30 de Junio 2026'!$B$4:$B$749,$C148,'[1]SIIF 30 de Junio 2026'!$C$4:$C$749,$D148)/1000000</f>
        <v>23522.396459</v>
      </c>
      <c r="AH148" s="408">
        <f>+SUMIFS('[1]SIIF 30 de Junio 2026'!$W$4:$W$749,'[1]SIIF 30 de Junio 2026'!$A$4:$A$749,$B148,'[1]SIIF 30 de Junio 2026'!$B$4:$B$749,$C148,'[1]SIIF 30 de Junio 2026'!$C$4:$C$749,$D148,'[1]SIIF 30 de Junio 2026'!$D$4:$D$749,$E148,'[1]SIIF 30 de Junio 2026'!$E$4:$E$749,$F148,'[1]SIIF 30 de Junio 2026'!$F$4:$F$749,$G148,'[1]SIIF 30 de Junio 2026'!$G$4:$G$749,$H148,'[1]SIIF 30 de Junio 2026'!$H$4:$H$749,$I148,'[1]SIIF 30 de Junio 2026'!$I$4:$I$749,$J148,'[1]SIIF 30 de Junio 2026'!$J$4:$J$749,$K148,'[1]SIIF 30 de Junio 2026'!$K$4:$K$749,$L148,'[1]SIIF 30 de Junio 2026'!$L$4:$L$749,$M148,'[1]SIIF 30 de Junio 2026'!$M$4:$M$749,$N148,'[1]SIIF 30 de Junio 2026'!$N$4:$N$749,$O148)/1000000</f>
        <v>14198.045015</v>
      </c>
      <c r="AI148" s="241">
        <f>+AH148/AD148</f>
        <v>0.36585997419197963</v>
      </c>
      <c r="AJ148" s="242">
        <f>+AH148/AG148</f>
        <v>0.60359687584330413</v>
      </c>
      <c r="AK148" s="240">
        <f>INDEX(CC148:CN148,MATCH($W$1,$CC$86:$CN$86,0))</f>
        <v>38807.319785</v>
      </c>
      <c r="AL148" s="240">
        <f>+AH148-AK148</f>
        <v>-24609.27477</v>
      </c>
      <c r="AM148" s="166">
        <f>INDEX(BC148:BN148,MATCH($W$1,$BC$86:$BN$86,0))</f>
        <v>1</v>
      </c>
      <c r="AN148" s="403">
        <f>+SUMIFS('[1]SIIF 30 de Junio 2026'!$X$4:$X$749,'[1]SIIF 30 de Junio 2026'!$A$4:$A$749,$B148,'[1]SIIF 30 de Junio 2026'!$B$4:$B$749,$C148,'[1]SIIF 30 de Junio 2026'!$C$4:$C$749,$D148,'[1]SIIF 30 de Junio 2026'!$D$4:$D$749,$E148,'[1]SIIF 30 de Junio 2026'!$E$4:$E$749,$F148,'[1]SIIF 30 de Junio 2026'!$F$4:$F$749,$G148,'[1]SIIF 30 de Junio 2026'!$G$4:$G$749,$H148,'[1]SIIF 30 de Junio 2026'!$H$4:$H$749,$I148,'[1]SIIF 30 de Junio 2026'!$I$4:$I$749,$J148,'[1]SIIF 30 de Junio 2026'!$J$4:$J$749,$K148,'[1]SIIF 30 de Junio 2026'!$K$4:$K$749,$L148,'[1]SIIF 30 de Junio 2026'!$L$4:$L$749,$M148,'[1]SIIF 30 de Junio 2026'!$M$4:$M$749,$N148,'[1]SIIF 30 de Junio 2026'!$N$4:$N$749,$O148)/1000000</f>
        <v>5402.3785170000001</v>
      </c>
      <c r="AO148" s="241">
        <f>+AN148/AD148</f>
        <v>0.13921029710194402</v>
      </c>
      <c r="AP148" s="242">
        <f>+AN148/AG148</f>
        <v>0.22966956306584035</v>
      </c>
      <c r="AQ148" s="240">
        <f>INDEX(CP148:DA148,MATCH($W$1,$CP$86:$DA$86,0))</f>
        <v>6465.95</v>
      </c>
      <c r="AR148" s="240">
        <f>+AN148-AQ148</f>
        <v>-1063.5714829999997</v>
      </c>
      <c r="AS148" s="166">
        <f>INDEX(BP148:CA148,MATCH($W$1,$BP$86:$CA$86,0))</f>
        <v>0.166616762915414</v>
      </c>
      <c r="AT148" s="403">
        <f>+SUMIFS('[1]SIIF 30 de Junio 2026'!$Z$4:$Z$749,'[1]SIIF 30 de Junio 2026'!$A$4:$A$749,$B148,'[1]SIIF 30 de Junio 2026'!$B$4:$B$749,$C148,'[1]SIIF 30 de Junio 2026'!$C$4:$C$749,$D148,'[1]SIIF 30 de Junio 2026'!$D$4:$D$749,$E148,'[1]SIIF 30 de Junio 2026'!$E$4:$E$749,$F148,'[1]SIIF 30 de Junio 2026'!$F$4:$F$749,$G148,'[1]SIIF 30 de Junio 2026'!$G$4:$G$749,$H148,'[1]SIIF 30 de Junio 2026'!$H$4:$H$749,$I148,'[1]SIIF 30 de Junio 2026'!$I$4:$I$749,$J148,'[1]SIIF 30 de Junio 2026'!$J$4:$J$749,$K148,'[1]SIIF 30 de Junio 2026'!$K$4:$K$749,$L148,'[1]SIIF 30 de Junio 2026'!$L$4:$L$749,$M148,'[1]SIIF 30 de Junio 2026'!$M$4:$M$749,$N148,'[1]SIIF 30 de Junio 2026'!$N$4:$N$749,$O148)/1000000</f>
        <v>5390.8785170000001</v>
      </c>
      <c r="AU148" s="241">
        <f>+AT148/AD148</f>
        <v>0.13891396125438452</v>
      </c>
      <c r="AV148" s="403">
        <f>+AD148-AH148</f>
        <v>24609.27477</v>
      </c>
      <c r="AW148" s="343">
        <f>+AH148-AN148</f>
        <v>8795.6664979999987</v>
      </c>
      <c r="AX148" s="359">
        <f>+AD148-AN148</f>
        <v>33404.941268000002</v>
      </c>
      <c r="AY148" s="343">
        <f>+AG148-AH148</f>
        <v>9324.3514439999999</v>
      </c>
      <c r="AZ148" s="186">
        <f>AD148*AS148</f>
        <v>6465.95</v>
      </c>
      <c r="BA148" s="244"/>
      <c r="BC148" s="245">
        <v>0.43579020900425214</v>
      </c>
      <c r="BD148" s="274">
        <v>0.43579020900425214</v>
      </c>
      <c r="BE148" s="274">
        <v>0.43579020900425214</v>
      </c>
      <c r="BF148" s="274">
        <v>0.43579020900425214</v>
      </c>
      <c r="BG148" s="274">
        <v>0.43579020900425214</v>
      </c>
      <c r="BH148" s="274">
        <v>1</v>
      </c>
      <c r="BI148" s="274">
        <v>1</v>
      </c>
      <c r="BJ148" s="274">
        <v>1</v>
      </c>
      <c r="BK148" s="274">
        <v>1</v>
      </c>
      <c r="BL148" s="274">
        <v>1</v>
      </c>
      <c r="BM148" s="274">
        <v>1</v>
      </c>
      <c r="BN148" s="274">
        <v>1</v>
      </c>
      <c r="BP148" s="274">
        <v>0</v>
      </c>
      <c r="BQ148" s="274">
        <v>2.1118438597163225E-2</v>
      </c>
      <c r="BR148" s="274">
        <v>5.7686282186003843E-2</v>
      </c>
      <c r="BS148" s="274">
        <v>9.4254125774844461E-2</v>
      </c>
      <c r="BT148" s="274">
        <v>0.13043544434512924</v>
      </c>
      <c r="BU148" s="274">
        <v>0.166616762915414</v>
      </c>
      <c r="BV148" s="274">
        <v>0.3720610187844231</v>
      </c>
      <c r="BW148" s="274">
        <v>0.40813926401642631</v>
      </c>
      <c r="BX148" s="274">
        <v>0.61337737320887231</v>
      </c>
      <c r="BY148" s="274">
        <v>0.64935254510259399</v>
      </c>
      <c r="BZ148" s="274">
        <v>0.94194136537945405</v>
      </c>
      <c r="CA148" s="274">
        <v>1</v>
      </c>
      <c r="CC148" s="452">
        <f t="shared" ref="CC148:CN148" si="423">DC148/EC148</f>
        <v>16911.849999999999</v>
      </c>
      <c r="CD148" s="452">
        <f t="shared" si="423"/>
        <v>16911.849999999999</v>
      </c>
      <c r="CE148" s="452">
        <f t="shared" si="423"/>
        <v>16911.849999999999</v>
      </c>
      <c r="CF148" s="452">
        <f t="shared" si="423"/>
        <v>16911.849999999999</v>
      </c>
      <c r="CG148" s="452">
        <f t="shared" si="423"/>
        <v>16911.849999999999</v>
      </c>
      <c r="CH148" s="452">
        <f t="shared" si="423"/>
        <v>38807.319785</v>
      </c>
      <c r="CI148" s="452">
        <f t="shared" si="423"/>
        <v>38807.319785</v>
      </c>
      <c r="CJ148" s="452">
        <f t="shared" si="423"/>
        <v>38807.319785</v>
      </c>
      <c r="CK148" s="452">
        <f t="shared" si="423"/>
        <v>38807.319785</v>
      </c>
      <c r="CL148" s="452">
        <f t="shared" si="423"/>
        <v>38807.319785</v>
      </c>
      <c r="CM148" s="452">
        <f t="shared" si="423"/>
        <v>38807.319785</v>
      </c>
      <c r="CN148" s="452">
        <f t="shared" si="423"/>
        <v>38807.319785</v>
      </c>
      <c r="CP148" s="453">
        <f t="shared" ref="CP148:DA148" si="424">DP148/EP148</f>
        <v>0</v>
      </c>
      <c r="CQ148" s="453">
        <f t="shared" si="424"/>
        <v>819.55</v>
      </c>
      <c r="CR148" s="453">
        <f t="shared" si="424"/>
        <v>2238.65</v>
      </c>
      <c r="CS148" s="453">
        <f t="shared" si="424"/>
        <v>3657.75</v>
      </c>
      <c r="CT148" s="453">
        <f t="shared" si="424"/>
        <v>5061.8500000000004</v>
      </c>
      <c r="CU148" s="453">
        <f t="shared" si="424"/>
        <v>6465.95</v>
      </c>
      <c r="CV148" s="453">
        <f t="shared" si="424"/>
        <v>14438.690935500001</v>
      </c>
      <c r="CW148" s="453">
        <f t="shared" si="424"/>
        <v>15838.790935499999</v>
      </c>
      <c r="CX148" s="453">
        <f t="shared" si="424"/>
        <v>23803.531870999999</v>
      </c>
      <c r="CY148" s="453">
        <f t="shared" si="424"/>
        <v>25199.631871000001</v>
      </c>
      <c r="CZ148" s="453">
        <f t="shared" si="424"/>
        <v>36554.219785000001</v>
      </c>
      <c r="DA148" s="453">
        <f t="shared" si="424"/>
        <v>38807.319785</v>
      </c>
      <c r="DC148" s="456">
        <v>16911850000</v>
      </c>
      <c r="DD148" s="459">
        <v>16911850000</v>
      </c>
      <c r="DE148" s="459">
        <v>16911850000</v>
      </c>
      <c r="DF148" s="459">
        <v>16911850000</v>
      </c>
      <c r="DG148" s="459">
        <v>16911850000</v>
      </c>
      <c r="DH148" s="459">
        <v>38807319785</v>
      </c>
      <c r="DI148" s="459">
        <v>38807319785</v>
      </c>
      <c r="DJ148" s="459">
        <v>38807319785</v>
      </c>
      <c r="DK148" s="459">
        <v>38807319785</v>
      </c>
      <c r="DL148" s="459">
        <v>38807319785</v>
      </c>
      <c r="DM148" s="459">
        <v>38807319785</v>
      </c>
      <c r="DN148" s="459">
        <v>38807319785</v>
      </c>
      <c r="DP148" s="459">
        <v>0</v>
      </c>
      <c r="DQ148" s="459">
        <v>819550000</v>
      </c>
      <c r="DR148" s="459">
        <v>2238650000</v>
      </c>
      <c r="DS148" s="459">
        <v>3657750000</v>
      </c>
      <c r="DT148" s="459">
        <v>5061850000</v>
      </c>
      <c r="DU148" s="459">
        <v>6465950000</v>
      </c>
      <c r="DV148" s="459">
        <v>14438690935.5</v>
      </c>
      <c r="DW148" s="459">
        <v>15838790935.5</v>
      </c>
      <c r="DX148" s="459">
        <v>23803531871</v>
      </c>
      <c r="DY148" s="459">
        <v>25199631871</v>
      </c>
      <c r="DZ148" s="459">
        <v>36554219785</v>
      </c>
      <c r="EA148" s="459">
        <v>38807319785</v>
      </c>
      <c r="EC148" s="456">
        <v>1000000</v>
      </c>
      <c r="ED148" s="459">
        <v>1000000</v>
      </c>
      <c r="EE148" s="459">
        <v>1000000</v>
      </c>
      <c r="EF148" s="459">
        <v>1000000</v>
      </c>
      <c r="EG148" s="459">
        <v>1000000</v>
      </c>
      <c r="EH148" s="459">
        <v>1000000</v>
      </c>
      <c r="EI148" s="459">
        <v>1000000</v>
      </c>
      <c r="EJ148" s="459">
        <v>1000000</v>
      </c>
      <c r="EK148" s="459">
        <v>1000000</v>
      </c>
      <c r="EL148" s="459">
        <v>1000000</v>
      </c>
      <c r="EM148" s="459">
        <v>1000000</v>
      </c>
      <c r="EN148" s="459">
        <v>1000000</v>
      </c>
      <c r="EP148" s="459">
        <v>1000000</v>
      </c>
      <c r="EQ148" s="459">
        <v>1000000</v>
      </c>
      <c r="ER148" s="459">
        <v>1000000</v>
      </c>
      <c r="ES148" s="459">
        <v>1000000</v>
      </c>
      <c r="ET148" s="459">
        <v>1000000</v>
      </c>
      <c r="EU148" s="459">
        <v>1000000</v>
      </c>
      <c r="EV148" s="459">
        <v>1000000</v>
      </c>
      <c r="EW148" s="459">
        <v>1000000</v>
      </c>
      <c r="EX148" s="459">
        <v>1000000</v>
      </c>
      <c r="EY148" s="459">
        <v>1000000</v>
      </c>
      <c r="EZ148" s="459">
        <v>1000000</v>
      </c>
      <c r="FA148" s="459">
        <v>1000000</v>
      </c>
    </row>
    <row r="149" spans="1:157" ht="34.5" customHeight="1">
      <c r="A149" s="177"/>
      <c r="B149" s="177"/>
      <c r="C149" s="177"/>
      <c r="D149" s="251"/>
      <c r="E149" s="177"/>
      <c r="F149" s="177"/>
      <c r="G149" s="177"/>
      <c r="H149" s="177"/>
      <c r="I149" s="177"/>
      <c r="J149" s="177"/>
      <c r="K149" s="177"/>
      <c r="L149" s="177"/>
      <c r="M149" s="177"/>
      <c r="N149" s="177"/>
      <c r="O149" s="177"/>
      <c r="P149" s="177"/>
      <c r="Q149" s="177"/>
      <c r="R149" s="177"/>
      <c r="S149" s="227"/>
      <c r="T149" s="152" t="s">
        <v>275</v>
      </c>
      <c r="U149" s="384"/>
      <c r="V149" s="152" t="s">
        <v>275</v>
      </c>
      <c r="W149" s="335">
        <f t="shared" ref="W149:AD149" si="425">SUM(W148)</f>
        <v>38807.319785</v>
      </c>
      <c r="X149" s="335">
        <f t="shared" si="425"/>
        <v>0</v>
      </c>
      <c r="Y149" s="335">
        <f t="shared" si="425"/>
        <v>0</v>
      </c>
      <c r="Z149" s="335">
        <f t="shared" si="425"/>
        <v>0</v>
      </c>
      <c r="AA149" s="335">
        <f t="shared" si="425"/>
        <v>0</v>
      </c>
      <c r="AB149" s="335">
        <f t="shared" si="425"/>
        <v>0</v>
      </c>
      <c r="AC149" s="335">
        <f t="shared" si="425"/>
        <v>0</v>
      </c>
      <c r="AD149" s="335">
        <f t="shared" si="425"/>
        <v>38807.319785</v>
      </c>
      <c r="AE149" s="335">
        <f>+SUM(AE148:AE148)</f>
        <v>0</v>
      </c>
      <c r="AF149" s="335">
        <f>+SUM(AF148:AF148)</f>
        <v>15284.923326</v>
      </c>
      <c r="AG149" s="335">
        <f>+AG148</f>
        <v>23522.396459</v>
      </c>
      <c r="AH149" s="398">
        <f>SUM(AH148:AH148)</f>
        <v>14198.045015</v>
      </c>
      <c r="AI149" s="163">
        <f>+AH149/AD149</f>
        <v>0.36585997419197963</v>
      </c>
      <c r="AJ149" s="253">
        <f>+AH149/AG149</f>
        <v>0.60359687584330413</v>
      </c>
      <c r="AK149" s="181">
        <f>+AK148</f>
        <v>38807.319785</v>
      </c>
      <c r="AL149" s="181">
        <f>AL148</f>
        <v>-24609.27477</v>
      </c>
      <c r="AM149" s="166">
        <f>INDEX(BC149:BN149,MATCH($W$1,$BC$86:$BN$86,0))</f>
        <v>1</v>
      </c>
      <c r="AN149" s="398">
        <f>SUM(AN148:AN148)</f>
        <v>5402.3785170000001</v>
      </c>
      <c r="AO149" s="179">
        <f>+AN149/AD149</f>
        <v>0.13921029710194402</v>
      </c>
      <c r="AP149" s="254">
        <f>+AN149/AG149</f>
        <v>0.22966956306584035</v>
      </c>
      <c r="AQ149" s="181">
        <f>AQ148</f>
        <v>6465.95</v>
      </c>
      <c r="AR149" s="181">
        <f>AR148</f>
        <v>-1063.5714829999997</v>
      </c>
      <c r="AS149" s="166">
        <f>INDEX(BP149:CA149,MATCH($W$1,$BP$86:$CA$86,0))</f>
        <v>0.166616762915414</v>
      </c>
      <c r="AT149" s="398">
        <f>SUM(AT148:AT148)</f>
        <v>5390.8785170000001</v>
      </c>
      <c r="AU149" s="179">
        <f>+AT149/AD149</f>
        <v>0.13891396125438452</v>
      </c>
      <c r="AV149" s="398">
        <f>SUM(AV148:AV148)</f>
        <v>24609.27477</v>
      </c>
      <c r="AW149" s="335">
        <f>+AH149-AN149</f>
        <v>8795.6664979999987</v>
      </c>
      <c r="AX149" s="335">
        <f>+AD149-AN149</f>
        <v>33404.941268000002</v>
      </c>
      <c r="AY149" s="335">
        <f>+AG149-AH149</f>
        <v>9324.3514439999999</v>
      </c>
      <c r="AZ149" s="247" t="e">
        <f>SUM(#REF!)</f>
        <v>#REF!</v>
      </c>
      <c r="BA149" s="244" t="e">
        <f>IF(AND(AZ149=0,AN149&gt;AZ149),1,IFERROR(AN149/AZ149,1))</f>
        <v>#REF!</v>
      </c>
      <c r="BC149" s="285">
        <f>CC149/$AD$149</f>
        <v>0.43579020900425214</v>
      </c>
      <c r="BD149" s="285">
        <f t="shared" ref="BD149:BN149" si="426">CD149/$AD$149</f>
        <v>0.43579020900425214</v>
      </c>
      <c r="BE149" s="285">
        <f t="shared" si="426"/>
        <v>0.43579020900425214</v>
      </c>
      <c r="BF149" s="285">
        <f t="shared" si="426"/>
        <v>0.43579020900425214</v>
      </c>
      <c r="BG149" s="285">
        <f t="shared" si="426"/>
        <v>0.43579020900425214</v>
      </c>
      <c r="BH149" s="285">
        <f t="shared" si="426"/>
        <v>1</v>
      </c>
      <c r="BI149" s="285">
        <f t="shared" si="426"/>
        <v>1</v>
      </c>
      <c r="BJ149" s="285">
        <f t="shared" si="426"/>
        <v>1</v>
      </c>
      <c r="BK149" s="285">
        <f t="shared" si="426"/>
        <v>1</v>
      </c>
      <c r="BL149" s="285">
        <f t="shared" si="426"/>
        <v>1</v>
      </c>
      <c r="BM149" s="285">
        <f t="shared" si="426"/>
        <v>1</v>
      </c>
      <c r="BN149" s="285">
        <f t="shared" si="426"/>
        <v>1</v>
      </c>
      <c r="BP149" s="285">
        <f>CP149/$AD$149</f>
        <v>0</v>
      </c>
      <c r="BQ149" s="285">
        <f t="shared" ref="BQ149:CA149" si="427">CQ149/$AD$149</f>
        <v>2.1118438597163221E-2</v>
      </c>
      <c r="BR149" s="285">
        <f t="shared" si="427"/>
        <v>5.7686282186003843E-2</v>
      </c>
      <c r="BS149" s="285">
        <f t="shared" si="427"/>
        <v>9.4254125774844461E-2</v>
      </c>
      <c r="BT149" s="285">
        <f t="shared" si="427"/>
        <v>0.13043544434512924</v>
      </c>
      <c r="BU149" s="285">
        <f t="shared" si="427"/>
        <v>0.166616762915414</v>
      </c>
      <c r="BV149" s="285">
        <f t="shared" si="427"/>
        <v>0.37206101878442316</v>
      </c>
      <c r="BW149" s="285">
        <f t="shared" si="427"/>
        <v>0.40813926401642631</v>
      </c>
      <c r="BX149" s="285">
        <f t="shared" si="427"/>
        <v>0.61337737320887231</v>
      </c>
      <c r="BY149" s="285">
        <f t="shared" si="427"/>
        <v>0.64935254510259399</v>
      </c>
      <c r="BZ149" s="285">
        <f t="shared" si="427"/>
        <v>0.94194136537945405</v>
      </c>
      <c r="CA149" s="285">
        <f t="shared" si="427"/>
        <v>1</v>
      </c>
      <c r="CC149" s="464">
        <f t="shared" ref="CC149:CN149" si="428">SUM(CC148:CC148)</f>
        <v>16911.849999999999</v>
      </c>
      <c r="CD149" s="464">
        <f t="shared" si="428"/>
        <v>16911.849999999999</v>
      </c>
      <c r="CE149" s="464">
        <f t="shared" si="428"/>
        <v>16911.849999999999</v>
      </c>
      <c r="CF149" s="464">
        <f t="shared" si="428"/>
        <v>16911.849999999999</v>
      </c>
      <c r="CG149" s="464">
        <f t="shared" si="428"/>
        <v>16911.849999999999</v>
      </c>
      <c r="CH149" s="464">
        <f t="shared" si="428"/>
        <v>38807.319785</v>
      </c>
      <c r="CI149" s="464">
        <f t="shared" si="428"/>
        <v>38807.319785</v>
      </c>
      <c r="CJ149" s="464">
        <f t="shared" si="428"/>
        <v>38807.319785</v>
      </c>
      <c r="CK149" s="464">
        <f t="shared" si="428"/>
        <v>38807.319785</v>
      </c>
      <c r="CL149" s="464">
        <f t="shared" si="428"/>
        <v>38807.319785</v>
      </c>
      <c r="CM149" s="464">
        <f t="shared" si="428"/>
        <v>38807.319785</v>
      </c>
      <c r="CN149" s="464">
        <f t="shared" si="428"/>
        <v>38807.319785</v>
      </c>
      <c r="CP149" s="464">
        <f t="shared" ref="CP149:DA149" si="429">SUM(CP148:CP148)</f>
        <v>0</v>
      </c>
      <c r="CQ149" s="464">
        <f t="shared" si="429"/>
        <v>819.55</v>
      </c>
      <c r="CR149" s="464">
        <f t="shared" si="429"/>
        <v>2238.65</v>
      </c>
      <c r="CS149" s="464">
        <f t="shared" si="429"/>
        <v>3657.75</v>
      </c>
      <c r="CT149" s="464">
        <f t="shared" si="429"/>
        <v>5061.8500000000004</v>
      </c>
      <c r="CU149" s="464">
        <f t="shared" si="429"/>
        <v>6465.95</v>
      </c>
      <c r="CV149" s="464">
        <f t="shared" si="429"/>
        <v>14438.690935500001</v>
      </c>
      <c r="CW149" s="464">
        <f t="shared" si="429"/>
        <v>15838.790935499999</v>
      </c>
      <c r="CX149" s="464">
        <f t="shared" si="429"/>
        <v>23803.531870999999</v>
      </c>
      <c r="CY149" s="464">
        <f t="shared" si="429"/>
        <v>25199.631871000001</v>
      </c>
      <c r="CZ149" s="464">
        <f t="shared" si="429"/>
        <v>36554.219785000001</v>
      </c>
      <c r="DA149" s="464">
        <f t="shared" si="429"/>
        <v>38807.319785</v>
      </c>
      <c r="DC149" s="460">
        <f>DC148</f>
        <v>16911850000</v>
      </c>
      <c r="DD149" s="460">
        <f t="shared" ref="DD149:DN149" si="430">DD148</f>
        <v>16911850000</v>
      </c>
      <c r="DE149" s="460">
        <f t="shared" si="430"/>
        <v>16911850000</v>
      </c>
      <c r="DF149" s="460">
        <f t="shared" si="430"/>
        <v>16911850000</v>
      </c>
      <c r="DG149" s="460">
        <f t="shared" si="430"/>
        <v>16911850000</v>
      </c>
      <c r="DH149" s="460">
        <f t="shared" si="430"/>
        <v>38807319785</v>
      </c>
      <c r="DI149" s="460">
        <f t="shared" si="430"/>
        <v>38807319785</v>
      </c>
      <c r="DJ149" s="460">
        <f t="shared" si="430"/>
        <v>38807319785</v>
      </c>
      <c r="DK149" s="460">
        <f t="shared" si="430"/>
        <v>38807319785</v>
      </c>
      <c r="DL149" s="460">
        <f t="shared" si="430"/>
        <v>38807319785</v>
      </c>
      <c r="DM149" s="460">
        <f t="shared" si="430"/>
        <v>38807319785</v>
      </c>
      <c r="DN149" s="460">
        <f t="shared" si="430"/>
        <v>38807319785</v>
      </c>
      <c r="DP149" s="460">
        <f>DP148</f>
        <v>0</v>
      </c>
      <c r="DQ149" s="460">
        <f t="shared" ref="DQ149:EA149" si="431">DQ148</f>
        <v>819550000</v>
      </c>
      <c r="DR149" s="460">
        <f t="shared" si="431"/>
        <v>2238650000</v>
      </c>
      <c r="DS149" s="460">
        <f t="shared" si="431"/>
        <v>3657750000</v>
      </c>
      <c r="DT149" s="460">
        <f t="shared" si="431"/>
        <v>5061850000</v>
      </c>
      <c r="DU149" s="460">
        <f t="shared" si="431"/>
        <v>6465950000</v>
      </c>
      <c r="DV149" s="460">
        <f t="shared" si="431"/>
        <v>14438690935.5</v>
      </c>
      <c r="DW149" s="460">
        <f t="shared" si="431"/>
        <v>15838790935.5</v>
      </c>
      <c r="DX149" s="460">
        <f t="shared" si="431"/>
        <v>23803531871</v>
      </c>
      <c r="DY149" s="460">
        <f t="shared" si="431"/>
        <v>25199631871</v>
      </c>
      <c r="DZ149" s="460">
        <f t="shared" si="431"/>
        <v>36554219785</v>
      </c>
      <c r="EA149" s="460">
        <f t="shared" si="431"/>
        <v>38807319785</v>
      </c>
      <c r="EC149" s="460">
        <v>1000000</v>
      </c>
      <c r="ED149" s="460">
        <v>1000000</v>
      </c>
      <c r="EE149" s="460">
        <v>1000000</v>
      </c>
      <c r="EF149" s="460">
        <v>1000000</v>
      </c>
      <c r="EG149" s="460">
        <v>1000000</v>
      </c>
      <c r="EH149" s="460">
        <v>1000000</v>
      </c>
      <c r="EI149" s="460">
        <v>1000000</v>
      </c>
      <c r="EJ149" s="460">
        <v>1000000</v>
      </c>
      <c r="EK149" s="460">
        <v>1000000</v>
      </c>
      <c r="EL149" s="460">
        <v>1000000</v>
      </c>
      <c r="EM149" s="460">
        <v>1000000</v>
      </c>
      <c r="EN149" s="460">
        <v>1000000</v>
      </c>
      <c r="EP149" s="460">
        <v>1000000</v>
      </c>
      <c r="EQ149" s="460">
        <v>1000000</v>
      </c>
      <c r="ER149" s="460">
        <v>1000000</v>
      </c>
      <c r="ES149" s="460">
        <v>1000000</v>
      </c>
      <c r="ET149" s="460">
        <v>1000000</v>
      </c>
      <c r="EU149" s="460">
        <v>1000000</v>
      </c>
      <c r="EV149" s="460">
        <v>1000000</v>
      </c>
      <c r="EW149" s="460">
        <v>1000000</v>
      </c>
      <c r="EX149" s="460">
        <v>1000000</v>
      </c>
      <c r="EY149" s="460">
        <v>1000000</v>
      </c>
      <c r="EZ149" s="460">
        <v>1000000</v>
      </c>
      <c r="FA149" s="460">
        <v>1000000</v>
      </c>
    </row>
    <row r="150" spans="1:157" ht="34.5" customHeight="1">
      <c r="A150" s="177"/>
      <c r="B150" s="177"/>
      <c r="C150" s="177"/>
      <c r="D150" s="177"/>
      <c r="E150" s="177"/>
      <c r="F150" s="177"/>
      <c r="G150" s="177"/>
      <c r="H150" s="177"/>
      <c r="I150" s="177"/>
      <c r="J150" s="177"/>
      <c r="K150" s="177"/>
      <c r="L150" s="177"/>
      <c r="M150" s="177"/>
      <c r="N150" s="177"/>
      <c r="O150" s="177"/>
      <c r="P150" s="177"/>
      <c r="Q150" s="177"/>
      <c r="R150" s="177"/>
      <c r="S150" s="227"/>
      <c r="T150" s="270" t="s">
        <v>122</v>
      </c>
      <c r="U150" s="385"/>
      <c r="V150" s="270" t="s">
        <v>122</v>
      </c>
      <c r="W150" s="152" t="s">
        <v>425</v>
      </c>
      <c r="X150" s="152" t="s">
        <v>123</v>
      </c>
      <c r="Y150" s="152" t="s">
        <v>124</v>
      </c>
      <c r="Z150" s="152" t="s">
        <v>125</v>
      </c>
      <c r="AA150" s="152" t="s">
        <v>126</v>
      </c>
      <c r="AB150" s="152" t="s">
        <v>127</v>
      </c>
      <c r="AC150" s="151" t="s">
        <v>128</v>
      </c>
      <c r="AD150" s="394" t="s">
        <v>424</v>
      </c>
      <c r="AE150" s="151" t="s">
        <v>423</v>
      </c>
      <c r="AF150" s="151" t="s">
        <v>129</v>
      </c>
      <c r="AG150" s="151" t="s">
        <v>130</v>
      </c>
      <c r="AH150" s="394" t="s">
        <v>7</v>
      </c>
      <c r="AI150" s="153" t="s">
        <v>131</v>
      </c>
      <c r="AJ150" s="154" t="s">
        <v>132</v>
      </c>
      <c r="AK150" s="154" t="s">
        <v>133</v>
      </c>
      <c r="AL150" s="154" t="s">
        <v>134</v>
      </c>
      <c r="AM150" s="155" t="s">
        <v>135</v>
      </c>
      <c r="AN150" s="394" t="s">
        <v>136</v>
      </c>
      <c r="AO150" s="153" t="s">
        <v>137</v>
      </c>
      <c r="AP150" s="232" t="s">
        <v>232</v>
      </c>
      <c r="AQ150" s="232" t="s">
        <v>139</v>
      </c>
      <c r="AR150" s="232" t="s">
        <v>140</v>
      </c>
      <c r="AS150" s="259" t="s">
        <v>141</v>
      </c>
      <c r="AT150" s="394" t="s">
        <v>142</v>
      </c>
      <c r="AU150" s="153" t="s">
        <v>143</v>
      </c>
      <c r="AV150" s="409" t="s">
        <v>144</v>
      </c>
      <c r="AW150" s="352" t="s">
        <v>145</v>
      </c>
      <c r="AX150" s="352" t="s">
        <v>146</v>
      </c>
      <c r="AY150" s="353" t="s">
        <v>233</v>
      </c>
      <c r="AZ150" s="232" t="s">
        <v>148</v>
      </c>
      <c r="BA150" s="233" t="s">
        <v>149</v>
      </c>
      <c r="BC150" s="158" t="s">
        <v>150</v>
      </c>
      <c r="BD150" s="158" t="s">
        <v>151</v>
      </c>
      <c r="BE150" s="158" t="s">
        <v>152</v>
      </c>
      <c r="BF150" s="158" t="s">
        <v>153</v>
      </c>
      <c r="BG150" s="158" t="s">
        <v>154</v>
      </c>
      <c r="BH150" s="158" t="s">
        <v>155</v>
      </c>
      <c r="BI150" s="158" t="s">
        <v>156</v>
      </c>
      <c r="BJ150" s="158" t="s">
        <v>157</v>
      </c>
      <c r="BK150" s="158" t="s">
        <v>104</v>
      </c>
      <c r="BL150" s="158" t="s">
        <v>158</v>
      </c>
      <c r="BM150" s="158" t="s">
        <v>159</v>
      </c>
      <c r="BN150" s="158" t="s">
        <v>160</v>
      </c>
      <c r="BP150" s="158" t="s">
        <v>150</v>
      </c>
      <c r="BQ150" s="158" t="s">
        <v>151</v>
      </c>
      <c r="BR150" s="158" t="s">
        <v>152</v>
      </c>
      <c r="BS150" s="158" t="s">
        <v>153</v>
      </c>
      <c r="BT150" s="158" t="s">
        <v>154</v>
      </c>
      <c r="BU150" s="158" t="s">
        <v>155</v>
      </c>
      <c r="BV150" s="158" t="s">
        <v>156</v>
      </c>
      <c r="BW150" s="158" t="s">
        <v>157</v>
      </c>
      <c r="BX150" s="158" t="s">
        <v>104</v>
      </c>
      <c r="BY150" s="158" t="s">
        <v>158</v>
      </c>
      <c r="BZ150" s="158" t="s">
        <v>159</v>
      </c>
      <c r="CA150" s="158" t="s">
        <v>160</v>
      </c>
      <c r="CC150" s="447" t="s">
        <v>150</v>
      </c>
      <c r="CD150" s="447" t="s">
        <v>151</v>
      </c>
      <c r="CE150" s="447" t="s">
        <v>152</v>
      </c>
      <c r="CF150" s="447" t="s">
        <v>153</v>
      </c>
      <c r="CG150" s="447" t="s">
        <v>154</v>
      </c>
      <c r="CH150" s="447" t="s">
        <v>155</v>
      </c>
      <c r="CI150" s="447" t="s">
        <v>156</v>
      </c>
      <c r="CJ150" s="447" t="s">
        <v>157</v>
      </c>
      <c r="CK150" s="447" t="s">
        <v>104</v>
      </c>
      <c r="CL150" s="447" t="s">
        <v>158</v>
      </c>
      <c r="CM150" s="447" t="s">
        <v>159</v>
      </c>
      <c r="CN150" s="447" t="s">
        <v>160</v>
      </c>
      <c r="CP150" s="447" t="s">
        <v>150</v>
      </c>
      <c r="CQ150" s="447" t="s">
        <v>151</v>
      </c>
      <c r="CR150" s="447" t="s">
        <v>152</v>
      </c>
      <c r="CS150" s="447" t="s">
        <v>153</v>
      </c>
      <c r="CT150" s="447" t="s">
        <v>154</v>
      </c>
      <c r="CU150" s="447" t="s">
        <v>155</v>
      </c>
      <c r="CV150" s="447" t="s">
        <v>156</v>
      </c>
      <c r="CW150" s="447" t="s">
        <v>157</v>
      </c>
      <c r="CX150" s="447" t="s">
        <v>104</v>
      </c>
      <c r="CY150" s="447" t="s">
        <v>158</v>
      </c>
      <c r="CZ150" s="447" t="s">
        <v>159</v>
      </c>
      <c r="DA150" s="447" t="s">
        <v>160</v>
      </c>
      <c r="DC150" s="447" t="s">
        <v>150</v>
      </c>
      <c r="DD150" s="447" t="s">
        <v>151</v>
      </c>
      <c r="DE150" s="447" t="s">
        <v>152</v>
      </c>
      <c r="DF150" s="447" t="s">
        <v>153</v>
      </c>
      <c r="DG150" s="447" t="s">
        <v>154</v>
      </c>
      <c r="DH150" s="447" t="s">
        <v>155</v>
      </c>
      <c r="DI150" s="447" t="s">
        <v>156</v>
      </c>
      <c r="DJ150" s="447" t="s">
        <v>157</v>
      </c>
      <c r="DK150" s="447" t="s">
        <v>104</v>
      </c>
      <c r="DL150" s="447" t="s">
        <v>158</v>
      </c>
      <c r="DM150" s="447" t="s">
        <v>159</v>
      </c>
      <c r="DN150" s="447" t="s">
        <v>160</v>
      </c>
      <c r="DP150" s="447" t="s">
        <v>150</v>
      </c>
      <c r="DQ150" s="447" t="s">
        <v>151</v>
      </c>
      <c r="DR150" s="447" t="s">
        <v>152</v>
      </c>
      <c r="DS150" s="447" t="s">
        <v>153</v>
      </c>
      <c r="DT150" s="447" t="s">
        <v>154</v>
      </c>
      <c r="DU150" s="447" t="s">
        <v>155</v>
      </c>
      <c r="DV150" s="447" t="s">
        <v>156</v>
      </c>
      <c r="DW150" s="447" t="s">
        <v>157</v>
      </c>
      <c r="DX150" s="447" t="s">
        <v>104</v>
      </c>
      <c r="DY150" s="447" t="s">
        <v>158</v>
      </c>
      <c r="DZ150" s="447" t="s">
        <v>159</v>
      </c>
      <c r="EA150" s="447" t="s">
        <v>160</v>
      </c>
      <c r="EC150" s="447" t="s">
        <v>150</v>
      </c>
      <c r="ED150" s="447" t="s">
        <v>151</v>
      </c>
      <c r="EE150" s="447" t="s">
        <v>152</v>
      </c>
      <c r="EF150" s="447" t="s">
        <v>153</v>
      </c>
      <c r="EG150" s="447" t="s">
        <v>154</v>
      </c>
      <c r="EH150" s="447" t="s">
        <v>155</v>
      </c>
      <c r="EI150" s="447" t="s">
        <v>156</v>
      </c>
      <c r="EJ150" s="447" t="s">
        <v>157</v>
      </c>
      <c r="EK150" s="447" t="s">
        <v>104</v>
      </c>
      <c r="EL150" s="447" t="s">
        <v>158</v>
      </c>
      <c r="EM150" s="447" t="s">
        <v>159</v>
      </c>
      <c r="EN150" s="447" t="s">
        <v>160</v>
      </c>
      <c r="EP150" s="447" t="s">
        <v>150</v>
      </c>
      <c r="EQ150" s="447" t="s">
        <v>151</v>
      </c>
      <c r="ER150" s="447" t="s">
        <v>152</v>
      </c>
      <c r="ES150" s="447" t="s">
        <v>153</v>
      </c>
      <c r="ET150" s="447" t="s">
        <v>154</v>
      </c>
      <c r="EU150" s="447" t="s">
        <v>155</v>
      </c>
      <c r="EV150" s="447" t="s">
        <v>156</v>
      </c>
      <c r="EW150" s="447" t="s">
        <v>157</v>
      </c>
      <c r="EX150" s="447" t="s">
        <v>104</v>
      </c>
      <c r="EY150" s="447" t="s">
        <v>158</v>
      </c>
      <c r="EZ150" s="447" t="s">
        <v>159</v>
      </c>
      <c r="FA150" s="447" t="s">
        <v>160</v>
      </c>
    </row>
    <row r="151" spans="1:157" ht="51.75" customHeight="1">
      <c r="A151" s="556"/>
      <c r="B151" s="556" t="s">
        <v>180</v>
      </c>
      <c r="C151" s="218" t="s">
        <v>181</v>
      </c>
      <c r="D151" s="544" t="s">
        <v>276</v>
      </c>
      <c r="E151" s="177" t="s">
        <v>173</v>
      </c>
      <c r="F151" s="177" t="s">
        <v>161</v>
      </c>
      <c r="G151" s="177" t="s">
        <v>161</v>
      </c>
      <c r="H151" s="177" t="s">
        <v>161</v>
      </c>
      <c r="I151" s="177" t="s">
        <v>161</v>
      </c>
      <c r="J151" s="177" t="s">
        <v>161</v>
      </c>
      <c r="K151" s="177" t="s">
        <v>161</v>
      </c>
      <c r="L151" s="177" t="s">
        <v>161</v>
      </c>
      <c r="M151" s="177" t="s">
        <v>161</v>
      </c>
      <c r="N151" s="177" t="s">
        <v>161</v>
      </c>
      <c r="O151" s="177" t="s">
        <v>161</v>
      </c>
      <c r="P151" s="177"/>
      <c r="Q151" s="177"/>
      <c r="R151" s="177"/>
      <c r="S151" s="227"/>
      <c r="T151" s="568" t="s">
        <v>37</v>
      </c>
      <c r="U151" s="588">
        <v>202400000000199</v>
      </c>
      <c r="V151" s="574" t="s">
        <v>437</v>
      </c>
      <c r="W151" s="341">
        <f>+SUMIFS('[1]SIIF 30 de Junio 2026'!$P$4:$P$749,'[1]SIIF 30 de Junio 2026'!$A$4:$A$749,$B151,'[1]SIIF 30 de Junio 2026'!$B$4:$B$749,$C151,'[1]SIIF 30 de Junio 2026'!$C$4:$C$749,$D151)/1000000</f>
        <v>12000</v>
      </c>
      <c r="X151" s="342">
        <v>0</v>
      </c>
      <c r="Y151" s="342">
        <f>+SUMIFS('[1]SIIF 30 de Junio 2026'!$R$4:$R$749,'[1]SIIF 30 de Junio 2026'!$A$4:$A$749,$B151,'[1]SIIF 30 de Junio 2026'!$B$4:$B$749,$C151,'[1]SIIF 30 de Junio 2026'!$C$4:$C$749,$D151)/1000000</f>
        <v>0</v>
      </c>
      <c r="Z151" s="342"/>
      <c r="AA151" s="342">
        <f>+SUMIFS('[1]SIIF 30 de Junio 2026'!$Q$4:$Q$749,'[1]SIIF 30 de Junio 2026'!$A$4:$A$749,$B151,'[1]SIIF 30 de Junio 2026'!$B$4:$B$749,$C151,'[1]SIIF 30 de Junio 2026'!$C$4:$C$749,$D151)/1000000</f>
        <v>0</v>
      </c>
      <c r="AB151" s="342"/>
      <c r="AC151" s="342">
        <f>+AA151+AB151</f>
        <v>0</v>
      </c>
      <c r="AD151" s="403">
        <f>+SUMIFS('[1]SIIF 30 de Junio 2026'!$S$4:$S$749,'[1]SIIF 30 de Junio 2026'!$A$4:$A$749,$B151,'[1]SIIF 30 de Junio 2026'!$B$4:$B$749,$C151,'[1]SIIF 30 de Junio 2026'!$C$4:$C$749,$D151)/1000000</f>
        <v>12000</v>
      </c>
      <c r="AE151" s="342">
        <f>+SUMIFS('[1]SIIF 30 de Junio 2026'!$T$4:$T$749,'[1]SIIF 30 de Junio 2026'!$A$4:$A$749,$B151,'[1]SIIF 30 de Junio 2026'!$B$4:$B$749,$C151,'[1]SIIF 30 de Junio 2026'!$C$4:$C$749,$D151)/1000000</f>
        <v>0</v>
      </c>
      <c r="AF151" s="342">
        <f>+SUMIFS('[1]SIIF 30 de Junio 2026'!$U$4:$U$749,'[1]SIIF 30 de Junio 2026'!$A$4:$A$749,$B151,'[1]SIIF 30 de Junio 2026'!$B$4:$B$749,$C151,'[1]SIIF 30 de Junio 2026'!$C$4:$C$749,$D151)/1000000</f>
        <v>11506.500002000001</v>
      </c>
      <c r="AG151" s="342">
        <f>+SUMIFS('[1]SIIF 30 de Junio 2026'!$V$4:$V$749,'[1]SIIF 30 de Junio 2026'!$A$4:$A$749,$B151,'[1]SIIF 30 de Junio 2026'!$B$4:$B$749,$C151,'[1]SIIF 30 de Junio 2026'!$C$4:$C$749,$D151)/1000000</f>
        <v>493.49999800000001</v>
      </c>
      <c r="AH151" s="408">
        <f>+SUMIFS('[1]SIIF 30 de Junio 2026'!$W$4:$W$749,'[1]SIIF 30 de Junio 2026'!$A$4:$A$749,$B151,'[1]SIIF 30 de Junio 2026'!$B$4:$B$749,$C151,'[1]SIIF 30 de Junio 2026'!$C$4:$C$749,$D151,'[1]SIIF 30 de Junio 2026'!$D$4:$D$749,$E151,'[1]SIIF 30 de Junio 2026'!$E$4:$E$749,$F151,'[1]SIIF 30 de Junio 2026'!$F$4:$F$749,$G151,'[1]SIIF 30 de Junio 2026'!$G$4:$G$749,$H151,'[1]SIIF 30 de Junio 2026'!$H$4:$H$749,$I151,'[1]SIIF 30 de Junio 2026'!$I$4:$I$749,$J151,'[1]SIIF 30 de Junio 2026'!$J$4:$J$749,$K151,'[1]SIIF 30 de Junio 2026'!$K$4:$K$749,$L151,'[1]SIIF 30 de Junio 2026'!$L$4:$L$749,$M151,'[1]SIIF 30 de Junio 2026'!$M$4:$M$749,$N151,'[1]SIIF 30 de Junio 2026'!$N$4:$N$749,$O151)/1000000</f>
        <v>5150.3493420000004</v>
      </c>
      <c r="AI151" s="241">
        <f>+AH151/AD151</f>
        <v>0.42919577850000001</v>
      </c>
      <c r="AJ151" s="242">
        <f>+AH151/AG151</f>
        <v>10.436371555973137</v>
      </c>
      <c r="AK151" s="240">
        <f>INDEX(CC151:CN151,MATCH($W$1,$CC$86:$CN$86,0))</f>
        <v>6920</v>
      </c>
      <c r="AL151" s="240">
        <f>+AH151-AK151</f>
        <v>-1769.6506579999996</v>
      </c>
      <c r="AM151" s="166">
        <f>INDEX(BC151:BN151,MATCH($W$1,$BC$86:$BN$86,0))</f>
        <v>0.57666666666666666</v>
      </c>
      <c r="AN151" s="403">
        <f>+SUMIFS('[1]SIIF 30 de Junio 2026'!$X$4:$X$749,'[1]SIIF 30 de Junio 2026'!$A$4:$A$749,$B151,'[1]SIIF 30 de Junio 2026'!$B$4:$B$749,$C151,'[1]SIIF 30 de Junio 2026'!$C$4:$C$749,$D151,'[1]SIIF 30 de Junio 2026'!$D$4:$D$749,$E151,'[1]SIIF 30 de Junio 2026'!$E$4:$E$749,$F151,'[1]SIIF 30 de Junio 2026'!$F$4:$F$749,$G151,'[1]SIIF 30 de Junio 2026'!$G$4:$G$749,$H151,'[1]SIIF 30 de Junio 2026'!$H$4:$H$749,$I151,'[1]SIIF 30 de Junio 2026'!$I$4:$I$749,$J151,'[1]SIIF 30 de Junio 2026'!$J$4:$J$749,$K151,'[1]SIIF 30 de Junio 2026'!$K$4:$K$749,$L151,'[1]SIIF 30 de Junio 2026'!$L$4:$L$749,$M151,'[1]SIIF 30 de Junio 2026'!$M$4:$M$749,$N151,'[1]SIIF 30 de Junio 2026'!$N$4:$N$749,$O151)/1000000</f>
        <v>2026.601085</v>
      </c>
      <c r="AO151" s="241">
        <f>+AN151/AD151</f>
        <v>0.16888342375000001</v>
      </c>
      <c r="AP151" s="242">
        <f>+AN151/AG151</f>
        <v>4.1065878281928585</v>
      </c>
      <c r="AQ151" s="240">
        <f>INDEX(CP151:DA151,MATCH($W$1,$CP$86:$DA$86,0))</f>
        <v>2829.2299800000001</v>
      </c>
      <c r="AR151" s="240">
        <f>+AN151-AQ151</f>
        <v>-802.62889500000006</v>
      </c>
      <c r="AS151" s="166">
        <f>INDEX(BP151:CA151,MATCH($W$1,$BP$86:$CA$86,0))</f>
        <v>0.235769165</v>
      </c>
      <c r="AT151" s="403">
        <f>+SUMIFS('[1]SIIF 30 de Junio 2026'!$Z$4:$Z$749,'[1]SIIF 30 de Junio 2026'!$A$4:$A$749,$B151,'[1]SIIF 30 de Junio 2026'!$B$4:$B$749,$C151,'[1]SIIF 30 de Junio 2026'!$C$4:$C$749,$D151,'[1]SIIF 30 de Junio 2026'!$D$4:$D$749,$E151,'[1]SIIF 30 de Junio 2026'!$E$4:$E$749,$F151,'[1]SIIF 30 de Junio 2026'!$F$4:$F$749,$G151,'[1]SIIF 30 de Junio 2026'!$G$4:$G$749,$H151,'[1]SIIF 30 de Junio 2026'!$H$4:$H$749,$I151,'[1]SIIF 30 de Junio 2026'!$I$4:$I$749,$J151,'[1]SIIF 30 de Junio 2026'!$J$4:$J$749,$K151,'[1]SIIF 30 de Junio 2026'!$K$4:$K$749,$L151,'[1]SIIF 30 de Junio 2026'!$L$4:$L$749,$M151,'[1]SIIF 30 de Junio 2026'!$M$4:$M$749,$N151,'[1]SIIF 30 de Junio 2026'!$N$4:$N$749,$O151)/1000000</f>
        <v>1935.0010850000001</v>
      </c>
      <c r="AU151" s="241">
        <f>+AT151/AD151</f>
        <v>0.16125009041666669</v>
      </c>
      <c r="AV151" s="403">
        <f>+AD151-AH151</f>
        <v>6849.6506579999996</v>
      </c>
      <c r="AW151" s="344">
        <f>+AH151-AN151</f>
        <v>3123.7482570000002</v>
      </c>
      <c r="AX151" s="349">
        <f>+AD151-AN151</f>
        <v>9973.3989149999998</v>
      </c>
      <c r="AY151" s="354">
        <f>+AG151-AH151</f>
        <v>-4656.8493440000002</v>
      </c>
      <c r="AZ151" s="186">
        <f>AD151*AS151</f>
        <v>2829.2299800000001</v>
      </c>
      <c r="BA151" s="244">
        <f>IF(AND(AZ151=0,AN151&gt;AZ151),1,IFERROR(AN151/AZ151,1))</f>
        <v>0.71630835928014591</v>
      </c>
      <c r="BC151" s="245">
        <v>0.57666666666666666</v>
      </c>
      <c r="BD151" s="246">
        <v>0.57666666666666666</v>
      </c>
      <c r="BE151" s="246">
        <v>0.57666666666666666</v>
      </c>
      <c r="BF151" s="246">
        <v>0.57666666666666666</v>
      </c>
      <c r="BG151" s="246">
        <v>0.57666666666666666</v>
      </c>
      <c r="BH151" s="246">
        <v>0.57666666666666666</v>
      </c>
      <c r="BI151" s="246">
        <v>0.59166666666666667</v>
      </c>
      <c r="BJ151" s="246">
        <v>1</v>
      </c>
      <c r="BK151" s="246">
        <v>1</v>
      </c>
      <c r="BL151" s="246">
        <v>1</v>
      </c>
      <c r="BM151" s="246">
        <v>1</v>
      </c>
      <c r="BN151" s="246">
        <v>1</v>
      </c>
      <c r="BP151" s="246">
        <v>0</v>
      </c>
      <c r="BQ151" s="246">
        <v>1.6285831666666667E-2</v>
      </c>
      <c r="BR151" s="246">
        <v>7.0156665000000007E-2</v>
      </c>
      <c r="BS151" s="246">
        <v>0.12536083166666667</v>
      </c>
      <c r="BT151" s="246">
        <v>0.18056499833333334</v>
      </c>
      <c r="BU151" s="246">
        <v>0.235769165</v>
      </c>
      <c r="BV151" s="246">
        <v>0.30597333166666668</v>
      </c>
      <c r="BW151" s="246">
        <v>0.75451083166666666</v>
      </c>
      <c r="BX151" s="246">
        <v>0.80971499833333338</v>
      </c>
      <c r="BY151" s="246">
        <v>0.87741916499999995</v>
      </c>
      <c r="BZ151" s="246">
        <v>0.89819833166666663</v>
      </c>
      <c r="CA151" s="246">
        <v>1</v>
      </c>
      <c r="CC151" s="452">
        <f t="shared" ref="CC151:CN151" si="432">DC151/EC151</f>
        <v>6920</v>
      </c>
      <c r="CD151" s="452">
        <f t="shared" si="432"/>
        <v>6920</v>
      </c>
      <c r="CE151" s="452">
        <f t="shared" si="432"/>
        <v>6920</v>
      </c>
      <c r="CF151" s="452">
        <f t="shared" si="432"/>
        <v>6920</v>
      </c>
      <c r="CG151" s="452">
        <f t="shared" si="432"/>
        <v>6920</v>
      </c>
      <c r="CH151" s="452">
        <f t="shared" si="432"/>
        <v>6920</v>
      </c>
      <c r="CI151" s="452">
        <f t="shared" si="432"/>
        <v>7100</v>
      </c>
      <c r="CJ151" s="452">
        <f t="shared" si="432"/>
        <v>12000</v>
      </c>
      <c r="CK151" s="452">
        <f t="shared" si="432"/>
        <v>12000</v>
      </c>
      <c r="CL151" s="452">
        <f t="shared" si="432"/>
        <v>12000</v>
      </c>
      <c r="CM151" s="452">
        <f t="shared" si="432"/>
        <v>12000</v>
      </c>
      <c r="CN151" s="452">
        <f t="shared" si="432"/>
        <v>12000</v>
      </c>
      <c r="CP151" s="453">
        <f t="shared" ref="CP151:DA151" si="433">DP151/EP151</f>
        <v>0</v>
      </c>
      <c r="CQ151" s="453">
        <f t="shared" si="433"/>
        <v>195.42998</v>
      </c>
      <c r="CR151" s="453">
        <f t="shared" si="433"/>
        <v>841.87998000000005</v>
      </c>
      <c r="CS151" s="453">
        <f t="shared" si="433"/>
        <v>1504.32998</v>
      </c>
      <c r="CT151" s="453">
        <f t="shared" si="433"/>
        <v>2166.7799799999998</v>
      </c>
      <c r="CU151" s="453">
        <f t="shared" si="433"/>
        <v>2829.2299800000001</v>
      </c>
      <c r="CV151" s="453">
        <f t="shared" si="433"/>
        <v>3671.6799799999999</v>
      </c>
      <c r="CW151" s="453">
        <f t="shared" si="433"/>
        <v>9054.1299799999997</v>
      </c>
      <c r="CX151" s="453">
        <f t="shared" si="433"/>
        <v>9716.5799800000004</v>
      </c>
      <c r="CY151" s="453">
        <f t="shared" si="433"/>
        <v>10529.029979999999</v>
      </c>
      <c r="CZ151" s="453">
        <f t="shared" si="433"/>
        <v>10778.37998</v>
      </c>
      <c r="DA151" s="453">
        <f t="shared" si="433"/>
        <v>12000</v>
      </c>
      <c r="DC151" s="452">
        <v>6920000000</v>
      </c>
      <c r="DD151" s="453">
        <v>6920000000</v>
      </c>
      <c r="DE151" s="453">
        <v>6920000000</v>
      </c>
      <c r="DF151" s="453">
        <v>6920000000</v>
      </c>
      <c r="DG151" s="453">
        <v>6920000000</v>
      </c>
      <c r="DH151" s="453">
        <v>6920000000</v>
      </c>
      <c r="DI151" s="453">
        <v>7100000000</v>
      </c>
      <c r="DJ151" s="453">
        <v>12000000000</v>
      </c>
      <c r="DK151" s="453">
        <v>12000000000</v>
      </c>
      <c r="DL151" s="453">
        <v>12000000000</v>
      </c>
      <c r="DM151" s="453">
        <v>12000000000</v>
      </c>
      <c r="DN151" s="453">
        <v>12000000000</v>
      </c>
      <c r="DP151" s="453">
        <v>0</v>
      </c>
      <c r="DQ151" s="453">
        <v>195429980</v>
      </c>
      <c r="DR151" s="453">
        <v>841879980</v>
      </c>
      <c r="DS151" s="453">
        <v>1504329980</v>
      </c>
      <c r="DT151" s="453">
        <v>2166779980</v>
      </c>
      <c r="DU151" s="453">
        <v>2829229980</v>
      </c>
      <c r="DV151" s="453">
        <v>3671679980</v>
      </c>
      <c r="DW151" s="453">
        <v>9054129980</v>
      </c>
      <c r="DX151" s="453">
        <v>9716579980</v>
      </c>
      <c r="DY151" s="453">
        <v>10529029980</v>
      </c>
      <c r="DZ151" s="453">
        <v>10778379980</v>
      </c>
      <c r="EA151" s="453">
        <v>12000000000</v>
      </c>
      <c r="EC151" s="452">
        <v>1000000</v>
      </c>
      <c r="ED151" s="453">
        <v>1000000</v>
      </c>
      <c r="EE151" s="453">
        <v>1000000</v>
      </c>
      <c r="EF151" s="453">
        <v>1000000</v>
      </c>
      <c r="EG151" s="453">
        <v>1000000</v>
      </c>
      <c r="EH151" s="453">
        <v>1000000</v>
      </c>
      <c r="EI151" s="453">
        <v>1000000</v>
      </c>
      <c r="EJ151" s="453">
        <v>1000000</v>
      </c>
      <c r="EK151" s="453">
        <v>1000000</v>
      </c>
      <c r="EL151" s="453">
        <v>1000000</v>
      </c>
      <c r="EM151" s="453">
        <v>1000000</v>
      </c>
      <c r="EN151" s="453">
        <v>1000000</v>
      </c>
      <c r="EP151" s="453">
        <v>1000000</v>
      </c>
      <c r="EQ151" s="453">
        <v>1000000</v>
      </c>
      <c r="ER151" s="453">
        <v>1000000</v>
      </c>
      <c r="ES151" s="453">
        <v>1000000</v>
      </c>
      <c r="ET151" s="453">
        <v>1000000</v>
      </c>
      <c r="EU151" s="453">
        <v>1000000</v>
      </c>
      <c r="EV151" s="453">
        <v>1000000</v>
      </c>
      <c r="EW151" s="453">
        <v>1000000</v>
      </c>
      <c r="EX151" s="453">
        <v>1000000</v>
      </c>
      <c r="EY151" s="453">
        <v>1000000</v>
      </c>
      <c r="EZ151" s="453">
        <v>1000000</v>
      </c>
      <c r="FA151" s="453">
        <v>1000000</v>
      </c>
    </row>
    <row r="152" spans="1:157" ht="34.5" customHeight="1">
      <c r="A152" s="177"/>
      <c r="B152" s="177"/>
      <c r="C152" s="177"/>
      <c r="D152" s="251"/>
      <c r="E152" s="177"/>
      <c r="F152" s="177"/>
      <c r="G152" s="177"/>
      <c r="H152" s="177"/>
      <c r="I152" s="177"/>
      <c r="J152" s="177"/>
      <c r="K152" s="177"/>
      <c r="L152" s="177"/>
      <c r="M152" s="177"/>
      <c r="N152" s="177"/>
      <c r="O152" s="177"/>
      <c r="P152" s="177"/>
      <c r="Q152" s="177"/>
      <c r="R152" s="177"/>
      <c r="S152" s="227"/>
      <c r="T152" s="152" t="s">
        <v>275</v>
      </c>
      <c r="U152" s="384"/>
      <c r="V152" s="152" t="s">
        <v>436</v>
      </c>
      <c r="W152" s="335">
        <f t="shared" ref="W152:AD152" si="434">SUM(W151)</f>
        <v>12000</v>
      </c>
      <c r="X152" s="335">
        <f t="shared" si="434"/>
        <v>0</v>
      </c>
      <c r="Y152" s="335">
        <f t="shared" si="434"/>
        <v>0</v>
      </c>
      <c r="Z152" s="335">
        <f t="shared" si="434"/>
        <v>0</v>
      </c>
      <c r="AA152" s="335">
        <f t="shared" si="434"/>
        <v>0</v>
      </c>
      <c r="AB152" s="335">
        <f t="shared" si="434"/>
        <v>0</v>
      </c>
      <c r="AC152" s="335">
        <f t="shared" si="434"/>
        <v>0</v>
      </c>
      <c r="AD152" s="335">
        <f t="shared" si="434"/>
        <v>12000</v>
      </c>
      <c r="AE152" s="335">
        <f>AE151</f>
        <v>0</v>
      </c>
      <c r="AF152" s="335">
        <f>AF151</f>
        <v>11506.500002000001</v>
      </c>
      <c r="AG152" s="335">
        <f>AG151</f>
        <v>493.49999800000001</v>
      </c>
      <c r="AH152" s="398">
        <f>SUM(AH151)</f>
        <v>5150.3493420000004</v>
      </c>
      <c r="AI152" s="163">
        <f>+AH152/AD152</f>
        <v>0.42919577850000001</v>
      </c>
      <c r="AJ152" s="253">
        <f>+AH152/AG152</f>
        <v>10.436371555973137</v>
      </c>
      <c r="AK152" s="181">
        <f>SUM(AK151)</f>
        <v>6920</v>
      </c>
      <c r="AL152" s="181">
        <f>SUM(AL151)</f>
        <v>-1769.6506579999996</v>
      </c>
      <c r="AM152" s="166">
        <f>INDEX(BC152:BN152,MATCH($W$1,$BC$86:$BN$86,0))</f>
        <v>0.57666666666666666</v>
      </c>
      <c r="AN152" s="398">
        <f>SUM(AN151)</f>
        <v>2026.601085</v>
      </c>
      <c r="AO152" s="179">
        <f>+AN152/AD152</f>
        <v>0.16888342375000001</v>
      </c>
      <c r="AP152" s="254">
        <f>+AN152/AG152</f>
        <v>4.1065878281928585</v>
      </c>
      <c r="AQ152" s="181">
        <f>SUM(AQ151)</f>
        <v>2829.2299800000001</v>
      </c>
      <c r="AR152" s="181">
        <f>SUM(AR151)</f>
        <v>-802.62889500000006</v>
      </c>
      <c r="AS152" s="166">
        <f>INDEX(BP152:CA152,MATCH($W$1,$BP$86:$CA$86,0))</f>
        <v>0.235769165</v>
      </c>
      <c r="AT152" s="398">
        <f>SUM(AT151)</f>
        <v>1935.0010850000001</v>
      </c>
      <c r="AU152" s="179">
        <f>+AT152/AD152</f>
        <v>0.16125009041666669</v>
      </c>
      <c r="AV152" s="398">
        <f>SUM(AV151)</f>
        <v>6849.6506579999996</v>
      </c>
      <c r="AW152" s="335">
        <f>SUM(AW151)</f>
        <v>3123.7482570000002</v>
      </c>
      <c r="AX152" s="337">
        <f>SUM(AX151)</f>
        <v>9973.3989149999998</v>
      </c>
      <c r="AY152" s="335">
        <f>+AG152-AH152</f>
        <v>-4656.8493440000002</v>
      </c>
      <c r="AZ152" s="247" t="e">
        <f>SUM(AZ108:AZ151)</f>
        <v>#REF!</v>
      </c>
      <c r="BA152" s="244" t="e">
        <f>IF(AND(AZ152=0,AN152&gt;AZ152),1,IFERROR(AN152/AZ152,1))</f>
        <v>#REF!</v>
      </c>
      <c r="BC152" s="285">
        <f>CC152/$AD$152</f>
        <v>0.57666666666666666</v>
      </c>
      <c r="BD152" s="285">
        <f t="shared" ref="BD152:BN152" si="435">CD152/$AD$152</f>
        <v>0.57666666666666666</v>
      </c>
      <c r="BE152" s="285">
        <f t="shared" si="435"/>
        <v>0.57666666666666666</v>
      </c>
      <c r="BF152" s="285">
        <f t="shared" si="435"/>
        <v>0.57666666666666666</v>
      </c>
      <c r="BG152" s="285">
        <f t="shared" si="435"/>
        <v>0.57666666666666666</v>
      </c>
      <c r="BH152" s="285">
        <f t="shared" si="435"/>
        <v>0.57666666666666666</v>
      </c>
      <c r="BI152" s="285">
        <f t="shared" si="435"/>
        <v>0.59166666666666667</v>
      </c>
      <c r="BJ152" s="285">
        <f t="shared" si="435"/>
        <v>1</v>
      </c>
      <c r="BK152" s="285">
        <f t="shared" si="435"/>
        <v>1</v>
      </c>
      <c r="BL152" s="285">
        <f t="shared" si="435"/>
        <v>1</v>
      </c>
      <c r="BM152" s="285">
        <f t="shared" si="435"/>
        <v>1</v>
      </c>
      <c r="BN152" s="285">
        <f t="shared" si="435"/>
        <v>1</v>
      </c>
      <c r="BP152" s="285">
        <f>CP152/$AD$152</f>
        <v>0</v>
      </c>
      <c r="BQ152" s="285">
        <f t="shared" ref="BQ152:CA152" si="436">CQ152/$AD$152</f>
        <v>1.6285831666666667E-2</v>
      </c>
      <c r="BR152" s="285">
        <f t="shared" si="436"/>
        <v>7.0156665000000007E-2</v>
      </c>
      <c r="BS152" s="285">
        <f t="shared" si="436"/>
        <v>0.12536083166666667</v>
      </c>
      <c r="BT152" s="285">
        <f t="shared" si="436"/>
        <v>0.18056499833333331</v>
      </c>
      <c r="BU152" s="285">
        <f t="shared" si="436"/>
        <v>0.235769165</v>
      </c>
      <c r="BV152" s="285">
        <f t="shared" si="436"/>
        <v>0.30597333166666668</v>
      </c>
      <c r="BW152" s="285">
        <f t="shared" si="436"/>
        <v>0.75451083166666666</v>
      </c>
      <c r="BX152" s="285">
        <f t="shared" si="436"/>
        <v>0.80971499833333338</v>
      </c>
      <c r="BY152" s="285">
        <f t="shared" si="436"/>
        <v>0.87741916499999995</v>
      </c>
      <c r="BZ152" s="285">
        <f t="shared" si="436"/>
        <v>0.89819833166666663</v>
      </c>
      <c r="CA152" s="285">
        <f t="shared" si="436"/>
        <v>1</v>
      </c>
      <c r="CC152" s="464">
        <f>SUM(CC151)</f>
        <v>6920</v>
      </c>
      <c r="CD152" s="464">
        <f t="shared" ref="CD152:CN152" si="437">SUM(CD151)</f>
        <v>6920</v>
      </c>
      <c r="CE152" s="464">
        <f t="shared" si="437"/>
        <v>6920</v>
      </c>
      <c r="CF152" s="464">
        <f t="shared" si="437"/>
        <v>6920</v>
      </c>
      <c r="CG152" s="464">
        <f t="shared" si="437"/>
        <v>6920</v>
      </c>
      <c r="CH152" s="464">
        <f t="shared" si="437"/>
        <v>6920</v>
      </c>
      <c r="CI152" s="464">
        <f t="shared" si="437"/>
        <v>7100</v>
      </c>
      <c r="CJ152" s="464">
        <f t="shared" si="437"/>
        <v>12000</v>
      </c>
      <c r="CK152" s="464">
        <f t="shared" si="437"/>
        <v>12000</v>
      </c>
      <c r="CL152" s="464">
        <f t="shared" si="437"/>
        <v>12000</v>
      </c>
      <c r="CM152" s="464">
        <f t="shared" si="437"/>
        <v>12000</v>
      </c>
      <c r="CN152" s="464">
        <f t="shared" si="437"/>
        <v>12000</v>
      </c>
      <c r="CP152" s="464">
        <f t="shared" ref="CP152:DA152" si="438">SUM(CP151)</f>
        <v>0</v>
      </c>
      <c r="CQ152" s="464">
        <f t="shared" si="438"/>
        <v>195.42998</v>
      </c>
      <c r="CR152" s="464">
        <f t="shared" si="438"/>
        <v>841.87998000000005</v>
      </c>
      <c r="CS152" s="464">
        <f t="shared" si="438"/>
        <v>1504.32998</v>
      </c>
      <c r="CT152" s="464">
        <f t="shared" si="438"/>
        <v>2166.7799799999998</v>
      </c>
      <c r="CU152" s="464">
        <f t="shared" si="438"/>
        <v>2829.2299800000001</v>
      </c>
      <c r="CV152" s="464">
        <f t="shared" si="438"/>
        <v>3671.6799799999999</v>
      </c>
      <c r="CW152" s="464">
        <f t="shared" si="438"/>
        <v>9054.1299799999997</v>
      </c>
      <c r="CX152" s="464">
        <f t="shared" si="438"/>
        <v>9716.5799800000004</v>
      </c>
      <c r="CY152" s="464">
        <f t="shared" si="438"/>
        <v>10529.029979999999</v>
      </c>
      <c r="CZ152" s="464">
        <f t="shared" si="438"/>
        <v>10778.37998</v>
      </c>
      <c r="DA152" s="464">
        <f t="shared" si="438"/>
        <v>12000</v>
      </c>
      <c r="DC152" s="464">
        <f t="shared" ref="DC152:DN152" si="439">SUM(DC151)</f>
        <v>6920000000</v>
      </c>
      <c r="DD152" s="464">
        <f t="shared" si="439"/>
        <v>6920000000</v>
      </c>
      <c r="DE152" s="464">
        <f t="shared" si="439"/>
        <v>6920000000</v>
      </c>
      <c r="DF152" s="464">
        <f t="shared" si="439"/>
        <v>6920000000</v>
      </c>
      <c r="DG152" s="464">
        <f t="shared" si="439"/>
        <v>6920000000</v>
      </c>
      <c r="DH152" s="464">
        <f t="shared" si="439"/>
        <v>6920000000</v>
      </c>
      <c r="DI152" s="464">
        <f t="shared" si="439"/>
        <v>7100000000</v>
      </c>
      <c r="DJ152" s="464">
        <f t="shared" si="439"/>
        <v>12000000000</v>
      </c>
      <c r="DK152" s="464">
        <f t="shared" si="439"/>
        <v>12000000000</v>
      </c>
      <c r="DL152" s="464">
        <f t="shared" si="439"/>
        <v>12000000000</v>
      </c>
      <c r="DM152" s="464">
        <f t="shared" si="439"/>
        <v>12000000000</v>
      </c>
      <c r="DN152" s="464">
        <f t="shared" si="439"/>
        <v>12000000000</v>
      </c>
      <c r="DP152" s="464">
        <f t="shared" ref="DP152:EA152" si="440">SUM(DP151)</f>
        <v>0</v>
      </c>
      <c r="DQ152" s="464">
        <f t="shared" si="440"/>
        <v>195429980</v>
      </c>
      <c r="DR152" s="464">
        <f t="shared" si="440"/>
        <v>841879980</v>
      </c>
      <c r="DS152" s="464">
        <f t="shared" si="440"/>
        <v>1504329980</v>
      </c>
      <c r="DT152" s="464">
        <f t="shared" si="440"/>
        <v>2166779980</v>
      </c>
      <c r="DU152" s="464">
        <f t="shared" si="440"/>
        <v>2829229980</v>
      </c>
      <c r="DV152" s="464">
        <f t="shared" si="440"/>
        <v>3671679980</v>
      </c>
      <c r="DW152" s="464">
        <f t="shared" si="440"/>
        <v>9054129980</v>
      </c>
      <c r="DX152" s="464">
        <f t="shared" si="440"/>
        <v>9716579980</v>
      </c>
      <c r="DY152" s="464">
        <f t="shared" si="440"/>
        <v>10529029980</v>
      </c>
      <c r="DZ152" s="464">
        <f t="shared" si="440"/>
        <v>10778379980</v>
      </c>
      <c r="EA152" s="464">
        <f t="shared" si="440"/>
        <v>12000000000</v>
      </c>
      <c r="EC152" s="452">
        <v>1000000</v>
      </c>
      <c r="ED152" s="453">
        <v>1000000</v>
      </c>
      <c r="EE152" s="453">
        <v>1000000</v>
      </c>
      <c r="EF152" s="453">
        <v>1000000</v>
      </c>
      <c r="EG152" s="453">
        <v>1000000</v>
      </c>
      <c r="EH152" s="453">
        <v>1000000</v>
      </c>
      <c r="EI152" s="453">
        <v>1000000</v>
      </c>
      <c r="EJ152" s="453">
        <v>1000000</v>
      </c>
      <c r="EK152" s="453">
        <v>1000000</v>
      </c>
      <c r="EL152" s="453">
        <v>1000000</v>
      </c>
      <c r="EM152" s="453">
        <v>1000000</v>
      </c>
      <c r="EN152" s="453">
        <v>1000000</v>
      </c>
      <c r="EP152" s="453">
        <v>1000000</v>
      </c>
      <c r="EQ152" s="453">
        <v>1000000</v>
      </c>
      <c r="ER152" s="453">
        <v>1000000</v>
      </c>
      <c r="ES152" s="453">
        <v>1000000</v>
      </c>
      <c r="ET152" s="453">
        <v>1000000</v>
      </c>
      <c r="EU152" s="453">
        <v>1000000</v>
      </c>
      <c r="EV152" s="453">
        <v>1000000</v>
      </c>
      <c r="EW152" s="453">
        <v>1000000</v>
      </c>
      <c r="EX152" s="453">
        <v>1000000</v>
      </c>
      <c r="EY152" s="453">
        <v>1000000</v>
      </c>
      <c r="EZ152" s="453">
        <v>1000000</v>
      </c>
      <c r="FA152" s="453">
        <v>1000000</v>
      </c>
    </row>
    <row r="153" spans="1:157" ht="34.5" customHeight="1">
      <c r="A153" s="177"/>
      <c r="B153" s="177"/>
      <c r="C153" s="177"/>
      <c r="D153" s="177"/>
      <c r="E153" s="177"/>
      <c r="F153" s="177"/>
      <c r="G153" s="177"/>
      <c r="H153" s="177"/>
      <c r="I153" s="177"/>
      <c r="J153" s="177"/>
      <c r="K153" s="177"/>
      <c r="L153" s="177"/>
      <c r="M153" s="177"/>
      <c r="N153" s="177"/>
      <c r="O153" s="177"/>
      <c r="P153" s="177"/>
      <c r="Q153" s="177"/>
      <c r="R153" s="177"/>
      <c r="S153" s="227"/>
      <c r="T153" s="270" t="s">
        <v>122</v>
      </c>
      <c r="U153" s="384"/>
      <c r="V153" s="270" t="s">
        <v>435</v>
      </c>
      <c r="W153" s="346">
        <f t="shared" ref="W153:AH153" si="441">SUM(W152+W149+W146)</f>
        <v>133345.031162</v>
      </c>
      <c r="X153" s="346">
        <f t="shared" si="441"/>
        <v>0</v>
      </c>
      <c r="Y153" s="346">
        <f t="shared" si="441"/>
        <v>0</v>
      </c>
      <c r="Z153" s="346">
        <f t="shared" si="441"/>
        <v>0</v>
      </c>
      <c r="AA153" s="346">
        <f t="shared" si="441"/>
        <v>0</v>
      </c>
      <c r="AB153" s="346">
        <f t="shared" si="441"/>
        <v>0</v>
      </c>
      <c r="AC153" s="346">
        <f t="shared" si="441"/>
        <v>0</v>
      </c>
      <c r="AD153" s="346">
        <f t="shared" si="441"/>
        <v>133345.031162</v>
      </c>
      <c r="AE153" s="346">
        <f t="shared" si="441"/>
        <v>0</v>
      </c>
      <c r="AF153" s="346">
        <f t="shared" si="441"/>
        <v>95936.36106255</v>
      </c>
      <c r="AG153" s="346">
        <f t="shared" si="441"/>
        <v>37408.670099449999</v>
      </c>
      <c r="AH153" s="405">
        <f t="shared" si="441"/>
        <v>67459.438259279996</v>
      </c>
      <c r="AI153" s="163">
        <f>+AH153/AD153</f>
        <v>0.50590140233514935</v>
      </c>
      <c r="AJ153" s="253">
        <f>+AH153/AG153</f>
        <v>1.8033102508039125</v>
      </c>
      <c r="AK153" s="181">
        <f>AK152+AK149+AK146</f>
        <v>99471.766210346075</v>
      </c>
      <c r="AL153" s="181">
        <f>AL152+AL149+AL146</f>
        <v>-32012.327951066065</v>
      </c>
      <c r="AM153" s="166">
        <f>INDEX(BC153:BN153,MATCH($W$1,$BC$86:$BN$86,0))</f>
        <v>0.74597279961259666</v>
      </c>
      <c r="AN153" s="405">
        <f>SUM(AN152+AN149+AN146)</f>
        <v>28133.107213999996</v>
      </c>
      <c r="AO153" s="179">
        <f>+AN153/AD153</f>
        <v>0.21097979406387682</v>
      </c>
      <c r="AP153" s="254">
        <f>+AN153/AG153</f>
        <v>0.75204777767316633</v>
      </c>
      <c r="AQ153" s="181">
        <f>SUM(AQ152+AQ149+AQ146)</f>
        <v>33559.474752602895</v>
      </c>
      <c r="AR153" s="181">
        <f>SUM(AR152+AR149+AR146)</f>
        <v>-5426.3675386028926</v>
      </c>
      <c r="AS153" s="166">
        <f>INDEX(BP153:CA153,MATCH($W$1,$BP$86:$CA$86,0))</f>
        <v>0.25167398035125665</v>
      </c>
      <c r="AT153" s="405">
        <f>SUM(AT152+AT149+AT146)</f>
        <v>27936.907213999999</v>
      </c>
      <c r="AU153" s="179">
        <f>+AT153/AD153</f>
        <v>0.20950842315271301</v>
      </c>
      <c r="AV153" s="405">
        <f>SUM(AV152+AV149+AV146)</f>
        <v>65885.592902719989</v>
      </c>
      <c r="AW153" s="346">
        <f>SUM(AW152+AW108+AW149+AW146)</f>
        <v>39326.331045280007</v>
      </c>
      <c r="AX153" s="346">
        <f>SUM(AX152+AX108+AX149+AX146)</f>
        <v>105211.92394800001</v>
      </c>
      <c r="AY153" s="346">
        <f>SUM(AY152+AY108+AY149+AY146)</f>
        <v>-30050.768159829997</v>
      </c>
      <c r="AZ153" s="247" t="e">
        <f>SUM(AZ107:AZ151)</f>
        <v>#REF!</v>
      </c>
      <c r="BA153" s="244" t="e">
        <f>IF(AND(AZ153=0,AN153&gt;AZ153),1,IFERROR(AN153/AZ153,1))</f>
        <v>#REF!</v>
      </c>
      <c r="BC153" s="466">
        <f>CC153/$AD$153</f>
        <v>0.48683989124390303</v>
      </c>
      <c r="BD153" s="466">
        <f t="shared" ref="BD153:BN153" si="442">CD153/$AD$153</f>
        <v>0.58177118224299751</v>
      </c>
      <c r="BE153" s="466">
        <f t="shared" si="442"/>
        <v>0.58177118224299751</v>
      </c>
      <c r="BF153" s="466">
        <f t="shared" si="442"/>
        <v>0.58177118224299751</v>
      </c>
      <c r="BG153" s="466">
        <f t="shared" si="442"/>
        <v>0.58177118224299751</v>
      </c>
      <c r="BH153" s="466">
        <f t="shared" si="442"/>
        <v>0.74597279961259666</v>
      </c>
      <c r="BI153" s="466">
        <f t="shared" si="442"/>
        <v>0.86281623332648794</v>
      </c>
      <c r="BJ153" s="466">
        <f t="shared" si="442"/>
        <v>0.8995630093953092</v>
      </c>
      <c r="BK153" s="466">
        <f t="shared" si="442"/>
        <v>0.8995630093953092</v>
      </c>
      <c r="BL153" s="466">
        <f t="shared" si="442"/>
        <v>0.8995630093953092</v>
      </c>
      <c r="BM153" s="466">
        <f t="shared" si="442"/>
        <v>0.8995630093953092</v>
      </c>
      <c r="BN153" s="466">
        <f t="shared" si="442"/>
        <v>0.8995630093953092</v>
      </c>
      <c r="BP153" s="466">
        <f>CP153/$AD$153</f>
        <v>0</v>
      </c>
      <c r="BQ153" s="466">
        <f t="shared" ref="BQ153:CA153" si="443">CQ153/$AD$153</f>
        <v>7.2539805422603756E-2</v>
      </c>
      <c r="BR153" s="466">
        <f t="shared" si="443"/>
        <v>0.10879698472698822</v>
      </c>
      <c r="BS153" s="466">
        <f t="shared" si="443"/>
        <v>0.14517415350425317</v>
      </c>
      <c r="BT153" s="466">
        <f t="shared" si="443"/>
        <v>0.18143883215062703</v>
      </c>
      <c r="BU153" s="466">
        <f t="shared" si="443"/>
        <v>0.25167398035125665</v>
      </c>
      <c r="BV153" s="466">
        <f t="shared" si="443"/>
        <v>0.35330988784986916</v>
      </c>
      <c r="BW153" s="466">
        <f t="shared" si="443"/>
        <v>0.44905481148658977</v>
      </c>
      <c r="BX153" s="466">
        <f t="shared" si="443"/>
        <v>0.54705795689995085</v>
      </c>
      <c r="BY153" s="466">
        <f t="shared" si="443"/>
        <v>0.62587931505084538</v>
      </c>
      <c r="BZ153" s="466">
        <f t="shared" si="443"/>
        <v>0.78929016420468523</v>
      </c>
      <c r="CA153" s="466">
        <f t="shared" si="443"/>
        <v>0.89956300939527167</v>
      </c>
      <c r="CC153" s="464">
        <f t="shared" ref="CC153:CN153" si="444">SUM(CC152+CC149+CC146)</f>
        <v>64917.680468822939</v>
      </c>
      <c r="CD153" s="464">
        <f t="shared" si="444"/>
        <v>77576.296425346081</v>
      </c>
      <c r="CE153" s="464">
        <f t="shared" si="444"/>
        <v>77576.296425346081</v>
      </c>
      <c r="CF153" s="464">
        <f t="shared" si="444"/>
        <v>77576.296425346081</v>
      </c>
      <c r="CG153" s="464">
        <f t="shared" si="444"/>
        <v>77576.296425346081</v>
      </c>
      <c r="CH153" s="464">
        <f t="shared" si="444"/>
        <v>99471.766210346075</v>
      </c>
      <c r="CI153" s="464">
        <f t="shared" si="444"/>
        <v>115052.25752</v>
      </c>
      <c r="CJ153" s="464">
        <f t="shared" si="444"/>
        <v>119952.25752</v>
      </c>
      <c r="CK153" s="464">
        <f t="shared" si="444"/>
        <v>119952.25752</v>
      </c>
      <c r="CL153" s="464">
        <f t="shared" si="444"/>
        <v>119952.25752</v>
      </c>
      <c r="CM153" s="464">
        <f t="shared" si="444"/>
        <v>119952.25752</v>
      </c>
      <c r="CN153" s="464">
        <f t="shared" si="444"/>
        <v>119952.25752</v>
      </c>
      <c r="CP153" s="464">
        <f t="shared" ref="CP153:DA153" si="445">SUM(CP152+CP149+CP146)</f>
        <v>0</v>
      </c>
      <c r="CQ153" s="464">
        <f t="shared" si="445"/>
        <v>9672.822614562514</v>
      </c>
      <c r="CR153" s="464">
        <f t="shared" si="445"/>
        <v>14507.537318751882</v>
      </c>
      <c r="CS153" s="464">
        <f t="shared" si="445"/>
        <v>19358.252022941611</v>
      </c>
      <c r="CT153" s="464">
        <f t="shared" si="445"/>
        <v>24193.96672712225</v>
      </c>
      <c r="CU153" s="464">
        <f t="shared" si="445"/>
        <v>33559.474752602895</v>
      </c>
      <c r="CV153" s="464">
        <f t="shared" si="445"/>
        <v>47112.118005183525</v>
      </c>
      <c r="CW153" s="464">
        <f t="shared" si="445"/>
        <v>59879.227831125347</v>
      </c>
      <c r="CX153" s="464">
        <f t="shared" si="445"/>
        <v>72947.460310244001</v>
      </c>
      <c r="CY153" s="464">
        <f t="shared" si="445"/>
        <v>83457.896769106184</v>
      </c>
      <c r="CZ153" s="464">
        <f t="shared" si="445"/>
        <v>105247.92154173384</v>
      </c>
      <c r="DA153" s="464">
        <f t="shared" si="445"/>
        <v>119952.25751999499</v>
      </c>
      <c r="DC153" s="464">
        <f t="shared" ref="DC153:DN153" si="446">SUM(DC152+DC149+DC146)</f>
        <v>64917680468.822945</v>
      </c>
      <c r="DD153" s="464">
        <f t="shared" si="446"/>
        <v>77576296425.346069</v>
      </c>
      <c r="DE153" s="464">
        <f t="shared" si="446"/>
        <v>77576296425.346069</v>
      </c>
      <c r="DF153" s="464">
        <f t="shared" si="446"/>
        <v>77576296425.346069</v>
      </c>
      <c r="DG153" s="464">
        <f t="shared" si="446"/>
        <v>77576296425.346069</v>
      </c>
      <c r="DH153" s="464">
        <f t="shared" si="446"/>
        <v>99471766210.346069</v>
      </c>
      <c r="DI153" s="464">
        <f t="shared" si="446"/>
        <v>115052257520</v>
      </c>
      <c r="DJ153" s="464">
        <f t="shared" si="446"/>
        <v>119952257520</v>
      </c>
      <c r="DK153" s="464">
        <f t="shared" si="446"/>
        <v>119952257520</v>
      </c>
      <c r="DL153" s="464">
        <f t="shared" si="446"/>
        <v>119952257520</v>
      </c>
      <c r="DM153" s="464">
        <f t="shared" si="446"/>
        <v>119952257520</v>
      </c>
      <c r="DN153" s="464">
        <f t="shared" si="446"/>
        <v>119952257520</v>
      </c>
      <c r="DP153" s="464">
        <f t="shared" ref="DP153:EA153" si="447">SUM(DP152+DP149+DP146)</f>
        <v>0</v>
      </c>
      <c r="DQ153" s="464">
        <f t="shared" si="447"/>
        <v>9672822614.5625153</v>
      </c>
      <c r="DR153" s="464">
        <f t="shared" si="447"/>
        <v>14507537318.751883</v>
      </c>
      <c r="DS153" s="464">
        <f t="shared" si="447"/>
        <v>19358252022.941612</v>
      </c>
      <c r="DT153" s="464">
        <f t="shared" si="447"/>
        <v>24193966727.12225</v>
      </c>
      <c r="DU153" s="464">
        <f t="shared" si="447"/>
        <v>33559474752.60289</v>
      </c>
      <c r="DV153" s="464">
        <f t="shared" si="447"/>
        <v>47112118005.183533</v>
      </c>
      <c r="DW153" s="464">
        <f t="shared" si="447"/>
        <v>59879227831.125351</v>
      </c>
      <c r="DX153" s="464">
        <f t="shared" si="447"/>
        <v>72947460310.243988</v>
      </c>
      <c r="DY153" s="464">
        <f t="shared" si="447"/>
        <v>83457896769.106201</v>
      </c>
      <c r="DZ153" s="464">
        <f t="shared" si="447"/>
        <v>105247921541.73384</v>
      </c>
      <c r="EA153" s="464">
        <f t="shared" si="447"/>
        <v>119952257519.995</v>
      </c>
      <c r="EC153" s="467">
        <v>1000000</v>
      </c>
      <c r="ED153" s="465">
        <v>1000000</v>
      </c>
      <c r="EE153" s="465">
        <v>1000000</v>
      </c>
      <c r="EF153" s="465">
        <v>1000000</v>
      </c>
      <c r="EG153" s="465">
        <v>1000000</v>
      </c>
      <c r="EH153" s="465">
        <v>1000000</v>
      </c>
      <c r="EI153" s="465">
        <v>1000000</v>
      </c>
      <c r="EJ153" s="465">
        <v>1000000</v>
      </c>
      <c r="EK153" s="465">
        <v>1000000</v>
      </c>
      <c r="EL153" s="465">
        <v>1000000</v>
      </c>
      <c r="EM153" s="465">
        <v>1000000</v>
      </c>
      <c r="EN153" s="465">
        <v>1000000</v>
      </c>
      <c r="EP153" s="465">
        <v>1000000</v>
      </c>
      <c r="EQ153" s="465">
        <v>1000000</v>
      </c>
      <c r="ER153" s="465">
        <v>1000000</v>
      </c>
      <c r="ES153" s="465">
        <v>1000000</v>
      </c>
      <c r="ET153" s="465">
        <v>1000000</v>
      </c>
      <c r="EU153" s="465">
        <v>1000000</v>
      </c>
      <c r="EV153" s="465">
        <v>1000000</v>
      </c>
      <c r="EW153" s="465">
        <v>1000000</v>
      </c>
      <c r="EX153" s="465">
        <v>1000000</v>
      </c>
      <c r="EY153" s="465">
        <v>1000000</v>
      </c>
      <c r="EZ153" s="465">
        <v>1000000</v>
      </c>
      <c r="FA153" s="465">
        <v>1000000</v>
      </c>
    </row>
    <row r="154" spans="1:157" ht="50.25" customHeight="1">
      <c r="A154" s="177"/>
      <c r="B154" s="177"/>
      <c r="C154" s="177"/>
      <c r="D154" s="177"/>
      <c r="E154" s="177"/>
      <c r="F154" s="177"/>
      <c r="G154" s="177"/>
      <c r="H154" s="177"/>
      <c r="I154" s="177"/>
      <c r="J154" s="177"/>
      <c r="K154" s="177"/>
      <c r="L154" s="177"/>
      <c r="M154" s="177"/>
      <c r="N154" s="177"/>
      <c r="O154" s="177"/>
      <c r="P154" s="177"/>
      <c r="Q154" s="177"/>
      <c r="R154" s="177"/>
      <c r="S154" s="227"/>
      <c r="T154" s="250" t="s">
        <v>122</v>
      </c>
      <c r="U154" s="383"/>
      <c r="V154" s="250" t="s">
        <v>122</v>
      </c>
      <c r="W154" s="152" t="s">
        <v>425</v>
      </c>
      <c r="X154" s="152" t="s">
        <v>123</v>
      </c>
      <c r="Y154" s="152" t="s">
        <v>124</v>
      </c>
      <c r="Z154" s="152" t="s">
        <v>125</v>
      </c>
      <c r="AA154" s="152" t="s">
        <v>126</v>
      </c>
      <c r="AB154" s="152" t="s">
        <v>127</v>
      </c>
      <c r="AC154" s="151" t="s">
        <v>128</v>
      </c>
      <c r="AD154" s="394" t="s">
        <v>424</v>
      </c>
      <c r="AE154" s="151" t="s">
        <v>423</v>
      </c>
      <c r="AF154" s="151" t="s">
        <v>129</v>
      </c>
      <c r="AG154" s="151" t="s">
        <v>130</v>
      </c>
      <c r="AH154" s="394" t="s">
        <v>7</v>
      </c>
      <c r="AI154" s="153" t="s">
        <v>131</v>
      </c>
      <c r="AJ154" s="154" t="s">
        <v>132</v>
      </c>
      <c r="AK154" s="154" t="s">
        <v>133</v>
      </c>
      <c r="AL154" s="154" t="s">
        <v>134</v>
      </c>
      <c r="AM154" s="155" t="s">
        <v>135</v>
      </c>
      <c r="AN154" s="394" t="s">
        <v>136</v>
      </c>
      <c r="AO154" s="153" t="s">
        <v>137</v>
      </c>
      <c r="AP154" s="228"/>
      <c r="AQ154" s="266" t="s">
        <v>139</v>
      </c>
      <c r="AR154" s="232" t="s">
        <v>140</v>
      </c>
      <c r="AS154" s="267" t="s">
        <v>141</v>
      </c>
      <c r="AT154" s="394" t="s">
        <v>142</v>
      </c>
      <c r="AU154" s="153" t="s">
        <v>143</v>
      </c>
      <c r="AV154" s="407" t="s">
        <v>144</v>
      </c>
      <c r="AW154" s="348" t="s">
        <v>145</v>
      </c>
      <c r="AX154" s="348" t="s">
        <v>146</v>
      </c>
      <c r="AY154" s="360"/>
      <c r="AZ154" s="232" t="s">
        <v>148</v>
      </c>
      <c r="BA154" s="233" t="s">
        <v>149</v>
      </c>
      <c r="BC154" s="158" t="s">
        <v>150</v>
      </c>
      <c r="BD154" s="158" t="s">
        <v>151</v>
      </c>
      <c r="BE154" s="158" t="s">
        <v>152</v>
      </c>
      <c r="BF154" s="158" t="s">
        <v>153</v>
      </c>
      <c r="BG154" s="158" t="s">
        <v>154</v>
      </c>
      <c r="BH154" s="158" t="s">
        <v>155</v>
      </c>
      <c r="BI154" s="158" t="s">
        <v>156</v>
      </c>
      <c r="BJ154" s="158" t="s">
        <v>157</v>
      </c>
      <c r="BK154" s="158" t="s">
        <v>104</v>
      </c>
      <c r="BL154" s="158" t="s">
        <v>158</v>
      </c>
      <c r="BM154" s="158" t="s">
        <v>159</v>
      </c>
      <c r="BN154" s="158" t="s">
        <v>160</v>
      </c>
      <c r="BP154" s="158" t="s">
        <v>150</v>
      </c>
      <c r="BQ154" s="158" t="s">
        <v>151</v>
      </c>
      <c r="BR154" s="158" t="s">
        <v>152</v>
      </c>
      <c r="BS154" s="158" t="s">
        <v>153</v>
      </c>
      <c r="BT154" s="158" t="s">
        <v>154</v>
      </c>
      <c r="BU154" s="158" t="s">
        <v>155</v>
      </c>
      <c r="BV154" s="158" t="s">
        <v>156</v>
      </c>
      <c r="BW154" s="158" t="s">
        <v>157</v>
      </c>
      <c r="BX154" s="158" t="s">
        <v>104</v>
      </c>
      <c r="BY154" s="158" t="s">
        <v>158</v>
      </c>
      <c r="BZ154" s="158" t="s">
        <v>159</v>
      </c>
      <c r="CA154" s="158" t="s">
        <v>160</v>
      </c>
      <c r="CC154" s="447" t="s">
        <v>150</v>
      </c>
      <c r="CD154" s="447" t="s">
        <v>151</v>
      </c>
      <c r="CE154" s="447" t="s">
        <v>152</v>
      </c>
      <c r="CF154" s="447" t="s">
        <v>153</v>
      </c>
      <c r="CG154" s="447" t="s">
        <v>154</v>
      </c>
      <c r="CH154" s="447" t="s">
        <v>155</v>
      </c>
      <c r="CI154" s="447" t="s">
        <v>156</v>
      </c>
      <c r="CJ154" s="447" t="s">
        <v>157</v>
      </c>
      <c r="CK154" s="447" t="s">
        <v>104</v>
      </c>
      <c r="CL154" s="447" t="s">
        <v>158</v>
      </c>
      <c r="CM154" s="447" t="s">
        <v>159</v>
      </c>
      <c r="CN154" s="447" t="s">
        <v>160</v>
      </c>
      <c r="CP154" s="447" t="s">
        <v>150</v>
      </c>
      <c r="CQ154" s="447" t="s">
        <v>151</v>
      </c>
      <c r="CR154" s="447" t="s">
        <v>152</v>
      </c>
      <c r="CS154" s="447" t="s">
        <v>153</v>
      </c>
      <c r="CT154" s="447" t="s">
        <v>154</v>
      </c>
      <c r="CU154" s="447" t="s">
        <v>155</v>
      </c>
      <c r="CV154" s="447" t="s">
        <v>156</v>
      </c>
      <c r="CW154" s="447" t="s">
        <v>157</v>
      </c>
      <c r="CX154" s="447" t="s">
        <v>104</v>
      </c>
      <c r="CY154" s="447" t="s">
        <v>158</v>
      </c>
      <c r="CZ154" s="447" t="s">
        <v>159</v>
      </c>
      <c r="DA154" s="447" t="s">
        <v>160</v>
      </c>
      <c r="DC154" s="447" t="s">
        <v>150</v>
      </c>
      <c r="DD154" s="447" t="s">
        <v>151</v>
      </c>
      <c r="DE154" s="447" t="s">
        <v>152</v>
      </c>
      <c r="DF154" s="447" t="s">
        <v>153</v>
      </c>
      <c r="DG154" s="447" t="s">
        <v>154</v>
      </c>
      <c r="DH154" s="447" t="s">
        <v>155</v>
      </c>
      <c r="DI154" s="447" t="s">
        <v>156</v>
      </c>
      <c r="DJ154" s="447" t="s">
        <v>157</v>
      </c>
      <c r="DK154" s="447" t="s">
        <v>104</v>
      </c>
      <c r="DL154" s="447" t="s">
        <v>158</v>
      </c>
      <c r="DM154" s="447" t="s">
        <v>159</v>
      </c>
      <c r="DN154" s="447" t="s">
        <v>160</v>
      </c>
      <c r="DP154" s="447" t="s">
        <v>150</v>
      </c>
      <c r="DQ154" s="447" t="s">
        <v>151</v>
      </c>
      <c r="DR154" s="447" t="s">
        <v>152</v>
      </c>
      <c r="DS154" s="447" t="s">
        <v>153</v>
      </c>
      <c r="DT154" s="447" t="s">
        <v>154</v>
      </c>
      <c r="DU154" s="447" t="s">
        <v>155</v>
      </c>
      <c r="DV154" s="447" t="s">
        <v>156</v>
      </c>
      <c r="DW154" s="447" t="s">
        <v>157</v>
      </c>
      <c r="DX154" s="447" t="s">
        <v>104</v>
      </c>
      <c r="DY154" s="447" t="s">
        <v>158</v>
      </c>
      <c r="DZ154" s="447" t="s">
        <v>159</v>
      </c>
      <c r="EA154" s="447" t="s">
        <v>160</v>
      </c>
      <c r="EC154" s="447" t="s">
        <v>150</v>
      </c>
      <c r="ED154" s="447" t="s">
        <v>151</v>
      </c>
      <c r="EE154" s="447" t="s">
        <v>152</v>
      </c>
      <c r="EF154" s="447" t="s">
        <v>153</v>
      </c>
      <c r="EG154" s="447" t="s">
        <v>154</v>
      </c>
      <c r="EH154" s="447" t="s">
        <v>155</v>
      </c>
      <c r="EI154" s="447" t="s">
        <v>156</v>
      </c>
      <c r="EJ154" s="447" t="s">
        <v>157</v>
      </c>
      <c r="EK154" s="447" t="s">
        <v>104</v>
      </c>
      <c r="EL154" s="447" t="s">
        <v>158</v>
      </c>
      <c r="EM154" s="447" t="s">
        <v>159</v>
      </c>
      <c r="EN154" s="447" t="s">
        <v>160</v>
      </c>
      <c r="EP154" s="447" t="s">
        <v>150</v>
      </c>
      <c r="EQ154" s="447" t="s">
        <v>151</v>
      </c>
      <c r="ER154" s="447" t="s">
        <v>152</v>
      </c>
      <c r="ES154" s="447" t="s">
        <v>153</v>
      </c>
      <c r="ET154" s="447" t="s">
        <v>154</v>
      </c>
      <c r="EU154" s="447" t="s">
        <v>155</v>
      </c>
      <c r="EV154" s="447" t="s">
        <v>156</v>
      </c>
      <c r="EW154" s="447" t="s">
        <v>157</v>
      </c>
      <c r="EX154" s="447" t="s">
        <v>104</v>
      </c>
      <c r="EY154" s="447" t="s">
        <v>158</v>
      </c>
      <c r="EZ154" s="447" t="s">
        <v>159</v>
      </c>
      <c r="FA154" s="447" t="s">
        <v>160</v>
      </c>
    </row>
    <row r="155" spans="1:157" ht="51" customHeight="1">
      <c r="A155" s="557"/>
      <c r="B155" s="549" t="s">
        <v>180</v>
      </c>
      <c r="C155" s="218" t="s">
        <v>181</v>
      </c>
      <c r="D155" s="544" t="s">
        <v>277</v>
      </c>
      <c r="E155" s="234" t="s">
        <v>173</v>
      </c>
      <c r="F155" s="234" t="s">
        <v>161</v>
      </c>
      <c r="G155" s="234" t="s">
        <v>161</v>
      </c>
      <c r="H155" s="234" t="s">
        <v>161</v>
      </c>
      <c r="I155" s="234" t="s">
        <v>161</v>
      </c>
      <c r="J155" s="234" t="s">
        <v>161</v>
      </c>
      <c r="K155" s="234" t="s">
        <v>161</v>
      </c>
      <c r="L155" s="234" t="s">
        <v>161</v>
      </c>
      <c r="M155" s="234" t="s">
        <v>161</v>
      </c>
      <c r="N155" s="234" t="s">
        <v>161</v>
      </c>
      <c r="O155" s="234" t="s">
        <v>161</v>
      </c>
      <c r="P155" s="286"/>
      <c r="Q155" s="286"/>
      <c r="R155" s="234" t="s">
        <v>221</v>
      </c>
      <c r="S155" s="287"/>
      <c r="T155" s="436" t="s">
        <v>50</v>
      </c>
      <c r="U155" s="587">
        <v>202400000000198</v>
      </c>
      <c r="V155" s="573" t="s">
        <v>434</v>
      </c>
      <c r="W155" s="342">
        <f>+SUMIFS('[1]SIIF 30 de Junio 2026'!$P$4:$P$749,'[1]SIIF 30 de Junio 2026'!$A$4:$A$749,$B155,'[1]SIIF 30 de Junio 2026'!$B$4:$B$749,$C155,'[1]SIIF 30 de Junio 2026'!$C$4:$C$749,$D155)/1000000</f>
        <v>34997.916540999999</v>
      </c>
      <c r="X155" s="342">
        <v>0</v>
      </c>
      <c r="Y155" s="342">
        <f>+SUMIFS('[1]SIIF 30 de Junio 2026'!$R$4:$R$749,'[1]SIIF 30 de Junio 2026'!$A$4:$A$749,$B155,'[1]SIIF 30 de Junio 2026'!$B$4:$B$749,$C155,'[1]SIIF 30 de Junio 2026'!$C$4:$C$749,$D155)/1000000</f>
        <v>0</v>
      </c>
      <c r="Z155" s="342"/>
      <c r="AA155" s="342">
        <f>+SUMIFS('[1]SIIF 30 de Junio 2026'!$Q$4:$Q$749,'[1]SIIF 30 de Junio 2026'!$A$4:$A$749,$B155,'[1]SIIF 30 de Junio 2026'!$B$4:$B$749,$C155,'[1]SIIF 30 de Junio 2026'!$C$4:$C$749,$D155)/1000000</f>
        <v>0</v>
      </c>
      <c r="AB155" s="342"/>
      <c r="AC155" s="342">
        <f t="shared" ref="AC155:AC158" si="448">+AA155+AB155</f>
        <v>0</v>
      </c>
      <c r="AD155" s="403">
        <f>+SUMIFS('[1]SIIF 30 de Junio 2026'!$S$4:$S$749,'[1]SIIF 30 de Junio 2026'!$A$4:$A$749,$B155,'[1]SIIF 30 de Junio 2026'!$B$4:$B$749,$C155,'[1]SIIF 30 de Junio 2026'!$C$4:$C$749,$D155)/1000000</f>
        <v>34997.916540999999</v>
      </c>
      <c r="AE155" s="342">
        <f>+SUMIFS('[1]SIIF 30 de Junio 2026'!$T$4:$T$749,'[1]SIIF 30 de Junio 2026'!$A$4:$A$749,$B155,'[1]SIIF 30 de Junio 2026'!$B$4:$B$749,$C155,'[1]SIIF 30 de Junio 2026'!$C$4:$C$749,$D155)/1000000</f>
        <v>0</v>
      </c>
      <c r="AF155" s="342">
        <f>+SUMIFS('[1]SIIF 30 de Junio 2026'!$U$4:$U$749,'[1]SIIF 30 de Junio 2026'!$A$4:$A$749,$B155,'[1]SIIF 30 de Junio 2026'!$B$4:$B$749,$C155,'[1]SIIF 30 de Junio 2026'!$C$4:$C$749,$D155)/1000000</f>
        <v>34761.169799000003</v>
      </c>
      <c r="AG155" s="342">
        <f>+SUMIFS('[1]SIIF 30 de Junio 2026'!$V$4:$V$749,'[1]SIIF 30 de Junio 2026'!$A$4:$A$749,$B155,'[1]SIIF 30 de Junio 2026'!$B$4:$B$749,$C155,'[1]SIIF 30 de Junio 2026'!$C$4:$C$749,$D155)/1000000</f>
        <v>236.74674200000001</v>
      </c>
      <c r="AH155" s="408">
        <f>+SUMIFS('[1]SIIF 30 de Junio 2026'!$W$4:$W$749,'[1]SIIF 30 de Junio 2026'!$A$4:$A$749,$B155,'[1]SIIF 30 de Junio 2026'!$B$4:$B$749,$C155,'[1]SIIF 30 de Junio 2026'!$C$4:$C$749,$D155,'[1]SIIF 30 de Junio 2026'!$D$4:$D$749,$E155,'[1]SIIF 30 de Junio 2026'!$E$4:$E$749,$F155,'[1]SIIF 30 de Junio 2026'!$F$4:$F$749,$G155,'[1]SIIF 30 de Junio 2026'!$G$4:$G$749,$H155,'[1]SIIF 30 de Junio 2026'!$H$4:$H$749,$I155,'[1]SIIF 30 de Junio 2026'!$I$4:$I$749,$J155,'[1]SIIF 30 de Junio 2026'!$J$4:$J$749,$K155,'[1]SIIF 30 de Junio 2026'!$K$4:$K$749,$L155,'[1]SIIF 30 de Junio 2026'!$L$4:$L$749,$M155,'[1]SIIF 30 de Junio 2026'!$M$4:$M$749,$N155,'[1]SIIF 30 de Junio 2026'!$N$4:$N$749,$O155)/1000000</f>
        <v>27232.675777</v>
      </c>
      <c r="AI155" s="241">
        <f t="shared" ref="AI155:AI161" si="449">+AH155/AD155</f>
        <v>0.77812277039683109</v>
      </c>
      <c r="AJ155" s="242"/>
      <c r="AK155" s="240">
        <f>INDEX(CC155:CN155,MATCH($W$1,$CC$86:$CN$86,0))</f>
        <v>15896.573783619999</v>
      </c>
      <c r="AL155" s="240">
        <f t="shared" ref="AL155:AL158" si="450">+AH155-AK155</f>
        <v>11336.101993380002</v>
      </c>
      <c r="AM155" s="166">
        <f t="shared" ref="AM155:AM160" si="451">INDEX(BC155:BN155,MATCH($W$1,$BC$86:$BN$86,0))</f>
        <v>0.45421486061883681</v>
      </c>
      <c r="AN155" s="403">
        <f>+SUMIFS('[1]SIIF 30 de Junio 2026'!$X$4:$X$749,'[1]SIIF 30 de Junio 2026'!$A$4:$A$749,$B155,'[1]SIIF 30 de Junio 2026'!$B$4:$B$749,$C155,'[1]SIIF 30 de Junio 2026'!$C$4:$C$749,$D155,'[1]SIIF 30 de Junio 2026'!$D$4:$D$749,$E155,'[1]SIIF 30 de Junio 2026'!$E$4:$E$749,$F155,'[1]SIIF 30 de Junio 2026'!$F$4:$F$749,$G155,'[1]SIIF 30 de Junio 2026'!$G$4:$G$749,$H155,'[1]SIIF 30 de Junio 2026'!$H$4:$H$749,$I155,'[1]SIIF 30 de Junio 2026'!$I$4:$I$749,$J155,'[1]SIIF 30 de Junio 2026'!$J$4:$J$749,$K155,'[1]SIIF 30 de Junio 2026'!$K$4:$K$749,$L155,'[1]SIIF 30 de Junio 2026'!$L$4:$L$749,$M155,'[1]SIIF 30 de Junio 2026'!$M$4:$M$749,$N155,'[1]SIIF 30 de Junio 2026'!$N$4:$N$749,$O155)/1000000</f>
        <v>18685.600509189997</v>
      </c>
      <c r="AO155" s="241">
        <f t="shared" ref="AO155:AO160" si="452">+AN155/AD155</f>
        <v>0.53390608230349512</v>
      </c>
      <c r="AP155" s="276"/>
      <c r="AQ155" s="240">
        <f>INDEX(CP155:DA155,MATCH($W$1,$CP$86:$DA$86,0))</f>
        <v>4733.3017200000004</v>
      </c>
      <c r="AR155" s="240">
        <f>+AN155-AQ155</f>
        <v>13952.298789189997</v>
      </c>
      <c r="AS155" s="166">
        <f t="shared" ref="AS155:AS160" si="453">INDEX(BP155:CA155,MATCH($W$1,$BP$86:$CA$86,0))</f>
        <v>0.13524524279766612</v>
      </c>
      <c r="AT155" s="403">
        <f>+SUMIFS('[1]SIIF 30 de Junio 2026'!$Z$4:$Z$749,'[1]SIIF 30 de Junio 2026'!$A$4:$A$749,$B155,'[1]SIIF 30 de Junio 2026'!$B$4:$B$749,$C155,'[1]SIIF 30 de Junio 2026'!$C$4:$C$749,$D155,'[1]SIIF 30 de Junio 2026'!$D$4:$D$749,$E155,'[1]SIIF 30 de Junio 2026'!$E$4:$E$749,$F155,'[1]SIIF 30 de Junio 2026'!$F$4:$F$749,$G155,'[1]SIIF 30 de Junio 2026'!$G$4:$G$749,$H155,'[1]SIIF 30 de Junio 2026'!$H$4:$H$749,$I155,'[1]SIIF 30 de Junio 2026'!$I$4:$I$749,$J155,'[1]SIIF 30 de Junio 2026'!$J$4:$J$749,$K155,'[1]SIIF 30 de Junio 2026'!$K$4:$K$749,$L155,'[1]SIIF 30 de Junio 2026'!$L$4:$L$749,$M155,'[1]SIIF 30 de Junio 2026'!$M$4:$M$749,$N155,'[1]SIIF 30 de Junio 2026'!$N$4:$N$749,$O155)/1000000</f>
        <v>18598.90050919</v>
      </c>
      <c r="AU155" s="241">
        <f t="shared" ref="AU155:AU161" si="454">+AT155/AD155</f>
        <v>0.53142879197970028</v>
      </c>
      <c r="AV155" s="408">
        <f>+AD155-AH155</f>
        <v>7765.2407639999983</v>
      </c>
      <c r="AW155" s="343">
        <f t="shared" ref="AW155:AW158" si="455">+AH155-AN155</f>
        <v>8547.0752678100034</v>
      </c>
      <c r="AX155" s="359">
        <f>+AD155-AN155</f>
        <v>16312.316031810002</v>
      </c>
      <c r="AY155" s="362"/>
      <c r="AZ155" s="186"/>
      <c r="BA155" s="244"/>
      <c r="BC155" s="252">
        <v>0.30494320510471901</v>
      </c>
      <c r="BD155" s="246">
        <v>0.31065783099582595</v>
      </c>
      <c r="BE155" s="246">
        <v>0.31065783099582595</v>
      </c>
      <c r="BF155" s="246">
        <v>0.35133168077577992</v>
      </c>
      <c r="BG155" s="246">
        <v>0.35133168077577992</v>
      </c>
      <c r="BH155" s="246">
        <v>0.45421486061883681</v>
      </c>
      <c r="BI155" s="246">
        <v>0.87812478534248983</v>
      </c>
      <c r="BJ155" s="246">
        <v>0.95812954781798765</v>
      </c>
      <c r="BK155" s="246">
        <v>1</v>
      </c>
      <c r="BL155" s="246">
        <v>1</v>
      </c>
      <c r="BM155" s="246">
        <v>1</v>
      </c>
      <c r="BN155" s="246">
        <v>1</v>
      </c>
      <c r="BP155" s="246">
        <v>0</v>
      </c>
      <c r="BQ155" s="246">
        <v>8.6670739855228222E-3</v>
      </c>
      <c r="BR155" s="246">
        <v>3.8672232886047327E-2</v>
      </c>
      <c r="BS155" s="246">
        <v>7.0863236189920256E-2</v>
      </c>
      <c r="BT155" s="246">
        <v>0.10305423949379318</v>
      </c>
      <c r="BU155" s="246">
        <v>0.13524524279766612</v>
      </c>
      <c r="BV155" s="246">
        <v>0.16743624610153904</v>
      </c>
      <c r="BW155" s="246">
        <v>0.26753129155649069</v>
      </c>
      <c r="BX155" s="246">
        <v>0.3111515466425776</v>
      </c>
      <c r="BY155" s="246">
        <v>0.42334731242194834</v>
      </c>
      <c r="BZ155" s="246">
        <v>0.66302248887976167</v>
      </c>
      <c r="CA155" s="246">
        <v>1</v>
      </c>
      <c r="CB155" s="133"/>
      <c r="CC155" s="452">
        <f t="shared" ref="CC155:CN158" si="456">DC155/EC155</f>
        <v>10672.376842</v>
      </c>
      <c r="CD155" s="452">
        <f t="shared" si="456"/>
        <v>10872.376842</v>
      </c>
      <c r="CE155" s="452">
        <f t="shared" si="456"/>
        <v>10872.376842</v>
      </c>
      <c r="CF155" s="452">
        <f t="shared" si="456"/>
        <v>12295.876842</v>
      </c>
      <c r="CG155" s="452">
        <f t="shared" si="456"/>
        <v>12295.876842</v>
      </c>
      <c r="CH155" s="452">
        <f t="shared" si="456"/>
        <v>15896.573783619999</v>
      </c>
      <c r="CI155" s="452">
        <f t="shared" si="456"/>
        <v>30732.537950000002</v>
      </c>
      <c r="CJ155" s="452">
        <f t="shared" si="456"/>
        <v>33532.537949999998</v>
      </c>
      <c r="CK155" s="452">
        <f t="shared" si="456"/>
        <v>34997.916540999999</v>
      </c>
      <c r="CL155" s="452">
        <f t="shared" si="456"/>
        <v>34997.916540999999</v>
      </c>
      <c r="CM155" s="452">
        <f t="shared" si="456"/>
        <v>34997.916540999999</v>
      </c>
      <c r="CN155" s="452">
        <f t="shared" si="456"/>
        <v>34997.916540999999</v>
      </c>
      <c r="CP155" s="453">
        <f t="shared" ref="CP155:DA158" si="457">DP155/EP155</f>
        <v>0</v>
      </c>
      <c r="CQ155" s="453">
        <f t="shared" si="457"/>
        <v>303.32953199999997</v>
      </c>
      <c r="CR155" s="453">
        <f t="shared" si="457"/>
        <v>1353.4475789999999</v>
      </c>
      <c r="CS155" s="453">
        <f t="shared" si="457"/>
        <v>2480.0656260000001</v>
      </c>
      <c r="CT155" s="453">
        <f t="shared" si="457"/>
        <v>3606.683673</v>
      </c>
      <c r="CU155" s="453">
        <f t="shared" si="457"/>
        <v>4733.3017200000004</v>
      </c>
      <c r="CV155" s="453">
        <f t="shared" si="457"/>
        <v>5859.9197670000003</v>
      </c>
      <c r="CW155" s="453">
        <f t="shared" si="457"/>
        <v>9363.0378139999993</v>
      </c>
      <c r="CX155" s="453">
        <f t="shared" si="457"/>
        <v>10889.655860999999</v>
      </c>
      <c r="CY155" s="453">
        <f t="shared" si="457"/>
        <v>14816.273907999999</v>
      </c>
      <c r="CZ155" s="453">
        <f t="shared" si="457"/>
        <v>23204.405730619997</v>
      </c>
      <c r="DA155" s="453">
        <f t="shared" si="457"/>
        <v>34997.916540999999</v>
      </c>
      <c r="DC155" s="452">
        <v>10672376842</v>
      </c>
      <c r="DD155" s="453">
        <v>10872376842</v>
      </c>
      <c r="DE155" s="453">
        <v>10872376842</v>
      </c>
      <c r="DF155" s="453">
        <v>12295876842</v>
      </c>
      <c r="DG155" s="453">
        <v>12295876842</v>
      </c>
      <c r="DH155" s="453">
        <v>15896573783.619999</v>
      </c>
      <c r="DI155" s="453">
        <v>30732537950</v>
      </c>
      <c r="DJ155" s="453">
        <v>33532537950</v>
      </c>
      <c r="DK155" s="453">
        <v>34997916541</v>
      </c>
      <c r="DL155" s="453">
        <v>34997916541</v>
      </c>
      <c r="DM155" s="453">
        <v>34997916541</v>
      </c>
      <c r="DN155" s="453">
        <v>34997916541</v>
      </c>
      <c r="DP155" s="453">
        <v>0</v>
      </c>
      <c r="DQ155" s="453">
        <v>303329532</v>
      </c>
      <c r="DR155" s="453">
        <v>1353447579</v>
      </c>
      <c r="DS155" s="453">
        <v>2480065626</v>
      </c>
      <c r="DT155" s="453">
        <v>3606683673</v>
      </c>
      <c r="DU155" s="453">
        <v>4733301720</v>
      </c>
      <c r="DV155" s="453">
        <v>5859919767</v>
      </c>
      <c r="DW155" s="453">
        <v>9363037814</v>
      </c>
      <c r="DX155" s="453">
        <v>10889655861</v>
      </c>
      <c r="DY155" s="453">
        <v>14816273908</v>
      </c>
      <c r="DZ155" s="453">
        <v>23204405730.619999</v>
      </c>
      <c r="EA155" s="453">
        <v>34997916541</v>
      </c>
      <c r="EC155" s="452">
        <v>1000000</v>
      </c>
      <c r="ED155" s="453">
        <v>1000000</v>
      </c>
      <c r="EE155" s="453">
        <v>1000000</v>
      </c>
      <c r="EF155" s="453">
        <v>1000000</v>
      </c>
      <c r="EG155" s="453">
        <v>1000000</v>
      </c>
      <c r="EH155" s="453">
        <v>1000000</v>
      </c>
      <c r="EI155" s="453">
        <v>1000000</v>
      </c>
      <c r="EJ155" s="453">
        <v>1000000</v>
      </c>
      <c r="EK155" s="453">
        <v>1000000</v>
      </c>
      <c r="EL155" s="453">
        <v>1000000</v>
      </c>
      <c r="EM155" s="453">
        <v>1000000</v>
      </c>
      <c r="EN155" s="453">
        <v>1000000</v>
      </c>
      <c r="EP155" s="453">
        <v>1000000</v>
      </c>
      <c r="EQ155" s="453">
        <v>1000000</v>
      </c>
      <c r="ER155" s="453">
        <v>1000000</v>
      </c>
      <c r="ES155" s="453">
        <v>1000000</v>
      </c>
      <c r="ET155" s="453">
        <v>1000000</v>
      </c>
      <c r="EU155" s="453">
        <v>1000000</v>
      </c>
      <c r="EV155" s="453">
        <v>1000000</v>
      </c>
      <c r="EW155" s="453">
        <v>1000000</v>
      </c>
      <c r="EX155" s="453">
        <v>1000000</v>
      </c>
      <c r="EY155" s="453">
        <v>1000000</v>
      </c>
      <c r="EZ155" s="453">
        <v>1000000</v>
      </c>
      <c r="FA155" s="453">
        <v>1000000</v>
      </c>
    </row>
    <row r="156" spans="1:157" ht="51" customHeight="1">
      <c r="A156" s="549"/>
      <c r="B156" s="549" t="s">
        <v>180</v>
      </c>
      <c r="C156" s="218" t="s">
        <v>181</v>
      </c>
      <c r="D156" s="441" t="s">
        <v>278</v>
      </c>
      <c r="E156" s="234" t="s">
        <v>173</v>
      </c>
      <c r="F156" s="234" t="s">
        <v>161</v>
      </c>
      <c r="G156" s="234" t="s">
        <v>161</v>
      </c>
      <c r="H156" s="234" t="s">
        <v>161</v>
      </c>
      <c r="I156" s="234" t="s">
        <v>161</v>
      </c>
      <c r="J156" s="234" t="s">
        <v>161</v>
      </c>
      <c r="K156" s="234" t="s">
        <v>161</v>
      </c>
      <c r="L156" s="234" t="s">
        <v>161</v>
      </c>
      <c r="M156" s="234" t="s">
        <v>161</v>
      </c>
      <c r="N156" s="234" t="s">
        <v>161</v>
      </c>
      <c r="O156" s="234" t="s">
        <v>161</v>
      </c>
      <c r="P156" s="234"/>
      <c r="Q156" s="234"/>
      <c r="R156" s="234" t="s">
        <v>221</v>
      </c>
      <c r="S156" s="235"/>
      <c r="T156" s="437" t="s">
        <v>51</v>
      </c>
      <c r="U156" s="587">
        <v>2022011000079</v>
      </c>
      <c r="V156" s="572" t="s">
        <v>433</v>
      </c>
      <c r="W156" s="342">
        <f>+SUMIFS('[1]SIIF 30 de Junio 2026'!$P$4:$P$749,'[1]SIIF 30 de Junio 2026'!$A$4:$A$749,$B156,'[1]SIIF 30 de Junio 2026'!$B$4:$B$749,$C156,'[1]SIIF 30 de Junio 2026'!$C$4:$C$749,$D156)/1000000</f>
        <v>1160.252602</v>
      </c>
      <c r="X156" s="342">
        <v>0</v>
      </c>
      <c r="Y156" s="342">
        <f>+SUMIFS('[1]SIIF 30 de Junio 2026'!$R$4:$R$749,'[1]SIIF 30 de Junio 2026'!$A$4:$A$749,$B156,'[1]SIIF 30 de Junio 2026'!$B$4:$B$749,$C156,'[1]SIIF 30 de Junio 2026'!$C$4:$C$749,$D156)/1000000</f>
        <v>0</v>
      </c>
      <c r="Z156" s="342"/>
      <c r="AA156" s="342">
        <f>+SUMIFS('[1]SIIF 30 de Junio 2026'!$Q$4:$Q$749,'[1]SIIF 30 de Junio 2026'!$A$4:$A$749,$B156,'[1]SIIF 30 de Junio 2026'!$B$4:$B$749,$C156,'[1]SIIF 30 de Junio 2026'!$C$4:$C$749,$D156)/1000000</f>
        <v>0</v>
      </c>
      <c r="AB156" s="342"/>
      <c r="AC156" s="342">
        <f t="shared" si="448"/>
        <v>0</v>
      </c>
      <c r="AD156" s="403">
        <f>+SUMIFS('[1]SIIF 30 de Junio 2026'!$S$4:$S$749,'[1]SIIF 30 de Junio 2026'!$A$4:$A$749,$B156,'[1]SIIF 30 de Junio 2026'!$B$4:$B$749,$C156,'[1]SIIF 30 de Junio 2026'!$C$4:$C$749,$D156)/1000000</f>
        <v>1160.252602</v>
      </c>
      <c r="AE156" s="342">
        <f>+SUMIFS('[1]SIIF 30 de Junio 2026'!$T$4:$T$749,'[1]SIIF 30 de Junio 2026'!$A$4:$A$749,$B156,'[1]SIIF 30 de Junio 2026'!$B$4:$B$749,$C156,'[1]SIIF 30 de Junio 2026'!$C$4:$C$749,$D156)/1000000</f>
        <v>0</v>
      </c>
      <c r="AF156" s="342">
        <f>+SUMIFS('[1]SIIF 30 de Junio 2026'!$U$4:$U$749,'[1]SIIF 30 de Junio 2026'!$A$4:$A$749,$B156,'[1]SIIF 30 de Junio 2026'!$B$4:$B$749,$C156,'[1]SIIF 30 de Junio 2026'!$C$4:$C$749,$D156)/1000000</f>
        <v>1160.252602</v>
      </c>
      <c r="AG156" s="342">
        <f>+SUMIFS('[1]SIIF 30 de Junio 2026'!$V$4:$V$749,'[1]SIIF 30 de Junio 2026'!$A$4:$A$749,$B156,'[1]SIIF 30 de Junio 2026'!$B$4:$B$749,$C156,'[1]SIIF 30 de Junio 2026'!$C$4:$C$749,$D156)/1000000</f>
        <v>0</v>
      </c>
      <c r="AH156" s="408">
        <f>+SUMIFS('[1]SIIF 30 de Junio 2026'!$W$4:$W$749,'[1]SIIF 30 de Junio 2026'!$A$4:$A$749,$B156,'[1]SIIF 30 de Junio 2026'!$B$4:$B$749,$C156,'[1]SIIF 30 de Junio 2026'!$C$4:$C$749,$D156,'[1]SIIF 30 de Junio 2026'!$D$4:$D$749,$E156,'[1]SIIF 30 de Junio 2026'!$E$4:$E$749,$F156,'[1]SIIF 30 de Junio 2026'!$F$4:$F$749,$G156,'[1]SIIF 30 de Junio 2026'!$G$4:$G$749,$H156,'[1]SIIF 30 de Junio 2026'!$H$4:$H$749,$I156,'[1]SIIF 30 de Junio 2026'!$I$4:$I$749,$J156,'[1]SIIF 30 de Junio 2026'!$J$4:$J$749,$K156,'[1]SIIF 30 de Junio 2026'!$K$4:$K$749,$L156,'[1]SIIF 30 de Junio 2026'!$L$4:$L$749,$M156,'[1]SIIF 30 de Junio 2026'!$M$4:$M$749,$N156,'[1]SIIF 30 de Junio 2026'!$N$4:$N$749,$O156)/1000000</f>
        <v>356.73333300000002</v>
      </c>
      <c r="AI156" s="241">
        <f t="shared" si="449"/>
        <v>0.30746178236107935</v>
      </c>
      <c r="AJ156" s="242"/>
      <c r="AK156" s="240">
        <f>INDEX(CC156:CN156,MATCH($W$1,$CC$86:$CN$86,0))</f>
        <v>364.65</v>
      </c>
      <c r="AL156" s="240">
        <f t="shared" si="450"/>
        <v>-7.9166669999999613</v>
      </c>
      <c r="AM156" s="166">
        <f t="shared" si="451"/>
        <v>0.31428500946382709</v>
      </c>
      <c r="AN156" s="403">
        <f>+SUMIFS('[1]SIIF 30 de Junio 2026'!$X$4:$X$749,'[1]SIIF 30 de Junio 2026'!$A$4:$A$749,$B156,'[1]SIIF 30 de Junio 2026'!$B$4:$B$749,$C156,'[1]SIIF 30 de Junio 2026'!$C$4:$C$749,$D156,'[1]SIIF 30 de Junio 2026'!$D$4:$D$749,$E156,'[1]SIIF 30 de Junio 2026'!$E$4:$E$749,$F156,'[1]SIIF 30 de Junio 2026'!$F$4:$F$749,$G156,'[1]SIIF 30 de Junio 2026'!$G$4:$G$749,$H156,'[1]SIIF 30 de Junio 2026'!$H$4:$H$749,$I156,'[1]SIIF 30 de Junio 2026'!$I$4:$I$749,$J156,'[1]SIIF 30 de Junio 2026'!$J$4:$J$749,$K156,'[1]SIIF 30 de Junio 2026'!$K$4:$K$749,$L156,'[1]SIIF 30 de Junio 2026'!$L$4:$L$749,$M156,'[1]SIIF 30 de Junio 2026'!$M$4:$M$749,$N156,'[1]SIIF 30 de Junio 2026'!$N$4:$N$749,$O156)/1000000</f>
        <v>147.46</v>
      </c>
      <c r="AO156" s="241">
        <f t="shared" si="452"/>
        <v>0.12709301383665417</v>
      </c>
      <c r="AP156" s="242"/>
      <c r="AQ156" s="240">
        <f>INDEX(CP156:DA156,MATCH($W$1,$CP$86:$DA$86,0))</f>
        <v>153.44999999999999</v>
      </c>
      <c r="AR156" s="240">
        <f>+AN156-AQ156</f>
        <v>-5.9899999999999807</v>
      </c>
      <c r="AS156" s="166">
        <f t="shared" si="453"/>
        <v>0.13225568271554713</v>
      </c>
      <c r="AT156" s="403">
        <f>+SUMIFS('[1]SIIF 30 de Junio 2026'!$Z$4:$Z$749,'[1]SIIF 30 de Junio 2026'!$A$4:$A$749,$B156,'[1]SIIF 30 de Junio 2026'!$B$4:$B$749,$C156,'[1]SIIF 30 de Junio 2026'!$C$4:$C$749,$D156,'[1]SIIF 30 de Junio 2026'!$D$4:$D$749,$E156,'[1]SIIF 30 de Junio 2026'!$E$4:$E$749,$F156,'[1]SIIF 30 de Junio 2026'!$F$4:$F$749,$G156,'[1]SIIF 30 de Junio 2026'!$G$4:$G$749,$H156,'[1]SIIF 30 de Junio 2026'!$H$4:$H$749,$I156,'[1]SIIF 30 de Junio 2026'!$I$4:$I$749,$J156,'[1]SIIF 30 de Junio 2026'!$J$4:$J$749,$K156,'[1]SIIF 30 de Junio 2026'!$K$4:$K$749,$L156,'[1]SIIF 30 de Junio 2026'!$L$4:$L$749,$M156,'[1]SIIF 30 de Junio 2026'!$M$4:$M$749,$N156,'[1]SIIF 30 de Junio 2026'!$N$4:$N$749,$O156)/1000000</f>
        <v>143.96</v>
      </c>
      <c r="AU156" s="241">
        <f t="shared" si="454"/>
        <v>0.12407642934982188</v>
      </c>
      <c r="AV156" s="408">
        <f>+AD156-AH156</f>
        <v>803.51926900000001</v>
      </c>
      <c r="AW156" s="343">
        <f t="shared" si="455"/>
        <v>209.27333300000001</v>
      </c>
      <c r="AX156" s="359">
        <f>+AD156-AN156</f>
        <v>1012.792602</v>
      </c>
      <c r="AY156" s="363"/>
      <c r="AZ156" s="186">
        <f>AD156*AS156</f>
        <v>153.44999999999999</v>
      </c>
      <c r="BA156" s="244">
        <f>IF(AND(AZ156=0,AN156&gt;AZ156),1,IFERROR(AN156/AZ156,1))</f>
        <v>0.96096448354512887</v>
      </c>
      <c r="BC156" s="245">
        <v>0.31428500946382709</v>
      </c>
      <c r="BD156" s="246">
        <v>0.31428500946382709</v>
      </c>
      <c r="BE156" s="246">
        <v>0.31428500946382709</v>
      </c>
      <c r="BF156" s="246">
        <v>0.31428500946382709</v>
      </c>
      <c r="BG156" s="246">
        <v>0.31428500946382709</v>
      </c>
      <c r="BH156" s="246">
        <v>0.31428500946382709</v>
      </c>
      <c r="BI156" s="246">
        <v>1</v>
      </c>
      <c r="BJ156" s="246">
        <v>1</v>
      </c>
      <c r="BK156" s="246">
        <v>1</v>
      </c>
      <c r="BL156" s="246">
        <v>1</v>
      </c>
      <c r="BM156" s="246">
        <v>1</v>
      </c>
      <c r="BN156" s="246">
        <v>1</v>
      </c>
      <c r="BP156" s="246">
        <v>0</v>
      </c>
      <c r="BQ156" s="246">
        <v>1.4695075857283016E-2</v>
      </c>
      <c r="BR156" s="246">
        <v>4.4085227571849045E-2</v>
      </c>
      <c r="BS156" s="246">
        <v>7.347537928641508E-2</v>
      </c>
      <c r="BT156" s="246">
        <v>0.10286553100098111</v>
      </c>
      <c r="BU156" s="246">
        <v>0.13225568271554713</v>
      </c>
      <c r="BV156" s="246">
        <v>0.16164583443011318</v>
      </c>
      <c r="BW156" s="246">
        <v>0.188881282939799</v>
      </c>
      <c r="BX156" s="246">
        <v>0.44253369175666224</v>
      </c>
      <c r="BY156" s="246">
        <v>0.46761443706146782</v>
      </c>
      <c r="BZ156" s="246">
        <v>0.72126684587833101</v>
      </c>
      <c r="CA156" s="246">
        <v>0.99999999999999978</v>
      </c>
      <c r="CB156" s="133"/>
      <c r="CC156" s="452">
        <f t="shared" si="456"/>
        <v>364.65</v>
      </c>
      <c r="CD156" s="452">
        <f t="shared" si="456"/>
        <v>364.65</v>
      </c>
      <c r="CE156" s="452">
        <f t="shared" si="456"/>
        <v>364.65</v>
      </c>
      <c r="CF156" s="452">
        <f t="shared" si="456"/>
        <v>364.65</v>
      </c>
      <c r="CG156" s="452">
        <f t="shared" si="456"/>
        <v>364.65</v>
      </c>
      <c r="CH156" s="452">
        <f t="shared" si="456"/>
        <v>364.65</v>
      </c>
      <c r="CI156" s="452">
        <f t="shared" si="456"/>
        <v>1160.252602</v>
      </c>
      <c r="CJ156" s="452">
        <f t="shared" si="456"/>
        <v>1160.252602</v>
      </c>
      <c r="CK156" s="452">
        <f t="shared" si="456"/>
        <v>1160.252602</v>
      </c>
      <c r="CL156" s="452">
        <f t="shared" si="456"/>
        <v>1160.252602</v>
      </c>
      <c r="CM156" s="452">
        <f t="shared" si="456"/>
        <v>1160.252602</v>
      </c>
      <c r="CN156" s="452">
        <f t="shared" si="456"/>
        <v>1160.252602</v>
      </c>
      <c r="CP156" s="453">
        <f t="shared" si="457"/>
        <v>0</v>
      </c>
      <c r="CQ156" s="453">
        <f t="shared" si="457"/>
        <v>17.05</v>
      </c>
      <c r="CR156" s="453">
        <f t="shared" si="457"/>
        <v>51.15</v>
      </c>
      <c r="CS156" s="453">
        <f t="shared" si="457"/>
        <v>85.25</v>
      </c>
      <c r="CT156" s="453">
        <f t="shared" si="457"/>
        <v>119.35</v>
      </c>
      <c r="CU156" s="453">
        <f t="shared" si="457"/>
        <v>153.44999999999999</v>
      </c>
      <c r="CV156" s="453">
        <f t="shared" si="457"/>
        <v>187.55</v>
      </c>
      <c r="CW156" s="453">
        <f t="shared" si="457"/>
        <v>219.15</v>
      </c>
      <c r="CX156" s="453">
        <f t="shared" si="457"/>
        <v>513.45086733333335</v>
      </c>
      <c r="CY156" s="453">
        <f t="shared" si="457"/>
        <v>542.55086733333326</v>
      </c>
      <c r="CZ156" s="453">
        <f t="shared" si="457"/>
        <v>836.85173466666652</v>
      </c>
      <c r="DA156" s="453">
        <f t="shared" si="457"/>
        <v>1160.2526019999998</v>
      </c>
      <c r="DC156" s="456">
        <v>364650000</v>
      </c>
      <c r="DD156" s="453">
        <v>364650000</v>
      </c>
      <c r="DE156" s="453">
        <v>364650000</v>
      </c>
      <c r="DF156" s="453">
        <v>364650000</v>
      </c>
      <c r="DG156" s="453">
        <v>364650000</v>
      </c>
      <c r="DH156" s="453">
        <v>364650000</v>
      </c>
      <c r="DI156" s="453">
        <v>1160252602</v>
      </c>
      <c r="DJ156" s="453">
        <v>1160252602</v>
      </c>
      <c r="DK156" s="453">
        <v>1160252602</v>
      </c>
      <c r="DL156" s="453">
        <v>1160252602</v>
      </c>
      <c r="DM156" s="453">
        <v>1160252602</v>
      </c>
      <c r="DN156" s="453">
        <v>1160252602</v>
      </c>
      <c r="DP156" s="453">
        <v>0</v>
      </c>
      <c r="DQ156" s="453">
        <v>17050000</v>
      </c>
      <c r="DR156" s="453">
        <v>51150000</v>
      </c>
      <c r="DS156" s="453">
        <v>85250000</v>
      </c>
      <c r="DT156" s="453">
        <v>119350000</v>
      </c>
      <c r="DU156" s="453">
        <v>153450000</v>
      </c>
      <c r="DV156" s="453">
        <v>187550000</v>
      </c>
      <c r="DW156" s="453">
        <v>219150000</v>
      </c>
      <c r="DX156" s="453">
        <v>513450867.33333331</v>
      </c>
      <c r="DY156" s="453">
        <v>542550867.33333325</v>
      </c>
      <c r="DZ156" s="453">
        <v>836851734.66666651</v>
      </c>
      <c r="EA156" s="453">
        <v>1160252601.9999998</v>
      </c>
      <c r="EC156" s="456">
        <v>1000000</v>
      </c>
      <c r="ED156" s="453">
        <v>1000000</v>
      </c>
      <c r="EE156" s="453">
        <v>1000000</v>
      </c>
      <c r="EF156" s="453">
        <v>1000000</v>
      </c>
      <c r="EG156" s="453">
        <v>1000000</v>
      </c>
      <c r="EH156" s="453">
        <v>1000000</v>
      </c>
      <c r="EI156" s="453">
        <v>1000000</v>
      </c>
      <c r="EJ156" s="453">
        <v>1000000</v>
      </c>
      <c r="EK156" s="453">
        <v>1000000</v>
      </c>
      <c r="EL156" s="453">
        <v>1000000</v>
      </c>
      <c r="EM156" s="453">
        <v>1000000</v>
      </c>
      <c r="EN156" s="453">
        <v>1000000</v>
      </c>
      <c r="EP156" s="453">
        <v>1000000</v>
      </c>
      <c r="EQ156" s="453">
        <v>1000000</v>
      </c>
      <c r="ER156" s="453">
        <v>1000000</v>
      </c>
      <c r="ES156" s="453">
        <v>1000000</v>
      </c>
      <c r="ET156" s="453">
        <v>1000000</v>
      </c>
      <c r="EU156" s="453">
        <v>1000000</v>
      </c>
      <c r="EV156" s="453">
        <v>1000000</v>
      </c>
      <c r="EW156" s="453">
        <v>1000000</v>
      </c>
      <c r="EX156" s="453">
        <v>1000000</v>
      </c>
      <c r="EY156" s="453">
        <v>1000000</v>
      </c>
      <c r="EZ156" s="453">
        <v>1000000</v>
      </c>
      <c r="FA156" s="453">
        <v>1000000</v>
      </c>
    </row>
    <row r="157" spans="1:157" ht="51" customHeight="1">
      <c r="A157" s="549"/>
      <c r="B157" s="549" t="s">
        <v>180</v>
      </c>
      <c r="C157" s="218" t="s">
        <v>181</v>
      </c>
      <c r="D157" s="441" t="s">
        <v>279</v>
      </c>
      <c r="E157" s="234" t="s">
        <v>173</v>
      </c>
      <c r="F157" s="234" t="s">
        <v>161</v>
      </c>
      <c r="G157" s="234" t="s">
        <v>161</v>
      </c>
      <c r="H157" s="234" t="s">
        <v>161</v>
      </c>
      <c r="I157" s="234" t="s">
        <v>161</v>
      </c>
      <c r="J157" s="234" t="s">
        <v>161</v>
      </c>
      <c r="K157" s="234" t="s">
        <v>161</v>
      </c>
      <c r="L157" s="234" t="s">
        <v>161</v>
      </c>
      <c r="M157" s="234" t="s">
        <v>161</v>
      </c>
      <c r="N157" s="234" t="s">
        <v>161</v>
      </c>
      <c r="O157" s="234" t="s">
        <v>161</v>
      </c>
      <c r="P157" s="234"/>
      <c r="Q157" s="234"/>
      <c r="R157" s="234" t="s">
        <v>221</v>
      </c>
      <c r="S157" s="235"/>
      <c r="T157" s="433" t="s">
        <v>52</v>
      </c>
      <c r="U157" s="587">
        <v>202300000000308</v>
      </c>
      <c r="V157" s="582" t="s">
        <v>432</v>
      </c>
      <c r="W157" s="350">
        <f>+SUMIFS('[1]SIIF 30 de Junio 2026'!$P$4:$P$749,'[1]SIIF 30 de Junio 2026'!$A$4:$A$749,$B157,'[1]SIIF 30 de Junio 2026'!$B$4:$B$749,$C157,'[1]SIIF 30 de Junio 2026'!$C$4:$C$749,$D157)/1000000</f>
        <v>28848.253348999999</v>
      </c>
      <c r="X157" s="342">
        <v>0</v>
      </c>
      <c r="Y157" s="342">
        <f>+SUMIFS('[1]SIIF 30 de Junio 2026'!$R$4:$R$749,'[1]SIIF 30 de Junio 2026'!$A$4:$A$749,$B157,'[1]SIIF 30 de Junio 2026'!$B$4:$B$749,$C157,'[1]SIIF 30 de Junio 2026'!$C$4:$C$749,$D157)/1000000</f>
        <v>0</v>
      </c>
      <c r="Z157" s="342"/>
      <c r="AA157" s="342">
        <f>+SUMIFS('[1]SIIF 30 de Junio 2026'!$Q$4:$Q$749,'[1]SIIF 30 de Junio 2026'!$A$4:$A$749,$B157,'[1]SIIF 30 de Junio 2026'!$B$4:$B$749,$C157,'[1]SIIF 30 de Junio 2026'!$C$4:$C$749,$D157)/1000000</f>
        <v>0</v>
      </c>
      <c r="AB157" s="342"/>
      <c r="AC157" s="342">
        <f t="shared" si="448"/>
        <v>0</v>
      </c>
      <c r="AD157" s="403">
        <f>+SUMIFS('[1]SIIF 30 de Junio 2026'!$S$4:$S$749,'[1]SIIF 30 de Junio 2026'!$A$4:$A$749,$B157,'[1]SIIF 30 de Junio 2026'!$B$4:$B$749,$C157,'[1]SIIF 30 de Junio 2026'!$C$4:$C$749,$D157)/1000000</f>
        <v>28848.253348999999</v>
      </c>
      <c r="AE157" s="350">
        <f>+SUMIFS('[1]SIIF 30 de Junio 2026'!$T$4:$T$749,'[1]SIIF 30 de Junio 2026'!$A$4:$A$749,$B157,'[1]SIIF 30 de Junio 2026'!$B$4:$B$749,$C157,'[1]SIIF 30 de Junio 2026'!$C$4:$C$749,$D157)/1000000</f>
        <v>0</v>
      </c>
      <c r="AF157" s="350">
        <f>+SUMIFS('[1]SIIF 30 de Junio 2026'!$U$4:$U$749,'[1]SIIF 30 de Junio 2026'!$A$4:$A$749,$B157,'[1]SIIF 30 de Junio 2026'!$B$4:$B$749,$C157,'[1]SIIF 30 de Junio 2026'!$C$4:$C$749,$D157)/1000000</f>
        <v>28514.868707000001</v>
      </c>
      <c r="AG157" s="342">
        <f>+SUMIFS('[1]SIIF 30 de Junio 2026'!$V$4:$V$749,'[1]SIIF 30 de Junio 2026'!$A$4:$A$749,$B157,'[1]SIIF 30 de Junio 2026'!$B$4:$B$749,$C157,'[1]SIIF 30 de Junio 2026'!$C$4:$C$749,$D157)/1000000</f>
        <v>333.38464199999999</v>
      </c>
      <c r="AH157" s="408">
        <f>+SUMIFS('[1]SIIF 30 de Junio 2026'!$W$4:$W$749,'[1]SIIF 30 de Junio 2026'!$A$4:$A$749,$B157,'[1]SIIF 30 de Junio 2026'!$B$4:$B$749,$C157,'[1]SIIF 30 de Junio 2026'!$C$4:$C$749,$D157,'[1]SIIF 30 de Junio 2026'!$D$4:$D$749,$E157,'[1]SIIF 30 de Junio 2026'!$E$4:$E$749,$F157,'[1]SIIF 30 de Junio 2026'!$F$4:$F$749,$G157,'[1]SIIF 30 de Junio 2026'!$G$4:$G$749,$H157,'[1]SIIF 30 de Junio 2026'!$H$4:$H$749,$I157,'[1]SIIF 30 de Junio 2026'!$I$4:$I$749,$J157,'[1]SIIF 30 de Junio 2026'!$J$4:$J$749,$K157,'[1]SIIF 30 de Junio 2026'!$K$4:$K$749,$L157,'[1]SIIF 30 de Junio 2026'!$L$4:$L$749,$M157,'[1]SIIF 30 de Junio 2026'!$M$4:$M$749,$N157,'[1]SIIF 30 de Junio 2026'!$N$4:$N$749,$O157)/1000000</f>
        <v>23568.294655999998</v>
      </c>
      <c r="AI157" s="268">
        <f t="shared" si="449"/>
        <v>0.8169747530595981</v>
      </c>
      <c r="AJ157" s="269"/>
      <c r="AK157" s="240">
        <f>INDEX(CC157:CN157,MATCH($W$1,$CC$86:$CN$86,0))</f>
        <v>28348.253348999999</v>
      </c>
      <c r="AL157" s="240">
        <f t="shared" si="450"/>
        <v>-4779.9586930000005</v>
      </c>
      <c r="AM157" s="166">
        <f t="shared" si="451"/>
        <v>0.98266792814278536</v>
      </c>
      <c r="AN157" s="408">
        <f>+SUMIFS('[1]SIIF 30 de Junio 2026'!$X$4:$X$749,'[1]SIIF 30 de Junio 2026'!$A$4:$A$749,$B157,'[1]SIIF 30 de Junio 2026'!$B$4:$B$749,$C157,'[1]SIIF 30 de Junio 2026'!$C$4:$C$749,$D157,'[1]SIIF 30 de Junio 2026'!$D$4:$D$749,$E157,'[1]SIIF 30 de Junio 2026'!$E$4:$E$749,$F157,'[1]SIIF 30 de Junio 2026'!$F$4:$F$749,$G157,'[1]SIIF 30 de Junio 2026'!$G$4:$G$749,$H157,'[1]SIIF 30 de Junio 2026'!$H$4:$H$749,$I157,'[1]SIIF 30 de Junio 2026'!$I$4:$I$749,$J157,'[1]SIIF 30 de Junio 2026'!$J$4:$J$749,$K157,'[1]SIIF 30 de Junio 2026'!$K$4:$K$749,$L157,'[1]SIIF 30 de Junio 2026'!$L$4:$L$749,$M157,'[1]SIIF 30 de Junio 2026'!$M$4:$M$749,$N157,'[1]SIIF 30 de Junio 2026'!$N$4:$N$749,$O157)/1000000</f>
        <v>9776.2059572900016</v>
      </c>
      <c r="AO157" s="268">
        <f t="shared" si="452"/>
        <v>0.33888380828535969</v>
      </c>
      <c r="AP157" s="269"/>
      <c r="AQ157" s="240">
        <f>INDEX(CP157:DA157,MATCH($W$1,$CP$86:$DA$86,0))</f>
        <v>9878.4992236521739</v>
      </c>
      <c r="AR157" s="240">
        <f t="shared" ref="AR157:AR158" si="458">+AN157-AQ157</f>
        <v>-102.29326636217229</v>
      </c>
      <c r="AS157" s="166">
        <f t="shared" si="453"/>
        <v>0.34242971677155642</v>
      </c>
      <c r="AT157" s="408">
        <f>+SUMIFS('[1]SIIF 30 de Junio 2026'!$Z$4:$Z$749,'[1]SIIF 30 de Junio 2026'!$A$4:$A$749,$B157,'[1]SIIF 30 de Junio 2026'!$B$4:$B$749,$C157,'[1]SIIF 30 de Junio 2026'!$C$4:$C$749,$D157,'[1]SIIF 30 de Junio 2026'!$D$4:$D$749,$E157,'[1]SIIF 30 de Junio 2026'!$E$4:$E$749,$F157,'[1]SIIF 30 de Junio 2026'!$F$4:$F$749,$G157,'[1]SIIF 30 de Junio 2026'!$G$4:$G$749,$H157,'[1]SIIF 30 de Junio 2026'!$H$4:$H$749,$I157,'[1]SIIF 30 de Junio 2026'!$I$4:$I$749,$J157,'[1]SIIF 30 de Junio 2026'!$J$4:$J$749,$K157,'[1]SIIF 30 de Junio 2026'!$K$4:$K$749,$L157,'[1]SIIF 30 de Junio 2026'!$L$4:$L$749,$M157,'[1]SIIF 30 de Junio 2026'!$M$4:$M$749,$N157,'[1]SIIF 30 de Junio 2026'!$N$4:$N$749,$O157)/1000000</f>
        <v>9656.4059572900005</v>
      </c>
      <c r="AU157" s="268">
        <f t="shared" si="454"/>
        <v>0.33473104386837105</v>
      </c>
      <c r="AV157" s="408">
        <f>+AD157-AH157</f>
        <v>5279.9586930000005</v>
      </c>
      <c r="AW157" s="350">
        <f t="shared" si="455"/>
        <v>13792.088698709997</v>
      </c>
      <c r="AX157" s="357">
        <f>+AD157-AN157</f>
        <v>19072.047391709995</v>
      </c>
      <c r="AY157" s="364"/>
      <c r="AZ157" s="186">
        <f>AD157*AS157</f>
        <v>9878.4992236521739</v>
      </c>
      <c r="BA157" s="244">
        <f t="shared" ref="BA157:BA161" si="459">IF(AND(AZ157=0,AN157&gt;AZ157),1,IFERROR(AN157/AZ157,1))</f>
        <v>0.98964485757945386</v>
      </c>
      <c r="BC157" s="245">
        <v>0.95819850909476978</v>
      </c>
      <c r="BD157" s="246">
        <v>0.95819850909476978</v>
      </c>
      <c r="BE157" s="246">
        <v>0.98157080799422369</v>
      </c>
      <c r="BF157" s="246">
        <v>0.98157080799422369</v>
      </c>
      <c r="BG157" s="246">
        <v>0.98157080799422369</v>
      </c>
      <c r="BH157" s="246">
        <v>0.98266792814278536</v>
      </c>
      <c r="BI157" s="246">
        <v>0.98266792814278536</v>
      </c>
      <c r="BJ157" s="246">
        <v>0.99306717125711419</v>
      </c>
      <c r="BK157" s="246">
        <v>0.99306717125711419</v>
      </c>
      <c r="BL157" s="246">
        <v>1</v>
      </c>
      <c r="BM157" s="246">
        <v>1</v>
      </c>
      <c r="BN157" s="246">
        <v>1</v>
      </c>
      <c r="BP157" s="246">
        <v>0</v>
      </c>
      <c r="BQ157" s="246">
        <v>2.8897846419115292E-2</v>
      </c>
      <c r="BR157" s="246">
        <v>9.8044367192699933E-2</v>
      </c>
      <c r="BS157" s="246">
        <v>0.17759013108061331</v>
      </c>
      <c r="BT157" s="246">
        <v>0.24699663293205618</v>
      </c>
      <c r="BU157" s="246">
        <v>0.34242971677155642</v>
      </c>
      <c r="BV157" s="246">
        <v>0.43269957630080003</v>
      </c>
      <c r="BW157" s="246">
        <v>0.53369057018290456</v>
      </c>
      <c r="BX157" s="246">
        <v>0.6242117447540777</v>
      </c>
      <c r="BY157" s="246">
        <v>0.72308697796042831</v>
      </c>
      <c r="BZ157" s="246">
        <v>0.82369541835250037</v>
      </c>
      <c r="CA157" s="246">
        <v>1</v>
      </c>
      <c r="CB157" s="133"/>
      <c r="CC157" s="452">
        <f t="shared" si="456"/>
        <v>27642.353349000001</v>
      </c>
      <c r="CD157" s="452">
        <f t="shared" si="456"/>
        <v>27642.353349000001</v>
      </c>
      <c r="CE157" s="452">
        <f t="shared" si="456"/>
        <v>28316.603349000001</v>
      </c>
      <c r="CF157" s="452">
        <f t="shared" si="456"/>
        <v>28316.603349000001</v>
      </c>
      <c r="CG157" s="452">
        <f t="shared" si="456"/>
        <v>28316.603349000001</v>
      </c>
      <c r="CH157" s="452">
        <f t="shared" si="456"/>
        <v>28348.253348999999</v>
      </c>
      <c r="CI157" s="452">
        <f t="shared" si="456"/>
        <v>28348.253348999999</v>
      </c>
      <c r="CJ157" s="452">
        <f t="shared" si="456"/>
        <v>28648.253348999999</v>
      </c>
      <c r="CK157" s="452">
        <f t="shared" si="456"/>
        <v>28648.253348999999</v>
      </c>
      <c r="CL157" s="452">
        <f t="shared" si="456"/>
        <v>28848.253348999999</v>
      </c>
      <c r="CM157" s="452">
        <f t="shared" si="456"/>
        <v>28848.253348999999</v>
      </c>
      <c r="CN157" s="452">
        <f t="shared" si="456"/>
        <v>28848.253348999999</v>
      </c>
      <c r="CP157" s="453">
        <f t="shared" si="457"/>
        <v>0</v>
      </c>
      <c r="CQ157" s="453">
        <f t="shared" si="457"/>
        <v>833.65239473913039</v>
      </c>
      <c r="CR157" s="453">
        <f t="shared" si="457"/>
        <v>2828.4087442173914</v>
      </c>
      <c r="CS157" s="453">
        <f t="shared" si="457"/>
        <v>5123.1650936956521</v>
      </c>
      <c r="CT157" s="453">
        <f t="shared" si="457"/>
        <v>7125.4214431739128</v>
      </c>
      <c r="CU157" s="453">
        <f t="shared" si="457"/>
        <v>9878.4992236521739</v>
      </c>
      <c r="CV157" s="453">
        <f t="shared" si="457"/>
        <v>12482.627001130437</v>
      </c>
      <c r="CW157" s="453">
        <f t="shared" si="457"/>
        <v>15396.040778608696</v>
      </c>
      <c r="CX157" s="453">
        <f t="shared" si="457"/>
        <v>18007.418556086956</v>
      </c>
      <c r="CY157" s="453">
        <f t="shared" si="457"/>
        <v>20859.796333565217</v>
      </c>
      <c r="CZ157" s="453">
        <f t="shared" si="457"/>
        <v>23762.174111043478</v>
      </c>
      <c r="DA157" s="453">
        <f t="shared" si="457"/>
        <v>28848.253348999999</v>
      </c>
      <c r="DC157" s="456">
        <v>27642353349</v>
      </c>
      <c r="DD157" s="453">
        <v>27642353349</v>
      </c>
      <c r="DE157" s="453">
        <v>28316603349</v>
      </c>
      <c r="DF157" s="453">
        <v>28316603349</v>
      </c>
      <c r="DG157" s="453">
        <v>28316603349</v>
      </c>
      <c r="DH157" s="453">
        <v>28348253349</v>
      </c>
      <c r="DI157" s="453">
        <v>28348253349</v>
      </c>
      <c r="DJ157" s="453">
        <v>28648253349</v>
      </c>
      <c r="DK157" s="453">
        <v>28648253349</v>
      </c>
      <c r="DL157" s="453">
        <v>28848253349</v>
      </c>
      <c r="DM157" s="453">
        <v>28848253349</v>
      </c>
      <c r="DN157" s="453">
        <v>28848253349</v>
      </c>
      <c r="DP157" s="453">
        <v>0</v>
      </c>
      <c r="DQ157" s="453">
        <v>833652394.73913038</v>
      </c>
      <c r="DR157" s="453">
        <v>2828408744.2173915</v>
      </c>
      <c r="DS157" s="453">
        <v>5123165093.695652</v>
      </c>
      <c r="DT157" s="453">
        <v>7125421443.173913</v>
      </c>
      <c r="DU157" s="453">
        <v>9878499223.652174</v>
      </c>
      <c r="DV157" s="453">
        <v>12482627001.130436</v>
      </c>
      <c r="DW157" s="453">
        <v>15396040778.608696</v>
      </c>
      <c r="DX157" s="453">
        <v>18007418556.086956</v>
      </c>
      <c r="DY157" s="453">
        <v>20859796333.565216</v>
      </c>
      <c r="DZ157" s="453">
        <v>23762174111.043476</v>
      </c>
      <c r="EA157" s="453">
        <v>28848253349</v>
      </c>
      <c r="EC157" s="456">
        <v>1000000</v>
      </c>
      <c r="ED157" s="453">
        <v>1000000</v>
      </c>
      <c r="EE157" s="453">
        <v>1000000</v>
      </c>
      <c r="EF157" s="453">
        <v>1000000</v>
      </c>
      <c r="EG157" s="453">
        <v>1000000</v>
      </c>
      <c r="EH157" s="453">
        <v>1000000</v>
      </c>
      <c r="EI157" s="453">
        <v>1000000</v>
      </c>
      <c r="EJ157" s="453">
        <v>1000000</v>
      </c>
      <c r="EK157" s="453">
        <v>1000000</v>
      </c>
      <c r="EL157" s="453">
        <v>1000000</v>
      </c>
      <c r="EM157" s="453">
        <v>1000000</v>
      </c>
      <c r="EN157" s="453">
        <v>1000000</v>
      </c>
      <c r="EP157" s="453">
        <v>1000000</v>
      </c>
      <c r="EQ157" s="453">
        <v>1000000</v>
      </c>
      <c r="ER157" s="453">
        <v>1000000</v>
      </c>
      <c r="ES157" s="453">
        <v>1000000</v>
      </c>
      <c r="ET157" s="453">
        <v>1000000</v>
      </c>
      <c r="EU157" s="453">
        <v>1000000</v>
      </c>
      <c r="EV157" s="453">
        <v>1000000</v>
      </c>
      <c r="EW157" s="453">
        <v>1000000</v>
      </c>
      <c r="EX157" s="453">
        <v>1000000</v>
      </c>
      <c r="EY157" s="453">
        <v>1000000</v>
      </c>
      <c r="EZ157" s="453">
        <v>1000000</v>
      </c>
      <c r="FA157" s="453">
        <v>1000000</v>
      </c>
    </row>
    <row r="158" spans="1:157" ht="51" customHeight="1">
      <c r="A158" s="549"/>
      <c r="B158" s="549" t="s">
        <v>180</v>
      </c>
      <c r="C158" s="218" t="s">
        <v>181</v>
      </c>
      <c r="D158" s="441" t="s">
        <v>280</v>
      </c>
      <c r="E158" s="234" t="s">
        <v>173</v>
      </c>
      <c r="F158" s="234" t="s">
        <v>161</v>
      </c>
      <c r="G158" s="234" t="s">
        <v>161</v>
      </c>
      <c r="H158" s="234" t="s">
        <v>161</v>
      </c>
      <c r="I158" s="234" t="s">
        <v>161</v>
      </c>
      <c r="J158" s="234" t="s">
        <v>161</v>
      </c>
      <c r="K158" s="234" t="s">
        <v>161</v>
      </c>
      <c r="L158" s="234" t="s">
        <v>161</v>
      </c>
      <c r="M158" s="234" t="s">
        <v>161</v>
      </c>
      <c r="N158" s="234" t="s">
        <v>161</v>
      </c>
      <c r="O158" s="234" t="s">
        <v>161</v>
      </c>
      <c r="P158" s="234"/>
      <c r="Q158" s="234"/>
      <c r="R158" s="234" t="s">
        <v>221</v>
      </c>
      <c r="S158" s="235"/>
      <c r="T158" s="437" t="s">
        <v>281</v>
      </c>
      <c r="U158" s="587" t="s">
        <v>282</v>
      </c>
      <c r="V158" s="572" t="s">
        <v>431</v>
      </c>
      <c r="W158" s="342">
        <f>+SUMIFS('[1]SIIF 30 de Junio 2026'!$P$4:$P$749,'[1]SIIF 30 de Junio 2026'!$A$4:$A$749,$B158,'[1]SIIF 30 de Junio 2026'!$B$4:$B$749,$C158,'[1]SIIF 30 de Junio 2026'!$C$4:$C$749,$D158)/1000000</f>
        <v>684.01549999999997</v>
      </c>
      <c r="X158" s="342">
        <v>0</v>
      </c>
      <c r="Y158" s="528">
        <f>+SUMIFS('[1]SIIF 30 de Junio 2026'!$R$4:$R$749,'[1]SIIF 30 de Junio 2026'!$A$4:$A$749,$B158,'[1]SIIF 30 de Junio 2026'!$B$4:$B$749,$C158,'[1]SIIF 30 de Junio 2026'!$C$4:$C$749,$D158)/1000000</f>
        <v>0</v>
      </c>
      <c r="Z158" s="342"/>
      <c r="AA158" s="342">
        <f>+SUMIFS('[1]SIIF 30 de Junio 2026'!$Q$4:$Q$749,'[1]SIIF 30 de Junio 2026'!$A$4:$A$749,$B158,'[1]SIIF 30 de Junio 2026'!$B$4:$B$749,$C158,'[1]SIIF 30 de Junio 2026'!$C$4:$C$749,$D158)/1000000</f>
        <v>0</v>
      </c>
      <c r="AB158" s="342"/>
      <c r="AC158" s="342">
        <f t="shared" si="448"/>
        <v>0</v>
      </c>
      <c r="AD158" s="403">
        <f>+SUMIFS('[1]SIIF 30 de Junio 2026'!$S$4:$S$749,'[1]SIIF 30 de Junio 2026'!$A$4:$A$749,$B158,'[1]SIIF 30 de Junio 2026'!$B$4:$B$749,$C158,'[1]SIIF 30 de Junio 2026'!$C$4:$C$749,$D158)/1000000</f>
        <v>684.01549999999997</v>
      </c>
      <c r="AE158" s="342">
        <f>+SUMIFS('[1]SIIF 30 de Junio 2026'!$T$4:$T$749,'[1]SIIF 30 de Junio 2026'!$A$4:$A$749,$B158,'[1]SIIF 30 de Junio 2026'!$B$4:$B$749,$C158,'[1]SIIF 30 de Junio 2026'!$C$4:$C$749,$D158)/1000000</f>
        <v>0</v>
      </c>
      <c r="AF158" s="342">
        <f>+SUMIFS('[1]SIIF 30 de Junio 2026'!$U$4:$U$749,'[1]SIIF 30 de Junio 2026'!$A$4:$A$749,$B158,'[1]SIIF 30 de Junio 2026'!$B$4:$B$749,$C158,'[1]SIIF 30 de Junio 2026'!$C$4:$C$749,$D158)/1000000</f>
        <v>682.71550000000002</v>
      </c>
      <c r="AG158" s="342">
        <f>+SUMIFS('[1]SIIF 30 de Junio 2026'!$V$4:$V$749,'[1]SIIF 30 de Junio 2026'!$A$4:$A$749,$B158,'[1]SIIF 30 de Junio 2026'!$B$4:$B$749,$C158,'[1]SIIF 30 de Junio 2026'!$C$4:$C$749,$D158)/1000000</f>
        <v>1.3</v>
      </c>
      <c r="AH158" s="408">
        <f>+SUMIFS('[1]SIIF 30 de Junio 2026'!$W$4:$W$749,'[1]SIIF 30 de Junio 2026'!$A$4:$A$749,$B158,'[1]SIIF 30 de Junio 2026'!$B$4:$B$749,$C158,'[1]SIIF 30 de Junio 2026'!$C$4:$C$749,$D158,'[1]SIIF 30 de Junio 2026'!$D$4:$D$749,$E158,'[1]SIIF 30 de Junio 2026'!$E$4:$E$749,$F158,'[1]SIIF 30 de Junio 2026'!$F$4:$F$749,$G158,'[1]SIIF 30 de Junio 2026'!$G$4:$G$749,$H158,'[1]SIIF 30 de Junio 2026'!$H$4:$H$749,$I158,'[1]SIIF 30 de Junio 2026'!$I$4:$I$749,$J158,'[1]SIIF 30 de Junio 2026'!$J$4:$J$749,$K158,'[1]SIIF 30 de Junio 2026'!$K$4:$K$749,$L158,'[1]SIIF 30 de Junio 2026'!$L$4:$L$749,$M158,'[1]SIIF 30 de Junio 2026'!$M$4:$M$749,$N158,'[1]SIIF 30 de Junio 2026'!$N$4:$N$749,$O158)/1000000</f>
        <v>663.243334</v>
      </c>
      <c r="AI158" s="241">
        <f t="shared" si="449"/>
        <v>0.96963202442049934</v>
      </c>
      <c r="AJ158" s="242"/>
      <c r="AK158" s="240">
        <f>INDEX(CC158:CN158,MATCH($W$1,$CC$86:$CN$86,0))</f>
        <v>670.45</v>
      </c>
      <c r="AL158" s="240">
        <f t="shared" si="450"/>
        <v>-7.2066660000000411</v>
      </c>
      <c r="AM158" s="166">
        <f t="shared" si="451"/>
        <v>0.98016784707364091</v>
      </c>
      <c r="AN158" s="403">
        <f>+SUMIFS('[1]SIIF 30 de Junio 2026'!$X$4:$X$749,'[1]SIIF 30 de Junio 2026'!$A$4:$A$749,$B158,'[1]SIIF 30 de Junio 2026'!$B$4:$B$749,$C158,'[1]SIIF 30 de Junio 2026'!$C$4:$C$749,$D158,'[1]SIIF 30 de Junio 2026'!$D$4:$D$749,$E158,'[1]SIIF 30 de Junio 2026'!$E$4:$E$749,$F158,'[1]SIIF 30 de Junio 2026'!$F$4:$F$749,$G158,'[1]SIIF 30 de Junio 2026'!$G$4:$G$749,$H158,'[1]SIIF 30 de Junio 2026'!$H$4:$H$749,$I158,'[1]SIIF 30 de Junio 2026'!$I$4:$I$749,$J158,'[1]SIIF 30 de Junio 2026'!$J$4:$J$749,$K158,'[1]SIIF 30 de Junio 2026'!$K$4:$K$749,$L158,'[1]SIIF 30 de Junio 2026'!$L$4:$L$749,$M158,'[1]SIIF 30 de Junio 2026'!$M$4:$M$749,$N158,'[1]SIIF 30 de Junio 2026'!$N$4:$N$749,$O158)/1000000</f>
        <v>260.08333399999998</v>
      </c>
      <c r="AO158" s="241">
        <f t="shared" si="452"/>
        <v>0.38023017607057147</v>
      </c>
      <c r="AP158" s="242"/>
      <c r="AQ158" s="240">
        <f>INDEX(CP158:DA158,MATCH($W$1,$CP$86:$DA$86,0))</f>
        <v>262.34999999999997</v>
      </c>
      <c r="AR158" s="240">
        <f t="shared" si="458"/>
        <v>-2.2666659999999865</v>
      </c>
      <c r="AS158" s="166">
        <f t="shared" si="453"/>
        <v>0.38354394015925064</v>
      </c>
      <c r="AT158" s="403">
        <f>+SUMIFS('[1]SIIF 30 de Junio 2026'!$Z$4:$Z$749,'[1]SIIF 30 de Junio 2026'!$A$4:$A$749,$B158,'[1]SIIF 30 de Junio 2026'!$B$4:$B$749,$C158,'[1]SIIF 30 de Junio 2026'!$C$4:$C$749,$D158,'[1]SIIF 30 de Junio 2026'!$D$4:$D$749,$E158,'[1]SIIF 30 de Junio 2026'!$E$4:$E$749,$F158,'[1]SIIF 30 de Junio 2026'!$F$4:$F$749,$G158,'[1]SIIF 30 de Junio 2026'!$G$4:$G$749,$H158,'[1]SIIF 30 de Junio 2026'!$H$4:$H$749,$I158,'[1]SIIF 30 de Junio 2026'!$I$4:$I$749,$J158,'[1]SIIF 30 de Junio 2026'!$J$4:$J$749,$K158,'[1]SIIF 30 de Junio 2026'!$K$4:$K$749,$L158,'[1]SIIF 30 de Junio 2026'!$L$4:$L$749,$M158,'[1]SIIF 30 de Junio 2026'!$M$4:$M$749,$N158,'[1]SIIF 30 de Junio 2026'!$N$4:$N$749,$O158)/1000000</f>
        <v>244.283334</v>
      </c>
      <c r="AU158" s="241">
        <f t="shared" si="454"/>
        <v>0.35713128430569191</v>
      </c>
      <c r="AV158" s="408">
        <f>+AD158-AH158</f>
        <v>20.77216599999997</v>
      </c>
      <c r="AW158" s="343">
        <f t="shared" si="455"/>
        <v>403.16</v>
      </c>
      <c r="AX158" s="359">
        <f>+AD158-AN158</f>
        <v>423.932166</v>
      </c>
      <c r="AY158" s="363"/>
      <c r="AZ158" s="186">
        <f>AD158*AS158</f>
        <v>262.34999999999991</v>
      </c>
      <c r="BA158" s="244">
        <f t="shared" si="459"/>
        <v>0.99136014484467339</v>
      </c>
      <c r="BC158" s="245">
        <v>0.98016784707364091</v>
      </c>
      <c r="BD158" s="246">
        <v>0.98016784707364091</v>
      </c>
      <c r="BE158" s="246">
        <v>0.98016784707364091</v>
      </c>
      <c r="BF158" s="246">
        <v>0.98016784707364091</v>
      </c>
      <c r="BG158" s="246">
        <v>0.98016784707364091</v>
      </c>
      <c r="BH158" s="246">
        <v>0.98016784707364091</v>
      </c>
      <c r="BI158" s="246">
        <v>0.98016784707364091</v>
      </c>
      <c r="BJ158" s="246">
        <v>1</v>
      </c>
      <c r="BK158" s="246">
        <v>1</v>
      </c>
      <c r="BL158" s="246">
        <v>1</v>
      </c>
      <c r="BM158" s="246">
        <v>1</v>
      </c>
      <c r="BN158" s="246">
        <v>1</v>
      </c>
      <c r="BP158" s="246">
        <v>0</v>
      </c>
      <c r="BQ158" s="246">
        <v>4.261599335102785E-2</v>
      </c>
      <c r="BR158" s="246">
        <v>0.12784798005308354</v>
      </c>
      <c r="BS158" s="246">
        <v>0.21307996675513924</v>
      </c>
      <c r="BT158" s="246">
        <v>0.29831195345719497</v>
      </c>
      <c r="BU158" s="246">
        <v>0.38354394015925064</v>
      </c>
      <c r="BV158" s="246">
        <v>0.46877592686130631</v>
      </c>
      <c r="BW158" s="246">
        <v>0.5540079135633621</v>
      </c>
      <c r="BX158" s="246">
        <v>0.63923990026541777</v>
      </c>
      <c r="BY158" s="246">
        <v>0.74430403989383265</v>
      </c>
      <c r="BZ158" s="246">
        <v>0.82953602659588821</v>
      </c>
      <c r="CA158" s="246">
        <v>0.99999999999999967</v>
      </c>
      <c r="CB158" s="133"/>
      <c r="CC158" s="452">
        <f t="shared" si="456"/>
        <v>670.45</v>
      </c>
      <c r="CD158" s="452">
        <f t="shared" si="456"/>
        <v>670.45</v>
      </c>
      <c r="CE158" s="452">
        <f t="shared" si="456"/>
        <v>670.45</v>
      </c>
      <c r="CF158" s="452">
        <f t="shared" si="456"/>
        <v>670.45</v>
      </c>
      <c r="CG158" s="452">
        <f t="shared" si="456"/>
        <v>670.45</v>
      </c>
      <c r="CH158" s="452">
        <f t="shared" si="456"/>
        <v>670.45</v>
      </c>
      <c r="CI158" s="452">
        <f t="shared" si="456"/>
        <v>670.45</v>
      </c>
      <c r="CJ158" s="452">
        <f t="shared" si="456"/>
        <v>684.01549999999997</v>
      </c>
      <c r="CK158" s="452">
        <f t="shared" si="456"/>
        <v>684.01549999999997</v>
      </c>
      <c r="CL158" s="452">
        <f t="shared" si="456"/>
        <v>684.01549999999997</v>
      </c>
      <c r="CM158" s="452">
        <f t="shared" si="456"/>
        <v>684.01549999999997</v>
      </c>
      <c r="CN158" s="452">
        <f t="shared" si="456"/>
        <v>684.01549999999997</v>
      </c>
      <c r="CP158" s="453">
        <f t="shared" si="457"/>
        <v>0</v>
      </c>
      <c r="CQ158" s="453">
        <f t="shared" si="457"/>
        <v>29.149999999999995</v>
      </c>
      <c r="CR158" s="453">
        <f t="shared" si="457"/>
        <v>87.449999999999989</v>
      </c>
      <c r="CS158" s="453">
        <f t="shared" si="457"/>
        <v>145.74999999999997</v>
      </c>
      <c r="CT158" s="453">
        <f t="shared" si="457"/>
        <v>204.04999999999998</v>
      </c>
      <c r="CU158" s="453">
        <f t="shared" si="457"/>
        <v>262.34999999999997</v>
      </c>
      <c r="CV158" s="453">
        <f t="shared" si="457"/>
        <v>320.64999999999992</v>
      </c>
      <c r="CW158" s="453">
        <f t="shared" si="457"/>
        <v>378.94999999999993</v>
      </c>
      <c r="CX158" s="453">
        <f t="shared" si="457"/>
        <v>437.24999999999994</v>
      </c>
      <c r="CY158" s="453">
        <f t="shared" si="457"/>
        <v>509.11549999999994</v>
      </c>
      <c r="CZ158" s="453">
        <f t="shared" si="457"/>
        <v>567.41549999999984</v>
      </c>
      <c r="DA158" s="453">
        <f t="shared" si="457"/>
        <v>684.01549999999986</v>
      </c>
      <c r="DC158" s="456">
        <v>670450000</v>
      </c>
      <c r="DD158" s="453">
        <v>670450000</v>
      </c>
      <c r="DE158" s="453">
        <v>670450000</v>
      </c>
      <c r="DF158" s="453">
        <v>670450000</v>
      </c>
      <c r="DG158" s="453">
        <v>670450000</v>
      </c>
      <c r="DH158" s="453">
        <v>670450000</v>
      </c>
      <c r="DI158" s="453">
        <v>670450000</v>
      </c>
      <c r="DJ158" s="453">
        <v>684015500</v>
      </c>
      <c r="DK158" s="453">
        <v>684015500</v>
      </c>
      <c r="DL158" s="453">
        <v>684015500</v>
      </c>
      <c r="DM158" s="453">
        <v>684015500</v>
      </c>
      <c r="DN158" s="453">
        <v>684015500</v>
      </c>
      <c r="DP158" s="453">
        <v>0</v>
      </c>
      <c r="DQ158" s="453">
        <v>29149999.999999996</v>
      </c>
      <c r="DR158" s="453">
        <v>87449999.999999985</v>
      </c>
      <c r="DS158" s="453">
        <v>145749999.99999997</v>
      </c>
      <c r="DT158" s="453">
        <v>204049999.99999997</v>
      </c>
      <c r="DU158" s="453">
        <v>262349999.99999997</v>
      </c>
      <c r="DV158" s="453">
        <v>320649999.99999994</v>
      </c>
      <c r="DW158" s="453">
        <v>378949999.99999994</v>
      </c>
      <c r="DX158" s="453">
        <v>437249999.99999994</v>
      </c>
      <c r="DY158" s="453">
        <v>509115499.99999994</v>
      </c>
      <c r="DZ158" s="453">
        <v>567415499.99999988</v>
      </c>
      <c r="EA158" s="453">
        <v>684015499.99999988</v>
      </c>
      <c r="EC158" s="456">
        <v>1000000</v>
      </c>
      <c r="ED158" s="453">
        <v>1000000</v>
      </c>
      <c r="EE158" s="453">
        <v>1000000</v>
      </c>
      <c r="EF158" s="453">
        <v>1000000</v>
      </c>
      <c r="EG158" s="453">
        <v>1000000</v>
      </c>
      <c r="EH158" s="453">
        <v>1000000</v>
      </c>
      <c r="EI158" s="453">
        <v>1000000</v>
      </c>
      <c r="EJ158" s="453">
        <v>1000000</v>
      </c>
      <c r="EK158" s="453">
        <v>1000000</v>
      </c>
      <c r="EL158" s="453">
        <v>1000000</v>
      </c>
      <c r="EM158" s="453">
        <v>1000000</v>
      </c>
      <c r="EN158" s="453">
        <v>1000000</v>
      </c>
      <c r="EP158" s="453">
        <v>1000000</v>
      </c>
      <c r="EQ158" s="453">
        <v>1000000</v>
      </c>
      <c r="ER158" s="453">
        <v>1000000</v>
      </c>
      <c r="ES158" s="453">
        <v>1000000</v>
      </c>
      <c r="ET158" s="453">
        <v>1000000</v>
      </c>
      <c r="EU158" s="453">
        <v>1000000</v>
      </c>
      <c r="EV158" s="453">
        <v>1000000</v>
      </c>
      <c r="EW158" s="453">
        <v>1000000</v>
      </c>
      <c r="EX158" s="453">
        <v>1000000</v>
      </c>
      <c r="EY158" s="453">
        <v>1000000</v>
      </c>
      <c r="EZ158" s="453">
        <v>1000000</v>
      </c>
      <c r="FA158" s="453">
        <v>1000000</v>
      </c>
    </row>
    <row r="159" spans="1:157" ht="34.5" customHeight="1">
      <c r="T159" s="152" t="s">
        <v>283</v>
      </c>
      <c r="U159" s="384"/>
      <c r="V159" s="152" t="s">
        <v>283</v>
      </c>
      <c r="W159" s="335">
        <f t="shared" ref="W159:AH159" si="460">+SUM(W155:W158)</f>
        <v>65690.437991999992</v>
      </c>
      <c r="X159" s="335">
        <f t="shared" si="460"/>
        <v>0</v>
      </c>
      <c r="Y159" s="335">
        <f t="shared" si="460"/>
        <v>0</v>
      </c>
      <c r="Z159" s="335">
        <f t="shared" si="460"/>
        <v>0</v>
      </c>
      <c r="AA159" s="335">
        <f t="shared" si="460"/>
        <v>0</v>
      </c>
      <c r="AB159" s="335">
        <f t="shared" si="460"/>
        <v>0</v>
      </c>
      <c r="AC159" s="335">
        <f t="shared" si="460"/>
        <v>0</v>
      </c>
      <c r="AD159" s="335">
        <f t="shared" si="460"/>
        <v>65690.437991999992</v>
      </c>
      <c r="AE159" s="335">
        <f t="shared" si="460"/>
        <v>0</v>
      </c>
      <c r="AF159" s="335">
        <f t="shared" si="460"/>
        <v>65119.006608000003</v>
      </c>
      <c r="AG159" s="335">
        <f t="shared" si="460"/>
        <v>571.43138399999998</v>
      </c>
      <c r="AH159" s="398">
        <f t="shared" si="460"/>
        <v>51820.947099999998</v>
      </c>
      <c r="AI159" s="163">
        <f t="shared" si="449"/>
        <v>0.78886590931713585</v>
      </c>
      <c r="AJ159" s="263"/>
      <c r="AK159" s="264">
        <f>+SUM(AK155:AK158)</f>
        <v>45279.927132619996</v>
      </c>
      <c r="AL159" s="264">
        <f>+SUM(AL155:AL158)</f>
        <v>6541.0199673800016</v>
      </c>
      <c r="AM159" s="166">
        <f t="shared" si="451"/>
        <v>0.68929251374658729</v>
      </c>
      <c r="AN159" s="398">
        <f>+SUM(AN155:AN158)</f>
        <v>28869.349800479995</v>
      </c>
      <c r="AO159" s="179">
        <f t="shared" si="452"/>
        <v>0.43947567839319024</v>
      </c>
      <c r="AP159" s="265"/>
      <c r="AQ159" s="264">
        <f>+SUM(AQ155:AQ158)</f>
        <v>15027.600943652174</v>
      </c>
      <c r="AR159" s="181">
        <f>+SUM(AR155:AR158)</f>
        <v>13841.748856827826</v>
      </c>
      <c r="AS159" s="166">
        <f t="shared" si="453"/>
        <v>0.22876390237316255</v>
      </c>
      <c r="AT159" s="398">
        <f>+SUM(AT155:AT158)</f>
        <v>28643.549800479999</v>
      </c>
      <c r="AU159" s="179">
        <f t="shared" si="454"/>
        <v>0.43603834402760883</v>
      </c>
      <c r="AV159" s="398">
        <f>+SUM(AV155:AV158)</f>
        <v>13869.490892</v>
      </c>
      <c r="AW159" s="335">
        <f>+SUM(AW155:AW158)</f>
        <v>22951.597299519999</v>
      </c>
      <c r="AX159" s="335">
        <f>+SUM(AX155:AX158)</f>
        <v>36821.088191520001</v>
      </c>
      <c r="AY159" s="335">
        <f>+SUM(AY155:AY158)</f>
        <v>0</v>
      </c>
      <c r="AZ159" s="335">
        <f>+SUM(AZ155:AZ158)</f>
        <v>10294.299223652175</v>
      </c>
      <c r="BA159" s="244">
        <f t="shared" si="459"/>
        <v>2.8044016570015562</v>
      </c>
      <c r="BC159" s="285">
        <f>CC159/$AD$159</f>
        <v>0.59901914789778321</v>
      </c>
      <c r="BD159" s="285">
        <f t="shared" ref="BD159:BN159" si="461">CD159/$AD$159</f>
        <v>0.60206373103824506</v>
      </c>
      <c r="BE159" s="285">
        <f t="shared" si="461"/>
        <v>0.61232778195052728</v>
      </c>
      <c r="BF159" s="285">
        <f t="shared" si="461"/>
        <v>0.63399760245276471</v>
      </c>
      <c r="BG159" s="285">
        <f t="shared" si="461"/>
        <v>0.63399760245276471</v>
      </c>
      <c r="BH159" s="285">
        <f t="shared" si="461"/>
        <v>0.68929251374658729</v>
      </c>
      <c r="BI159" s="285">
        <f t="shared" si="461"/>
        <v>0.92725053695665727</v>
      </c>
      <c r="BJ159" s="285">
        <f t="shared" si="461"/>
        <v>0.97464808209677622</v>
      </c>
      <c r="BK159" s="285">
        <f t="shared" si="461"/>
        <v>0.99695541685953826</v>
      </c>
      <c r="BL159" s="285">
        <f t="shared" si="461"/>
        <v>1</v>
      </c>
      <c r="BM159" s="285">
        <f t="shared" si="461"/>
        <v>1</v>
      </c>
      <c r="BN159" s="285">
        <f t="shared" si="461"/>
        <v>1</v>
      </c>
      <c r="BP159" s="285">
        <f>CP159/$AD$159</f>
        <v>0</v>
      </c>
      <c r="BQ159" s="285">
        <f t="shared" ref="BQ159:CA159" si="462">CQ159/$AD$159</f>
        <v>1.8011478731245822E-2</v>
      </c>
      <c r="BR159" s="285">
        <f t="shared" si="462"/>
        <v>6.576994240384805E-2</v>
      </c>
      <c r="BS159" s="285">
        <f t="shared" si="462"/>
        <v>0.11925983383836977</v>
      </c>
      <c r="BT159" s="285">
        <f t="shared" si="462"/>
        <v>0.16829702242996597</v>
      </c>
      <c r="BU159" s="285">
        <f t="shared" si="462"/>
        <v>0.22876390237316255</v>
      </c>
      <c r="BV159" s="285">
        <f t="shared" si="462"/>
        <v>0.28696332897683147</v>
      </c>
      <c r="BW159" s="285">
        <f t="shared" si="462"/>
        <v>0.3860101921636872</v>
      </c>
      <c r="BX159" s="285">
        <f t="shared" si="462"/>
        <v>0.45437016705620464</v>
      </c>
      <c r="BY159" s="285">
        <f t="shared" si="462"/>
        <v>0.55910323833388631</v>
      </c>
      <c r="BZ159" s="285">
        <f t="shared" si="462"/>
        <v>0.73634532749227388</v>
      </c>
      <c r="CA159" s="285">
        <f t="shared" si="462"/>
        <v>1</v>
      </c>
      <c r="CB159" s="133"/>
      <c r="CC159" s="464">
        <f t="shared" ref="CC159:CN159" si="463">+SUM(CC155:CC158)</f>
        <v>39349.830191000001</v>
      </c>
      <c r="CD159" s="464">
        <f t="shared" si="463"/>
        <v>39549.830191000001</v>
      </c>
      <c r="CE159" s="464">
        <f t="shared" si="463"/>
        <v>40224.080191000001</v>
      </c>
      <c r="CF159" s="464">
        <f t="shared" si="463"/>
        <v>41647.580191000001</v>
      </c>
      <c r="CG159" s="464">
        <f t="shared" si="463"/>
        <v>41647.580191000001</v>
      </c>
      <c r="CH159" s="464">
        <f t="shared" si="463"/>
        <v>45279.927132619996</v>
      </c>
      <c r="CI159" s="464">
        <f t="shared" si="463"/>
        <v>60911.493900999994</v>
      </c>
      <c r="CJ159" s="464">
        <f t="shared" si="463"/>
        <v>64025.059400999999</v>
      </c>
      <c r="CK159" s="464">
        <f t="shared" si="463"/>
        <v>65490.437991999999</v>
      </c>
      <c r="CL159" s="464">
        <f t="shared" si="463"/>
        <v>65690.437991999992</v>
      </c>
      <c r="CM159" s="464">
        <f t="shared" si="463"/>
        <v>65690.437991999992</v>
      </c>
      <c r="CN159" s="464">
        <f t="shared" si="463"/>
        <v>65690.437991999992</v>
      </c>
      <c r="CP159" s="464">
        <f t="shared" ref="CP159:DA159" si="464">+SUM(CP155:CP158)</f>
        <v>0</v>
      </c>
      <c r="CQ159" s="464">
        <f t="shared" si="464"/>
        <v>1183.1819267391304</v>
      </c>
      <c r="CR159" s="464">
        <f t="shared" si="464"/>
        <v>4320.4563232173914</v>
      </c>
      <c r="CS159" s="464">
        <f t="shared" si="464"/>
        <v>7834.2307196956517</v>
      </c>
      <c r="CT159" s="464">
        <f t="shared" si="464"/>
        <v>11055.505116173912</v>
      </c>
      <c r="CU159" s="464">
        <f t="shared" si="464"/>
        <v>15027.600943652174</v>
      </c>
      <c r="CV159" s="464">
        <f t="shared" si="464"/>
        <v>18850.746768130441</v>
      </c>
      <c r="CW159" s="464">
        <f t="shared" si="464"/>
        <v>25357.178592608696</v>
      </c>
      <c r="CX159" s="464">
        <f t="shared" si="464"/>
        <v>29847.775284420288</v>
      </c>
      <c r="CY159" s="464">
        <f t="shared" si="464"/>
        <v>36727.736608898551</v>
      </c>
      <c r="CZ159" s="464">
        <f t="shared" si="464"/>
        <v>48370.847076330145</v>
      </c>
      <c r="DA159" s="464">
        <f t="shared" si="464"/>
        <v>65690.437991999992</v>
      </c>
      <c r="DC159" s="464">
        <f t="shared" ref="DC159:DN159" si="465">+SUM(DC155:DC158)</f>
        <v>39349830191</v>
      </c>
      <c r="DD159" s="464">
        <f t="shared" si="465"/>
        <v>39549830191</v>
      </c>
      <c r="DE159" s="464">
        <f t="shared" si="465"/>
        <v>40224080191</v>
      </c>
      <c r="DF159" s="464">
        <f t="shared" si="465"/>
        <v>41647580191</v>
      </c>
      <c r="DG159" s="464">
        <f t="shared" si="465"/>
        <v>41647580191</v>
      </c>
      <c r="DH159" s="464">
        <f t="shared" si="465"/>
        <v>45279927132.619995</v>
      </c>
      <c r="DI159" s="464">
        <f t="shared" si="465"/>
        <v>60911493901</v>
      </c>
      <c r="DJ159" s="464">
        <f t="shared" si="465"/>
        <v>64025059401</v>
      </c>
      <c r="DK159" s="464">
        <f t="shared" si="465"/>
        <v>65490437992</v>
      </c>
      <c r="DL159" s="464">
        <f t="shared" si="465"/>
        <v>65690437992</v>
      </c>
      <c r="DM159" s="464">
        <f t="shared" si="465"/>
        <v>65690437992</v>
      </c>
      <c r="DN159" s="464">
        <f t="shared" si="465"/>
        <v>65690437992</v>
      </c>
      <c r="DP159" s="464">
        <f t="shared" ref="DP159:EA159" si="466">+SUM(DP155:DP158)</f>
        <v>0</v>
      </c>
      <c r="DQ159" s="464">
        <f t="shared" si="466"/>
        <v>1183181926.7391305</v>
      </c>
      <c r="DR159" s="464">
        <f t="shared" si="466"/>
        <v>4320456323.217391</v>
      </c>
      <c r="DS159" s="464">
        <f t="shared" si="466"/>
        <v>7834230719.695652</v>
      </c>
      <c r="DT159" s="464">
        <f t="shared" si="466"/>
        <v>11055505116.173912</v>
      </c>
      <c r="DU159" s="464">
        <f t="shared" si="466"/>
        <v>15027600943.652174</v>
      </c>
      <c r="DV159" s="464">
        <f t="shared" si="466"/>
        <v>18850746768.130436</v>
      </c>
      <c r="DW159" s="464">
        <f t="shared" si="466"/>
        <v>25357178592.608696</v>
      </c>
      <c r="DX159" s="464">
        <f t="shared" si="466"/>
        <v>29847775284.420288</v>
      </c>
      <c r="DY159" s="464">
        <f t="shared" si="466"/>
        <v>36727736608.898552</v>
      </c>
      <c r="DZ159" s="464">
        <f t="shared" si="466"/>
        <v>48370847076.330139</v>
      </c>
      <c r="EA159" s="464">
        <f t="shared" si="466"/>
        <v>65690437992</v>
      </c>
      <c r="EC159" s="465">
        <v>1000000</v>
      </c>
      <c r="ED159" s="465">
        <v>1000000</v>
      </c>
      <c r="EE159" s="465">
        <v>1000000</v>
      </c>
      <c r="EF159" s="465">
        <v>1000000</v>
      </c>
      <c r="EG159" s="465">
        <v>1000000</v>
      </c>
      <c r="EH159" s="465">
        <v>1000000</v>
      </c>
      <c r="EI159" s="465">
        <v>1000000</v>
      </c>
      <c r="EJ159" s="465">
        <v>1000000</v>
      </c>
      <c r="EK159" s="465">
        <v>1000000</v>
      </c>
      <c r="EL159" s="465">
        <v>1000000</v>
      </c>
      <c r="EM159" s="465">
        <v>1000000</v>
      </c>
      <c r="EN159" s="465">
        <v>1000000</v>
      </c>
      <c r="EP159" s="465">
        <v>1000000</v>
      </c>
      <c r="EQ159" s="465">
        <v>1000000</v>
      </c>
      <c r="ER159" s="465">
        <v>1000000</v>
      </c>
      <c r="ES159" s="465">
        <v>1000000</v>
      </c>
      <c r="ET159" s="465">
        <v>1000000</v>
      </c>
      <c r="EU159" s="465">
        <v>1000000</v>
      </c>
      <c r="EV159" s="465">
        <v>1000000</v>
      </c>
      <c r="EW159" s="465">
        <v>1000000</v>
      </c>
      <c r="EX159" s="465">
        <v>1000000</v>
      </c>
      <c r="EY159" s="465">
        <v>1000000</v>
      </c>
      <c r="EZ159" s="465">
        <v>1000000</v>
      </c>
      <c r="FA159" s="465">
        <v>1000000</v>
      </c>
    </row>
    <row r="160" spans="1:157" ht="34.5" customHeight="1">
      <c r="T160" s="152" t="s">
        <v>284</v>
      </c>
      <c r="U160" s="384"/>
      <c r="V160" s="152" t="s">
        <v>284</v>
      </c>
      <c r="W160" s="346">
        <f>SUM(W159)</f>
        <v>65690.437991999992</v>
      </c>
      <c r="X160" s="346">
        <f t="shared" ref="X160:AC160" si="467">SUM(X159)</f>
        <v>0</v>
      </c>
      <c r="Y160" s="346">
        <f t="shared" si="467"/>
        <v>0</v>
      </c>
      <c r="Z160" s="346">
        <f t="shared" si="467"/>
        <v>0</v>
      </c>
      <c r="AA160" s="346">
        <f t="shared" si="467"/>
        <v>0</v>
      </c>
      <c r="AB160" s="346">
        <f t="shared" si="467"/>
        <v>0</v>
      </c>
      <c r="AC160" s="346">
        <f t="shared" si="467"/>
        <v>0</v>
      </c>
      <c r="AD160" s="346">
        <f>SUM(AD159)</f>
        <v>65690.437991999992</v>
      </c>
      <c r="AE160" s="398">
        <f>SUM(AE159)</f>
        <v>0</v>
      </c>
      <c r="AF160" s="398">
        <f>SUM(AF159)</f>
        <v>65119.006608000003</v>
      </c>
      <c r="AG160" s="398">
        <f>SUM(AG159)</f>
        <v>571.43138399999998</v>
      </c>
      <c r="AH160" s="398">
        <f t="shared" ref="AH160" si="468">SUM(AH159)</f>
        <v>51820.947099999998</v>
      </c>
      <c r="AI160" s="163">
        <f t="shared" si="449"/>
        <v>0.78886590931713585</v>
      </c>
      <c r="AJ160" s="263"/>
      <c r="AK160" s="398">
        <f>SUM(AK159)</f>
        <v>45279.927132619996</v>
      </c>
      <c r="AL160" s="264">
        <f t="shared" ref="AL160" si="469">SUM(AL159)</f>
        <v>6541.0199673800016</v>
      </c>
      <c r="AM160" s="166">
        <f t="shared" si="451"/>
        <v>0.68929251374658729</v>
      </c>
      <c r="AN160" s="398">
        <f t="shared" ref="AN160" si="470">SUM(AN159)</f>
        <v>28869.349800479995</v>
      </c>
      <c r="AO160" s="179">
        <f t="shared" si="452"/>
        <v>0.43947567839319024</v>
      </c>
      <c r="AP160" s="265"/>
      <c r="AQ160" s="264">
        <f t="shared" ref="AQ160:AR160" si="471">SUM(AQ159)</f>
        <v>15027.600943652174</v>
      </c>
      <c r="AR160" s="181">
        <f t="shared" si="471"/>
        <v>13841.748856827826</v>
      </c>
      <c r="AS160" s="166">
        <f t="shared" si="453"/>
        <v>0.22876390237316255</v>
      </c>
      <c r="AT160" s="398">
        <f>SUM(AT159)</f>
        <v>28643.549800479999</v>
      </c>
      <c r="AU160" s="179">
        <f t="shared" si="454"/>
        <v>0.43603834402760883</v>
      </c>
      <c r="AV160" s="398">
        <f>SUM(AV159)</f>
        <v>13869.490892</v>
      </c>
      <c r="AW160" s="335" t="e">
        <f>SUM(AW159+#REF!)</f>
        <v>#REF!</v>
      </c>
      <c r="AX160" s="337" t="e">
        <f>SUM(AX159+#REF!)</f>
        <v>#REF!</v>
      </c>
      <c r="AY160" s="361"/>
      <c r="AZ160" s="247">
        <f>SUM(AZ156:AZ156)</f>
        <v>153.44999999999999</v>
      </c>
      <c r="BA160" s="244">
        <f t="shared" si="459"/>
        <v>188.13522189951121</v>
      </c>
      <c r="BC160" s="285">
        <f>CC160/$AD$160</f>
        <v>0.59901914789778321</v>
      </c>
      <c r="BD160" s="285">
        <f t="shared" ref="BD160:BN160" si="472">CD160/$AD$160</f>
        <v>0.60206373103824506</v>
      </c>
      <c r="BE160" s="285">
        <f t="shared" si="472"/>
        <v>0.61232778195052728</v>
      </c>
      <c r="BF160" s="285">
        <f t="shared" si="472"/>
        <v>0.63399760245276471</v>
      </c>
      <c r="BG160" s="285">
        <f t="shared" si="472"/>
        <v>0.63399760245276471</v>
      </c>
      <c r="BH160" s="285">
        <f t="shared" si="472"/>
        <v>0.68929251374658729</v>
      </c>
      <c r="BI160" s="285">
        <f t="shared" si="472"/>
        <v>0.92725053695665727</v>
      </c>
      <c r="BJ160" s="285">
        <f t="shared" si="472"/>
        <v>0.97464808209677622</v>
      </c>
      <c r="BK160" s="285">
        <f t="shared" si="472"/>
        <v>0.99695541685953826</v>
      </c>
      <c r="BL160" s="285">
        <f t="shared" si="472"/>
        <v>1</v>
      </c>
      <c r="BM160" s="285">
        <f t="shared" si="472"/>
        <v>1</v>
      </c>
      <c r="BN160" s="285">
        <f t="shared" si="472"/>
        <v>1</v>
      </c>
      <c r="BP160" s="285">
        <f>CP160/$AD$160</f>
        <v>0</v>
      </c>
      <c r="BQ160" s="285">
        <f t="shared" ref="BQ160:CA160" si="473">CQ160/$AD$160</f>
        <v>1.8011478731245822E-2</v>
      </c>
      <c r="BR160" s="285">
        <f t="shared" si="473"/>
        <v>6.576994240384805E-2</v>
      </c>
      <c r="BS160" s="285">
        <f t="shared" si="473"/>
        <v>0.11925983383836977</v>
      </c>
      <c r="BT160" s="285">
        <f t="shared" si="473"/>
        <v>0.16829702242996597</v>
      </c>
      <c r="BU160" s="285">
        <f t="shared" si="473"/>
        <v>0.22876390237316255</v>
      </c>
      <c r="BV160" s="285">
        <f t="shared" si="473"/>
        <v>0.28696332897683147</v>
      </c>
      <c r="BW160" s="285">
        <f t="shared" si="473"/>
        <v>0.3860101921636872</v>
      </c>
      <c r="BX160" s="285">
        <f t="shared" si="473"/>
        <v>0.45437016705620464</v>
      </c>
      <c r="BY160" s="285">
        <f t="shared" si="473"/>
        <v>0.55910323833388631</v>
      </c>
      <c r="BZ160" s="285">
        <f t="shared" si="473"/>
        <v>0.73634532749227388</v>
      </c>
      <c r="CA160" s="285">
        <f t="shared" si="473"/>
        <v>1</v>
      </c>
      <c r="CC160" s="464">
        <f>SUM(CC159)</f>
        <v>39349.830191000001</v>
      </c>
      <c r="CD160" s="464">
        <f t="shared" ref="CD160:CN160" si="474">SUM(CD159)</f>
        <v>39549.830191000001</v>
      </c>
      <c r="CE160" s="464">
        <f t="shared" si="474"/>
        <v>40224.080191000001</v>
      </c>
      <c r="CF160" s="464">
        <f t="shared" si="474"/>
        <v>41647.580191000001</v>
      </c>
      <c r="CG160" s="464">
        <f t="shared" si="474"/>
        <v>41647.580191000001</v>
      </c>
      <c r="CH160" s="464">
        <f t="shared" si="474"/>
        <v>45279.927132619996</v>
      </c>
      <c r="CI160" s="464">
        <f t="shared" si="474"/>
        <v>60911.493900999994</v>
      </c>
      <c r="CJ160" s="464">
        <f t="shared" si="474"/>
        <v>64025.059400999999</v>
      </c>
      <c r="CK160" s="464">
        <f t="shared" si="474"/>
        <v>65490.437991999999</v>
      </c>
      <c r="CL160" s="464">
        <f t="shared" si="474"/>
        <v>65690.437991999992</v>
      </c>
      <c r="CM160" s="464">
        <f t="shared" si="474"/>
        <v>65690.437991999992</v>
      </c>
      <c r="CN160" s="464">
        <f t="shared" si="474"/>
        <v>65690.437991999992</v>
      </c>
      <c r="CP160" s="464">
        <f t="shared" ref="CP160:DA160" si="475">SUM(CP159)</f>
        <v>0</v>
      </c>
      <c r="CQ160" s="464">
        <f t="shared" si="475"/>
        <v>1183.1819267391304</v>
      </c>
      <c r="CR160" s="464">
        <f t="shared" si="475"/>
        <v>4320.4563232173914</v>
      </c>
      <c r="CS160" s="464">
        <f t="shared" si="475"/>
        <v>7834.2307196956517</v>
      </c>
      <c r="CT160" s="464">
        <f t="shared" si="475"/>
        <v>11055.505116173912</v>
      </c>
      <c r="CU160" s="464">
        <f t="shared" si="475"/>
        <v>15027.600943652174</v>
      </c>
      <c r="CV160" s="464">
        <f t="shared" si="475"/>
        <v>18850.746768130441</v>
      </c>
      <c r="CW160" s="464">
        <f t="shared" si="475"/>
        <v>25357.178592608696</v>
      </c>
      <c r="CX160" s="464">
        <f t="shared" si="475"/>
        <v>29847.775284420288</v>
      </c>
      <c r="CY160" s="464">
        <f t="shared" si="475"/>
        <v>36727.736608898551</v>
      </c>
      <c r="CZ160" s="464">
        <f t="shared" si="475"/>
        <v>48370.847076330145</v>
      </c>
      <c r="DA160" s="464">
        <f t="shared" si="475"/>
        <v>65690.437991999992</v>
      </c>
      <c r="DC160" s="464">
        <f>SUM(DC159)</f>
        <v>39349830191</v>
      </c>
      <c r="DD160" s="464">
        <f t="shared" ref="DD160:DN160" si="476">SUM(DD159)</f>
        <v>39549830191</v>
      </c>
      <c r="DE160" s="464">
        <f t="shared" si="476"/>
        <v>40224080191</v>
      </c>
      <c r="DF160" s="464">
        <f t="shared" si="476"/>
        <v>41647580191</v>
      </c>
      <c r="DG160" s="464">
        <f t="shared" si="476"/>
        <v>41647580191</v>
      </c>
      <c r="DH160" s="464">
        <f t="shared" si="476"/>
        <v>45279927132.619995</v>
      </c>
      <c r="DI160" s="464">
        <f t="shared" si="476"/>
        <v>60911493901</v>
      </c>
      <c r="DJ160" s="464">
        <f t="shared" si="476"/>
        <v>64025059401</v>
      </c>
      <c r="DK160" s="464">
        <f t="shared" si="476"/>
        <v>65490437992</v>
      </c>
      <c r="DL160" s="464">
        <f t="shared" si="476"/>
        <v>65690437992</v>
      </c>
      <c r="DM160" s="464">
        <f t="shared" si="476"/>
        <v>65690437992</v>
      </c>
      <c r="DN160" s="464">
        <f t="shared" si="476"/>
        <v>65690437992</v>
      </c>
      <c r="DP160" s="464">
        <f t="shared" ref="DP160:EA160" si="477">SUM(DP159)</f>
        <v>0</v>
      </c>
      <c r="DQ160" s="464">
        <f t="shared" si="477"/>
        <v>1183181926.7391305</v>
      </c>
      <c r="DR160" s="464">
        <f t="shared" si="477"/>
        <v>4320456323.217391</v>
      </c>
      <c r="DS160" s="464">
        <f t="shared" si="477"/>
        <v>7834230719.695652</v>
      </c>
      <c r="DT160" s="464">
        <f t="shared" si="477"/>
        <v>11055505116.173912</v>
      </c>
      <c r="DU160" s="464">
        <f t="shared" si="477"/>
        <v>15027600943.652174</v>
      </c>
      <c r="DV160" s="464">
        <f t="shared" si="477"/>
        <v>18850746768.130436</v>
      </c>
      <c r="DW160" s="464">
        <f t="shared" si="477"/>
        <v>25357178592.608696</v>
      </c>
      <c r="DX160" s="464">
        <f t="shared" si="477"/>
        <v>29847775284.420288</v>
      </c>
      <c r="DY160" s="464">
        <f t="shared" si="477"/>
        <v>36727736608.898552</v>
      </c>
      <c r="DZ160" s="464">
        <f t="shared" si="477"/>
        <v>48370847076.330139</v>
      </c>
      <c r="EA160" s="464">
        <f t="shared" si="477"/>
        <v>65690437992</v>
      </c>
      <c r="EC160" s="465">
        <v>1000000</v>
      </c>
      <c r="ED160" s="465">
        <v>1000000</v>
      </c>
      <c r="EE160" s="465">
        <v>1000000</v>
      </c>
      <c r="EF160" s="465">
        <v>1000000</v>
      </c>
      <c r="EG160" s="465">
        <v>1000000</v>
      </c>
      <c r="EH160" s="465">
        <v>1000000</v>
      </c>
      <c r="EI160" s="465">
        <v>1000000</v>
      </c>
      <c r="EJ160" s="465">
        <v>1000000</v>
      </c>
      <c r="EK160" s="465">
        <v>1000000</v>
      </c>
      <c r="EL160" s="465">
        <v>1000000</v>
      </c>
      <c r="EM160" s="465">
        <v>1000000</v>
      </c>
      <c r="EN160" s="465">
        <v>1000000</v>
      </c>
      <c r="EP160" s="465">
        <v>1000000</v>
      </c>
      <c r="EQ160" s="465">
        <v>1000000</v>
      </c>
      <c r="ER160" s="465">
        <v>1000000</v>
      </c>
      <c r="ES160" s="465">
        <v>1000000</v>
      </c>
      <c r="ET160" s="465">
        <v>1000000</v>
      </c>
      <c r="EU160" s="465">
        <v>1000000</v>
      </c>
      <c r="EV160" s="465">
        <v>1000000</v>
      </c>
      <c r="EW160" s="465">
        <v>1000000</v>
      </c>
      <c r="EX160" s="465">
        <v>1000000</v>
      </c>
      <c r="EY160" s="465">
        <v>1000000</v>
      </c>
      <c r="EZ160" s="465">
        <v>1000000</v>
      </c>
      <c r="FA160" s="465">
        <v>1000000</v>
      </c>
    </row>
    <row r="161" spans="1:157" ht="34.5" customHeight="1">
      <c r="T161" s="152" t="s">
        <v>285</v>
      </c>
      <c r="U161" s="384"/>
      <c r="V161" s="152" t="s">
        <v>285</v>
      </c>
      <c r="W161" s="335">
        <f t="shared" ref="W161:AH161" si="478">W89+W96+W100++W105+W108+W120+W133+W136+W146+W152+W149+W159+W91</f>
        <v>9430689.0118090007</v>
      </c>
      <c r="X161" s="335">
        <f t="shared" si="478"/>
        <v>0</v>
      </c>
      <c r="Y161" s="335">
        <f t="shared" si="478"/>
        <v>0</v>
      </c>
      <c r="Z161" s="335">
        <f t="shared" si="478"/>
        <v>0</v>
      </c>
      <c r="AA161" s="335">
        <f t="shared" si="478"/>
        <v>0</v>
      </c>
      <c r="AB161" s="335">
        <f t="shared" si="478"/>
        <v>0</v>
      </c>
      <c r="AC161" s="335">
        <f t="shared" si="478"/>
        <v>0</v>
      </c>
      <c r="AD161" s="335">
        <f t="shared" si="478"/>
        <v>9430689.0118090007</v>
      </c>
      <c r="AE161" s="335">
        <f t="shared" si="478"/>
        <v>0</v>
      </c>
      <c r="AF161" s="335">
        <f t="shared" si="478"/>
        <v>9337086.956410164</v>
      </c>
      <c r="AG161" s="335">
        <f t="shared" si="478"/>
        <v>93602.055398839992</v>
      </c>
      <c r="AH161" s="335">
        <f t="shared" si="478"/>
        <v>5579730.0637748893</v>
      </c>
      <c r="AI161" s="163">
        <f t="shared" si="449"/>
        <v>0.59165667076795925</v>
      </c>
      <c r="AJ161" s="335" t="e">
        <f>AJ89+AJ96+AJ100++AJ105+AJ108+AJ120+AJ133+AJ136+AJ146+AJ152+AJ149+AJ159+#REF!</f>
        <v>#DIV/0!</v>
      </c>
      <c r="AK161" s="335" t="e">
        <f>AK89+AK96+AK100++AK105+AK108+AK120+AK133+AK136+AK146+AK152+AK149+AK159+#REF!</f>
        <v>#REF!</v>
      </c>
      <c r="AL161" s="335" t="e">
        <f>AL89+AL96+AL100++AL105+AL108+AL120+AL133+AL136+AL146+AL152+AL149+AL159+#REF!</f>
        <v>#REF!</v>
      </c>
      <c r="AM161" s="166">
        <f>INDEX(BC161:BN161,MATCH($W$1,$BC$86:$BN$86,0))</f>
        <v>0.69333545344624059</v>
      </c>
      <c r="AN161" s="335">
        <f>AN89+AN96+AN100++AN105+AN108+AN120+AN133+AN136+AN146+AN152+AN149+AN159+AN91</f>
        <v>4643628.0297181504</v>
      </c>
      <c r="AO161" s="179">
        <f>+AN161/AD161</f>
        <v>0.49239541500132733</v>
      </c>
      <c r="AP161" s="335" t="e">
        <f>AP89+AP96+AP100++AP105+AP108+AP120+AP133+AP136+AP146+AP152+AP149+AP159+#REF!</f>
        <v>#DIV/0!</v>
      </c>
      <c r="AQ161" s="335" t="e">
        <f>AQ89+AQ96+AQ100++AQ105+AQ108+AQ120+AQ133+AQ136+AQ146+AQ152+AQ149+AQ159+#REF!</f>
        <v>#REF!</v>
      </c>
      <c r="AR161" s="335" t="e">
        <f>AR89+AR96+AR100++AR105+AR108+AR120+AR133+AR136+AR146+AR152+AR149+AR159+#REF!</f>
        <v>#REF!</v>
      </c>
      <c r="AS161" s="166">
        <f>INDEX(BP161:CA161,MATCH($W$1,$BP$86:$CA$86,0))</f>
        <v>0.49192430684548455</v>
      </c>
      <c r="AT161" s="335">
        <f>AT89+AT96+AT100++AT105+AT108+AT120+AT133+AT136+AT146+AT152+AT149+AT159+AT91</f>
        <v>4642600.2097181501</v>
      </c>
      <c r="AU161" s="179">
        <f t="shared" si="454"/>
        <v>0.49228642826677238</v>
      </c>
      <c r="AV161" s="335">
        <f>AV89+AV96+AV100++AV105+AV108+AV120+AV133+AV136+AV146+AV152+AV149+AV159+AV91</f>
        <v>3850958.94803411</v>
      </c>
      <c r="AW161" s="335" t="e">
        <f>+AW152+AW159+AW96+AW100+AW89+AW133+AW149+AW146+AW120+AW105+#REF!+AW136+AW108+#REF!</f>
        <v>#REF!</v>
      </c>
      <c r="AX161" s="337" t="e">
        <f>+AX152+AX159+AX96+AX100+AX89+AX133+AX149+AX146+AX120+AX105++#REF!+AX136+AX108+#REF!</f>
        <v>#REF!</v>
      </c>
      <c r="AY161" s="361"/>
      <c r="AZ161" s="247" t="e">
        <f>+AZ153+AZ159+AZ96+AZ100+AZ89+AZ133+AZ149+AZ146+AZ120+AZ105+AZ109+#REF!</f>
        <v>#REF!</v>
      </c>
      <c r="BA161" s="244" t="e">
        <f t="shared" si="459"/>
        <v>#REF!</v>
      </c>
      <c r="BC161" s="502">
        <f>CC161/$AD$161</f>
        <v>0.38255122436118033</v>
      </c>
      <c r="BD161" s="502">
        <f t="shared" ref="BD161:BN161" si="479">CD161/$AD$161</f>
        <v>0.39650393281013413</v>
      </c>
      <c r="BE161" s="502">
        <f>CE161/$AD$161</f>
        <v>0.45091867724420159</v>
      </c>
      <c r="BF161" s="502">
        <f t="shared" si="479"/>
        <v>0.56052806773347985</v>
      </c>
      <c r="BG161" s="502">
        <f t="shared" si="479"/>
        <v>0.63569035604127455</v>
      </c>
      <c r="BH161" s="502">
        <f t="shared" si="479"/>
        <v>0.69333545344624059</v>
      </c>
      <c r="BI161" s="502">
        <f t="shared" si="479"/>
        <v>0.8108761277178147</v>
      </c>
      <c r="BJ161" s="502">
        <f t="shared" si="479"/>
        <v>0.88366530753136507</v>
      </c>
      <c r="BK161" s="502">
        <f t="shared" si="479"/>
        <v>0.93493076570768574</v>
      </c>
      <c r="BL161" s="502">
        <f t="shared" si="479"/>
        <v>0.96190692393756627</v>
      </c>
      <c r="BM161" s="502">
        <f t="shared" si="479"/>
        <v>0.97985644221327561</v>
      </c>
      <c r="BN161" s="502">
        <f t="shared" si="479"/>
        <v>0.99857987325992514</v>
      </c>
      <c r="BP161" s="502">
        <f>CP161/$AD$161</f>
        <v>3.856833714967306E-2</v>
      </c>
      <c r="BQ161" s="502">
        <f t="shared" ref="BQ161:BZ161" si="480">CQ161/$AD$161</f>
        <v>0.11599119132768358</v>
      </c>
      <c r="BR161" s="502">
        <f t="shared" si="480"/>
        <v>0.22156721280415084</v>
      </c>
      <c r="BS161" s="502">
        <f t="shared" si="480"/>
        <v>0.283702708266377</v>
      </c>
      <c r="BT161" s="502">
        <f t="shared" si="480"/>
        <v>0.41440031837159108</v>
      </c>
      <c r="BU161" s="502">
        <f t="shared" si="480"/>
        <v>0.49192430684548455</v>
      </c>
      <c r="BV161" s="502">
        <f t="shared" si="480"/>
        <v>0.6450941302788612</v>
      </c>
      <c r="BW161" s="502">
        <f t="shared" si="480"/>
        <v>0.75968574897301733</v>
      </c>
      <c r="BX161" s="502">
        <f t="shared" si="480"/>
        <v>0.83945378948564597</v>
      </c>
      <c r="BY161" s="502">
        <f t="shared" si="480"/>
        <v>0.89472751434559017</v>
      </c>
      <c r="BZ161" s="502">
        <f t="shared" si="480"/>
        <v>0.95775965370341087</v>
      </c>
      <c r="CA161" s="502">
        <f>DA161/$AD$161</f>
        <v>0.99858408610159033</v>
      </c>
      <c r="CC161" s="503">
        <f t="shared" ref="CC161:CN161" si="481">CC89+CC96+CC100++CC105+CC108+CC120+CC133+CC136+CC146+CC152+CC149+CC159+CC91</f>
        <v>3607721.6280370629</v>
      </c>
      <c r="CD161" s="503">
        <f>CD89+CD96+CD100++CD105+CD108+CD120+CD133+CD136+CD146+CD152+CD149+CD159+CD91</f>
        <v>3739305.2822915865</v>
      </c>
      <c r="CE161" s="503">
        <f t="shared" si="481"/>
        <v>4252473.8147063414</v>
      </c>
      <c r="CF161" s="503">
        <f t="shared" si="481"/>
        <v>5286165.8891846593</v>
      </c>
      <c r="CG161" s="503">
        <f t="shared" si="481"/>
        <v>5994998.0556313992</v>
      </c>
      <c r="CH161" s="503">
        <f t="shared" si="481"/>
        <v>6538631.0423130719</v>
      </c>
      <c r="CI161" s="503">
        <f t="shared" si="481"/>
        <v>7647120.5876066266</v>
      </c>
      <c r="CJ161" s="503">
        <f t="shared" si="481"/>
        <v>8333572.7058528662</v>
      </c>
      <c r="CK161" s="503">
        <f t="shared" si="481"/>
        <v>8817041.2989616469</v>
      </c>
      <c r="CL161" s="503">
        <f t="shared" si="481"/>
        <v>9071445.057961002</v>
      </c>
      <c r="CM161" s="503">
        <f t="shared" si="481"/>
        <v>9240721.382731</v>
      </c>
      <c r="CN161" s="503">
        <f t="shared" si="481"/>
        <v>9417296.2381660007</v>
      </c>
      <c r="CP161" s="503">
        <f t="shared" ref="CP161:DA161" si="482">CP89+CP96+CP100++CP105+CP108+CP120+CP133+CP136+CP146+CP152+CP149+CP159+CP91</f>
        <v>363725.99336116662</v>
      </c>
      <c r="CQ161" s="503">
        <f t="shared" si="482"/>
        <v>1093876.8535206211</v>
      </c>
      <c r="CR161" s="503">
        <f t="shared" si="482"/>
        <v>2089531.4791692519</v>
      </c>
      <c r="CS161" s="503">
        <f t="shared" si="482"/>
        <v>2675512.0134681761</v>
      </c>
      <c r="CT161" s="503">
        <f t="shared" si="482"/>
        <v>3908080.5289571155</v>
      </c>
      <c r="CU161" s="503">
        <f t="shared" si="482"/>
        <v>4639185.1552094705</v>
      </c>
      <c r="CV161" s="503">
        <f t="shared" si="482"/>
        <v>6083682.1260033408</v>
      </c>
      <c r="CW161" s="503">
        <f t="shared" si="482"/>
        <v>7164360.0452677254</v>
      </c>
      <c r="CX161" s="503">
        <f t="shared" si="482"/>
        <v>7916627.6284237076</v>
      </c>
      <c r="CY161" s="503">
        <f t="shared" si="482"/>
        <v>8437896.9381021373</v>
      </c>
      <c r="CZ161" s="503">
        <f t="shared" si="482"/>
        <v>9032333.442134751</v>
      </c>
      <c r="DA161" s="503">
        <f t="shared" si="482"/>
        <v>9417335.9681656007</v>
      </c>
      <c r="DC161" s="503">
        <f t="shared" ref="DC161:DN161" si="483">DC89+DC96+DC100++DC105+DC108+DC120+DC133+DC136+DC146+DC152+DC149+DC159+DC91</f>
        <v>3607721628037.063</v>
      </c>
      <c r="DD161" s="503">
        <f t="shared" si="483"/>
        <v>3739305282291.5864</v>
      </c>
      <c r="DE161" s="503">
        <f t="shared" si="483"/>
        <v>4252473814706.3418</v>
      </c>
      <c r="DF161" s="503">
        <f t="shared" si="483"/>
        <v>5286165889184.6592</v>
      </c>
      <c r="DG161" s="503">
        <f t="shared" si="483"/>
        <v>5994998055631.3994</v>
      </c>
      <c r="DH161" s="503">
        <f t="shared" si="483"/>
        <v>6538631042313.0732</v>
      </c>
      <c r="DI161" s="503">
        <f t="shared" si="483"/>
        <v>7647120587606.627</v>
      </c>
      <c r="DJ161" s="503">
        <f t="shared" si="483"/>
        <v>8333572705852.8672</v>
      </c>
      <c r="DK161" s="503">
        <f t="shared" si="483"/>
        <v>8817041298961.6484</v>
      </c>
      <c r="DL161" s="503">
        <f t="shared" si="483"/>
        <v>9071445057961</v>
      </c>
      <c r="DM161" s="503">
        <f t="shared" si="483"/>
        <v>9240721382731</v>
      </c>
      <c r="DN161" s="503">
        <f t="shared" si="483"/>
        <v>9417296238166</v>
      </c>
      <c r="DP161" s="503">
        <f t="shared" ref="DP161:EA161" si="484">DP89+DP96+DP100++DP105+DP108+DP120+DP133+DP136+DP146+DP152+DP149+DP159+DP91</f>
        <v>363725993361.16669</v>
      </c>
      <c r="DQ161" s="503">
        <f t="shared" si="484"/>
        <v>1093876853520.6211</v>
      </c>
      <c r="DR161" s="503">
        <f t="shared" si="484"/>
        <v>2089531479169.252</v>
      </c>
      <c r="DS161" s="503">
        <f t="shared" si="484"/>
        <v>2675512013468.1753</v>
      </c>
      <c r="DT161" s="503">
        <f t="shared" si="484"/>
        <v>3908080528957.1152</v>
      </c>
      <c r="DU161" s="503">
        <f t="shared" si="484"/>
        <v>4639185155209.4688</v>
      </c>
      <c r="DV161" s="503">
        <f t="shared" si="484"/>
        <v>6083682126003.3438</v>
      </c>
      <c r="DW161" s="503">
        <f t="shared" si="484"/>
        <v>7164360045267.7266</v>
      </c>
      <c r="DX161" s="503">
        <f t="shared" si="484"/>
        <v>7916627628423.707</v>
      </c>
      <c r="DY161" s="503">
        <f t="shared" si="484"/>
        <v>8437896938102.1367</v>
      </c>
      <c r="DZ161" s="503">
        <f t="shared" si="484"/>
        <v>9032333442134.752</v>
      </c>
      <c r="EA161" s="503">
        <f t="shared" si="484"/>
        <v>9417335968165.5996</v>
      </c>
      <c r="EC161" s="504">
        <v>1000000</v>
      </c>
      <c r="ED161" s="505">
        <v>1000000</v>
      </c>
      <c r="EE161" s="505">
        <v>1000000</v>
      </c>
      <c r="EF161" s="505">
        <v>1000000</v>
      </c>
      <c r="EG161" s="505">
        <v>1000000</v>
      </c>
      <c r="EH161" s="505">
        <v>1000000</v>
      </c>
      <c r="EI161" s="505">
        <v>1000000</v>
      </c>
      <c r="EJ161" s="505">
        <v>1000000</v>
      </c>
      <c r="EK161" s="505">
        <v>1000000</v>
      </c>
      <c r="EL161" s="505">
        <v>1000000</v>
      </c>
      <c r="EM161" s="505">
        <v>1000000</v>
      </c>
      <c r="EN161" s="505">
        <v>1000000</v>
      </c>
      <c r="EP161" s="505">
        <v>1000000</v>
      </c>
      <c r="EQ161" s="505">
        <v>1000000</v>
      </c>
      <c r="ER161" s="505">
        <v>1000000</v>
      </c>
      <c r="ES161" s="505">
        <v>1000000</v>
      </c>
      <c r="ET161" s="505">
        <v>1000000</v>
      </c>
      <c r="EU161" s="505">
        <v>1000000</v>
      </c>
      <c r="EV161" s="505">
        <v>1000000</v>
      </c>
      <c r="EW161" s="505">
        <v>1000000</v>
      </c>
      <c r="EX161" s="505">
        <v>1000000</v>
      </c>
      <c r="EY161" s="505">
        <v>1000000</v>
      </c>
      <c r="EZ161" s="505">
        <v>1000000</v>
      </c>
      <c r="FA161" s="505">
        <v>1000000</v>
      </c>
    </row>
    <row r="162" spans="1:157" ht="15.75" customHeight="1">
      <c r="T162" s="288"/>
      <c r="U162" s="387"/>
      <c r="V162" s="289"/>
      <c r="W162" s="137"/>
      <c r="X162" s="137"/>
      <c r="Y162" s="137"/>
      <c r="Z162" s="137"/>
      <c r="AA162" s="137"/>
      <c r="AB162" s="137"/>
      <c r="AC162" s="137"/>
      <c r="AD162" s="368"/>
      <c r="AE162" s="137"/>
      <c r="AF162" s="137"/>
      <c r="AG162" s="137"/>
      <c r="AH162" s="368">
        <f>+AH161*1000000</f>
        <v>5579730063774.8896</v>
      </c>
      <c r="AI162" s="139"/>
      <c r="AJ162" s="140"/>
      <c r="AK162" s="140"/>
      <c r="AL162" s="140"/>
      <c r="AM162" s="134"/>
      <c r="AN162" s="368"/>
      <c r="AO162" s="139"/>
      <c r="AP162" s="140"/>
      <c r="AQ162" s="140"/>
      <c r="AR162" s="140"/>
      <c r="AS162" s="134"/>
      <c r="AT162" s="368"/>
      <c r="AU162" s="139"/>
      <c r="AV162" s="368"/>
      <c r="AW162" s="328"/>
      <c r="AX162" s="328"/>
      <c r="AY162" s="328"/>
      <c r="AZ162" s="140"/>
      <c r="BA162" s="140"/>
      <c r="BC162" s="305"/>
      <c r="BD162" s="305"/>
      <c r="BE162" s="305"/>
      <c r="BF162" s="305"/>
      <c r="BG162" s="305"/>
      <c r="BH162" s="305"/>
      <c r="BI162" s="305"/>
      <c r="BJ162" s="305"/>
      <c r="BK162" s="305"/>
      <c r="BL162" s="305"/>
      <c r="BM162" s="305"/>
      <c r="BN162" s="305"/>
      <c r="BO162" s="506"/>
      <c r="BP162" s="305"/>
      <c r="BQ162" s="305"/>
      <c r="BR162" s="305"/>
      <c r="BS162" s="305"/>
      <c r="BT162" s="305"/>
      <c r="BU162" s="305"/>
      <c r="BV162" s="305"/>
      <c r="BW162" s="305"/>
      <c r="BX162" s="305"/>
      <c r="BY162" s="305"/>
      <c r="BZ162" s="305"/>
      <c r="CA162" s="305"/>
      <c r="CC162" s="473"/>
      <c r="CD162" s="473"/>
      <c r="CE162" s="473"/>
      <c r="CF162" s="473"/>
      <c r="CG162" s="473"/>
      <c r="CH162" s="473"/>
      <c r="CI162" s="473"/>
      <c r="CJ162" s="473"/>
      <c r="CK162" s="473"/>
      <c r="CL162" s="473"/>
      <c r="CM162" s="473"/>
      <c r="CN162" s="473"/>
      <c r="CO162" s="507"/>
      <c r="CP162" s="473"/>
      <c r="CQ162" s="473"/>
      <c r="CR162" s="473"/>
      <c r="CS162" s="473"/>
      <c r="CT162" s="473"/>
      <c r="CU162" s="473"/>
      <c r="CV162" s="473"/>
      <c r="CW162" s="473"/>
      <c r="CX162" s="473"/>
      <c r="CY162" s="473"/>
      <c r="CZ162" s="473"/>
      <c r="DA162" s="473"/>
      <c r="DC162" s="473"/>
      <c r="DD162" s="473"/>
      <c r="DE162" s="473"/>
      <c r="DF162" s="473"/>
      <c r="DG162" s="473"/>
      <c r="DH162" s="473"/>
      <c r="DI162" s="473"/>
      <c r="DJ162" s="473"/>
      <c r="DK162" s="473"/>
      <c r="DL162" s="473"/>
      <c r="DM162" s="473"/>
      <c r="DN162" s="473"/>
      <c r="DO162" s="507"/>
      <c r="DP162" s="473"/>
      <c r="DQ162" s="473"/>
      <c r="DR162" s="473"/>
      <c r="DS162" s="473"/>
      <c r="DT162" s="473"/>
      <c r="DU162" s="473"/>
      <c r="DV162" s="473"/>
      <c r="DW162" s="473"/>
      <c r="DX162" s="473"/>
      <c r="DY162" s="473"/>
      <c r="DZ162" s="473"/>
      <c r="EA162" s="473"/>
      <c r="EC162" s="473"/>
      <c r="ED162" s="473"/>
      <c r="EE162" s="473"/>
      <c r="EF162" s="473"/>
      <c r="EG162" s="473"/>
      <c r="EH162" s="473"/>
      <c r="EI162" s="473"/>
      <c r="EJ162" s="473"/>
      <c r="EK162" s="473"/>
      <c r="EL162" s="473"/>
      <c r="EM162" s="473"/>
      <c r="EN162" s="473"/>
      <c r="EO162" s="507"/>
      <c r="EP162" s="473"/>
      <c r="EQ162" s="473"/>
      <c r="ER162" s="473"/>
      <c r="ES162" s="473"/>
      <c r="ET162" s="473"/>
      <c r="EU162" s="473"/>
      <c r="EV162" s="473"/>
      <c r="EW162" s="473"/>
      <c r="EX162" s="473"/>
      <c r="EY162" s="473"/>
      <c r="EZ162" s="473"/>
      <c r="FA162" s="473"/>
    </row>
    <row r="163" spans="1:157" ht="20.25" customHeight="1">
      <c r="T163" s="641" t="s">
        <v>286</v>
      </c>
      <c r="U163" s="641"/>
      <c r="V163" s="641"/>
      <c r="W163" s="641"/>
      <c r="X163" s="641"/>
      <c r="Y163" s="641"/>
      <c r="Z163" s="641"/>
      <c r="AA163" s="641"/>
      <c r="AB163" s="641"/>
      <c r="AC163" s="641"/>
      <c r="AD163" s="641"/>
      <c r="AE163" s="641"/>
      <c r="AF163" s="641"/>
      <c r="AG163" s="641"/>
      <c r="AH163" s="641"/>
      <c r="AI163" s="641"/>
      <c r="AJ163" s="641"/>
      <c r="AK163" s="641"/>
      <c r="AL163" s="641"/>
      <c r="AM163" s="641"/>
      <c r="AN163" s="641"/>
      <c r="AO163" s="641"/>
      <c r="AP163" s="641"/>
      <c r="AQ163" s="641"/>
      <c r="AR163" s="641"/>
      <c r="AS163" s="641"/>
      <c r="AT163" s="611"/>
      <c r="AU163" s="611"/>
      <c r="AV163" s="368"/>
      <c r="AW163" s="328"/>
      <c r="AX163" s="328"/>
      <c r="AY163" s="328"/>
      <c r="AZ163" s="140"/>
      <c r="BA163" s="140"/>
      <c r="BC163" s="305"/>
      <c r="BD163" s="305"/>
      <c r="BE163" s="305"/>
      <c r="BF163" s="305"/>
      <c r="BG163" s="305"/>
      <c r="BH163" s="305"/>
      <c r="BI163" s="305"/>
      <c r="BJ163" s="305"/>
      <c r="BK163" s="305"/>
      <c r="BL163" s="305"/>
      <c r="BM163" s="305"/>
      <c r="BN163" s="305"/>
      <c r="BO163" s="506"/>
      <c r="BP163" s="305"/>
      <c r="BQ163" s="305"/>
      <c r="BR163" s="305"/>
      <c r="BS163" s="305"/>
      <c r="BT163" s="305"/>
      <c r="BU163" s="305"/>
      <c r="BV163" s="305"/>
      <c r="BW163" s="305"/>
      <c r="BX163" s="305"/>
      <c r="BY163" s="305"/>
      <c r="BZ163" s="305"/>
      <c r="CA163" s="305"/>
      <c r="CC163" s="473"/>
      <c r="CD163" s="473"/>
      <c r="CE163" s="473"/>
      <c r="CF163" s="473"/>
      <c r="CG163" s="473"/>
      <c r="CH163" s="473"/>
      <c r="CI163" s="473"/>
      <c r="CJ163" s="473"/>
      <c r="CK163" s="473"/>
      <c r="CL163" s="473"/>
      <c r="CM163" s="473"/>
      <c r="CN163" s="473"/>
      <c r="CO163" s="507"/>
      <c r="CP163" s="473"/>
      <c r="CQ163" s="473"/>
      <c r="CR163" s="473"/>
      <c r="CS163" s="473"/>
      <c r="CT163" s="473"/>
      <c r="CU163" s="473"/>
      <c r="CV163" s="473"/>
      <c r="CW163" s="473"/>
      <c r="CX163" s="473"/>
      <c r="CY163" s="473"/>
      <c r="CZ163" s="473"/>
      <c r="DA163" s="473"/>
      <c r="DC163" s="473"/>
      <c r="DD163" s="473"/>
      <c r="DE163" s="473"/>
      <c r="DF163" s="473"/>
      <c r="DG163" s="473"/>
      <c r="DH163" s="473"/>
      <c r="DI163" s="473"/>
      <c r="DJ163" s="473"/>
      <c r="DK163" s="473"/>
      <c r="DL163" s="473"/>
      <c r="DM163" s="473"/>
      <c r="DN163" s="473"/>
      <c r="DO163" s="507"/>
      <c r="DP163" s="473"/>
      <c r="DQ163" s="473"/>
      <c r="DR163" s="473"/>
      <c r="DS163" s="473"/>
      <c r="DT163" s="473"/>
      <c r="DU163" s="473"/>
      <c r="DV163" s="473"/>
      <c r="DW163" s="473"/>
      <c r="DX163" s="473"/>
      <c r="DY163" s="473"/>
      <c r="DZ163" s="473"/>
      <c r="EA163" s="473"/>
      <c r="EC163" s="473"/>
      <c r="ED163" s="473"/>
      <c r="EE163" s="473"/>
      <c r="EF163" s="473"/>
      <c r="EG163" s="473"/>
      <c r="EH163" s="473"/>
      <c r="EI163" s="473"/>
      <c r="EJ163" s="473"/>
      <c r="EK163" s="473"/>
      <c r="EL163" s="473"/>
      <c r="EM163" s="473"/>
      <c r="EN163" s="473"/>
      <c r="EO163" s="507"/>
      <c r="EP163" s="473"/>
      <c r="EQ163" s="473"/>
      <c r="ER163" s="473"/>
      <c r="ES163" s="473"/>
      <c r="ET163" s="473"/>
      <c r="EU163" s="473"/>
      <c r="EV163" s="473"/>
      <c r="EW163" s="473"/>
      <c r="EX163" s="473"/>
      <c r="EY163" s="473"/>
      <c r="EZ163" s="473"/>
      <c r="FA163" s="473"/>
    </row>
    <row r="164" spans="1:157" ht="12.75" customHeight="1" thickBot="1">
      <c r="T164" s="137"/>
      <c r="U164" s="374"/>
      <c r="V164" s="138"/>
      <c r="W164" s="137"/>
      <c r="X164" s="137"/>
      <c r="Y164" s="137"/>
      <c r="Z164" s="137"/>
      <c r="AA164" s="137"/>
      <c r="AB164" s="137"/>
      <c r="AC164" s="137"/>
      <c r="AD164" s="368"/>
      <c r="AE164" s="137"/>
      <c r="AF164" s="137"/>
      <c r="AG164" s="137"/>
      <c r="AH164" s="368"/>
      <c r="AI164" s="139"/>
      <c r="AJ164" s="140"/>
      <c r="AK164" s="140"/>
      <c r="AL164" s="140"/>
      <c r="AM164" s="134"/>
      <c r="AN164" s="368"/>
      <c r="AO164" s="139"/>
      <c r="AP164" s="140"/>
      <c r="AQ164" s="140"/>
      <c r="AR164" s="140"/>
      <c r="AS164" s="134"/>
      <c r="AT164" s="368"/>
      <c r="AU164" s="139"/>
      <c r="AV164" s="368"/>
      <c r="AW164" s="328"/>
      <c r="AX164" s="328"/>
      <c r="AY164" s="328"/>
      <c r="AZ164" s="140"/>
      <c r="BA164" s="140"/>
      <c r="BC164" s="305"/>
      <c r="BD164" s="305"/>
      <c r="BE164" s="305"/>
      <c r="BF164" s="305"/>
      <c r="BG164" s="305"/>
      <c r="BH164" s="305"/>
      <c r="BI164" s="305"/>
      <c r="BJ164" s="305"/>
      <c r="BK164" s="305"/>
      <c r="BL164" s="305"/>
      <c r="BM164" s="305"/>
      <c r="BN164" s="305"/>
      <c r="BO164" s="506"/>
      <c r="BP164" s="305"/>
      <c r="BQ164" s="305"/>
      <c r="BR164" s="305"/>
      <c r="BS164" s="305"/>
      <c r="BT164" s="305"/>
      <c r="BU164" s="305"/>
      <c r="BV164" s="305"/>
      <c r="BW164" s="305"/>
      <c r="BX164" s="305"/>
      <c r="BY164" s="305"/>
      <c r="BZ164" s="305"/>
      <c r="CA164" s="305"/>
      <c r="CC164" s="473"/>
      <c r="CD164" s="473"/>
      <c r="CE164" s="473"/>
      <c r="CF164" s="473"/>
      <c r="CG164" s="473"/>
      <c r="CH164" s="473"/>
      <c r="CI164" s="473"/>
      <c r="CJ164" s="473"/>
      <c r="CK164" s="473"/>
      <c r="CL164" s="473"/>
      <c r="CM164" s="473"/>
      <c r="CN164" s="473"/>
      <c r="CO164" s="507"/>
      <c r="CP164" s="473"/>
      <c r="CQ164" s="473"/>
      <c r="CR164" s="473"/>
      <c r="CS164" s="473"/>
      <c r="CT164" s="473"/>
      <c r="CU164" s="473"/>
      <c r="CV164" s="473"/>
      <c r="CW164" s="473"/>
      <c r="CX164" s="473"/>
      <c r="CY164" s="473"/>
      <c r="CZ164" s="473"/>
      <c r="DA164" s="473"/>
      <c r="DC164" s="473"/>
      <c r="DD164" s="473"/>
      <c r="DE164" s="473"/>
      <c r="DF164" s="473"/>
      <c r="DG164" s="473"/>
      <c r="DH164" s="473"/>
      <c r="DI164" s="473"/>
      <c r="DJ164" s="473"/>
      <c r="DK164" s="473"/>
      <c r="DL164" s="473"/>
      <c r="DM164" s="473"/>
      <c r="DN164" s="473"/>
      <c r="DO164" s="507"/>
      <c r="DP164" s="473"/>
      <c r="DQ164" s="473"/>
      <c r="DR164" s="473"/>
      <c r="DS164" s="473"/>
      <c r="DT164" s="473"/>
      <c r="DU164" s="473"/>
      <c r="DV164" s="473"/>
      <c r="DW164" s="473"/>
      <c r="DX164" s="473"/>
      <c r="DY164" s="473"/>
      <c r="DZ164" s="473"/>
      <c r="EA164" s="473"/>
      <c r="EC164" s="473"/>
      <c r="ED164" s="473"/>
      <c r="EE164" s="473"/>
      <c r="EF164" s="473"/>
      <c r="EG164" s="473"/>
      <c r="EH164" s="473"/>
      <c r="EI164" s="473"/>
      <c r="EJ164" s="473"/>
      <c r="EK164" s="473"/>
      <c r="EL164" s="473"/>
      <c r="EM164" s="473"/>
      <c r="EN164" s="473"/>
      <c r="EO164" s="507"/>
      <c r="EP164" s="473"/>
      <c r="EQ164" s="473"/>
      <c r="ER164" s="473"/>
      <c r="ES164" s="473"/>
      <c r="ET164" s="473"/>
      <c r="EU164" s="473"/>
      <c r="EV164" s="473"/>
      <c r="EW164" s="473"/>
      <c r="EX164" s="473"/>
      <c r="EY164" s="473"/>
      <c r="EZ164" s="473"/>
      <c r="FA164" s="473"/>
    </row>
    <row r="165" spans="1:157" ht="51" customHeight="1" thickBot="1">
      <c r="B165" s="146"/>
      <c r="C165" s="217"/>
      <c r="D165" s="217"/>
      <c r="E165" s="217"/>
      <c r="F165" s="217"/>
      <c r="G165" s="217"/>
      <c r="H165" s="217"/>
      <c r="I165" s="217"/>
      <c r="J165" s="217"/>
      <c r="K165" s="217"/>
      <c r="L165" s="217"/>
      <c r="M165" s="217"/>
      <c r="N165" s="217"/>
      <c r="O165" s="217"/>
      <c r="P165" s="217"/>
      <c r="Q165" s="217"/>
      <c r="R165" s="217"/>
      <c r="S165" s="217"/>
      <c r="T165" s="151" t="s">
        <v>122</v>
      </c>
      <c r="U165" s="383"/>
      <c r="V165" s="151" t="s">
        <v>122</v>
      </c>
      <c r="W165" s="152" t="s">
        <v>425</v>
      </c>
      <c r="X165" s="152" t="s">
        <v>123</v>
      </c>
      <c r="Y165" s="152" t="s">
        <v>124</v>
      </c>
      <c r="Z165" s="152" t="s">
        <v>125</v>
      </c>
      <c r="AA165" s="152" t="s">
        <v>126</v>
      </c>
      <c r="AB165" s="152" t="s">
        <v>127</v>
      </c>
      <c r="AC165" s="151" t="s">
        <v>128</v>
      </c>
      <c r="AD165" s="394" t="s">
        <v>424</v>
      </c>
      <c r="AE165" s="151" t="s">
        <v>423</v>
      </c>
      <c r="AF165" s="151" t="s">
        <v>129</v>
      </c>
      <c r="AG165" s="151" t="s">
        <v>130</v>
      </c>
      <c r="AH165" s="394" t="s">
        <v>7</v>
      </c>
      <c r="AI165" s="153" t="s">
        <v>131</v>
      </c>
      <c r="AJ165" s="154" t="s">
        <v>132</v>
      </c>
      <c r="AK165" s="154" t="s">
        <v>133</v>
      </c>
      <c r="AL165" s="154" t="s">
        <v>134</v>
      </c>
      <c r="AM165" s="155" t="s">
        <v>135</v>
      </c>
      <c r="AN165" s="394" t="s">
        <v>136</v>
      </c>
      <c r="AO165" s="153" t="s">
        <v>137</v>
      </c>
      <c r="AP165" s="154"/>
      <c r="AQ165" s="232" t="s">
        <v>139</v>
      </c>
      <c r="AR165" s="232" t="s">
        <v>140</v>
      </c>
      <c r="AS165" s="259" t="s">
        <v>141</v>
      </c>
      <c r="AT165" s="394" t="s">
        <v>142</v>
      </c>
      <c r="AU165" s="153" t="s">
        <v>143</v>
      </c>
      <c r="AV165" s="394" t="s">
        <v>144</v>
      </c>
      <c r="AW165" s="329" t="s">
        <v>145</v>
      </c>
      <c r="AX165" s="329" t="s">
        <v>146</v>
      </c>
      <c r="AY165" s="365"/>
      <c r="AZ165" s="156" t="s">
        <v>148</v>
      </c>
      <c r="BA165" s="157" t="s">
        <v>149</v>
      </c>
      <c r="BC165" s="309" t="s">
        <v>150</v>
      </c>
      <c r="BD165" s="309" t="s">
        <v>151</v>
      </c>
      <c r="BE165" s="309" t="s">
        <v>152</v>
      </c>
      <c r="BF165" s="309" t="s">
        <v>153</v>
      </c>
      <c r="BG165" s="309" t="s">
        <v>154</v>
      </c>
      <c r="BH165" s="309" t="s">
        <v>155</v>
      </c>
      <c r="BI165" s="309" t="s">
        <v>156</v>
      </c>
      <c r="BJ165" s="309" t="s">
        <v>157</v>
      </c>
      <c r="BK165" s="309" t="s">
        <v>104</v>
      </c>
      <c r="BL165" s="309" t="s">
        <v>158</v>
      </c>
      <c r="BM165" s="309" t="s">
        <v>159</v>
      </c>
      <c r="BN165" s="309" t="s">
        <v>160</v>
      </c>
      <c r="BP165" s="309" t="s">
        <v>150</v>
      </c>
      <c r="BQ165" s="309" t="s">
        <v>151</v>
      </c>
      <c r="BR165" s="309" t="s">
        <v>152</v>
      </c>
      <c r="BS165" s="309" t="s">
        <v>153</v>
      </c>
      <c r="BT165" s="309" t="s">
        <v>154</v>
      </c>
      <c r="BU165" s="309" t="s">
        <v>155</v>
      </c>
      <c r="BV165" s="309" t="s">
        <v>156</v>
      </c>
      <c r="BW165" s="309" t="s">
        <v>157</v>
      </c>
      <c r="BX165" s="309" t="s">
        <v>104</v>
      </c>
      <c r="BY165" s="309" t="s">
        <v>158</v>
      </c>
      <c r="BZ165" s="309" t="s">
        <v>159</v>
      </c>
      <c r="CA165" s="309" t="s">
        <v>160</v>
      </c>
      <c r="CC165" s="508" t="s">
        <v>150</v>
      </c>
      <c r="CD165" s="508" t="s">
        <v>151</v>
      </c>
      <c r="CE165" s="508" t="s">
        <v>152</v>
      </c>
      <c r="CF165" s="508" t="s">
        <v>153</v>
      </c>
      <c r="CG165" s="508" t="s">
        <v>154</v>
      </c>
      <c r="CH165" s="508" t="s">
        <v>155</v>
      </c>
      <c r="CI165" s="508" t="s">
        <v>156</v>
      </c>
      <c r="CJ165" s="508" t="s">
        <v>157</v>
      </c>
      <c r="CK165" s="508" t="s">
        <v>104</v>
      </c>
      <c r="CL165" s="508" t="s">
        <v>158</v>
      </c>
      <c r="CM165" s="508" t="s">
        <v>159</v>
      </c>
      <c r="CN165" s="508" t="s">
        <v>160</v>
      </c>
      <c r="CP165" s="508" t="s">
        <v>150</v>
      </c>
      <c r="CQ165" s="508" t="s">
        <v>151</v>
      </c>
      <c r="CR165" s="508" t="s">
        <v>152</v>
      </c>
      <c r="CS165" s="508" t="s">
        <v>153</v>
      </c>
      <c r="CT165" s="508" t="s">
        <v>154</v>
      </c>
      <c r="CU165" s="508" t="s">
        <v>155</v>
      </c>
      <c r="CV165" s="508" t="s">
        <v>156</v>
      </c>
      <c r="CW165" s="508" t="s">
        <v>157</v>
      </c>
      <c r="CX165" s="508" t="s">
        <v>104</v>
      </c>
      <c r="CY165" s="508" t="s">
        <v>158</v>
      </c>
      <c r="CZ165" s="508" t="s">
        <v>159</v>
      </c>
      <c r="DA165" s="508" t="s">
        <v>160</v>
      </c>
      <c r="DC165" s="508" t="s">
        <v>150</v>
      </c>
      <c r="DD165" s="508" t="s">
        <v>151</v>
      </c>
      <c r="DE165" s="508" t="s">
        <v>152</v>
      </c>
      <c r="DF165" s="508" t="s">
        <v>153</v>
      </c>
      <c r="DG165" s="508" t="s">
        <v>154</v>
      </c>
      <c r="DH165" s="508" t="s">
        <v>155</v>
      </c>
      <c r="DI165" s="508" t="s">
        <v>156</v>
      </c>
      <c r="DJ165" s="508" t="s">
        <v>157</v>
      </c>
      <c r="DK165" s="508" t="s">
        <v>104</v>
      </c>
      <c r="DL165" s="508" t="s">
        <v>158</v>
      </c>
      <c r="DM165" s="508" t="s">
        <v>159</v>
      </c>
      <c r="DN165" s="508" t="s">
        <v>160</v>
      </c>
      <c r="DP165" s="508" t="s">
        <v>150</v>
      </c>
      <c r="DQ165" s="508" t="s">
        <v>151</v>
      </c>
      <c r="DR165" s="508" t="s">
        <v>152</v>
      </c>
      <c r="DS165" s="508" t="s">
        <v>153</v>
      </c>
      <c r="DT165" s="508" t="s">
        <v>154</v>
      </c>
      <c r="DU165" s="508" t="s">
        <v>155</v>
      </c>
      <c r="DV165" s="508" t="s">
        <v>156</v>
      </c>
      <c r="DW165" s="508" t="s">
        <v>157</v>
      </c>
      <c r="DX165" s="508" t="s">
        <v>104</v>
      </c>
      <c r="DY165" s="508" t="s">
        <v>158</v>
      </c>
      <c r="DZ165" s="508" t="s">
        <v>159</v>
      </c>
      <c r="EA165" s="508" t="s">
        <v>160</v>
      </c>
      <c r="EC165" s="508" t="s">
        <v>150</v>
      </c>
      <c r="ED165" s="508" t="s">
        <v>151</v>
      </c>
      <c r="EE165" s="508" t="s">
        <v>152</v>
      </c>
      <c r="EF165" s="508" t="s">
        <v>153</v>
      </c>
      <c r="EG165" s="508" t="s">
        <v>154</v>
      </c>
      <c r="EH165" s="508" t="s">
        <v>155</v>
      </c>
      <c r="EI165" s="508" t="s">
        <v>156</v>
      </c>
      <c r="EJ165" s="508" t="s">
        <v>157</v>
      </c>
      <c r="EK165" s="508" t="s">
        <v>104</v>
      </c>
      <c r="EL165" s="508" t="s">
        <v>158</v>
      </c>
      <c r="EM165" s="508" t="s">
        <v>159</v>
      </c>
      <c r="EN165" s="508" t="s">
        <v>160</v>
      </c>
      <c r="EP165" s="508" t="s">
        <v>150</v>
      </c>
      <c r="EQ165" s="508" t="s">
        <v>151</v>
      </c>
      <c r="ER165" s="508" t="s">
        <v>152</v>
      </c>
      <c r="ES165" s="508" t="s">
        <v>153</v>
      </c>
      <c r="ET165" s="508" t="s">
        <v>154</v>
      </c>
      <c r="EU165" s="508" t="s">
        <v>155</v>
      </c>
      <c r="EV165" s="508" t="s">
        <v>156</v>
      </c>
      <c r="EW165" s="508" t="s">
        <v>157</v>
      </c>
      <c r="EX165" s="508" t="s">
        <v>104</v>
      </c>
      <c r="EY165" s="508" t="s">
        <v>158</v>
      </c>
      <c r="EZ165" s="508" t="s">
        <v>159</v>
      </c>
      <c r="FA165" s="508" t="s">
        <v>160</v>
      </c>
    </row>
    <row r="166" spans="1:157" ht="25.5" customHeight="1" thickBot="1">
      <c r="B166" s="1" t="s">
        <v>183</v>
      </c>
      <c r="C166" s="1" t="s">
        <v>184</v>
      </c>
      <c r="D166" s="1" t="s">
        <v>161</v>
      </c>
      <c r="E166" s="1" t="s">
        <v>162</v>
      </c>
      <c r="F166" s="1" t="s">
        <v>161</v>
      </c>
      <c r="G166" s="1" t="s">
        <v>161</v>
      </c>
      <c r="H166" s="1" t="s">
        <v>161</v>
      </c>
      <c r="I166" s="1" t="s">
        <v>161</v>
      </c>
      <c r="J166" s="1" t="s">
        <v>161</v>
      </c>
      <c r="K166" s="1" t="s">
        <v>161</v>
      </c>
      <c r="L166" s="1" t="s">
        <v>161</v>
      </c>
      <c r="M166" s="1" t="s">
        <v>161</v>
      </c>
      <c r="N166" s="1" t="s">
        <v>161</v>
      </c>
      <c r="O166" s="1" t="s">
        <v>161</v>
      </c>
      <c r="T166" s="152" t="s">
        <v>163</v>
      </c>
      <c r="U166" s="384"/>
      <c r="V166" s="152" t="s">
        <v>163</v>
      </c>
      <c r="W166" s="335">
        <f>SUM(W167:W171)</f>
        <v>2754945.9</v>
      </c>
      <c r="X166" s="181">
        <f>SUM(X167:X171)</f>
        <v>0</v>
      </c>
      <c r="Y166" s="335">
        <f>SUM(Y167:Y171)</f>
        <v>0</v>
      </c>
      <c r="Z166" s="335"/>
      <c r="AA166" s="335">
        <f>SUM(AA167:AA170)</f>
        <v>0</v>
      </c>
      <c r="AB166" s="181">
        <f>SUM(AB167:AB170)</f>
        <v>0</v>
      </c>
      <c r="AC166" s="181">
        <f>SUM(AC167:AC170)</f>
        <v>0</v>
      </c>
      <c r="AD166" s="398">
        <f>SUM(AD167:AD171)</f>
        <v>2754945.9</v>
      </c>
      <c r="AE166" s="335">
        <f>SUM(AE167:AE171)</f>
        <v>5154.8</v>
      </c>
      <c r="AF166" s="335">
        <f>SUM(AF167:AF171)</f>
        <v>1711549.1646288901</v>
      </c>
      <c r="AG166" s="335">
        <f>SUM(AG167:AG171)</f>
        <v>1038241.9353711102</v>
      </c>
      <c r="AH166" s="398">
        <f>SUM(AH167:AH171)</f>
        <v>1695789.9448013199</v>
      </c>
      <c r="AI166" s="163">
        <f t="shared" ref="AI166:AI171" si="485">+AH166/AD166</f>
        <v>0.61554382784842343</v>
      </c>
      <c r="AJ166" s="220"/>
      <c r="AK166" s="335">
        <f>SUM(AK167:AK171)</f>
        <v>1696801.013</v>
      </c>
      <c r="AL166" s="335">
        <f>SUM(AL167:AL171)</f>
        <v>-1011.0681986801029</v>
      </c>
      <c r="AM166" s="166">
        <f t="shared" ref="AM166:AM176" si="486">INDEX(BC166:BN166,MATCH($W$1,$BC$86:$BN$86,0))</f>
        <v>0.6159108289567502</v>
      </c>
      <c r="AN166" s="398">
        <f>SUM(AN167:AN171)</f>
        <v>1669304.7580658498</v>
      </c>
      <c r="AO166" s="179">
        <f t="shared" ref="AO166:AO171" si="487">+AN166/AD166</f>
        <v>0.60593014115661936</v>
      </c>
      <c r="AP166" s="212"/>
      <c r="AQ166" s="335">
        <f>SUM(AQ167:AQ171)</f>
        <v>1660547.0954866668</v>
      </c>
      <c r="AR166" s="335">
        <f>SUM(AR167:AR171)</f>
        <v>8757.6625791832266</v>
      </c>
      <c r="AS166" s="166">
        <f t="shared" ref="AS166:AS176" si="488">INDEX(BP166:CA166,MATCH($W$1,$BP$86:$CA$86,0))</f>
        <v>0.60275125384010875</v>
      </c>
      <c r="AT166" s="398">
        <f>SUM(AT167:AT171)</f>
        <v>1666988.2606928498</v>
      </c>
      <c r="AU166" s="179">
        <f t="shared" ref="AU166:AU171" si="489">+AT166/AD166</f>
        <v>0.60508929075262419</v>
      </c>
      <c r="AV166" s="398">
        <f>SUM(AV167:AV171)</f>
        <v>1059155.9551986803</v>
      </c>
      <c r="AW166" s="335">
        <f>SUM(AW167:AW171)</f>
        <v>26485.186735470004</v>
      </c>
      <c r="AX166" s="337">
        <f>SUM(AX167:AX171)</f>
        <v>1085641.1419341504</v>
      </c>
      <c r="AY166" s="361"/>
      <c r="AZ166" s="183">
        <f>SUM(AZ167:AZ170)</f>
        <v>1676744.3003352773</v>
      </c>
      <c r="BA166" s="168">
        <f>IF(AND(AZ166=0,AN166&gt;AZ166),1,IFERROR(AN166/AZ166,1))</f>
        <v>0.99556310269375003</v>
      </c>
      <c r="BC166" s="483">
        <f>CC166/$AD$166</f>
        <v>2.0146384725739985E-2</v>
      </c>
      <c r="BD166" s="466">
        <f t="shared" ref="BD166:BN166" si="490">CD166/$AD$166</f>
        <v>0.60839096332163911</v>
      </c>
      <c r="BE166" s="466">
        <f t="shared" si="490"/>
        <v>0.61002238555755306</v>
      </c>
      <c r="BF166" s="466">
        <f t="shared" si="490"/>
        <v>0.6116346676716955</v>
      </c>
      <c r="BG166" s="466">
        <f t="shared" si="490"/>
        <v>0.61457148759255131</v>
      </c>
      <c r="BH166" s="466">
        <f t="shared" si="490"/>
        <v>0.6159108289567502</v>
      </c>
      <c r="BI166" s="466">
        <f t="shared" si="490"/>
        <v>0.62030528548673136</v>
      </c>
      <c r="BJ166" s="466">
        <f t="shared" si="490"/>
        <v>0.98482908974727956</v>
      </c>
      <c r="BK166" s="466">
        <f t="shared" si="490"/>
        <v>0.98616853710267049</v>
      </c>
      <c r="BL166" s="466">
        <f t="shared" si="490"/>
        <v>0.99076488265462126</v>
      </c>
      <c r="BM166" s="466">
        <f t="shared" si="490"/>
        <v>0.99688649772275517</v>
      </c>
      <c r="BN166" s="466">
        <f t="shared" si="490"/>
        <v>1.0000000725967046</v>
      </c>
      <c r="BP166" s="466">
        <f>CP166/$AD$166</f>
        <v>7.4413587649761114E-3</v>
      </c>
      <c r="BQ166" s="466">
        <f t="shared" ref="BQ166:CA166" si="491">CQ166/$AD$166</f>
        <v>0.59567755546609213</v>
      </c>
      <c r="BR166" s="466">
        <f t="shared" si="491"/>
        <v>0.59706685256021419</v>
      </c>
      <c r="BS166" s="466">
        <f t="shared" si="491"/>
        <v>0.59845116589040825</v>
      </c>
      <c r="BT166" s="466">
        <f t="shared" si="491"/>
        <v>0.59983294922536712</v>
      </c>
      <c r="BU166" s="466">
        <f t="shared" si="491"/>
        <v>0.60275125384010875</v>
      </c>
      <c r="BV166" s="466">
        <f t="shared" si="491"/>
        <v>0.60576272797952224</v>
      </c>
      <c r="BW166" s="466">
        <f t="shared" si="491"/>
        <v>0.97020375686990201</v>
      </c>
      <c r="BX166" s="466">
        <f t="shared" si="491"/>
        <v>0.97165714778161938</v>
      </c>
      <c r="BY166" s="466">
        <f t="shared" si="491"/>
        <v>0.97598703014579347</v>
      </c>
      <c r="BZ166" s="466">
        <f t="shared" si="491"/>
        <v>0.97803893765511829</v>
      </c>
      <c r="CA166" s="466">
        <f t="shared" si="491"/>
        <v>0.98558668611241584</v>
      </c>
      <c r="CC166" s="398">
        <f>SUM(CC167:CC171)</f>
        <v>55502.2</v>
      </c>
      <c r="CD166" s="398">
        <f t="shared" ref="CD166:CN166" si="492">SUM(CD167:CD171)</f>
        <v>1676084.19</v>
      </c>
      <c r="CE166" s="398">
        <f t="shared" si="492"/>
        <v>1680578.67</v>
      </c>
      <c r="CF166" s="398">
        <f t="shared" si="492"/>
        <v>1685020.42</v>
      </c>
      <c r="CG166" s="398">
        <f t="shared" si="492"/>
        <v>1693111.2</v>
      </c>
      <c r="CH166" s="398">
        <f t="shared" si="492"/>
        <v>1696801.013</v>
      </c>
      <c r="CI166" s="398">
        <f t="shared" si="492"/>
        <v>1708907.503</v>
      </c>
      <c r="CJ166" s="398">
        <f t="shared" si="492"/>
        <v>2713150.8629999999</v>
      </c>
      <c r="CK166" s="398">
        <f t="shared" si="492"/>
        <v>2716840.9679999999</v>
      </c>
      <c r="CL166" s="398">
        <f t="shared" si="492"/>
        <v>2729503.6513333297</v>
      </c>
      <c r="CM166" s="398">
        <f t="shared" si="492"/>
        <v>2746368.3696666635</v>
      </c>
      <c r="CN166" s="398">
        <f t="shared" si="492"/>
        <v>2754946.0999999936</v>
      </c>
      <c r="CP166" s="398">
        <f t="shared" ref="CP166:DA166" si="493">SUM(CP167:CP171)</f>
        <v>20500.540820000002</v>
      </c>
      <c r="CQ166" s="398">
        <f t="shared" si="493"/>
        <v>1641059.4391533332</v>
      </c>
      <c r="CR166" s="398">
        <f t="shared" si="493"/>
        <v>1644886.8774866667</v>
      </c>
      <c r="CS166" s="398">
        <f t="shared" si="493"/>
        <v>1648700.5858199999</v>
      </c>
      <c r="CT166" s="398">
        <f t="shared" si="493"/>
        <v>1652507.3241533332</v>
      </c>
      <c r="CU166" s="398">
        <f t="shared" si="493"/>
        <v>1660547.0954866668</v>
      </c>
      <c r="CV166" s="398">
        <f t="shared" si="493"/>
        <v>1668843.54382</v>
      </c>
      <c r="CW166" s="398">
        <f t="shared" si="493"/>
        <v>2672858.8621533331</v>
      </c>
      <c r="CX166" s="398">
        <f t="shared" si="493"/>
        <v>2676862.8754866663</v>
      </c>
      <c r="CY166" s="398">
        <f t="shared" si="493"/>
        <v>2688791.4671533299</v>
      </c>
      <c r="CZ166" s="398">
        <f t="shared" si="493"/>
        <v>2694444.3613333236</v>
      </c>
      <c r="DA166" s="398">
        <f t="shared" si="493"/>
        <v>2715237.999999987</v>
      </c>
      <c r="DC166" s="398">
        <f t="shared" ref="DC166:DN166" si="494">SUM(DC167:DC171)</f>
        <v>55502200000</v>
      </c>
      <c r="DD166" s="398">
        <f t="shared" si="494"/>
        <v>1676084190000</v>
      </c>
      <c r="DE166" s="398">
        <f t="shared" si="494"/>
        <v>1680578670000</v>
      </c>
      <c r="DF166" s="398">
        <f t="shared" si="494"/>
        <v>1685020420000</v>
      </c>
      <c r="DG166" s="398">
        <f t="shared" si="494"/>
        <v>1693111200000</v>
      </c>
      <c r="DH166" s="398">
        <f t="shared" si="494"/>
        <v>1696801013000</v>
      </c>
      <c r="DI166" s="398">
        <f t="shared" si="494"/>
        <v>1708907503000</v>
      </c>
      <c r="DJ166" s="398">
        <f t="shared" si="494"/>
        <v>2713150863000</v>
      </c>
      <c r="DK166" s="398">
        <f t="shared" si="494"/>
        <v>2716840968000</v>
      </c>
      <c r="DL166" s="398">
        <f t="shared" si="494"/>
        <v>2729503651333.3301</v>
      </c>
      <c r="DM166" s="398">
        <f t="shared" si="494"/>
        <v>2746368369666.6636</v>
      </c>
      <c r="DN166" s="398">
        <f t="shared" si="494"/>
        <v>2754946099999.9937</v>
      </c>
      <c r="DP166" s="398">
        <f t="shared" ref="DP166:EA166" si="495">SUM(DP167:DP171)</f>
        <v>20500540820</v>
      </c>
      <c r="DQ166" s="398">
        <f t="shared" si="495"/>
        <v>1641059439153.3333</v>
      </c>
      <c r="DR166" s="398">
        <f t="shared" si="495"/>
        <v>1644886877486.6667</v>
      </c>
      <c r="DS166" s="398">
        <f t="shared" si="495"/>
        <v>1648700585820</v>
      </c>
      <c r="DT166" s="398">
        <f t="shared" si="495"/>
        <v>1652507324153.3333</v>
      </c>
      <c r="DU166" s="398">
        <f t="shared" si="495"/>
        <v>1660547095486.6667</v>
      </c>
      <c r="DV166" s="398">
        <f t="shared" si="495"/>
        <v>1668843543820</v>
      </c>
      <c r="DW166" s="398">
        <f t="shared" si="495"/>
        <v>2672858862153.3335</v>
      </c>
      <c r="DX166" s="398">
        <f t="shared" si="495"/>
        <v>2676862875486.6665</v>
      </c>
      <c r="DY166" s="398">
        <f t="shared" si="495"/>
        <v>2688791467153.3301</v>
      </c>
      <c r="DZ166" s="398">
        <f t="shared" si="495"/>
        <v>2694444361333.3237</v>
      </c>
      <c r="EA166" s="398">
        <f t="shared" si="495"/>
        <v>2715237999999.9868</v>
      </c>
      <c r="EC166" s="454">
        <v>1000000</v>
      </c>
      <c r="ED166" s="455">
        <v>1000000</v>
      </c>
      <c r="EE166" s="455">
        <v>1000000</v>
      </c>
      <c r="EF166" s="455">
        <v>1000000</v>
      </c>
      <c r="EG166" s="455">
        <v>1000000</v>
      </c>
      <c r="EH166" s="455">
        <v>1000000</v>
      </c>
      <c r="EI166" s="455">
        <v>1000000</v>
      </c>
      <c r="EJ166" s="455">
        <v>1000000</v>
      </c>
      <c r="EK166" s="455">
        <v>1000000</v>
      </c>
      <c r="EL166" s="455">
        <v>1000000</v>
      </c>
      <c r="EM166" s="455">
        <v>1000000</v>
      </c>
      <c r="EN166" s="455">
        <v>1000000</v>
      </c>
      <c r="EP166" s="455">
        <v>1000000</v>
      </c>
      <c r="EQ166" s="455">
        <v>1000000</v>
      </c>
      <c r="ER166" s="455">
        <v>1000000</v>
      </c>
      <c r="ES166" s="455">
        <v>1000000</v>
      </c>
      <c r="ET166" s="455">
        <v>1000000</v>
      </c>
      <c r="EU166" s="455">
        <v>1000000</v>
      </c>
      <c r="EV166" s="455">
        <v>1000000</v>
      </c>
      <c r="EW166" s="455">
        <v>1000000</v>
      </c>
      <c r="EX166" s="455">
        <v>1000000</v>
      </c>
      <c r="EY166" s="455">
        <v>1000000</v>
      </c>
      <c r="EZ166" s="455">
        <v>1000000</v>
      </c>
      <c r="FA166" s="455">
        <v>1000000</v>
      </c>
    </row>
    <row r="167" spans="1:157" ht="22.5" customHeight="1">
      <c r="B167" s="1" t="s">
        <v>183</v>
      </c>
      <c r="C167" s="1" t="s">
        <v>184</v>
      </c>
      <c r="D167" s="1" t="s">
        <v>161</v>
      </c>
      <c r="E167" s="1" t="s">
        <v>162</v>
      </c>
      <c r="F167" s="1">
        <v>1</v>
      </c>
      <c r="G167" s="1" t="s">
        <v>161</v>
      </c>
      <c r="H167" s="1" t="s">
        <v>161</v>
      </c>
      <c r="I167" s="1" t="s">
        <v>161</v>
      </c>
      <c r="J167" s="1" t="s">
        <v>161</v>
      </c>
      <c r="K167" s="1" t="s">
        <v>161</v>
      </c>
      <c r="L167" s="1" t="s">
        <v>161</v>
      </c>
      <c r="M167" s="1" t="s">
        <v>161</v>
      </c>
      <c r="N167" s="1" t="s">
        <v>161</v>
      </c>
      <c r="O167" s="1" t="s">
        <v>161</v>
      </c>
      <c r="T167" s="291" t="s">
        <v>206</v>
      </c>
      <c r="U167" s="388"/>
      <c r="V167" s="170" t="s">
        <v>206</v>
      </c>
      <c r="W167" s="334">
        <f>(+SUMIFS('[1]SIIF 30 de Junio 2026'!$P$4:$P$749,'[1]SIIF 30 de Junio 2026'!$A$4:$A$749,$B167,'[1]SIIF 30 de Junio 2026'!$B$4:$B$749,$C167,'[1]SIIF 30 de Junio 2026'!$C$4:$C$749,$D167,'[1]SIIF 30 de Junio 2026'!$D$4:$D$749,$E167,'[1]SIIF 30 de Junio 2026'!$E$4:$E$749,$F167,'[1]SIIF 30 de Junio 2026'!$F$4:$F$749,$G167,'[1]SIIF 30 de Junio 2026'!$G$4:$G$749,$H167,'[1]SIIF 30 de Junio 2026'!$H$4:$H$749,$I167,'[1]SIIF 30 de Junio 2026'!$I$4:$I$749,$J167,'[1]SIIF 30 de Junio 2026'!$J$4:$J$749,$K167,'[1]SIIF 30 de Junio 2026'!$K$4:$K$749,$L167,'[1]SIIF 30 de Junio 2026'!$L$4:$L$749,$M167,'[1]SIIF 30 de Junio 2026'!$M$4:$M$749,$N167,'[1]SIIF 30 de Junio 2026'!$N$4:$N$749,$O167)/1000000)</f>
        <v>46327</v>
      </c>
      <c r="X167" s="290">
        <v>0</v>
      </c>
      <c r="Y167" s="334">
        <f>(+SUMIFS('[1]SIIF 30 de Junio 2026'!$R$4:$R$749,'[1]SIIF 30 de Junio 2026'!$A$4:$A$749,$B167,'[1]SIIF 30 de Junio 2026'!$B$4:$B$749,$C167,'[1]SIIF 30 de Junio 2026'!$C$4:$C$749,$D167,'[1]SIIF 30 de Junio 2026'!$D$4:$D$749,$E167,'[1]SIIF 30 de Junio 2026'!$E$4:$E$749,$F167,'[1]SIIF 30 de Junio 2026'!$F$4:$F$749,$G167,'[1]SIIF 30 de Junio 2026'!$G$4:$G$749,$H167,'[1]SIIF 30 de Junio 2026'!$H$4:$H$749,$I167,'[1]SIIF 30 de Junio 2026'!$I$4:$I$749,$J167,'[1]SIIF 30 de Junio 2026'!$J$4:$J$749,$K167,'[1]SIIF 30 de Junio 2026'!$K$4:$K$749,$L167,'[1]SIIF 30 de Junio 2026'!$L$4:$L$749,$M167,'[1]SIIF 30 de Junio 2026'!$M$4:$M$749,$N167,'[1]SIIF 30 de Junio 2026'!$N$4:$N$749,$O167)/1000000)</f>
        <v>0</v>
      </c>
      <c r="Z167" s="290"/>
      <c r="AA167" s="334">
        <f>(+SUMIFS('[1]SIIF 30 de Junio 2026'!$Q$4:$Q$749,'[1]SIIF 30 de Junio 2026'!$A$4:$A$749,$B167,'[1]SIIF 30 de Junio 2026'!$B$4:$B$749,$C167,'[1]SIIF 30 de Junio 2026'!$C$4:$C$749,$D167,'[1]SIIF 30 de Junio 2026'!$D$4:$D$749,$E167,'[1]SIIF 30 de Junio 2026'!$E$4:$E$749,$F167,'[1]SIIF 30 de Junio 2026'!$F$4:$F$749,$G167,'[1]SIIF 30 de Junio 2026'!$G$4:$G$749,$H167,'[1]SIIF 30 de Junio 2026'!$H$4:$H$749,$I167,'[1]SIIF 30 de Junio 2026'!$I$4:$I$749,$J167,'[1]SIIF 30 de Junio 2026'!$J$4:$J$749,$K167,'[1]SIIF 30 de Junio 2026'!$K$4:$K$749,$L167,'[1]SIIF 30 de Junio 2026'!$L$4:$L$749,$M167,'[1]SIIF 30 de Junio 2026'!$M$4:$M$749,$N167,'[1]SIIF 30 de Junio 2026'!$N$4:$N$749,$O167)/1000000)</f>
        <v>0</v>
      </c>
      <c r="AB167" s="290"/>
      <c r="AC167" s="290"/>
      <c r="AD167" s="397">
        <f>W167-Y167+AA167</f>
        <v>46327</v>
      </c>
      <c r="AE167" s="334">
        <f>(+SUMIFS('[1]SIIF 30 de Junio 2026'!$T$4:$T$749,'[1]SIIF 30 de Junio 2026'!$A$4:$A$749,$B167,'[1]SIIF 30 de Junio 2026'!$B$4:$B$749,$C167,'[1]SIIF 30 de Junio 2026'!$C$4:$C$749,$D167,'[1]SIIF 30 de Junio 2026'!$D$4:$D$749,$E167,'[1]SIIF 30 de Junio 2026'!$E$4:$E$749,$F167,'[1]SIIF 30 de Junio 2026'!$F$4:$F$749,$G167,'[1]SIIF 30 de Junio 2026'!$G$4:$G$749,$H167,'[1]SIIF 30 de Junio 2026'!$H$4:$H$749,$I167,'[1]SIIF 30 de Junio 2026'!$I$4:$I$749,$J167,'[1]SIIF 30 de Junio 2026'!$J$4:$J$749,$K167,'[1]SIIF 30 de Junio 2026'!$K$4:$K$749,$L167,'[1]SIIF 30 de Junio 2026'!$L$4:$L$749,$M167,'[1]SIIF 30 de Junio 2026'!$M$4:$M$749,$N167,'[1]SIIF 30 de Junio 2026'!$N$4:$N$749,$O167)/1000000)</f>
        <v>2092</v>
      </c>
      <c r="AF167" s="334">
        <f>(+SUMIFS('[1]SIIF 30 de Junio 2026'!$U$4:$U$749,'[1]SIIF 30 de Junio 2026'!$A$4:$A$749,$B167,'[1]SIIF 30 de Junio 2026'!$B$4:$B$749,$C167,'[1]SIIF 30 de Junio 2026'!$C$4:$C$749,$D167,'[1]SIIF 30 de Junio 2026'!$D$4:$D$749,$E167,'[1]SIIF 30 de Junio 2026'!$E$4:$E$749,$F167,'[1]SIIF 30 de Junio 2026'!$F$4:$F$749,$G167,'[1]SIIF 30 de Junio 2026'!$G$4:$G$749,$H167,'[1]SIIF 30 de Junio 2026'!$H$4:$H$749,$I167,'[1]SIIF 30 de Junio 2026'!$I$4:$I$749,$J167,'[1]SIIF 30 de Junio 2026'!$J$4:$J$749,$K167,'[1]SIIF 30 de Junio 2026'!$K$4:$K$749,$L167,'[1]SIIF 30 de Junio 2026'!$L$4:$L$749,$M167,'[1]SIIF 30 de Junio 2026'!$M$4:$M$749,$N167,'[1]SIIF 30 de Junio 2026'!$N$4:$N$749,$O167)/1000000)</f>
        <v>30672.403085000002</v>
      </c>
      <c r="AG167" s="334">
        <f>AD167-AE167-AF167</f>
        <v>13562.596914999998</v>
      </c>
      <c r="AH167" s="397">
        <f>+SUMIFS('[1]SIIF 30 de Junio 2026'!$W$4:$W$749,'[1]SIIF 30 de Junio 2026'!$A$4:$A$749,$B167,'[1]SIIF 30 de Junio 2026'!$B$4:$B$749,$C167,'[1]SIIF 30 de Junio 2026'!$C$4:$C$749,$D167,'[1]SIIF 30 de Junio 2026'!$D$4:$D$749,$E167,'[1]SIIF 30 de Junio 2026'!$E$4:$E$749,$F167,'[1]SIIF 30 de Junio 2026'!$F$4:$F$749,$G167,'[1]SIIF 30 de Junio 2026'!$G$4:$G$749,$H167,'[1]SIIF 30 de Junio 2026'!$H$4:$H$749,$I167,'[1]SIIF 30 de Junio 2026'!$I$4:$I$749,$J167,'[1]SIIF 30 de Junio 2026'!$J$4:$J$749,$K167,'[1]SIIF 30 de Junio 2026'!$K$4:$K$749,$L167,'[1]SIIF 30 de Junio 2026'!$L$4:$L$749,$M167,'[1]SIIF 30 de Junio 2026'!$M$4:$M$749,$N167,'[1]SIIF 30 de Junio 2026'!$N$4:$N$749,$O167)/1000000</f>
        <v>19329.061105000001</v>
      </c>
      <c r="AI167" s="173">
        <f t="shared" si="485"/>
        <v>0.41723101226066872</v>
      </c>
      <c r="AJ167" s="212"/>
      <c r="AK167" s="240">
        <f>INDEX(CC167:CN167,MATCH($W$1,$CC$86:$CN$86,0))</f>
        <v>19880</v>
      </c>
      <c r="AL167" s="240">
        <f t="shared" ref="AL167:AL171" si="496">+AH167-AK167</f>
        <v>-550.93889499999932</v>
      </c>
      <c r="AM167" s="166">
        <f t="shared" si="486"/>
        <v>0.42912340535756688</v>
      </c>
      <c r="AN167" s="397">
        <f>+SUMIFS('[1]SIIF 30 de Junio 2026'!$X$4:$X$749,'[1]SIIF 30 de Junio 2026'!$A$4:$A$749,$B167,'[1]SIIF 30 de Junio 2026'!$B$4:$B$749,$C167,'[1]SIIF 30 de Junio 2026'!$C$4:$C$749,$D167,'[1]SIIF 30 de Junio 2026'!$D$4:$D$749,$E167,'[1]SIIF 30 de Junio 2026'!$E$4:$E$749,$F167,'[1]SIIF 30 de Junio 2026'!$F$4:$F$749,$G167,'[1]SIIF 30 de Junio 2026'!$G$4:$G$749,$H167,'[1]SIIF 30 de Junio 2026'!$H$4:$H$749,$I167,'[1]SIIF 30 de Junio 2026'!$I$4:$I$749,$J167,'[1]SIIF 30 de Junio 2026'!$J$4:$J$749,$K167,'[1]SIIF 30 de Junio 2026'!$K$4:$K$749,$L167,'[1]SIIF 30 de Junio 2026'!$L$4:$L$749,$M167,'[1]SIIF 30 de Junio 2026'!$M$4:$M$749,$N167,'[1]SIIF 30 de Junio 2026'!$N$4:$N$749,$O167)/1000000</f>
        <v>19318.240474999999</v>
      </c>
      <c r="AO167" s="173">
        <f t="shared" si="487"/>
        <v>0.41699744155675955</v>
      </c>
      <c r="AP167" s="212"/>
      <c r="AQ167" s="240">
        <f>INDEX(CP167:DA167,MATCH($W$1,$CP$86:$DA$86,0))</f>
        <v>3310</v>
      </c>
      <c r="AR167" s="240">
        <f>+AN167-AQ167</f>
        <v>16008.240474999999</v>
      </c>
      <c r="AS167" s="166">
        <f t="shared" si="488"/>
        <v>0.42912340535756688</v>
      </c>
      <c r="AT167" s="397">
        <f>+SUMIFS('[1]SIIF 30 de Junio 2026'!$Z$4:$Z$749,'[1]SIIF 30 de Junio 2026'!$A$4:$A$749,$B167,'[1]SIIF 30 de Junio 2026'!$B$4:$B$749,$C167,'[1]SIIF 30 de Junio 2026'!$C$4:$C$749,$D167,'[1]SIIF 30 de Junio 2026'!$D$4:$D$749,$E167,'[1]SIIF 30 de Junio 2026'!$E$4:$E$749,$F167,'[1]SIIF 30 de Junio 2026'!$F$4:$F$749,$G167,'[1]SIIF 30 de Junio 2026'!$G$4:$G$749,$H167,'[1]SIIF 30 de Junio 2026'!$H$4:$H$749,$I167,'[1]SIIF 30 de Junio 2026'!$I$4:$I$749,$J167,'[1]SIIF 30 de Junio 2026'!$J$4:$J$749,$K167,'[1]SIIF 30 de Junio 2026'!$K$4:$K$749,$L167,'[1]SIIF 30 de Junio 2026'!$L$4:$L$749,$M167,'[1]SIIF 30 de Junio 2026'!$M$4:$M$749,$N167,'[1]SIIF 30 de Junio 2026'!$N$4:$N$749,$O167)/1000000</f>
        <v>18644.116583999999</v>
      </c>
      <c r="AU167" s="173">
        <f t="shared" si="489"/>
        <v>0.40244601601657781</v>
      </c>
      <c r="AV167" s="397">
        <f>+AD167-AH167</f>
        <v>26997.938894999999</v>
      </c>
      <c r="AW167" s="332">
        <f>+AH167-AN167</f>
        <v>10.820630000001984</v>
      </c>
      <c r="AX167" s="333">
        <f t="shared" ref="AX167:AX174" si="497">+AD167-AN167</f>
        <v>27008.759525000001</v>
      </c>
      <c r="AY167" s="366"/>
      <c r="AZ167" s="186">
        <f>AD167*AS167</f>
        <v>19880</v>
      </c>
      <c r="BA167" s="168">
        <f>IF(AND(AZ167=0,AN167&gt;AZ167),1,IFERROR(AN167/AZ167,1))</f>
        <v>0.97174247862173035</v>
      </c>
      <c r="BC167" s="509">
        <v>7.1448615278347394E-2</v>
      </c>
      <c r="BD167" s="246">
        <v>0.14289723055669479</v>
      </c>
      <c r="BE167" s="246">
        <v>0.21434584583504221</v>
      </c>
      <c r="BF167" s="246">
        <v>0.28601031795713083</v>
      </c>
      <c r="BG167" s="246">
        <v>0.35767479007921948</v>
      </c>
      <c r="BH167" s="246">
        <v>0.42912340535756688</v>
      </c>
      <c r="BI167" s="246">
        <v>0.5711787942236709</v>
      </c>
      <c r="BJ167" s="246">
        <v>0.64260582381764408</v>
      </c>
      <c r="BK167" s="246">
        <v>0.71403285341161737</v>
      </c>
      <c r="BL167" s="246">
        <v>0.78545988300559066</v>
      </c>
      <c r="BM167" s="246">
        <v>0.85712435512767937</v>
      </c>
      <c r="BN167" s="246">
        <v>1</v>
      </c>
      <c r="BP167" s="246">
        <v>7.1448615278347394E-2</v>
      </c>
      <c r="BQ167" s="246">
        <v>0.14289723055669479</v>
      </c>
      <c r="BR167" s="246">
        <v>0.21434584583504221</v>
      </c>
      <c r="BS167" s="246">
        <v>0.28601031795713083</v>
      </c>
      <c r="BT167" s="246">
        <v>0.35767479007921948</v>
      </c>
      <c r="BU167" s="246">
        <v>0.42912340535756688</v>
      </c>
      <c r="BV167" s="246">
        <v>0.5711787942236709</v>
      </c>
      <c r="BW167" s="246">
        <v>0.64260582381764408</v>
      </c>
      <c r="BX167" s="246">
        <v>0.71403285341161737</v>
      </c>
      <c r="BY167" s="246">
        <v>0.78545988300559066</v>
      </c>
      <c r="BZ167" s="246">
        <v>0.85712435512767937</v>
      </c>
      <c r="CA167" s="246">
        <v>1</v>
      </c>
      <c r="CC167" s="452">
        <f t="shared" ref="CC167:CN171" si="498">DC167/EC167</f>
        <v>3310</v>
      </c>
      <c r="CD167" s="452">
        <f t="shared" si="498"/>
        <v>6620</v>
      </c>
      <c r="CE167" s="452">
        <f t="shared" si="498"/>
        <v>9930</v>
      </c>
      <c r="CF167" s="452">
        <f t="shared" si="498"/>
        <v>13250</v>
      </c>
      <c r="CG167" s="452">
        <f t="shared" si="498"/>
        <v>16570</v>
      </c>
      <c r="CH167" s="452">
        <f t="shared" si="498"/>
        <v>19880</v>
      </c>
      <c r="CI167" s="452">
        <f t="shared" si="498"/>
        <v>26461</v>
      </c>
      <c r="CJ167" s="452">
        <f t="shared" si="498"/>
        <v>29770</v>
      </c>
      <c r="CK167" s="452">
        <f t="shared" si="498"/>
        <v>33079</v>
      </c>
      <c r="CL167" s="452">
        <f t="shared" si="498"/>
        <v>36388</v>
      </c>
      <c r="CM167" s="452">
        <f t="shared" si="498"/>
        <v>39708</v>
      </c>
      <c r="CN167" s="452">
        <f t="shared" si="498"/>
        <v>46327</v>
      </c>
      <c r="CP167" s="453">
        <f t="shared" ref="CP167:DA171" si="499">DP167/EP167</f>
        <v>3310</v>
      </c>
      <c r="CQ167" s="453">
        <f t="shared" si="499"/>
        <v>3310</v>
      </c>
      <c r="CR167" s="453">
        <f t="shared" si="499"/>
        <v>3310</v>
      </c>
      <c r="CS167" s="453">
        <f t="shared" si="499"/>
        <v>3320</v>
      </c>
      <c r="CT167" s="453">
        <f t="shared" si="499"/>
        <v>3320</v>
      </c>
      <c r="CU167" s="453">
        <f t="shared" si="499"/>
        <v>3310</v>
      </c>
      <c r="CV167" s="453">
        <f t="shared" si="499"/>
        <v>6581</v>
      </c>
      <c r="CW167" s="453">
        <f t="shared" si="499"/>
        <v>3309</v>
      </c>
      <c r="CX167" s="453">
        <f t="shared" si="499"/>
        <v>3309</v>
      </c>
      <c r="CY167" s="453">
        <f t="shared" si="499"/>
        <v>3309</v>
      </c>
      <c r="CZ167" s="453">
        <f t="shared" si="499"/>
        <v>3320</v>
      </c>
      <c r="DA167" s="453">
        <f t="shared" si="499"/>
        <v>6619</v>
      </c>
      <c r="DC167" s="397">
        <v>3310000000</v>
      </c>
      <c r="DD167" s="397">
        <v>6620000000</v>
      </c>
      <c r="DE167" s="397">
        <v>9930000000</v>
      </c>
      <c r="DF167" s="397">
        <v>13250000000</v>
      </c>
      <c r="DG167" s="397">
        <v>16570000000</v>
      </c>
      <c r="DH167" s="397">
        <v>19880000000</v>
      </c>
      <c r="DI167" s="397">
        <v>26461000000</v>
      </c>
      <c r="DJ167" s="397">
        <v>29770000000</v>
      </c>
      <c r="DK167" s="397">
        <v>33079000000</v>
      </c>
      <c r="DL167" s="397">
        <v>36388000000</v>
      </c>
      <c r="DM167" s="397">
        <v>39708000000</v>
      </c>
      <c r="DN167" s="397">
        <v>46327000000</v>
      </c>
      <c r="DP167" s="397">
        <v>3310000000</v>
      </c>
      <c r="DQ167" s="397">
        <v>3310000000</v>
      </c>
      <c r="DR167" s="397">
        <v>3310000000</v>
      </c>
      <c r="DS167" s="397">
        <v>3320000000</v>
      </c>
      <c r="DT167" s="397">
        <v>3320000000</v>
      </c>
      <c r="DU167" s="397">
        <v>3310000000</v>
      </c>
      <c r="DV167" s="397">
        <v>6581000000</v>
      </c>
      <c r="DW167" s="397">
        <v>3309000000</v>
      </c>
      <c r="DX167" s="397">
        <v>3309000000</v>
      </c>
      <c r="DY167" s="397">
        <v>3309000000</v>
      </c>
      <c r="DZ167" s="397">
        <v>3320000000</v>
      </c>
      <c r="EA167" s="397">
        <v>6619000000</v>
      </c>
      <c r="EC167" s="452">
        <v>1000000</v>
      </c>
      <c r="ED167" s="453">
        <v>1000000</v>
      </c>
      <c r="EE167" s="453">
        <v>1000000</v>
      </c>
      <c r="EF167" s="453">
        <v>1000000</v>
      </c>
      <c r="EG167" s="453">
        <v>1000000</v>
      </c>
      <c r="EH167" s="453">
        <v>1000000</v>
      </c>
      <c r="EI167" s="453">
        <v>1000000</v>
      </c>
      <c r="EJ167" s="453">
        <v>1000000</v>
      </c>
      <c r="EK167" s="453">
        <v>1000000</v>
      </c>
      <c r="EL167" s="453">
        <v>1000000</v>
      </c>
      <c r="EM167" s="453">
        <v>1000000</v>
      </c>
      <c r="EN167" s="453">
        <v>1000000</v>
      </c>
      <c r="EP167" s="453">
        <v>1000000</v>
      </c>
      <c r="EQ167" s="453">
        <v>1000000</v>
      </c>
      <c r="ER167" s="453">
        <v>1000000</v>
      </c>
      <c r="ES167" s="453">
        <v>1000000</v>
      </c>
      <c r="ET167" s="453">
        <v>1000000</v>
      </c>
      <c r="EU167" s="453">
        <v>1000000</v>
      </c>
      <c r="EV167" s="453">
        <v>1000000</v>
      </c>
      <c r="EW167" s="453">
        <v>1000000</v>
      </c>
      <c r="EX167" s="453">
        <v>1000000</v>
      </c>
      <c r="EY167" s="453">
        <v>1000000</v>
      </c>
      <c r="EZ167" s="453">
        <v>1000000</v>
      </c>
      <c r="FA167" s="453">
        <v>1000000</v>
      </c>
    </row>
    <row r="168" spans="1:157" ht="22.5" customHeight="1">
      <c r="B168" s="1" t="s">
        <v>183</v>
      </c>
      <c r="C168" s="1" t="s">
        <v>184</v>
      </c>
      <c r="D168" s="1" t="s">
        <v>161</v>
      </c>
      <c r="E168" s="1" t="s">
        <v>162</v>
      </c>
      <c r="F168" s="1">
        <v>2</v>
      </c>
      <c r="G168" s="1" t="s">
        <v>161</v>
      </c>
      <c r="H168" s="1" t="s">
        <v>161</v>
      </c>
      <c r="I168" s="1" t="s">
        <v>161</v>
      </c>
      <c r="J168" s="1" t="s">
        <v>161</v>
      </c>
      <c r="K168" s="1" t="s">
        <v>161</v>
      </c>
      <c r="L168" s="1" t="s">
        <v>161</v>
      </c>
      <c r="M168" s="1" t="s">
        <v>161</v>
      </c>
      <c r="N168" s="1" t="s">
        <v>161</v>
      </c>
      <c r="O168" s="1" t="s">
        <v>161</v>
      </c>
      <c r="T168" s="291" t="s">
        <v>165</v>
      </c>
      <c r="U168" s="388"/>
      <c r="V168" s="170" t="s">
        <v>165</v>
      </c>
      <c r="W168" s="334">
        <f>(+SUMIFS('[1]SIIF 30 de Junio 2026'!$P$4:$P$749,'[1]SIIF 30 de Junio 2026'!$A$4:$A$749,$B168,'[1]SIIF 30 de Junio 2026'!$B$4:$B$749,$C168,'[1]SIIF 30 de Junio 2026'!$C$4:$C$749,$D168,'[1]SIIF 30 de Junio 2026'!$D$4:$D$749,$E168,'[1]SIIF 30 de Junio 2026'!$E$4:$E$749,$F168,'[1]SIIF 30 de Junio 2026'!$F$4:$F$749,$G168,'[1]SIIF 30 de Junio 2026'!$G$4:$G$749,$H168,'[1]SIIF 30 de Junio 2026'!$H$4:$H$749,$I168,'[1]SIIF 30 de Junio 2026'!$I$4:$I$749,$J168,'[1]SIIF 30 de Junio 2026'!$J$4:$J$749,$K168,'[1]SIIF 30 de Junio 2026'!$K$4:$K$749,$L168,'[1]SIIF 30 de Junio 2026'!$L$4:$L$749,$M168,'[1]SIIF 30 de Junio 2026'!$M$4:$M$749,$N168,'[1]SIIF 30 de Junio 2026'!$N$4:$N$749,$O168)/1000000)</f>
        <v>11758.9</v>
      </c>
      <c r="X168" s="290">
        <v>0</v>
      </c>
      <c r="Y168" s="334">
        <f>(+SUMIFS('[1]SIIF 30 de Junio 2026'!$R$4:$R$749,'[1]SIIF 30 de Junio 2026'!$A$4:$A$749,$B168,'[1]SIIF 30 de Junio 2026'!$B$4:$B$749,$C168,'[1]SIIF 30 de Junio 2026'!$C$4:$C$749,$D168,'[1]SIIF 30 de Junio 2026'!$D$4:$D$749,$E168,'[1]SIIF 30 de Junio 2026'!$E$4:$E$749,$F168,'[1]SIIF 30 de Junio 2026'!$F$4:$F$749,$G168,'[1]SIIF 30 de Junio 2026'!$G$4:$G$749,$H168,'[1]SIIF 30 de Junio 2026'!$H$4:$H$749,$I168,'[1]SIIF 30 de Junio 2026'!$I$4:$I$749,$J168,'[1]SIIF 30 de Junio 2026'!$J$4:$J$749,$K168,'[1]SIIF 30 de Junio 2026'!$K$4:$K$749,$L168,'[1]SIIF 30 de Junio 2026'!$L$4:$L$749,$M168,'[1]SIIF 30 de Junio 2026'!$M$4:$M$749,$N168,'[1]SIIF 30 de Junio 2026'!$N$4:$N$749,$O168)/1000000)</f>
        <v>0</v>
      </c>
      <c r="Z168" s="290"/>
      <c r="AA168" s="334">
        <f>(+SUMIFS('[1]SIIF 30 de Junio 2026'!$Q$4:$Q$749,'[1]SIIF 30 de Junio 2026'!$A$4:$A$749,$B168,'[1]SIIF 30 de Junio 2026'!$B$4:$B$749,$C168,'[1]SIIF 30 de Junio 2026'!$C$4:$C$749,$D168,'[1]SIIF 30 de Junio 2026'!$D$4:$D$749,$E168,'[1]SIIF 30 de Junio 2026'!$E$4:$E$749,$F168,'[1]SIIF 30 de Junio 2026'!$F$4:$F$749,$G168,'[1]SIIF 30 de Junio 2026'!$G$4:$G$749,$H168,'[1]SIIF 30 de Junio 2026'!$H$4:$H$749,$I168,'[1]SIIF 30 de Junio 2026'!$I$4:$I$749,$J168,'[1]SIIF 30 de Junio 2026'!$J$4:$J$749,$K168,'[1]SIIF 30 de Junio 2026'!$K$4:$K$749,$L168,'[1]SIIF 30 de Junio 2026'!$L$4:$L$749,$M168,'[1]SIIF 30 de Junio 2026'!$M$4:$M$749,$N168,'[1]SIIF 30 de Junio 2026'!$N$4:$N$749,$O168)/1000000)</f>
        <v>0</v>
      </c>
      <c r="AB168" s="290"/>
      <c r="AC168" s="290"/>
      <c r="AD168" s="397">
        <f>W168-Y168+AA168</f>
        <v>11758.9</v>
      </c>
      <c r="AE168" s="334">
        <f>(+SUMIFS('[1]SIIF 30 de Junio 2026'!$T$4:$T$749,'[1]SIIF 30 de Junio 2026'!$A$4:$A$749,$B168,'[1]SIIF 30 de Junio 2026'!$B$4:$B$749,$C168,'[1]SIIF 30 de Junio 2026'!$C$4:$C$749,$D168,'[1]SIIF 30 de Junio 2026'!$D$4:$D$749,$E168,'[1]SIIF 30 de Junio 2026'!$E$4:$E$749,$F168,'[1]SIIF 30 de Junio 2026'!$F$4:$F$749,$G168,'[1]SIIF 30 de Junio 2026'!$G$4:$G$749,$H168,'[1]SIIF 30 de Junio 2026'!$H$4:$H$749,$I168,'[1]SIIF 30 de Junio 2026'!$I$4:$I$749,$J168,'[1]SIIF 30 de Junio 2026'!$J$4:$J$749,$K168,'[1]SIIF 30 de Junio 2026'!$K$4:$K$749,$L168,'[1]SIIF 30 de Junio 2026'!$L$4:$L$749,$M168,'[1]SIIF 30 de Junio 2026'!$M$4:$M$749,$N168,'[1]SIIF 30 de Junio 2026'!$N$4:$N$749,$O168)/1000000)</f>
        <v>0</v>
      </c>
      <c r="AF168" s="334">
        <f>(+SUMIFS('[1]SIIF 30 de Junio 2026'!$U$4:$U$749,'[1]SIIF 30 de Junio 2026'!$A$4:$A$749,$B168,'[1]SIIF 30 de Junio 2026'!$B$4:$B$749,$C168,'[1]SIIF 30 de Junio 2026'!$C$4:$C$749,$D168,'[1]SIIF 30 de Junio 2026'!$D$4:$D$749,$E168,'[1]SIIF 30 de Junio 2026'!$E$4:$E$749,$F168,'[1]SIIF 30 de Junio 2026'!$F$4:$F$749,$G168,'[1]SIIF 30 de Junio 2026'!$G$4:$G$749,$H168,'[1]SIIF 30 de Junio 2026'!$H$4:$H$749,$I168,'[1]SIIF 30 de Junio 2026'!$I$4:$I$749,$J168,'[1]SIIF 30 de Junio 2026'!$J$4:$J$749,$K168,'[1]SIIF 30 de Junio 2026'!$K$4:$K$749,$L168,'[1]SIIF 30 de Junio 2026'!$L$4:$L$749,$M168,'[1]SIIF 30 de Junio 2026'!$M$4:$M$749,$N168,'[1]SIIF 30 de Junio 2026'!$N$4:$N$749,$O168)/1000000)</f>
        <v>11216.332570889999</v>
      </c>
      <c r="AG168" s="334">
        <f>AD168-AE168-AF168</f>
        <v>542.56742911000038</v>
      </c>
      <c r="AH168" s="397">
        <f>+SUMIFS('[1]SIIF 30 de Junio 2026'!$W$4:$W$749,'[1]SIIF 30 de Junio 2026'!$A$4:$A$749,$B168,'[1]SIIF 30 de Junio 2026'!$B$4:$B$749,$C168,'[1]SIIF 30 de Junio 2026'!$C$4:$C$749,$D168,'[1]SIIF 30 de Junio 2026'!$D$4:$D$749,$E168,'[1]SIIF 30 de Junio 2026'!$E$4:$E$749,$F168,'[1]SIIF 30 de Junio 2026'!$F$4:$F$749,$G168,'[1]SIIF 30 de Junio 2026'!$G$4:$G$749,$H168,'[1]SIIF 30 de Junio 2026'!$H$4:$H$749,$I168,'[1]SIIF 30 de Junio 2026'!$I$4:$I$749,$J168,'[1]SIIF 30 de Junio 2026'!$J$4:$J$749,$K168,'[1]SIIF 30 de Junio 2026'!$K$4:$K$749,$L168,'[1]SIIF 30 de Junio 2026'!$L$4:$L$749,$M168,'[1]SIIF 30 de Junio 2026'!$M$4:$M$749,$N168,'[1]SIIF 30 de Junio 2026'!$N$4:$N$749,$O168)/1000000</f>
        <v>7992.0622372399994</v>
      </c>
      <c r="AI168" s="173">
        <f t="shared" si="485"/>
        <v>0.67966070272219337</v>
      </c>
      <c r="AJ168" s="212"/>
      <c r="AK168" s="240">
        <f>INDEX(CC168:CN168,MATCH($W$1,$CC$86:$CN$86,0))</f>
        <v>9149</v>
      </c>
      <c r="AL168" s="240">
        <f t="shared" si="496"/>
        <v>-1156.9377627600006</v>
      </c>
      <c r="AM168" s="166">
        <f t="shared" si="486"/>
        <v>0.77804235054001192</v>
      </c>
      <c r="AN168" s="397">
        <f>+SUMIFS('[1]SIIF 30 de Junio 2026'!$X$4:$X$749,'[1]SIIF 30 de Junio 2026'!$A$4:$A$749,$B168,'[1]SIIF 30 de Junio 2026'!$B$4:$B$749,$C168,'[1]SIIF 30 de Junio 2026'!$C$4:$C$749,$D168,'[1]SIIF 30 de Junio 2026'!$D$4:$D$749,$E168,'[1]SIIF 30 de Junio 2026'!$E$4:$E$749,$F168,'[1]SIIF 30 de Junio 2026'!$F$4:$F$749,$G168,'[1]SIIF 30 de Junio 2026'!$G$4:$G$749,$H168,'[1]SIIF 30 de Junio 2026'!$H$4:$H$749,$I168,'[1]SIIF 30 de Junio 2026'!$I$4:$I$749,$J168,'[1]SIIF 30 de Junio 2026'!$J$4:$J$749,$K168,'[1]SIIF 30 de Junio 2026'!$K$4:$K$749,$L168,'[1]SIIF 30 de Junio 2026'!$L$4:$L$749,$M168,'[1]SIIF 30 de Junio 2026'!$M$4:$M$749,$N168,'[1]SIIF 30 de Junio 2026'!$N$4:$N$749,$O168)/1000000</f>
        <v>3911.63065233</v>
      </c>
      <c r="AO168" s="173">
        <f t="shared" si="487"/>
        <v>0.33265276958984258</v>
      </c>
      <c r="AP168" s="212"/>
      <c r="AQ168" s="240">
        <f>INDEX(CP168:DA168,MATCH($W$1,$CP$86:$DA$86,0))</f>
        <v>5946.0824866666653</v>
      </c>
      <c r="AR168" s="240">
        <f t="shared" ref="AR168:AR171" si="500">+AN168-AQ168</f>
        <v>-2034.4518343366653</v>
      </c>
      <c r="AS168" s="166">
        <f t="shared" si="488"/>
        <v>0.50566655781323422</v>
      </c>
      <c r="AT168" s="397">
        <f>+SUMIFS('[1]SIIF 30 de Junio 2026'!$Z$4:$Z$749,'[1]SIIF 30 de Junio 2026'!$A$4:$A$749,$B168,'[1]SIIF 30 de Junio 2026'!$B$4:$B$749,$C168,'[1]SIIF 30 de Junio 2026'!$C$4:$C$749,$D168,'[1]SIIF 30 de Junio 2026'!$D$4:$D$749,$E168,'[1]SIIF 30 de Junio 2026'!$E$4:$E$749,$F168,'[1]SIIF 30 de Junio 2026'!$F$4:$F$749,$G168,'[1]SIIF 30 de Junio 2026'!$G$4:$G$749,$H168,'[1]SIIF 30 de Junio 2026'!$H$4:$H$749,$I168,'[1]SIIF 30 de Junio 2026'!$I$4:$I$749,$J168,'[1]SIIF 30 de Junio 2026'!$J$4:$J$749,$K168,'[1]SIIF 30 de Junio 2026'!$K$4:$K$749,$L168,'[1]SIIF 30 de Junio 2026'!$L$4:$L$749,$M168,'[1]SIIF 30 de Junio 2026'!$M$4:$M$749,$N168,'[1]SIIF 30 de Junio 2026'!$N$4:$N$749,$O168)/1000000</f>
        <v>3849.8676123299997</v>
      </c>
      <c r="AU168" s="173">
        <f t="shared" si="489"/>
        <v>0.32740031910552858</v>
      </c>
      <c r="AV168" s="397">
        <f>+AD168-AH168</f>
        <v>3766.8377627600003</v>
      </c>
      <c r="AW168" s="332">
        <f>+AH168-AN168</f>
        <v>4080.4315849099994</v>
      </c>
      <c r="AX168" s="333">
        <f t="shared" si="497"/>
        <v>7847.2693476699997</v>
      </c>
      <c r="AY168" s="366"/>
      <c r="AZ168" s="186">
        <f>AD168*AS168</f>
        <v>5946.0824866700395</v>
      </c>
      <c r="BA168" s="168">
        <f>IF(AND(AZ168=0,AN168&gt;AZ168),1,IFERROR(AN168/AZ168,1))</f>
        <v>0.65785004851498696</v>
      </c>
      <c r="BC168" s="509">
        <v>0.52232332681350457</v>
      </c>
      <c r="BD168" s="246">
        <v>0.52997703886384895</v>
      </c>
      <c r="BE168" s="246">
        <v>0.62267199591802025</v>
      </c>
      <c r="BF168" s="246">
        <v>0.71273067437707283</v>
      </c>
      <c r="BG168" s="246">
        <v>0.75065906964877971</v>
      </c>
      <c r="BH168" s="246">
        <v>0.77804235054001192</v>
      </c>
      <c r="BI168" s="246">
        <v>0.84292882047793183</v>
      </c>
      <c r="BJ168" s="246">
        <v>0.90118207330555322</v>
      </c>
      <c r="BK168" s="246">
        <v>0.92541882813164389</v>
      </c>
      <c r="BL168" s="246">
        <v>0.93834509737222549</v>
      </c>
      <c r="BM168" s="246">
        <v>0.96241176970830855</v>
      </c>
      <c r="BN168" s="246">
        <v>1</v>
      </c>
      <c r="BP168" s="246">
        <v>0.11534589289821071</v>
      </c>
      <c r="BQ168" s="246">
        <v>0.16891453735761511</v>
      </c>
      <c r="BR168" s="246">
        <v>0.25310254247151986</v>
      </c>
      <c r="BS168" s="246">
        <v>0.33729054758542465</v>
      </c>
      <c r="BT168" s="246">
        <v>0.42147855269932943</v>
      </c>
      <c r="BU168" s="246">
        <v>0.50566655781323422</v>
      </c>
      <c r="BV168" s="246">
        <v>0.59053489867282982</v>
      </c>
      <c r="BW168" s="246">
        <v>0.67472290378673461</v>
      </c>
      <c r="BX168" s="246">
        <v>0.75805623712011527</v>
      </c>
      <c r="BY168" s="246">
        <v>0.8328853736323597</v>
      </c>
      <c r="BZ168" s="246">
        <v>0.90816246984548354</v>
      </c>
      <c r="CA168" s="246">
        <v>1</v>
      </c>
      <c r="CC168" s="452">
        <f t="shared" si="498"/>
        <v>6142</v>
      </c>
      <c r="CD168" s="452">
        <f t="shared" si="498"/>
        <v>6232</v>
      </c>
      <c r="CE168" s="452">
        <f t="shared" si="498"/>
        <v>7322</v>
      </c>
      <c r="CF168" s="452">
        <f t="shared" si="498"/>
        <v>8381</v>
      </c>
      <c r="CG168" s="452">
        <f t="shared" si="498"/>
        <v>8827</v>
      </c>
      <c r="CH168" s="452">
        <f t="shared" si="498"/>
        <v>9149</v>
      </c>
      <c r="CI168" s="452">
        <f t="shared" si="498"/>
        <v>9912</v>
      </c>
      <c r="CJ168" s="452">
        <f t="shared" si="498"/>
        <v>10597</v>
      </c>
      <c r="CK168" s="452">
        <f t="shared" si="498"/>
        <v>10882</v>
      </c>
      <c r="CL168" s="452">
        <f t="shared" si="498"/>
        <v>11034</v>
      </c>
      <c r="CM168" s="452">
        <f t="shared" si="498"/>
        <v>11317</v>
      </c>
      <c r="CN168" s="452">
        <f t="shared" si="498"/>
        <v>11759</v>
      </c>
      <c r="CP168" s="453">
        <f t="shared" si="499"/>
        <v>1356.3408199999999</v>
      </c>
      <c r="CQ168" s="453">
        <f t="shared" si="499"/>
        <v>1986.249153333333</v>
      </c>
      <c r="CR168" s="453">
        <f t="shared" si="499"/>
        <v>2976.2074866666662</v>
      </c>
      <c r="CS168" s="453">
        <f t="shared" si="499"/>
        <v>3966.1658199999993</v>
      </c>
      <c r="CT168" s="453">
        <f t="shared" si="499"/>
        <v>4956.1241533333323</v>
      </c>
      <c r="CU168" s="453">
        <f t="shared" si="499"/>
        <v>5946.0824866666653</v>
      </c>
      <c r="CV168" s="453">
        <f t="shared" si="499"/>
        <v>6944.0408199999983</v>
      </c>
      <c r="CW168" s="453">
        <f t="shared" si="499"/>
        <v>7933.9991533333314</v>
      </c>
      <c r="CX168" s="453">
        <f t="shared" si="499"/>
        <v>8913.9074866666633</v>
      </c>
      <c r="CY168" s="453">
        <f t="shared" si="499"/>
        <v>9793.8158199999962</v>
      </c>
      <c r="CZ168" s="453">
        <f t="shared" si="499"/>
        <v>10678.991666659997</v>
      </c>
      <c r="DA168" s="453">
        <f t="shared" si="499"/>
        <v>11758.899999993326</v>
      </c>
      <c r="DC168" s="397">
        <v>6142000000</v>
      </c>
      <c r="DD168" s="397">
        <v>6232000000</v>
      </c>
      <c r="DE168" s="397">
        <v>7322000000</v>
      </c>
      <c r="DF168" s="397">
        <v>8381000000</v>
      </c>
      <c r="DG168" s="397">
        <v>8827000000</v>
      </c>
      <c r="DH168" s="397">
        <v>9149000000</v>
      </c>
      <c r="DI168" s="397">
        <v>9912000000</v>
      </c>
      <c r="DJ168" s="397">
        <v>10597000000</v>
      </c>
      <c r="DK168" s="397">
        <v>10882000000</v>
      </c>
      <c r="DL168" s="397">
        <v>11034000000</v>
      </c>
      <c r="DM168" s="397">
        <v>11317000000</v>
      </c>
      <c r="DN168" s="397">
        <v>11759000000</v>
      </c>
      <c r="DP168" s="397">
        <v>1356340820</v>
      </c>
      <c r="DQ168" s="397">
        <v>1986249153.333333</v>
      </c>
      <c r="DR168" s="397">
        <v>2976207486.666666</v>
      </c>
      <c r="DS168" s="397">
        <v>3966165819.999999</v>
      </c>
      <c r="DT168" s="397">
        <v>4956124153.3333321</v>
      </c>
      <c r="DU168" s="397">
        <v>5946082486.6666651</v>
      </c>
      <c r="DV168" s="397">
        <v>6944040819.9999981</v>
      </c>
      <c r="DW168" s="397">
        <v>7933999153.3333311</v>
      </c>
      <c r="DX168" s="397">
        <v>8913907486.6666641</v>
      </c>
      <c r="DY168" s="397">
        <v>9793815819.9999962</v>
      </c>
      <c r="DZ168" s="397">
        <v>10678991666.659996</v>
      </c>
      <c r="EA168" s="397">
        <v>11758899999.993326</v>
      </c>
      <c r="EC168" s="452">
        <v>1000000</v>
      </c>
      <c r="ED168" s="453">
        <v>1000000</v>
      </c>
      <c r="EE168" s="453">
        <v>1000000</v>
      </c>
      <c r="EF168" s="453">
        <v>1000000</v>
      </c>
      <c r="EG168" s="453">
        <v>1000000</v>
      </c>
      <c r="EH168" s="453">
        <v>1000000</v>
      </c>
      <c r="EI168" s="453">
        <v>1000000</v>
      </c>
      <c r="EJ168" s="453">
        <v>1000000</v>
      </c>
      <c r="EK168" s="453">
        <v>1000000</v>
      </c>
      <c r="EL168" s="453">
        <v>1000000</v>
      </c>
      <c r="EM168" s="453">
        <v>1000000</v>
      </c>
      <c r="EN168" s="453">
        <v>1000000</v>
      </c>
      <c r="EP168" s="453">
        <v>1000000</v>
      </c>
      <c r="EQ168" s="453">
        <v>1000000</v>
      </c>
      <c r="ER168" s="453">
        <v>1000000</v>
      </c>
      <c r="ES168" s="453">
        <v>1000000</v>
      </c>
      <c r="ET168" s="453">
        <v>1000000</v>
      </c>
      <c r="EU168" s="453">
        <v>1000000</v>
      </c>
      <c r="EV168" s="453">
        <v>1000000</v>
      </c>
      <c r="EW168" s="453">
        <v>1000000</v>
      </c>
      <c r="EX168" s="453">
        <v>1000000</v>
      </c>
      <c r="EY168" s="453">
        <v>1000000</v>
      </c>
      <c r="EZ168" s="453">
        <v>1000000</v>
      </c>
      <c r="FA168" s="453">
        <v>1000000</v>
      </c>
    </row>
    <row r="169" spans="1:157" ht="22.5" customHeight="1">
      <c r="B169" s="1" t="s">
        <v>183</v>
      </c>
      <c r="C169" s="1" t="s">
        <v>184</v>
      </c>
      <c r="D169" s="1" t="s">
        <v>161</v>
      </c>
      <c r="E169" s="1" t="s">
        <v>162</v>
      </c>
      <c r="F169" s="1">
        <v>3</v>
      </c>
      <c r="G169" s="1" t="s">
        <v>161</v>
      </c>
      <c r="H169" s="1" t="s">
        <v>161</v>
      </c>
      <c r="I169" s="1" t="s">
        <v>161</v>
      </c>
      <c r="J169" s="1" t="s">
        <v>161</v>
      </c>
      <c r="K169" s="1" t="s">
        <v>161</v>
      </c>
      <c r="L169" s="1" t="s">
        <v>161</v>
      </c>
      <c r="M169" s="1" t="s">
        <v>161</v>
      </c>
      <c r="N169" s="1" t="s">
        <v>161</v>
      </c>
      <c r="O169" s="1" t="s">
        <v>161</v>
      </c>
      <c r="T169" s="291" t="s">
        <v>166</v>
      </c>
      <c r="U169" s="388"/>
      <c r="V169" s="170" t="s">
        <v>166</v>
      </c>
      <c r="W169" s="334">
        <f>(+SUMIFS('[1]SIIF 30 de Junio 2026'!$P$4:$P$749,'[1]SIIF 30 de Junio 2026'!$A$4:$A$749,$B169,'[1]SIIF 30 de Junio 2026'!$B$4:$B$749,$C169,'[1]SIIF 30 de Junio 2026'!$C$4:$C$749,$D169,'[1]SIIF 30 de Junio 2026'!$D$4:$D$749,$E169,'[1]SIIF 30 de Junio 2026'!$E$4:$E$749,$F169,'[1]SIIF 30 de Junio 2026'!$F$4:$F$749,$G169,'[1]SIIF 30 de Junio 2026'!$G$4:$G$749,$H169,'[1]SIIF 30 de Junio 2026'!$H$4:$H$749,$I169,'[1]SIIF 30 de Junio 2026'!$I$4:$I$749,$J169,'[1]SIIF 30 de Junio 2026'!$J$4:$J$749,$K169,'[1]SIIF 30 de Junio 2026'!$K$4:$K$749,$L169,'[1]SIIF 30 de Junio 2026'!$L$4:$L$749,$M169,'[1]SIIF 30 de Junio 2026'!$M$4:$M$749,$N169,'[1]SIIF 30 de Junio 2026'!$N$4:$N$749,$O169)/1000000)</f>
        <v>2637666.1</v>
      </c>
      <c r="X169" s="290">
        <v>0</v>
      </c>
      <c r="Y169" s="334">
        <f>(+SUMIFS('[1]SIIF 30 de Junio 2026'!$R$4:$R$749,'[1]SIIF 30 de Junio 2026'!$A$4:$A$749,$B169,'[1]SIIF 30 de Junio 2026'!$B$4:$B$749,$C169,'[1]SIIF 30 de Junio 2026'!$C$4:$C$749,$D169,'[1]SIIF 30 de Junio 2026'!$D$4:$D$749,$E169,'[1]SIIF 30 de Junio 2026'!$E$4:$E$749,$F169,'[1]SIIF 30 de Junio 2026'!$F$4:$F$749,$G169,'[1]SIIF 30 de Junio 2026'!$G$4:$G$749,$H169,'[1]SIIF 30 de Junio 2026'!$H$4:$H$749,$I169,'[1]SIIF 30 de Junio 2026'!$I$4:$I$749,$J169,'[1]SIIF 30 de Junio 2026'!$J$4:$J$749,$K169,'[1]SIIF 30 de Junio 2026'!$K$4:$K$749,$L169,'[1]SIIF 30 de Junio 2026'!$L$4:$L$749,$M169,'[1]SIIF 30 de Junio 2026'!$M$4:$M$749,$N169,'[1]SIIF 30 de Junio 2026'!$N$4:$N$749,$O169)/1000000)</f>
        <v>0</v>
      </c>
      <c r="Z169" s="290"/>
      <c r="AA169" s="334">
        <f>(+SUMIFS('[1]SIIF 30 de Junio 2026'!$Q$4:$Q$749,'[1]SIIF 30 de Junio 2026'!$A$4:$A$749,$B169,'[1]SIIF 30 de Junio 2026'!$B$4:$B$749,$C169,'[1]SIIF 30 de Junio 2026'!$C$4:$C$749,$D169,'[1]SIIF 30 de Junio 2026'!$D$4:$D$749,$E169,'[1]SIIF 30 de Junio 2026'!$E$4:$E$749,$F169,'[1]SIIF 30 de Junio 2026'!$F$4:$F$749,$G169,'[1]SIIF 30 de Junio 2026'!$G$4:$G$749,$H169,'[1]SIIF 30 de Junio 2026'!$H$4:$H$749,$I169,'[1]SIIF 30 de Junio 2026'!$I$4:$I$749,$J169,'[1]SIIF 30 de Junio 2026'!$J$4:$J$749,$K169,'[1]SIIF 30 de Junio 2026'!$K$4:$K$749,$L169,'[1]SIIF 30 de Junio 2026'!$L$4:$L$749,$M169,'[1]SIIF 30 de Junio 2026'!$M$4:$M$749,$N169,'[1]SIIF 30 de Junio 2026'!$N$4:$N$749,$O169)/1000000)</f>
        <v>0</v>
      </c>
      <c r="AB169" s="290"/>
      <c r="AC169" s="290"/>
      <c r="AD169" s="397">
        <f>W169-Y169+AA169</f>
        <v>2637666.1</v>
      </c>
      <c r="AE169" s="334">
        <f>(+SUMIFS('[1]SIIF 30 de Junio 2026'!$T$4:$T$749,'[1]SIIF 30 de Junio 2026'!$A$4:$A$749,$B169,'[1]SIIF 30 de Junio 2026'!$B$4:$B$749,$C169,'[1]SIIF 30 de Junio 2026'!$C$4:$C$749,$D169,'[1]SIIF 30 de Junio 2026'!$D$4:$D$749,$E169,'[1]SIIF 30 de Junio 2026'!$E$4:$E$749,$F169,'[1]SIIF 30 de Junio 2026'!$F$4:$F$749,$G169,'[1]SIIF 30 de Junio 2026'!$G$4:$G$749,$H169,'[1]SIIF 30 de Junio 2026'!$H$4:$H$749,$I169,'[1]SIIF 30 de Junio 2026'!$I$4:$I$749,$J169,'[1]SIIF 30 de Junio 2026'!$J$4:$J$749,$K169,'[1]SIIF 30 de Junio 2026'!$K$4:$K$749,$L169,'[1]SIIF 30 de Junio 2026'!$L$4:$L$749,$M169,'[1]SIIF 30 de Junio 2026'!$M$4:$M$749,$N169,'[1]SIIF 30 de Junio 2026'!$N$4:$N$749,$O169)/1000000)</f>
        <v>3062.8</v>
      </c>
      <c r="AF169" s="334">
        <f>(+SUMIFS('[1]SIIF 30 de Junio 2026'!$U$4:$U$749,'[1]SIIF 30 de Junio 2026'!$A$4:$A$749,$B169,'[1]SIIF 30 de Junio 2026'!$B$4:$B$749,$C169,'[1]SIIF 30 de Junio 2026'!$C$4:$C$749,$D169,'[1]SIIF 30 de Junio 2026'!$D$4:$D$749,$E169,'[1]SIIF 30 de Junio 2026'!$E$4:$E$749,$F169,'[1]SIIF 30 de Junio 2026'!$F$4:$F$749,$G169,'[1]SIIF 30 de Junio 2026'!$G$4:$G$749,$H169,'[1]SIIF 30 de Junio 2026'!$H$4:$H$749,$I169,'[1]SIIF 30 de Junio 2026'!$I$4:$I$749,$J169,'[1]SIIF 30 de Junio 2026'!$J$4:$J$749,$K169,'[1]SIIF 30 de Junio 2026'!$K$4:$K$749,$L169,'[1]SIIF 30 de Junio 2026'!$L$4:$L$749,$M169,'[1]SIIF 30 de Junio 2026'!$M$4:$M$749,$N169,'[1]SIIF 30 de Junio 2026'!$N$4:$N$749,$O169)/1000000)</f>
        <v>1629898.828918</v>
      </c>
      <c r="AG169" s="334">
        <f t="shared" ref="AG169:AG171" si="501">AD169-AE169-AF169</f>
        <v>1004704.4710820003</v>
      </c>
      <c r="AH169" s="397">
        <f>+SUMIFS('[1]SIIF 30 de Junio 2026'!$W$4:$W$749,'[1]SIIF 30 de Junio 2026'!$A$4:$A$749,$B169,'[1]SIIF 30 de Junio 2026'!$B$4:$B$749,$C169,'[1]SIIF 30 de Junio 2026'!$C$4:$C$749,$D169,'[1]SIIF 30 de Junio 2026'!$D$4:$D$749,$E169,'[1]SIIF 30 de Junio 2026'!$E$4:$E$749,$F169,'[1]SIIF 30 de Junio 2026'!$F$4:$F$749,$G169,'[1]SIIF 30 de Junio 2026'!$G$4:$G$749,$H169,'[1]SIIF 30 de Junio 2026'!$H$4:$H$749,$I169,'[1]SIIF 30 de Junio 2026'!$I$4:$I$749,$J169,'[1]SIIF 30 de Junio 2026'!$J$4:$J$749,$K169,'[1]SIIF 30 de Junio 2026'!$K$4:$K$749,$L169,'[1]SIIF 30 de Junio 2026'!$L$4:$L$749,$M169,'[1]SIIF 30 de Junio 2026'!$M$4:$M$749,$N169,'[1]SIIF 30 de Junio 2026'!$N$4:$N$749,$O169)/1000000</f>
        <v>1629871.8823279999</v>
      </c>
      <c r="AI169" s="173">
        <f t="shared" si="485"/>
        <v>0.61792198880972837</v>
      </c>
      <c r="AJ169" s="212"/>
      <c r="AK169" s="240">
        <f>INDEX(CC169:CN169,MATCH($W$1,$CC$86:$CN$86,0))</f>
        <v>1632924.253</v>
      </c>
      <c r="AL169" s="240">
        <f t="shared" si="496"/>
        <v>-3052.3706720001064</v>
      </c>
      <c r="AM169" s="166">
        <f t="shared" si="486"/>
        <v>0.61907921286928769</v>
      </c>
      <c r="AN169" s="397">
        <f>+SUMIFS('[1]SIIF 30 de Junio 2026'!$X$4:$X$749,'[1]SIIF 30 de Junio 2026'!$A$4:$A$749,$B169,'[1]SIIF 30 de Junio 2026'!$B$4:$B$749,$C169,'[1]SIIF 30 de Junio 2026'!$C$4:$C$749,$D169,'[1]SIIF 30 de Junio 2026'!$D$4:$D$749,$E169,'[1]SIIF 30 de Junio 2026'!$E$4:$E$749,$F169,'[1]SIIF 30 de Junio 2026'!$F$4:$F$749,$G169,'[1]SIIF 30 de Junio 2026'!$G$4:$G$749,$H169,'[1]SIIF 30 de Junio 2026'!$H$4:$H$749,$I169,'[1]SIIF 30 de Junio 2026'!$I$4:$I$749,$J169,'[1]SIIF 30 de Junio 2026'!$J$4:$J$749,$K169,'[1]SIIF 30 de Junio 2026'!$K$4:$K$749,$L169,'[1]SIIF 30 de Junio 2026'!$L$4:$L$749,$M169,'[1]SIIF 30 de Junio 2026'!$M$4:$M$749,$N169,'[1]SIIF 30 de Junio 2026'!$N$4:$N$749,$O169)/1000000</f>
        <v>1629871.8823279999</v>
      </c>
      <c r="AO169" s="173">
        <f t="shared" si="487"/>
        <v>0.61792198880972837</v>
      </c>
      <c r="AP169" s="212"/>
      <c r="AQ169" s="240">
        <f>INDEX(CP169:DA169,MATCH($W$1,$CP$86:$DA$86,0))</f>
        <v>1632924.253</v>
      </c>
      <c r="AR169" s="240">
        <f t="shared" si="500"/>
        <v>-3052.3706720001064</v>
      </c>
      <c r="AS169" s="166">
        <f t="shared" si="488"/>
        <v>0.61907921286928769</v>
      </c>
      <c r="AT169" s="397">
        <f>+SUMIFS('[1]SIIF 30 de Junio 2026'!$Z$4:$Z$749,'[1]SIIF 30 de Junio 2026'!$A$4:$A$749,$B169,'[1]SIIF 30 de Junio 2026'!$B$4:$B$749,$C169,'[1]SIIF 30 de Junio 2026'!$C$4:$C$749,$D169,'[1]SIIF 30 de Junio 2026'!$D$4:$D$749,$E169,'[1]SIIF 30 de Junio 2026'!$E$4:$E$749,$F169,'[1]SIIF 30 de Junio 2026'!$F$4:$F$749,$G169,'[1]SIIF 30 de Junio 2026'!$G$4:$G$749,$H169,'[1]SIIF 30 de Junio 2026'!$H$4:$H$749,$I169,'[1]SIIF 30 de Junio 2026'!$I$4:$I$749,$J169,'[1]SIIF 30 de Junio 2026'!$J$4:$J$749,$K169,'[1]SIIF 30 de Junio 2026'!$K$4:$K$749,$L169,'[1]SIIF 30 de Junio 2026'!$L$4:$L$749,$M169,'[1]SIIF 30 de Junio 2026'!$M$4:$M$749,$N169,'[1]SIIF 30 de Junio 2026'!$N$4:$N$749,$O169)/1000000</f>
        <v>1629871.8823279999</v>
      </c>
      <c r="AU169" s="173">
        <f t="shared" si="489"/>
        <v>0.61792198880972837</v>
      </c>
      <c r="AV169" s="397">
        <f>+AD169-AH169</f>
        <v>1007794.2176720002</v>
      </c>
      <c r="AW169" s="332">
        <f>+AH169-AN169</f>
        <v>0</v>
      </c>
      <c r="AX169" s="333">
        <f t="shared" si="497"/>
        <v>1007794.2176720002</v>
      </c>
      <c r="AY169" s="366"/>
      <c r="AZ169" s="186">
        <f>AD169*AS169</f>
        <v>1632924.253000004</v>
      </c>
      <c r="BA169" s="168">
        <f>IF(AND(AZ169=0,AN169&gt;AZ169),1,IFERROR(AN169/AZ169,1))</f>
        <v>0.99813073345784642</v>
      </c>
      <c r="BC169" s="509">
        <v>5.9676620933938676E-3</v>
      </c>
      <c r="BD169" s="246">
        <v>0.61906307625518031</v>
      </c>
      <c r="BE169" s="246">
        <v>0.61907122740061904</v>
      </c>
      <c r="BF169" s="246">
        <v>0.6190785255192095</v>
      </c>
      <c r="BG169" s="246">
        <v>0.6190785255192095</v>
      </c>
      <c r="BH169" s="246">
        <v>0.61907921286928769</v>
      </c>
      <c r="BI169" s="246">
        <v>0.61952904236059447</v>
      </c>
      <c r="BJ169" s="246">
        <v>0.99865208602408251</v>
      </c>
      <c r="BK169" s="246">
        <v>0.99865938414267308</v>
      </c>
      <c r="BL169" s="246">
        <v>0.9990537416139732</v>
      </c>
      <c r="BM169" s="246">
        <v>0.99944080096668408</v>
      </c>
      <c r="BN169" s="246">
        <v>1</v>
      </c>
      <c r="BP169" s="246">
        <v>5.9676620933938676E-3</v>
      </c>
      <c r="BQ169" s="246">
        <v>0.61906307625518031</v>
      </c>
      <c r="BR169" s="246">
        <v>0.61907122740061904</v>
      </c>
      <c r="BS169" s="246">
        <v>0.6190785255192095</v>
      </c>
      <c r="BT169" s="246">
        <v>0.6190785255192095</v>
      </c>
      <c r="BU169" s="246">
        <v>0.61907921286928769</v>
      </c>
      <c r="BV169" s="246">
        <v>0.61952904236059447</v>
      </c>
      <c r="BW169" s="246">
        <v>0.99865208602408251</v>
      </c>
      <c r="BX169" s="246">
        <v>0.99865938414267308</v>
      </c>
      <c r="BY169" s="246">
        <v>0.9990537416139732</v>
      </c>
      <c r="BZ169" s="246">
        <v>0.99944080096668408</v>
      </c>
      <c r="CA169" s="246">
        <v>1</v>
      </c>
      <c r="CC169" s="452">
        <f t="shared" si="498"/>
        <v>15740.7</v>
      </c>
      <c r="CD169" s="452">
        <f t="shared" si="498"/>
        <v>1632881.69</v>
      </c>
      <c r="CE169" s="452">
        <f t="shared" si="498"/>
        <v>1632903.19</v>
      </c>
      <c r="CF169" s="452">
        <f t="shared" si="498"/>
        <v>1632922.44</v>
      </c>
      <c r="CG169" s="452">
        <f t="shared" si="498"/>
        <v>1632922.44</v>
      </c>
      <c r="CH169" s="452">
        <f t="shared" si="498"/>
        <v>1632924.253</v>
      </c>
      <c r="CI169" s="452">
        <f t="shared" si="498"/>
        <v>1634110.753</v>
      </c>
      <c r="CJ169" s="452">
        <f t="shared" si="498"/>
        <v>2634110.753</v>
      </c>
      <c r="CK169" s="452">
        <f t="shared" si="498"/>
        <v>2634130.003</v>
      </c>
      <c r="CL169" s="452">
        <f t="shared" si="498"/>
        <v>2635170.1863333299</v>
      </c>
      <c r="CM169" s="452">
        <f t="shared" si="498"/>
        <v>2636191.1196666635</v>
      </c>
      <c r="CN169" s="452">
        <f t="shared" si="498"/>
        <v>2637666.0999999936</v>
      </c>
      <c r="CP169" s="453">
        <f t="shared" si="499"/>
        <v>15740.7</v>
      </c>
      <c r="CQ169" s="453">
        <f t="shared" si="499"/>
        <v>1632881.69</v>
      </c>
      <c r="CR169" s="453">
        <f t="shared" si="499"/>
        <v>1632903.19</v>
      </c>
      <c r="CS169" s="453">
        <f t="shared" si="499"/>
        <v>1632922.44</v>
      </c>
      <c r="CT169" s="453">
        <f t="shared" si="499"/>
        <v>1632922.44</v>
      </c>
      <c r="CU169" s="453">
        <f t="shared" si="499"/>
        <v>1632924.253</v>
      </c>
      <c r="CV169" s="453">
        <f t="shared" si="499"/>
        <v>1634110.753</v>
      </c>
      <c r="CW169" s="453">
        <f t="shared" si="499"/>
        <v>2634110.753</v>
      </c>
      <c r="CX169" s="453">
        <f t="shared" si="499"/>
        <v>2634130.003</v>
      </c>
      <c r="CY169" s="453">
        <f t="shared" si="499"/>
        <v>2635170.1863333299</v>
      </c>
      <c r="CZ169" s="453">
        <f t="shared" si="499"/>
        <v>2636191.1196666635</v>
      </c>
      <c r="DA169" s="453">
        <f t="shared" si="499"/>
        <v>2637666.0999999936</v>
      </c>
      <c r="DC169" s="397">
        <v>15740700000</v>
      </c>
      <c r="DD169" s="397">
        <v>1632881690000</v>
      </c>
      <c r="DE169" s="397">
        <v>1632903190000</v>
      </c>
      <c r="DF169" s="397">
        <v>1632922440000</v>
      </c>
      <c r="DG169" s="397">
        <v>1632922440000</v>
      </c>
      <c r="DH169" s="397">
        <v>1632924253000</v>
      </c>
      <c r="DI169" s="397">
        <v>1634110753000</v>
      </c>
      <c r="DJ169" s="397">
        <v>2634110753000</v>
      </c>
      <c r="DK169" s="397">
        <v>2634130003000</v>
      </c>
      <c r="DL169" s="397">
        <v>2635170186333.3301</v>
      </c>
      <c r="DM169" s="397">
        <v>2636191119666.6636</v>
      </c>
      <c r="DN169" s="397">
        <v>2637666099999.9937</v>
      </c>
      <c r="DP169" s="397">
        <v>15740700000</v>
      </c>
      <c r="DQ169" s="397">
        <v>1632881690000</v>
      </c>
      <c r="DR169" s="397">
        <v>1632903190000</v>
      </c>
      <c r="DS169" s="397">
        <v>1632922440000</v>
      </c>
      <c r="DT169" s="397">
        <v>1632922440000</v>
      </c>
      <c r="DU169" s="397">
        <v>1632924253000</v>
      </c>
      <c r="DV169" s="397">
        <v>1634110753000</v>
      </c>
      <c r="DW169" s="397">
        <v>2634110753000</v>
      </c>
      <c r="DX169" s="397">
        <v>2634130003000</v>
      </c>
      <c r="DY169" s="397">
        <v>2635170186333.3301</v>
      </c>
      <c r="DZ169" s="397">
        <v>2636191119666.6636</v>
      </c>
      <c r="EA169" s="397">
        <v>2637666099999.9937</v>
      </c>
      <c r="EC169" s="452">
        <v>1000000</v>
      </c>
      <c r="ED169" s="453">
        <v>1000000</v>
      </c>
      <c r="EE169" s="453">
        <v>1000000</v>
      </c>
      <c r="EF169" s="453">
        <v>1000000</v>
      </c>
      <c r="EG169" s="453">
        <v>1000000</v>
      </c>
      <c r="EH169" s="453">
        <v>1000000</v>
      </c>
      <c r="EI169" s="453">
        <v>1000000</v>
      </c>
      <c r="EJ169" s="453">
        <v>1000000</v>
      </c>
      <c r="EK169" s="453">
        <v>1000000</v>
      </c>
      <c r="EL169" s="453">
        <v>1000000</v>
      </c>
      <c r="EM169" s="453">
        <v>1000000</v>
      </c>
      <c r="EN169" s="453">
        <v>1000000</v>
      </c>
      <c r="EP169" s="453">
        <v>1000000</v>
      </c>
      <c r="EQ169" s="453">
        <v>1000000</v>
      </c>
      <c r="ER169" s="453">
        <v>1000000</v>
      </c>
      <c r="ES169" s="453">
        <v>1000000</v>
      </c>
      <c r="ET169" s="453">
        <v>1000000</v>
      </c>
      <c r="EU169" s="453">
        <v>1000000</v>
      </c>
      <c r="EV169" s="453">
        <v>1000000</v>
      </c>
      <c r="EW169" s="453">
        <v>1000000</v>
      </c>
      <c r="EX169" s="453">
        <v>1000000</v>
      </c>
      <c r="EY169" s="453">
        <v>1000000</v>
      </c>
      <c r="EZ169" s="453">
        <v>1000000</v>
      </c>
      <c r="FA169" s="453">
        <v>1000000</v>
      </c>
    </row>
    <row r="170" spans="1:157" ht="22.5" customHeight="1">
      <c r="B170" s="1" t="s">
        <v>183</v>
      </c>
      <c r="C170" s="1" t="s">
        <v>184</v>
      </c>
      <c r="D170" s="1" t="s">
        <v>161</v>
      </c>
      <c r="E170" s="1" t="s">
        <v>162</v>
      </c>
      <c r="F170" s="1">
        <v>5</v>
      </c>
      <c r="G170" s="1" t="s">
        <v>161</v>
      </c>
      <c r="H170" s="1" t="s">
        <v>161</v>
      </c>
      <c r="I170" s="1" t="s">
        <v>161</v>
      </c>
      <c r="J170" s="1" t="s">
        <v>161</v>
      </c>
      <c r="K170" s="1" t="s">
        <v>161</v>
      </c>
      <c r="L170" s="1" t="s">
        <v>161</v>
      </c>
      <c r="M170" s="1" t="s">
        <v>161</v>
      </c>
      <c r="N170" s="1" t="s">
        <v>161</v>
      </c>
      <c r="O170" s="1" t="s">
        <v>161</v>
      </c>
      <c r="T170" s="291" t="s">
        <v>167</v>
      </c>
      <c r="U170" s="388"/>
      <c r="V170" s="170" t="s">
        <v>167</v>
      </c>
      <c r="W170" s="334">
        <f>(+SUMIFS('[1]SIIF 30 de Junio 2026'!$P$4:$P$749,'[1]SIIF 30 de Junio 2026'!$A$4:$A$749,$B170,'[1]SIIF 30 de Junio 2026'!$B$4:$B$749,$C170,'[1]SIIF 30 de Junio 2026'!$C$4:$C$749,$D170,'[1]SIIF 30 de Junio 2026'!$D$4:$D$749,$E170,'[1]SIIF 30 de Junio 2026'!$E$4:$E$749,$F170,'[1]SIIF 30 de Junio 2026'!$F$4:$F$749,$G170,'[1]SIIF 30 de Junio 2026'!$G$4:$G$749,$H170,'[1]SIIF 30 de Junio 2026'!$H$4:$H$749,$I170,'[1]SIIF 30 de Junio 2026'!$I$4:$I$749,$J170,'[1]SIIF 30 de Junio 2026'!$J$4:$J$749,$K170,'[1]SIIF 30 de Junio 2026'!$K$4:$K$749,$L170,'[1]SIIF 30 de Junio 2026'!$L$4:$L$749,$M170,'[1]SIIF 30 de Junio 2026'!$M$4:$M$749,$N170,'[1]SIIF 30 de Junio 2026'!$N$4:$N$749,$O170)/1000000)</f>
        <v>51189.9</v>
      </c>
      <c r="X170" s="290">
        <v>0</v>
      </c>
      <c r="Y170" s="334">
        <f>(+SUMIFS('[1]SIIF 30 de Junio 2026'!$R$4:$R$749,'[1]SIIF 30 de Junio 2026'!$A$4:$A$749,$B170,'[1]SIIF 30 de Junio 2026'!$B$4:$B$749,$C170,'[1]SIIF 30 de Junio 2026'!$C$4:$C$749,$D170,'[1]SIIF 30 de Junio 2026'!$D$4:$D$749,$E170,'[1]SIIF 30 de Junio 2026'!$E$4:$E$749,$F170,'[1]SIIF 30 de Junio 2026'!$F$4:$F$749,$G170,'[1]SIIF 30 de Junio 2026'!$G$4:$G$749,$H170,'[1]SIIF 30 de Junio 2026'!$H$4:$H$749,$I170,'[1]SIIF 30 de Junio 2026'!$I$4:$I$749,$J170,'[1]SIIF 30 de Junio 2026'!$J$4:$J$749,$K170,'[1]SIIF 30 de Junio 2026'!$K$4:$K$749,$L170,'[1]SIIF 30 de Junio 2026'!$L$4:$L$749,$M170,'[1]SIIF 30 de Junio 2026'!$M$4:$M$749,$N170,'[1]SIIF 30 de Junio 2026'!$N$4:$N$749,$O170)/1000000)</f>
        <v>0</v>
      </c>
      <c r="Z170" s="290"/>
      <c r="AA170" s="334">
        <f>(+SUMIFS('[1]SIIF 30 de Junio 2026'!$Q$4:$Q$749,'[1]SIIF 30 de Junio 2026'!$A$4:$A$749,$B170,'[1]SIIF 30 de Junio 2026'!$B$4:$B$749,$C170,'[1]SIIF 30 de Junio 2026'!$C$4:$C$749,$D170,'[1]SIIF 30 de Junio 2026'!$D$4:$D$749,$E170,'[1]SIIF 30 de Junio 2026'!$E$4:$E$749,$F170,'[1]SIIF 30 de Junio 2026'!$F$4:$F$749,$G170,'[1]SIIF 30 de Junio 2026'!$G$4:$G$749,$H170,'[1]SIIF 30 de Junio 2026'!$H$4:$H$749,$I170,'[1]SIIF 30 de Junio 2026'!$I$4:$I$749,$J170,'[1]SIIF 30 de Junio 2026'!$J$4:$J$749,$K170,'[1]SIIF 30 de Junio 2026'!$K$4:$K$749,$L170,'[1]SIIF 30 de Junio 2026'!$L$4:$L$749,$M170,'[1]SIIF 30 de Junio 2026'!$M$4:$M$749,$N170,'[1]SIIF 30 de Junio 2026'!$N$4:$N$749,$O170)/1000000)</f>
        <v>0</v>
      </c>
      <c r="AB170" s="290"/>
      <c r="AC170" s="290"/>
      <c r="AD170" s="397">
        <f>W170-Y170+AA170</f>
        <v>51189.9</v>
      </c>
      <c r="AE170" s="334">
        <f>(+SUMIFS('[1]SIIF 30 de Junio 2026'!$T$4:$T$749,'[1]SIIF 30 de Junio 2026'!$A$4:$A$749,$B170,'[1]SIIF 30 de Junio 2026'!$B$4:$B$749,$C170,'[1]SIIF 30 de Junio 2026'!$C$4:$C$749,$D170,'[1]SIIF 30 de Junio 2026'!$D$4:$D$749,$E170,'[1]SIIF 30 de Junio 2026'!$E$4:$E$749,$F170,'[1]SIIF 30 de Junio 2026'!$F$4:$F$749,$G170,'[1]SIIF 30 de Junio 2026'!$G$4:$G$749,$H170,'[1]SIIF 30 de Junio 2026'!$H$4:$H$749,$I170,'[1]SIIF 30 de Junio 2026'!$I$4:$I$749,$J170,'[1]SIIF 30 de Junio 2026'!$J$4:$J$749,$K170,'[1]SIIF 30 de Junio 2026'!$K$4:$K$749,$L170,'[1]SIIF 30 de Junio 2026'!$L$4:$L$749,$M170,'[1]SIIF 30 de Junio 2026'!$M$4:$M$749,$N170,'[1]SIIF 30 de Junio 2026'!$N$4:$N$749,$O170)/1000000)</f>
        <v>0</v>
      </c>
      <c r="AF170" s="334">
        <f>(+SUMIFS('[1]SIIF 30 de Junio 2026'!$U$4:$U$749,'[1]SIIF 30 de Junio 2026'!$A$4:$A$749,$B170,'[1]SIIF 30 de Junio 2026'!$B$4:$B$749,$C170,'[1]SIIF 30 de Junio 2026'!$C$4:$C$749,$D170,'[1]SIIF 30 de Junio 2026'!$D$4:$D$749,$E170,'[1]SIIF 30 de Junio 2026'!$E$4:$E$749,$F170,'[1]SIIF 30 de Junio 2026'!$F$4:$F$749,$G170,'[1]SIIF 30 de Junio 2026'!$G$4:$G$749,$H170,'[1]SIIF 30 de Junio 2026'!$H$4:$H$749,$I170,'[1]SIIF 30 de Junio 2026'!$I$4:$I$749,$J170,'[1]SIIF 30 de Junio 2026'!$J$4:$J$749,$K170,'[1]SIIF 30 de Junio 2026'!$K$4:$K$749,$L170,'[1]SIIF 30 de Junio 2026'!$L$4:$L$749,$M170,'[1]SIIF 30 de Junio 2026'!$M$4:$M$749,$N170,'[1]SIIF 30 de Junio 2026'!$N$4:$N$749,$O170)/1000000)</f>
        <v>39435.309054999998</v>
      </c>
      <c r="AG170" s="334">
        <f t="shared" si="501"/>
        <v>11754.590945000004</v>
      </c>
      <c r="AH170" s="397">
        <f>+SUMIFS('[1]SIIF 30 de Junio 2026'!$W$4:$W$749,'[1]SIIF 30 de Junio 2026'!$A$4:$A$749,$B170,'[1]SIIF 30 de Junio 2026'!$B$4:$B$749,$C170,'[1]SIIF 30 de Junio 2026'!$C$4:$C$749,$D170,'[1]SIIF 30 de Junio 2026'!$D$4:$D$749,$E170,'[1]SIIF 30 de Junio 2026'!$E$4:$E$749,$F170,'[1]SIIF 30 de Junio 2026'!$F$4:$F$749,$G170,'[1]SIIF 30 de Junio 2026'!$G$4:$G$749,$H170,'[1]SIIF 30 de Junio 2026'!$H$4:$H$749,$I170,'[1]SIIF 30 de Junio 2026'!$I$4:$I$749,$J170,'[1]SIIF 30 de Junio 2026'!$J$4:$J$749,$K170,'[1]SIIF 30 de Junio 2026'!$K$4:$K$749,$L170,'[1]SIIF 30 de Junio 2026'!$L$4:$L$749,$M170,'[1]SIIF 30 de Junio 2026'!$M$4:$M$749,$N170,'[1]SIIF 30 de Junio 2026'!$N$4:$N$749,$O170)/1000000</f>
        <v>38287.232131080003</v>
      </c>
      <c r="AI170" s="173">
        <f t="shared" si="485"/>
        <v>0.7479450464072015</v>
      </c>
      <c r="AJ170" s="212"/>
      <c r="AK170" s="240">
        <f>INDEX(CC170:CN170,MATCH($W$1,$CC$86:$CN$86,0))</f>
        <v>34475</v>
      </c>
      <c r="AL170" s="240">
        <f t="shared" si="496"/>
        <v>3812.2321310800035</v>
      </c>
      <c r="AM170" s="166">
        <f t="shared" si="486"/>
        <v>0.67347138112912674</v>
      </c>
      <c r="AN170" s="397">
        <f>+SUMIFS('[1]SIIF 30 de Junio 2026'!$X$4:$X$749,'[1]SIIF 30 de Junio 2026'!$A$4:$A$749,$B170,'[1]SIIF 30 de Junio 2026'!$B$4:$B$749,$C170,'[1]SIIF 30 de Junio 2026'!$C$4:$C$749,$D170,'[1]SIIF 30 de Junio 2026'!$D$4:$D$749,$E170,'[1]SIIF 30 de Junio 2026'!$E$4:$E$749,$F170,'[1]SIIF 30 de Junio 2026'!$F$4:$F$749,$G170,'[1]SIIF 30 de Junio 2026'!$G$4:$G$749,$H170,'[1]SIIF 30 de Junio 2026'!$H$4:$H$749,$I170,'[1]SIIF 30 de Junio 2026'!$I$4:$I$749,$J170,'[1]SIIF 30 de Junio 2026'!$J$4:$J$749,$K170,'[1]SIIF 30 de Junio 2026'!$K$4:$K$749,$L170,'[1]SIIF 30 de Junio 2026'!$L$4:$L$749,$M170,'[1]SIIF 30 de Junio 2026'!$M$4:$M$749,$N170,'[1]SIIF 30 de Junio 2026'!$N$4:$N$749,$O170)/1000000</f>
        <v>15893.29761052</v>
      </c>
      <c r="AO170" s="173">
        <f t="shared" si="487"/>
        <v>0.31047721543742024</v>
      </c>
      <c r="AP170" s="212"/>
      <c r="AQ170" s="240">
        <f>INDEX(CP170:DA170,MATCH($W$1,$CP$86:$DA$86,0))</f>
        <v>17994</v>
      </c>
      <c r="AR170" s="240">
        <f t="shared" si="500"/>
        <v>-2100.7023894800004</v>
      </c>
      <c r="AS170" s="166">
        <f t="shared" si="488"/>
        <v>0.35151396757179137</v>
      </c>
      <c r="AT170" s="397">
        <f>+SUMIFS('[1]SIIF 30 de Junio 2026'!$Z$4:$Z$749,'[1]SIIF 30 de Junio 2026'!$A$4:$A$749,$B170,'[1]SIIF 30 de Junio 2026'!$B$4:$B$749,$C170,'[1]SIIF 30 de Junio 2026'!$C$4:$C$749,$D170,'[1]SIIF 30 de Junio 2026'!$D$4:$D$749,$E170,'[1]SIIF 30 de Junio 2026'!$E$4:$E$749,$F170,'[1]SIIF 30 de Junio 2026'!$F$4:$F$749,$G170,'[1]SIIF 30 de Junio 2026'!$G$4:$G$749,$H170,'[1]SIIF 30 de Junio 2026'!$H$4:$H$749,$I170,'[1]SIIF 30 de Junio 2026'!$I$4:$I$749,$J170,'[1]SIIF 30 de Junio 2026'!$J$4:$J$749,$K170,'[1]SIIF 30 de Junio 2026'!$K$4:$K$749,$L170,'[1]SIIF 30 de Junio 2026'!$L$4:$L$749,$M170,'[1]SIIF 30 de Junio 2026'!$M$4:$M$749,$N170,'[1]SIIF 30 de Junio 2026'!$N$4:$N$749,$O170)/1000000</f>
        <v>14312.68716852</v>
      </c>
      <c r="AU170" s="173">
        <f t="shared" si="489"/>
        <v>0.27959982669471906</v>
      </c>
      <c r="AV170" s="397">
        <f>+AD170-AH170</f>
        <v>12902.667868919998</v>
      </c>
      <c r="AW170" s="332">
        <f>+AH170-AN170</f>
        <v>22393.934520560004</v>
      </c>
      <c r="AX170" s="333">
        <f t="shared" si="497"/>
        <v>35296.602389480002</v>
      </c>
      <c r="AY170" s="366"/>
      <c r="AZ170" s="174">
        <f>AD170*AS170</f>
        <v>17993.964848603242</v>
      </c>
      <c r="BA170" s="168">
        <f>+AN170/AZ170</f>
        <v>0.88325712227640019</v>
      </c>
      <c r="BC170" s="509">
        <v>0.59027153740965033</v>
      </c>
      <c r="BD170" s="246">
        <v>0.59027153740965033</v>
      </c>
      <c r="BE170" s="246">
        <v>0.59034967767142021</v>
      </c>
      <c r="BF170" s="246">
        <v>0.59034967767142021</v>
      </c>
      <c r="BG170" s="246">
        <v>0.67347138112912674</v>
      </c>
      <c r="BH170" s="246">
        <v>0.67347138112912674</v>
      </c>
      <c r="BI170" s="246">
        <v>0.74149247899980464</v>
      </c>
      <c r="BJ170" s="246">
        <v>0.74502832584489154</v>
      </c>
      <c r="BK170" s="246">
        <v>0.74502832584489154</v>
      </c>
      <c r="BL170" s="246">
        <v>0.76260988474311386</v>
      </c>
      <c r="BM170" s="246">
        <v>1</v>
      </c>
      <c r="BN170" s="246">
        <v>1</v>
      </c>
      <c r="BP170" s="246">
        <v>0</v>
      </c>
      <c r="BQ170" s="246">
        <v>5.3662824770462983E-2</v>
      </c>
      <c r="BR170" s="246">
        <v>0.10732564954092597</v>
      </c>
      <c r="BS170" s="246">
        <v>0.16106661457315882</v>
      </c>
      <c r="BT170" s="246">
        <v>0.21472943934362179</v>
      </c>
      <c r="BU170" s="246">
        <v>0.35151396757179137</v>
      </c>
      <c r="BV170" s="246">
        <v>0.40517679234225434</v>
      </c>
      <c r="BW170" s="246">
        <v>0.52686071498339515</v>
      </c>
      <c r="BX170" s="246">
        <v>0.58405938659894507</v>
      </c>
      <c r="BY170" s="246">
        <v>0.6377222113694081</v>
      </c>
      <c r="BZ170" s="246">
        <v>0.70896659503809334</v>
      </c>
      <c r="CA170" s="246">
        <v>1</v>
      </c>
      <c r="CC170" s="452">
        <f t="shared" si="498"/>
        <v>30216</v>
      </c>
      <c r="CD170" s="452">
        <f t="shared" si="498"/>
        <v>30216</v>
      </c>
      <c r="CE170" s="452">
        <f t="shared" si="498"/>
        <v>30220</v>
      </c>
      <c r="CF170" s="452">
        <f t="shared" si="498"/>
        <v>30220</v>
      </c>
      <c r="CG170" s="452">
        <f t="shared" si="498"/>
        <v>34475</v>
      </c>
      <c r="CH170" s="452">
        <f t="shared" si="498"/>
        <v>34475</v>
      </c>
      <c r="CI170" s="452">
        <f t="shared" si="498"/>
        <v>37957</v>
      </c>
      <c r="CJ170" s="452">
        <f t="shared" si="498"/>
        <v>38138</v>
      </c>
      <c r="CK170" s="452">
        <f>DK170/EK170</f>
        <v>38138</v>
      </c>
      <c r="CL170" s="452">
        <f t="shared" si="498"/>
        <v>39038</v>
      </c>
      <c r="CM170" s="452">
        <f t="shared" si="498"/>
        <v>51190</v>
      </c>
      <c r="CN170" s="452">
        <f t="shared" si="498"/>
        <v>51190</v>
      </c>
      <c r="CP170" s="453">
        <f t="shared" si="499"/>
        <v>0</v>
      </c>
      <c r="CQ170" s="453">
        <f t="shared" si="499"/>
        <v>2747</v>
      </c>
      <c r="CR170" s="453">
        <f t="shared" si="499"/>
        <v>5494</v>
      </c>
      <c r="CS170" s="453">
        <f t="shared" si="499"/>
        <v>8245</v>
      </c>
      <c r="CT170" s="453">
        <f t="shared" si="499"/>
        <v>10992</v>
      </c>
      <c r="CU170" s="453">
        <f t="shared" si="499"/>
        <v>17994</v>
      </c>
      <c r="CV170" s="453">
        <f t="shared" si="499"/>
        <v>20741</v>
      </c>
      <c r="CW170" s="453">
        <f t="shared" si="499"/>
        <v>26970</v>
      </c>
      <c r="CX170" s="453">
        <f t="shared" si="499"/>
        <v>29898</v>
      </c>
      <c r="CY170" s="453">
        <f t="shared" si="499"/>
        <v>32645</v>
      </c>
      <c r="CZ170" s="453">
        <f t="shared" si="499"/>
        <v>36292</v>
      </c>
      <c r="DA170" s="453">
        <f t="shared" si="499"/>
        <v>51190</v>
      </c>
      <c r="DC170" s="397">
        <v>30216000000</v>
      </c>
      <c r="DD170" s="397">
        <v>30216000000</v>
      </c>
      <c r="DE170" s="397">
        <v>30220000000</v>
      </c>
      <c r="DF170" s="397">
        <v>30220000000</v>
      </c>
      <c r="DG170" s="397">
        <v>34475000000</v>
      </c>
      <c r="DH170" s="397">
        <v>34475000000</v>
      </c>
      <c r="DI170" s="397">
        <v>37957000000</v>
      </c>
      <c r="DJ170" s="397">
        <v>38138000000</v>
      </c>
      <c r="DK170" s="397">
        <v>38138000000</v>
      </c>
      <c r="DL170" s="397">
        <v>39038000000</v>
      </c>
      <c r="DM170" s="397">
        <v>51190000000</v>
      </c>
      <c r="DN170" s="397">
        <v>51190000000</v>
      </c>
      <c r="DP170" s="397">
        <v>0</v>
      </c>
      <c r="DQ170" s="397">
        <v>2747000000</v>
      </c>
      <c r="DR170" s="397">
        <v>5494000000</v>
      </c>
      <c r="DS170" s="397">
        <v>8245000000</v>
      </c>
      <c r="DT170" s="397">
        <v>10992000000</v>
      </c>
      <c r="DU170" s="397">
        <v>17994000000</v>
      </c>
      <c r="DV170" s="397">
        <v>20741000000</v>
      </c>
      <c r="DW170" s="397">
        <v>26970000000</v>
      </c>
      <c r="DX170" s="397">
        <v>29898000000</v>
      </c>
      <c r="DY170" s="397">
        <v>32645000000</v>
      </c>
      <c r="DZ170" s="397">
        <v>36292000000</v>
      </c>
      <c r="EA170" s="397">
        <v>51190000000</v>
      </c>
      <c r="EC170" s="452">
        <v>1000000</v>
      </c>
      <c r="ED170" s="453">
        <v>1000000</v>
      </c>
      <c r="EE170" s="453">
        <v>1000000</v>
      </c>
      <c r="EF170" s="453">
        <v>1000000</v>
      </c>
      <c r="EG170" s="453">
        <v>1000000</v>
      </c>
      <c r="EH170" s="453">
        <v>1000000</v>
      </c>
      <c r="EI170" s="453">
        <v>1000000</v>
      </c>
      <c r="EJ170" s="453">
        <v>1000000</v>
      </c>
      <c r="EK170" s="453">
        <v>1000000</v>
      </c>
      <c r="EL170" s="453">
        <v>1000000</v>
      </c>
      <c r="EM170" s="453">
        <v>1000000</v>
      </c>
      <c r="EN170" s="453">
        <v>1000000</v>
      </c>
      <c r="EP170" s="453">
        <v>1000000</v>
      </c>
      <c r="EQ170" s="453">
        <v>1000000</v>
      </c>
      <c r="ER170" s="453">
        <v>1000000</v>
      </c>
      <c r="ES170" s="453">
        <v>1000000</v>
      </c>
      <c r="ET170" s="453">
        <v>1000000</v>
      </c>
      <c r="EU170" s="453">
        <v>1000000</v>
      </c>
      <c r="EV170" s="453">
        <v>1000000</v>
      </c>
      <c r="EW170" s="453">
        <v>1000000</v>
      </c>
      <c r="EX170" s="453">
        <v>1000000</v>
      </c>
      <c r="EY170" s="453">
        <v>1000000</v>
      </c>
      <c r="EZ170" s="453">
        <v>1000000</v>
      </c>
      <c r="FA170" s="453">
        <v>1000000</v>
      </c>
    </row>
    <row r="171" spans="1:157" ht="23.4" thickBot="1">
      <c r="B171" s="1" t="s">
        <v>183</v>
      </c>
      <c r="C171" s="1" t="s">
        <v>184</v>
      </c>
      <c r="D171" s="1" t="s">
        <v>161</v>
      </c>
      <c r="E171" s="1" t="s">
        <v>162</v>
      </c>
      <c r="F171" s="1">
        <v>8</v>
      </c>
      <c r="G171" s="1" t="s">
        <v>161</v>
      </c>
      <c r="H171" s="1" t="s">
        <v>161</v>
      </c>
      <c r="I171" s="1" t="s">
        <v>161</v>
      </c>
      <c r="J171" s="1" t="s">
        <v>161</v>
      </c>
      <c r="K171" s="1" t="s">
        <v>161</v>
      </c>
      <c r="L171" s="1" t="s">
        <v>161</v>
      </c>
      <c r="M171" s="1" t="s">
        <v>161</v>
      </c>
      <c r="N171" s="1" t="s">
        <v>161</v>
      </c>
      <c r="O171" s="1" t="s">
        <v>161</v>
      </c>
      <c r="T171" s="170" t="s">
        <v>168</v>
      </c>
      <c r="U171" s="389"/>
      <c r="V171" s="170" t="s">
        <v>168</v>
      </c>
      <c r="W171" s="334">
        <f>(+SUMIFS('[1]SIIF 30 de Junio 2026'!$P$4:$P$749,'[1]SIIF 30 de Junio 2026'!$A$4:$A$749,$B171,'[1]SIIF 30 de Junio 2026'!$B$4:$B$749,$C171,'[1]SIIF 30 de Junio 2026'!$C$4:$C$749,$D171,'[1]SIIF 30 de Junio 2026'!$D$4:$D$749,$E171,'[1]SIIF 30 de Junio 2026'!$E$4:$E$749,$F171,'[1]SIIF 30 de Junio 2026'!$F$4:$F$749,$G171,'[1]SIIF 30 de Junio 2026'!$G$4:$G$749,$H171,'[1]SIIF 30 de Junio 2026'!$H$4:$H$749,$I171,'[1]SIIF 30 de Junio 2026'!$I$4:$I$749,$J171,'[1]SIIF 30 de Junio 2026'!$J$4:$J$749,$K171,'[1]SIIF 30 de Junio 2026'!$K$4:$K$749,$L171,'[1]SIIF 30 de Junio 2026'!$L$4:$L$749,$M171,'[1]SIIF 30 de Junio 2026'!$M$4:$M$749,$N171,'[1]SIIF 30 de Junio 2026'!$N$4:$N$749,$O171)/1000000)</f>
        <v>8004</v>
      </c>
      <c r="X171" s="290">
        <v>0</v>
      </c>
      <c r="Y171" s="334">
        <f>(+SUMIFS('[1]SIIF 30 de Junio 2026'!$R$4:$R$749,'[1]SIIF 30 de Junio 2026'!$A$4:$A$749,$B171,'[1]SIIF 30 de Junio 2026'!$B$4:$B$749,$C171,'[1]SIIF 30 de Junio 2026'!$C$4:$C$749,$D171,'[1]SIIF 30 de Junio 2026'!$D$4:$D$749,$E171,'[1]SIIF 30 de Junio 2026'!$E$4:$E$749,$F171,'[1]SIIF 30 de Junio 2026'!$F$4:$F$749,$G171,'[1]SIIF 30 de Junio 2026'!$G$4:$G$749,$H171,'[1]SIIF 30 de Junio 2026'!$H$4:$H$749,$I171,'[1]SIIF 30 de Junio 2026'!$I$4:$I$749,$J171,'[1]SIIF 30 de Junio 2026'!$J$4:$J$749,$K171,'[1]SIIF 30 de Junio 2026'!$K$4:$K$749,$L171,'[1]SIIF 30 de Junio 2026'!$L$4:$L$749,$M171,'[1]SIIF 30 de Junio 2026'!$M$4:$M$749,$N171,'[1]SIIF 30 de Junio 2026'!$N$4:$N$749,$O171)/1000000)</f>
        <v>0</v>
      </c>
      <c r="Z171" s="290"/>
      <c r="AA171" s="334">
        <f>(+SUMIFS('[1]SIIF 30 de Junio 2026'!$Q$4:$Q$749,'[1]SIIF 30 de Junio 2026'!$A$4:$A$749,$B171,'[1]SIIF 30 de Junio 2026'!$B$4:$B$749,$C171,'[1]SIIF 30 de Junio 2026'!$C$4:$C$749,$D171,'[1]SIIF 30 de Junio 2026'!$D$4:$D$749,$E171,'[1]SIIF 30 de Junio 2026'!$E$4:$E$749,$F171,'[1]SIIF 30 de Junio 2026'!$F$4:$F$749,$G171,'[1]SIIF 30 de Junio 2026'!$G$4:$G$749,$H171,'[1]SIIF 30 de Junio 2026'!$H$4:$H$749,$I171,'[1]SIIF 30 de Junio 2026'!$I$4:$I$749,$J171,'[1]SIIF 30 de Junio 2026'!$J$4:$J$749,$K171,'[1]SIIF 30 de Junio 2026'!$K$4:$K$749,$L171,'[1]SIIF 30 de Junio 2026'!$L$4:$L$749,$M171,'[1]SIIF 30 de Junio 2026'!$M$4:$M$749,$N171,'[1]SIIF 30 de Junio 2026'!$N$4:$N$749,$O171)/1000000)</f>
        <v>0</v>
      </c>
      <c r="AB171" s="290"/>
      <c r="AC171" s="290"/>
      <c r="AD171" s="397">
        <f>W171-Y171+AA171</f>
        <v>8004</v>
      </c>
      <c r="AE171" s="334">
        <f>(+SUMIFS('[1]SIIF 30 de Junio 2026'!$T$4:$T$749,'[1]SIIF 30 de Junio 2026'!$A$4:$A$749,$B171,'[1]SIIF 30 de Junio 2026'!$B$4:$B$749,$C171,'[1]SIIF 30 de Junio 2026'!$C$4:$C$749,$D171,'[1]SIIF 30 de Junio 2026'!$D$4:$D$749,$E171,'[1]SIIF 30 de Junio 2026'!$E$4:$E$749,$F171,'[1]SIIF 30 de Junio 2026'!$F$4:$F$749,$G171,'[1]SIIF 30 de Junio 2026'!$G$4:$G$749,$H171,'[1]SIIF 30 de Junio 2026'!$H$4:$H$749,$I171,'[1]SIIF 30 de Junio 2026'!$I$4:$I$749,$J171,'[1]SIIF 30 de Junio 2026'!$J$4:$J$749,$K171,'[1]SIIF 30 de Junio 2026'!$K$4:$K$749,$L171,'[1]SIIF 30 de Junio 2026'!$L$4:$L$749,$M171,'[1]SIIF 30 de Junio 2026'!$M$4:$M$749,$N171,'[1]SIIF 30 de Junio 2026'!$N$4:$N$749,$O171)/1000000)</f>
        <v>0</v>
      </c>
      <c r="AF171" s="334">
        <f>(+SUMIFS('[1]SIIF 30 de Junio 2026'!$U$4:$U$749,'[1]SIIF 30 de Junio 2026'!$A$4:$A$749,$B171,'[1]SIIF 30 de Junio 2026'!$B$4:$B$749,$C171,'[1]SIIF 30 de Junio 2026'!$C$4:$C$749,$D171,'[1]SIIF 30 de Junio 2026'!$D$4:$D$749,$E171,'[1]SIIF 30 de Junio 2026'!$E$4:$E$749,$F171,'[1]SIIF 30 de Junio 2026'!$F$4:$F$749,$G171,'[1]SIIF 30 de Junio 2026'!$G$4:$G$749,$H171,'[1]SIIF 30 de Junio 2026'!$H$4:$H$749,$I171,'[1]SIIF 30 de Junio 2026'!$I$4:$I$749,$J171,'[1]SIIF 30 de Junio 2026'!$J$4:$J$749,$K171,'[1]SIIF 30 de Junio 2026'!$K$4:$K$749,$L171,'[1]SIIF 30 de Junio 2026'!$L$4:$L$749,$M171,'[1]SIIF 30 de Junio 2026'!$M$4:$M$749,$N171,'[1]SIIF 30 de Junio 2026'!$N$4:$N$749,$O171)/1000000)</f>
        <v>326.291</v>
      </c>
      <c r="AG171" s="334">
        <f t="shared" si="501"/>
        <v>7677.7089999999998</v>
      </c>
      <c r="AH171" s="397">
        <f>+SUMIFS('[1]SIIF 30 de Junio 2026'!$W$4:$W$749,'[1]SIIF 30 de Junio 2026'!$A$4:$A$749,$B171,'[1]SIIF 30 de Junio 2026'!$B$4:$B$749,$C171,'[1]SIIF 30 de Junio 2026'!$C$4:$C$749,$D171,'[1]SIIF 30 de Junio 2026'!$D$4:$D$749,$E171,'[1]SIIF 30 de Junio 2026'!$E$4:$E$749,$F171,'[1]SIIF 30 de Junio 2026'!$F$4:$F$749,$G171,'[1]SIIF 30 de Junio 2026'!$G$4:$G$749,$H171,'[1]SIIF 30 de Junio 2026'!$H$4:$H$749,$I171,'[1]SIIF 30 de Junio 2026'!$I$4:$I$749,$J171,'[1]SIIF 30 de Junio 2026'!$J$4:$J$749,$K171,'[1]SIIF 30 de Junio 2026'!$K$4:$K$749,$L171,'[1]SIIF 30 de Junio 2026'!$L$4:$L$749,$M171,'[1]SIIF 30 de Junio 2026'!$M$4:$M$749,$N171,'[1]SIIF 30 de Junio 2026'!$N$4:$N$749,$O171)/1000000</f>
        <v>309.70699999999999</v>
      </c>
      <c r="AI171" s="173">
        <f t="shared" si="485"/>
        <v>3.8694027986006997E-2</v>
      </c>
      <c r="AJ171" s="212"/>
      <c r="AK171" s="240">
        <f>INDEX(CC171:CN171,MATCH($W$1,$CC$86:$CN$86,0))</f>
        <v>372.76</v>
      </c>
      <c r="AL171" s="240">
        <f t="shared" si="496"/>
        <v>-63.052999999999997</v>
      </c>
      <c r="AM171" s="166">
        <f t="shared" si="486"/>
        <v>4.6571714142928537E-2</v>
      </c>
      <c r="AN171" s="397">
        <f>+SUMIFS('[1]SIIF 30 de Junio 2026'!$X$4:$X$749,'[1]SIIF 30 de Junio 2026'!$A$4:$A$749,$B171,'[1]SIIF 30 de Junio 2026'!$B$4:$B$749,$C171,'[1]SIIF 30 de Junio 2026'!$C$4:$C$749,$D171,'[1]SIIF 30 de Junio 2026'!$D$4:$D$749,$E171,'[1]SIIF 30 de Junio 2026'!$E$4:$E$749,$F171,'[1]SIIF 30 de Junio 2026'!$F$4:$F$749,$G171,'[1]SIIF 30 de Junio 2026'!$G$4:$G$749,$H171,'[1]SIIF 30 de Junio 2026'!$H$4:$H$749,$I171,'[1]SIIF 30 de Junio 2026'!$I$4:$I$749,$J171,'[1]SIIF 30 de Junio 2026'!$J$4:$J$749,$K171,'[1]SIIF 30 de Junio 2026'!$K$4:$K$749,$L171,'[1]SIIF 30 de Junio 2026'!$L$4:$L$749,$M171,'[1]SIIF 30 de Junio 2026'!$M$4:$M$749,$N171,'[1]SIIF 30 de Junio 2026'!$N$4:$N$749,$O171)/1000000</f>
        <v>309.70699999999999</v>
      </c>
      <c r="AO171" s="173">
        <f t="shared" si="487"/>
        <v>3.8694027986006997E-2</v>
      </c>
      <c r="AP171" s="212"/>
      <c r="AQ171" s="240">
        <f>INDEX(CP171:DA171,MATCH($W$1,$CP$86:$DA$86,0))</f>
        <v>372.76</v>
      </c>
      <c r="AR171" s="240">
        <f t="shared" si="500"/>
        <v>-63.052999999999997</v>
      </c>
      <c r="AS171" s="166">
        <f t="shared" si="488"/>
        <v>4.6571714142928537E-2</v>
      </c>
      <c r="AT171" s="397">
        <f>+SUMIFS('[1]SIIF 30 de Junio 2026'!$Z$4:$Z$749,'[1]SIIF 30 de Junio 2026'!$A$4:$A$749,$B171,'[1]SIIF 30 de Junio 2026'!$B$4:$B$749,$C171,'[1]SIIF 30 de Junio 2026'!$C$4:$C$749,$D171,'[1]SIIF 30 de Junio 2026'!$D$4:$D$749,$E171,'[1]SIIF 30 de Junio 2026'!$E$4:$E$749,$F171,'[1]SIIF 30 de Junio 2026'!$F$4:$F$749,$G171,'[1]SIIF 30 de Junio 2026'!$G$4:$G$749,$H171,'[1]SIIF 30 de Junio 2026'!$H$4:$H$749,$I171,'[1]SIIF 30 de Junio 2026'!$I$4:$I$749,$J171,'[1]SIIF 30 de Junio 2026'!$J$4:$J$749,$K171,'[1]SIIF 30 de Junio 2026'!$K$4:$K$749,$L171,'[1]SIIF 30 de Junio 2026'!$L$4:$L$749,$M171,'[1]SIIF 30 de Junio 2026'!$M$4:$M$749,$N171,'[1]SIIF 30 de Junio 2026'!$N$4:$N$749,$O171)/1000000</f>
        <v>309.70699999999999</v>
      </c>
      <c r="AU171" s="173">
        <f t="shared" si="489"/>
        <v>3.8694027986006997E-2</v>
      </c>
      <c r="AV171" s="397">
        <f>+AD171-AH171</f>
        <v>7694.2929999999997</v>
      </c>
      <c r="AW171" s="332">
        <f>+AH171-AN171</f>
        <v>0</v>
      </c>
      <c r="AX171" s="333">
        <f t="shared" si="497"/>
        <v>7694.2929999999997</v>
      </c>
      <c r="AY171" s="366"/>
      <c r="AZ171" s="174">
        <f>AD171*AS171</f>
        <v>372.76</v>
      </c>
      <c r="BA171" s="168">
        <f>+AN171/AZ171</f>
        <v>0.83084826698143577</v>
      </c>
      <c r="BC171" s="509">
        <v>1.1681659170414792E-2</v>
      </c>
      <c r="BD171" s="246">
        <v>1.6804097951024489E-2</v>
      </c>
      <c r="BE171" s="246">
        <v>2.5422288855572215E-2</v>
      </c>
      <c r="BF171" s="246">
        <v>3.0857071464267867E-2</v>
      </c>
      <c r="BG171" s="246">
        <v>3.95752123938031E-2</v>
      </c>
      <c r="BH171" s="246">
        <v>4.6571714142928537E-2</v>
      </c>
      <c r="BI171" s="246">
        <v>5.8314592703648173E-2</v>
      </c>
      <c r="BJ171" s="246">
        <v>6.6855322338830583E-2</v>
      </c>
      <c r="BK171" s="246">
        <v>7.645739630184907E-2</v>
      </c>
      <c r="BL171" s="246">
        <v>0.98369127936031986</v>
      </c>
      <c r="BM171" s="246">
        <v>0.99478385807096448</v>
      </c>
      <c r="BN171" s="246">
        <v>1</v>
      </c>
      <c r="BP171" s="246">
        <v>1.1681659170414792E-2</v>
      </c>
      <c r="BQ171" s="246">
        <v>1.6804097951024489E-2</v>
      </c>
      <c r="BR171" s="246">
        <v>2.5422288855572215E-2</v>
      </c>
      <c r="BS171" s="246">
        <v>3.0857071464267867E-2</v>
      </c>
      <c r="BT171" s="246">
        <v>3.95752123938031E-2</v>
      </c>
      <c r="BU171" s="246">
        <v>4.6571714142928537E-2</v>
      </c>
      <c r="BV171" s="246">
        <v>5.8314592703648173E-2</v>
      </c>
      <c r="BW171" s="246">
        <v>6.6855322338830583E-2</v>
      </c>
      <c r="BX171" s="246">
        <v>7.645739630184907E-2</v>
      </c>
      <c r="BY171" s="246">
        <v>0.98369127936031986</v>
      </c>
      <c r="BZ171" s="246">
        <v>0.99478385807096448</v>
      </c>
      <c r="CA171" s="246">
        <v>1</v>
      </c>
      <c r="CC171" s="452">
        <f t="shared" si="498"/>
        <v>93.5</v>
      </c>
      <c r="CD171" s="452">
        <f t="shared" si="498"/>
        <v>134.5</v>
      </c>
      <c r="CE171" s="452">
        <f t="shared" si="498"/>
        <v>203.48</v>
      </c>
      <c r="CF171" s="452">
        <f t="shared" si="498"/>
        <v>246.98</v>
      </c>
      <c r="CG171" s="452">
        <f t="shared" si="498"/>
        <v>316.76</v>
      </c>
      <c r="CH171" s="452">
        <f t="shared" si="498"/>
        <v>372.76</v>
      </c>
      <c r="CI171" s="452">
        <f t="shared" si="498"/>
        <v>466.75</v>
      </c>
      <c r="CJ171" s="452">
        <f t="shared" si="498"/>
        <v>535.11</v>
      </c>
      <c r="CK171" s="452">
        <f t="shared" si="498"/>
        <v>611.96500000000003</v>
      </c>
      <c r="CL171" s="452">
        <f t="shared" si="498"/>
        <v>7873.4650000000001</v>
      </c>
      <c r="CM171" s="452">
        <f t="shared" si="498"/>
        <v>7962.25</v>
      </c>
      <c r="CN171" s="452">
        <f t="shared" si="498"/>
        <v>8004</v>
      </c>
      <c r="CP171" s="453">
        <f t="shared" si="499"/>
        <v>93.5</v>
      </c>
      <c r="CQ171" s="453">
        <f t="shared" si="499"/>
        <v>134.5</v>
      </c>
      <c r="CR171" s="453">
        <f t="shared" si="499"/>
        <v>203.48</v>
      </c>
      <c r="CS171" s="453">
        <f t="shared" si="499"/>
        <v>246.98</v>
      </c>
      <c r="CT171" s="453">
        <f t="shared" si="499"/>
        <v>316.76</v>
      </c>
      <c r="CU171" s="453">
        <f t="shared" si="499"/>
        <v>372.76</v>
      </c>
      <c r="CV171" s="453">
        <f t="shared" si="499"/>
        <v>466.75</v>
      </c>
      <c r="CW171" s="453">
        <f t="shared" si="499"/>
        <v>535.11</v>
      </c>
      <c r="CX171" s="453">
        <f t="shared" si="499"/>
        <v>611.96500000000003</v>
      </c>
      <c r="CY171" s="453">
        <f t="shared" si="499"/>
        <v>7873.4650000000001</v>
      </c>
      <c r="CZ171" s="453">
        <f t="shared" si="499"/>
        <v>7962.25</v>
      </c>
      <c r="DA171" s="453">
        <f t="shared" si="499"/>
        <v>8004</v>
      </c>
      <c r="DC171" s="397">
        <v>93500000</v>
      </c>
      <c r="DD171" s="397">
        <v>134500000</v>
      </c>
      <c r="DE171" s="397">
        <v>203480000</v>
      </c>
      <c r="DF171" s="397">
        <v>246980000</v>
      </c>
      <c r="DG171" s="397">
        <v>316760000</v>
      </c>
      <c r="DH171" s="397">
        <v>372760000</v>
      </c>
      <c r="DI171" s="397">
        <v>466750000</v>
      </c>
      <c r="DJ171" s="397">
        <v>535110000</v>
      </c>
      <c r="DK171" s="397">
        <v>611965000</v>
      </c>
      <c r="DL171" s="397">
        <v>7873465000</v>
      </c>
      <c r="DM171" s="397">
        <v>7962250000</v>
      </c>
      <c r="DN171" s="397">
        <v>8004000000</v>
      </c>
      <c r="DP171" s="397">
        <v>93500000</v>
      </c>
      <c r="DQ171" s="397">
        <v>134500000</v>
      </c>
      <c r="DR171" s="397">
        <v>203480000</v>
      </c>
      <c r="DS171" s="397">
        <v>246980000</v>
      </c>
      <c r="DT171" s="397">
        <v>316760000</v>
      </c>
      <c r="DU171" s="397">
        <v>372760000</v>
      </c>
      <c r="DV171" s="397">
        <v>466750000</v>
      </c>
      <c r="DW171" s="397">
        <v>535110000</v>
      </c>
      <c r="DX171" s="397">
        <v>611965000</v>
      </c>
      <c r="DY171" s="397">
        <v>7873465000</v>
      </c>
      <c r="DZ171" s="397">
        <v>7962250000</v>
      </c>
      <c r="EA171" s="397">
        <v>8004000000</v>
      </c>
      <c r="EC171" s="452">
        <v>1000000</v>
      </c>
      <c r="ED171" s="453">
        <v>1000000</v>
      </c>
      <c r="EE171" s="453">
        <v>1000000</v>
      </c>
      <c r="EF171" s="453">
        <v>1000000</v>
      </c>
      <c r="EG171" s="453">
        <v>1000000</v>
      </c>
      <c r="EH171" s="453">
        <v>1000000</v>
      </c>
      <c r="EI171" s="453">
        <v>1000000</v>
      </c>
      <c r="EJ171" s="453">
        <v>1000000</v>
      </c>
      <c r="EK171" s="453">
        <v>1000000</v>
      </c>
      <c r="EL171" s="453">
        <v>1000000</v>
      </c>
      <c r="EM171" s="453">
        <v>1000000</v>
      </c>
      <c r="EN171" s="453">
        <v>1000000</v>
      </c>
      <c r="EP171" s="453">
        <v>1000000</v>
      </c>
      <c r="EQ171" s="453">
        <v>1000000</v>
      </c>
      <c r="ER171" s="453">
        <v>1000000</v>
      </c>
      <c r="ES171" s="453">
        <v>1000000</v>
      </c>
      <c r="ET171" s="453">
        <v>1000000</v>
      </c>
      <c r="EU171" s="453">
        <v>1000000</v>
      </c>
      <c r="EV171" s="453">
        <v>1000000</v>
      </c>
      <c r="EW171" s="453">
        <v>1000000</v>
      </c>
      <c r="EX171" s="453">
        <v>1000000</v>
      </c>
      <c r="EY171" s="453">
        <v>1000000</v>
      </c>
      <c r="EZ171" s="453">
        <v>1000000</v>
      </c>
      <c r="FA171" s="453">
        <v>1000000</v>
      </c>
    </row>
    <row r="172" spans="1:157" ht="27.75" customHeight="1" thickBot="1">
      <c r="A172" s="177"/>
      <c r="B172" s="1" t="s">
        <v>183</v>
      </c>
      <c r="C172" s="1" t="s">
        <v>184</v>
      </c>
      <c r="D172" s="177" t="s">
        <v>161</v>
      </c>
      <c r="E172" s="177" t="s">
        <v>169</v>
      </c>
      <c r="F172" s="177" t="s">
        <v>161</v>
      </c>
      <c r="G172" s="177" t="s">
        <v>161</v>
      </c>
      <c r="H172" s="177" t="s">
        <v>161</v>
      </c>
      <c r="I172" s="177" t="s">
        <v>161</v>
      </c>
      <c r="J172" s="177" t="s">
        <v>161</v>
      </c>
      <c r="K172" s="177" t="s">
        <v>161</v>
      </c>
      <c r="L172" s="177" t="s">
        <v>161</v>
      </c>
      <c r="M172" s="177" t="s">
        <v>161</v>
      </c>
      <c r="N172" s="177" t="s">
        <v>161</v>
      </c>
      <c r="O172" s="177" t="s">
        <v>161</v>
      </c>
      <c r="P172" s="177"/>
      <c r="Q172" s="177"/>
      <c r="R172" s="177"/>
      <c r="S172" s="177"/>
      <c r="T172" s="178" t="s">
        <v>170</v>
      </c>
      <c r="U172" s="178"/>
      <c r="V172" s="178" t="s">
        <v>170</v>
      </c>
      <c r="W172" s="335">
        <f>SUM(W173:W174)</f>
        <v>0</v>
      </c>
      <c r="X172" s="335">
        <f>SUM(X173:X174)</f>
        <v>0</v>
      </c>
      <c r="Y172" s="335">
        <f>SUM(Y173:Y174)</f>
        <v>0</v>
      </c>
      <c r="Z172" s="335"/>
      <c r="AA172" s="335">
        <f>SUM(AA173:AA174)</f>
        <v>0</v>
      </c>
      <c r="AB172" s="335">
        <f>SUM(AB173:AB174)</f>
        <v>0</v>
      </c>
      <c r="AC172" s="335"/>
      <c r="AD172" s="398">
        <f>SUM(AD173:AD174)</f>
        <v>0</v>
      </c>
      <c r="AE172" s="335">
        <f>SUM(AE173:AE174)</f>
        <v>0</v>
      </c>
      <c r="AF172" s="335">
        <f>SUM(AF173:AF174)</f>
        <v>0</v>
      </c>
      <c r="AG172" s="335">
        <f>SUM(AG173:AG174)</f>
        <v>0</v>
      </c>
      <c r="AH172" s="398">
        <f>SUM(AH173:AH174)</f>
        <v>0</v>
      </c>
      <c r="AI172" s="163">
        <f>IFERROR(AH172/AD172,0)</f>
        <v>0</v>
      </c>
      <c r="AJ172" s="180" t="e">
        <f>+AH172/AG172</f>
        <v>#DIV/0!</v>
      </c>
      <c r="AK172" s="181">
        <f>SUM(AK173:AK174)</f>
        <v>0</v>
      </c>
      <c r="AL172" s="181">
        <f>SUM(AL173:AL174)</f>
        <v>0</v>
      </c>
      <c r="AM172" s="166">
        <f t="shared" si="486"/>
        <v>0</v>
      </c>
      <c r="AN172" s="398">
        <f>SUM(AN173:AN174)</f>
        <v>0</v>
      </c>
      <c r="AO172" s="510">
        <f>IFERROR(AN172/AD172,0)</f>
        <v>0</v>
      </c>
      <c r="AP172" s="182" t="e">
        <f>+AN172/AG172</f>
        <v>#DIV/0!</v>
      </c>
      <c r="AQ172" s="181">
        <f>SUM(AQ173:AQ174)</f>
        <v>0</v>
      </c>
      <c r="AR172" s="181">
        <f>SUM(AR173:AR174)</f>
        <v>0</v>
      </c>
      <c r="AS172" s="166">
        <f t="shared" si="488"/>
        <v>0</v>
      </c>
      <c r="AT172" s="398">
        <f>SUM(AT173:AT174)</f>
        <v>0</v>
      </c>
      <c r="AU172" s="179">
        <f>IFERROR(AT172/AD172,0)</f>
        <v>0</v>
      </c>
      <c r="AV172" s="398">
        <f>SUM(AV173:AV174)</f>
        <v>0</v>
      </c>
      <c r="AW172" s="335">
        <f>SUM(AW173:AW174)</f>
        <v>0</v>
      </c>
      <c r="AX172" s="335">
        <f t="shared" si="497"/>
        <v>0</v>
      </c>
      <c r="AY172" s="335">
        <f>+AG172-AH172</f>
        <v>0</v>
      </c>
      <c r="AZ172" s="183">
        <f>AZ255</f>
        <v>653.91719266666666</v>
      </c>
      <c r="BA172" s="168">
        <f>IF(AND(AZ172=0,AN172&gt;AZ172),1,IFERROR(AN172/AZ172,1))</f>
        <v>0</v>
      </c>
      <c r="BC172" s="511">
        <v>0</v>
      </c>
      <c r="BD172" s="511">
        <v>0</v>
      </c>
      <c r="BE172" s="511">
        <v>0</v>
      </c>
      <c r="BF172" s="511">
        <v>0</v>
      </c>
      <c r="BG172" s="511">
        <v>0</v>
      </c>
      <c r="BH172" s="511">
        <v>0</v>
      </c>
      <c r="BI172" s="511">
        <v>0</v>
      </c>
      <c r="BJ172" s="511">
        <v>0</v>
      </c>
      <c r="BK172" s="511">
        <v>0</v>
      </c>
      <c r="BL172" s="511">
        <v>0</v>
      </c>
      <c r="BM172" s="511">
        <v>0</v>
      </c>
      <c r="BN172" s="511">
        <v>0</v>
      </c>
      <c r="BP172" s="511">
        <v>0</v>
      </c>
      <c r="BQ172" s="511">
        <v>0</v>
      </c>
      <c r="BR172" s="511">
        <v>0</v>
      </c>
      <c r="BS172" s="511">
        <v>0</v>
      </c>
      <c r="BT172" s="511">
        <v>0</v>
      </c>
      <c r="BU172" s="511">
        <v>0</v>
      </c>
      <c r="BV172" s="511">
        <v>0</v>
      </c>
      <c r="BW172" s="511">
        <v>0</v>
      </c>
      <c r="BX172" s="511">
        <v>0</v>
      </c>
      <c r="BY172" s="511">
        <v>0</v>
      </c>
      <c r="BZ172" s="511">
        <v>0</v>
      </c>
      <c r="CA172" s="511">
        <v>0</v>
      </c>
      <c r="CC172" s="398">
        <f>SUM(CC173:CC174)</f>
        <v>0</v>
      </c>
      <c r="CD172" s="398">
        <f t="shared" ref="CD172:CN172" si="502">SUM(CD173:CD174)</f>
        <v>0</v>
      </c>
      <c r="CE172" s="398">
        <f t="shared" si="502"/>
        <v>0</v>
      </c>
      <c r="CF172" s="398">
        <f t="shared" si="502"/>
        <v>0</v>
      </c>
      <c r="CG172" s="398">
        <f t="shared" si="502"/>
        <v>0</v>
      </c>
      <c r="CH172" s="398">
        <f t="shared" si="502"/>
        <v>0</v>
      </c>
      <c r="CI172" s="398">
        <f t="shared" si="502"/>
        <v>0</v>
      </c>
      <c r="CJ172" s="398">
        <f t="shared" si="502"/>
        <v>0</v>
      </c>
      <c r="CK172" s="398">
        <f t="shared" si="502"/>
        <v>0</v>
      </c>
      <c r="CL172" s="398">
        <f t="shared" si="502"/>
        <v>0</v>
      </c>
      <c r="CM172" s="398">
        <f t="shared" si="502"/>
        <v>0</v>
      </c>
      <c r="CN172" s="398">
        <f t="shared" si="502"/>
        <v>0</v>
      </c>
      <c r="CP172" s="398">
        <f t="shared" ref="CP172:DA172" si="503">SUM(CP173:CP174)</f>
        <v>0</v>
      </c>
      <c r="CQ172" s="398">
        <f t="shared" si="503"/>
        <v>0</v>
      </c>
      <c r="CR172" s="398">
        <f t="shared" si="503"/>
        <v>0</v>
      </c>
      <c r="CS172" s="398">
        <f t="shared" si="503"/>
        <v>0</v>
      </c>
      <c r="CT172" s="398">
        <f t="shared" si="503"/>
        <v>0</v>
      </c>
      <c r="CU172" s="398">
        <f t="shared" si="503"/>
        <v>0</v>
      </c>
      <c r="CV172" s="398">
        <f t="shared" si="503"/>
        <v>0</v>
      </c>
      <c r="CW172" s="398">
        <f t="shared" si="503"/>
        <v>0</v>
      </c>
      <c r="CX172" s="398">
        <f t="shared" si="503"/>
        <v>0</v>
      </c>
      <c r="CY172" s="398">
        <f t="shared" si="503"/>
        <v>0</v>
      </c>
      <c r="CZ172" s="398">
        <f t="shared" si="503"/>
        <v>0</v>
      </c>
      <c r="DA172" s="398">
        <f t="shared" si="503"/>
        <v>0</v>
      </c>
      <c r="DC172" s="398">
        <f t="shared" ref="DC172:DN172" si="504">SUM(DC173:DC174)</f>
        <v>0</v>
      </c>
      <c r="DD172" s="398">
        <f t="shared" si="504"/>
        <v>0</v>
      </c>
      <c r="DE172" s="398">
        <f t="shared" si="504"/>
        <v>0</v>
      </c>
      <c r="DF172" s="398">
        <f t="shared" si="504"/>
        <v>0</v>
      </c>
      <c r="DG172" s="398">
        <f t="shared" si="504"/>
        <v>0</v>
      </c>
      <c r="DH172" s="398">
        <f t="shared" si="504"/>
        <v>0</v>
      </c>
      <c r="DI172" s="398">
        <f t="shared" si="504"/>
        <v>0</v>
      </c>
      <c r="DJ172" s="398">
        <f t="shared" si="504"/>
        <v>0</v>
      </c>
      <c r="DK172" s="398">
        <f t="shared" si="504"/>
        <v>0</v>
      </c>
      <c r="DL172" s="398">
        <f t="shared" si="504"/>
        <v>0</v>
      </c>
      <c r="DM172" s="398">
        <f t="shared" si="504"/>
        <v>0</v>
      </c>
      <c r="DN172" s="398">
        <f t="shared" si="504"/>
        <v>0</v>
      </c>
      <c r="DP172" s="398">
        <f t="shared" ref="DP172:EA172" si="505">SUM(DP173:DP174)</f>
        <v>0</v>
      </c>
      <c r="DQ172" s="398">
        <f t="shared" si="505"/>
        <v>0</v>
      </c>
      <c r="DR172" s="398">
        <f t="shared" si="505"/>
        <v>0</v>
      </c>
      <c r="DS172" s="398">
        <f t="shared" si="505"/>
        <v>0</v>
      </c>
      <c r="DT172" s="398">
        <f t="shared" si="505"/>
        <v>0</v>
      </c>
      <c r="DU172" s="398">
        <f t="shared" si="505"/>
        <v>0</v>
      </c>
      <c r="DV172" s="398">
        <f t="shared" si="505"/>
        <v>0</v>
      </c>
      <c r="DW172" s="398">
        <f t="shared" si="505"/>
        <v>0</v>
      </c>
      <c r="DX172" s="398">
        <f t="shared" si="505"/>
        <v>0</v>
      </c>
      <c r="DY172" s="398">
        <f t="shared" si="505"/>
        <v>0</v>
      </c>
      <c r="DZ172" s="398">
        <f t="shared" si="505"/>
        <v>0</v>
      </c>
      <c r="EA172" s="398">
        <f t="shared" si="505"/>
        <v>0</v>
      </c>
      <c r="EC172" s="448">
        <v>1000000</v>
      </c>
      <c r="ED172" s="448">
        <v>1000000</v>
      </c>
      <c r="EE172" s="448">
        <v>1000000</v>
      </c>
      <c r="EF172" s="448">
        <v>1000000</v>
      </c>
      <c r="EG172" s="448">
        <v>1000000</v>
      </c>
      <c r="EH172" s="448">
        <v>1000000</v>
      </c>
      <c r="EI172" s="448">
        <v>1000000</v>
      </c>
      <c r="EJ172" s="448">
        <v>1000000</v>
      </c>
      <c r="EK172" s="448">
        <v>1000000</v>
      </c>
      <c r="EL172" s="448">
        <v>1000000</v>
      </c>
      <c r="EM172" s="448">
        <v>1000000</v>
      </c>
      <c r="EN172" s="448">
        <v>1000000</v>
      </c>
      <c r="EP172" s="448">
        <v>1000000</v>
      </c>
      <c r="EQ172" s="448">
        <v>1000000</v>
      </c>
      <c r="ER172" s="448">
        <v>1000000</v>
      </c>
      <c r="ES172" s="448">
        <v>1000000</v>
      </c>
      <c r="ET172" s="448">
        <v>1000000</v>
      </c>
      <c r="EU172" s="448">
        <v>1000000</v>
      </c>
      <c r="EV172" s="448">
        <v>1000000</v>
      </c>
      <c r="EW172" s="448">
        <v>1000000</v>
      </c>
      <c r="EX172" s="448">
        <v>1000000</v>
      </c>
      <c r="EY172" s="448">
        <v>1000000</v>
      </c>
      <c r="EZ172" s="448">
        <v>1000000</v>
      </c>
      <c r="FA172" s="448">
        <v>1000000</v>
      </c>
    </row>
    <row r="173" spans="1:157" ht="21.75" customHeight="1">
      <c r="A173" s="177"/>
      <c r="B173" s="1" t="s">
        <v>183</v>
      </c>
      <c r="C173" s="1" t="s">
        <v>184</v>
      </c>
      <c r="D173" s="177" t="s">
        <v>207</v>
      </c>
      <c r="E173" s="177" t="s">
        <v>169</v>
      </c>
      <c r="F173" s="177" t="s">
        <v>161</v>
      </c>
      <c r="G173" s="177" t="s">
        <v>161</v>
      </c>
      <c r="H173" s="177" t="s">
        <v>161</v>
      </c>
      <c r="I173" s="177" t="s">
        <v>161</v>
      </c>
      <c r="J173" s="177" t="s">
        <v>161</v>
      </c>
      <c r="K173" s="177" t="s">
        <v>161</v>
      </c>
      <c r="L173" s="177" t="s">
        <v>161</v>
      </c>
      <c r="M173" s="177" t="s">
        <v>161</v>
      </c>
      <c r="N173" s="177" t="s">
        <v>161</v>
      </c>
      <c r="O173" s="177" t="s">
        <v>161</v>
      </c>
      <c r="P173" s="177"/>
      <c r="Q173" s="177"/>
      <c r="R173" s="177"/>
      <c r="S173" s="177"/>
      <c r="T173" s="184" t="s">
        <v>171</v>
      </c>
      <c r="U173" s="377"/>
      <c r="V173" s="184" t="s">
        <v>171</v>
      </c>
      <c r="W173" s="336">
        <f>(+SUMIFS('[1]SIIF 30 de Junio 2026'!$P$4:$P$749,'[1]SIIF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X173" s="336">
        <v>0</v>
      </c>
      <c r="Y173" s="334">
        <f>(+SUMIFS('[1]SIIF 30 de Junio 2026'!$R$4:$R$749,'[1]SIIF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Z173" s="332"/>
      <c r="AA173" s="334">
        <f>(+SUMIFS('[1]SIIF 30 de Junio 2026'!$Q$4:$Q$749,'[1]SIIF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AB173" s="334"/>
      <c r="AC173" s="332"/>
      <c r="AD173" s="397">
        <f>W173-Y173+AA173</f>
        <v>0</v>
      </c>
      <c r="AE173" s="336">
        <f>(+SUMIFS('[1]SIIF 30 de Junio 2026'!$T$4:$T$749,'[1]SIIF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AF173" s="336">
        <f>(+SUMIFS('[1]SIIF 30 de Junio 2026'!$U$4:$U$749,'[1]SIIF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AG173" s="334">
        <f>AD173-AE173</f>
        <v>0</v>
      </c>
      <c r="AH173" s="399">
        <f>+SUMIFS('[1]SIIF 30 de Junio 2026'!$W$4:$W$749,'[1]SIIF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AI173" s="171">
        <f>IFERROR(AH173/AD173,0)</f>
        <v>0</v>
      </c>
      <c r="AJ173" s="180" t="e">
        <f>+AH173/AG173</f>
        <v>#DIV/0!</v>
      </c>
      <c r="AK173" s="240">
        <f>INDEX(CC173:CN173,MATCH($W$1,$CC$86:$CN$86,0))</f>
        <v>0</v>
      </c>
      <c r="AL173" s="172">
        <f>+AH173-AK173</f>
        <v>0</v>
      </c>
      <c r="AM173" s="166">
        <f t="shared" si="486"/>
        <v>0</v>
      </c>
      <c r="AN173" s="397">
        <f>+SUMIFS('[1]SIIF 30 de Junio 2026'!$X$4:$X$749,'[1]SIIF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AO173" s="173">
        <f>IFERROR(AN173/AD173,0)</f>
        <v>0</v>
      </c>
      <c r="AP173" s="182" t="e">
        <f>+AN173/AG173</f>
        <v>#DIV/0!</v>
      </c>
      <c r="AQ173" s="240">
        <f>INDEX(CP173:DA173,MATCH($W$1,$CP$86:$DA$86,0))</f>
        <v>0</v>
      </c>
      <c r="AR173" s="172">
        <f>+AN173-AQ173</f>
        <v>0</v>
      </c>
      <c r="AS173" s="166">
        <f t="shared" si="488"/>
        <v>0</v>
      </c>
      <c r="AT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AU173" s="173">
        <f>IFERROR(AT173/AD173,0)</f>
        <v>0</v>
      </c>
      <c r="AV173" s="397">
        <f>+AD173-AH173</f>
        <v>0</v>
      </c>
      <c r="AW173" s="332">
        <f>+AH173-AN173</f>
        <v>0</v>
      </c>
      <c r="AX173" s="333">
        <f t="shared" si="497"/>
        <v>0</v>
      </c>
      <c r="AY173" s="334">
        <f>+AG173-AH173</f>
        <v>0</v>
      </c>
      <c r="AZ173" s="186">
        <f>AD173*AS173</f>
        <v>0</v>
      </c>
      <c r="BA173" s="168">
        <f>IF(AND(AZ173=0,AN173&gt;AZ173),1,IFERROR(AN173/AZ173,1))</f>
        <v>1</v>
      </c>
      <c r="BC173" s="512">
        <v>0</v>
      </c>
      <c r="BD173" s="308">
        <v>0</v>
      </c>
      <c r="BE173" s="308">
        <v>0</v>
      </c>
      <c r="BF173" s="308">
        <v>0</v>
      </c>
      <c r="BG173" s="308">
        <v>0</v>
      </c>
      <c r="BH173" s="308">
        <v>0</v>
      </c>
      <c r="BI173" s="308">
        <v>0</v>
      </c>
      <c r="BJ173" s="308">
        <v>0</v>
      </c>
      <c r="BK173" s="308">
        <v>0</v>
      </c>
      <c r="BL173" s="308">
        <v>0</v>
      </c>
      <c r="BM173" s="308">
        <v>0</v>
      </c>
      <c r="BN173" s="308">
        <v>0</v>
      </c>
      <c r="BP173" s="308">
        <v>0</v>
      </c>
      <c r="BQ173" s="308">
        <v>0</v>
      </c>
      <c r="BR173" s="308">
        <v>0</v>
      </c>
      <c r="BS173" s="308">
        <v>0</v>
      </c>
      <c r="BT173" s="308">
        <v>0</v>
      </c>
      <c r="BU173" s="308">
        <v>0</v>
      </c>
      <c r="BV173" s="308">
        <v>0</v>
      </c>
      <c r="BW173" s="308">
        <v>0</v>
      </c>
      <c r="BX173" s="308">
        <v>0</v>
      </c>
      <c r="BY173" s="308">
        <v>0</v>
      </c>
      <c r="BZ173" s="308">
        <v>0</v>
      </c>
      <c r="CA173" s="308">
        <v>0</v>
      </c>
      <c r="CC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CD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CE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CF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CG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CH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CI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CJ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CK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CL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CM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CN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CP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CQ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CR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CS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CT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CU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CV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CW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CX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CY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CZ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DA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DC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DD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DE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DF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DG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DH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DI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DJ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DK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DL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DM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DN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DP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DQ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DR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DS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DT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DU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DV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DW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DX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DY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DZ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c r="EA173" s="397">
        <f>+SUMIFS('[1]SIIF 30 de Junio 2026'!$Z$4:$Z$749,'[1]SIIF 30 de Junio 2026'!$A$4:$A$749,$B173,'[1]SIIF 30 de Junio 2026'!$B$4:$B$749,$C173,'[1]SIIF 30 de Junio 2026'!$C$4:$C$749,$D173,'[1]SIIF 30 de Junio 2026'!$D$4:$D$749,$E173,'[1]SIIF 30 de Junio 2026'!$E$4:$E$749,$F173,'[1]SIIF 30 de Junio 2026'!$F$4:$F$749,$G173,'[1]SIIF 30 de Junio 2026'!$G$4:$G$749,$H173,'[1]SIIF 30 de Junio 2026'!$H$4:$H$749,$I173,'[1]SIIF 30 de Junio 2026'!$I$4:$I$749,$J173,'[1]SIIF 30 de Junio 2026'!$J$4:$J$749,$K173,'[1]SIIF 30 de Junio 2026'!$K$4:$K$749,$L173,'[1]SIIF 30 de Junio 2026'!$L$4:$L$749,$M173,'[1]SIIF 30 de Junio 2026'!$M$4:$M$749,$N173,'[1]SIIF 30 de Junio 2026'!$N$4:$N$749,$O173)/1000000</f>
        <v>0</v>
      </c>
    </row>
    <row r="174" spans="1:157" ht="21.75" customHeight="1" thickBot="1">
      <c r="A174" s="177"/>
      <c r="B174" s="1" t="s">
        <v>183</v>
      </c>
      <c r="C174" s="1" t="s">
        <v>184</v>
      </c>
      <c r="D174" s="177" t="s">
        <v>208</v>
      </c>
      <c r="E174" s="177" t="s">
        <v>169</v>
      </c>
      <c r="F174" s="177" t="s">
        <v>161</v>
      </c>
      <c r="G174" s="177" t="s">
        <v>161</v>
      </c>
      <c r="H174" s="177" t="s">
        <v>161</v>
      </c>
      <c r="I174" s="177" t="s">
        <v>161</v>
      </c>
      <c r="J174" s="177" t="s">
        <v>161</v>
      </c>
      <c r="K174" s="177" t="s">
        <v>161</v>
      </c>
      <c r="L174" s="177" t="s">
        <v>161</v>
      </c>
      <c r="M174" s="177" t="s">
        <v>161</v>
      </c>
      <c r="N174" s="177" t="s">
        <v>161</v>
      </c>
      <c r="O174" s="177" t="s">
        <v>161</v>
      </c>
      <c r="P174" s="177"/>
      <c r="Q174" s="177"/>
      <c r="R174" s="177"/>
      <c r="S174" s="177"/>
      <c r="T174" s="184" t="s">
        <v>172</v>
      </c>
      <c r="U174" s="377"/>
      <c r="V174" s="184" t="s">
        <v>172</v>
      </c>
      <c r="W174" s="336">
        <f>(+SUMIFS('[1]SIIF 30 de Junio 2026'!$P$4:$P$749,'[1]SIIF 30 de Junio 2026'!$A$4:$A$749,$B174,'[1]SIIF 30 de Junio 2026'!$B$4:$B$749,$C174,'[1]SIIF 30 de Junio 2026'!$C$4:$C$749,$D174,'[1]SIIF 30 de Junio 2026'!$D$4:$D$749,$E174,'[1]SIIF 30 de Junio 2026'!$E$4:$E$749,$F174,'[1]SIIF 30 de Junio 2026'!$F$4:$F$749,$G174,'[1]SIIF 30 de Junio 2026'!$G$4:$G$749,$H174,'[1]SIIF 30 de Junio 2026'!$H$4:$H$749,$I174,'[1]SIIF 30 de Junio 2026'!$I$4:$I$749,$J174,'[1]SIIF 30 de Junio 2026'!$J$4:$J$749,$K174,'[1]SIIF 30 de Junio 2026'!$K$4:$K$749,$L174,'[1]SIIF 30 de Junio 2026'!$L$4:$L$749,$M174,'[1]SIIF 30 de Junio 2026'!$M$4:$M$749,$N174,'[1]SIIF 30 de Junio 2026'!$N$4:$N$749,$O174)/1000000)</f>
        <v>0</v>
      </c>
      <c r="X174" s="336">
        <v>0</v>
      </c>
      <c r="Y174" s="334">
        <f>(+SUMIFS('[1]SIIF 30 de Junio 2026'!$R$4:$R$749,'[1]SIIF 30 de Junio 2026'!$A$4:$A$749,$B174,'[1]SIIF 30 de Junio 2026'!$B$4:$B$749,$C174,'[1]SIIF 30 de Junio 2026'!$C$4:$C$749,$D174,'[1]SIIF 30 de Junio 2026'!$D$4:$D$749,$E174,'[1]SIIF 30 de Junio 2026'!$E$4:$E$749,$F174,'[1]SIIF 30 de Junio 2026'!$F$4:$F$749,$G174,'[1]SIIF 30 de Junio 2026'!$G$4:$G$749,$H174,'[1]SIIF 30 de Junio 2026'!$H$4:$H$749,$I174,'[1]SIIF 30 de Junio 2026'!$I$4:$I$749,$J174,'[1]SIIF 30 de Junio 2026'!$J$4:$J$749,$K174,'[1]SIIF 30 de Junio 2026'!$K$4:$K$749,$L174,'[1]SIIF 30 de Junio 2026'!$L$4:$L$749,$M174,'[1]SIIF 30 de Junio 2026'!$M$4:$M$749,$N174,'[1]SIIF 30 de Junio 2026'!$N$4:$N$749,$O174)/1000000)</f>
        <v>0</v>
      </c>
      <c r="Z174" s="332"/>
      <c r="AA174" s="334">
        <f>(+SUMIFS('[1]SIIF 30 de Junio 2026'!$Q$4:$Q$749,'[1]SIIF 30 de Junio 2026'!$A$4:$A$749,$B174,'[1]SIIF 30 de Junio 2026'!$B$4:$B$749,$C174,'[1]SIIF 30 de Junio 2026'!$C$4:$C$749,$D174,'[1]SIIF 30 de Junio 2026'!$D$4:$D$749,$E174,'[1]SIIF 30 de Junio 2026'!$E$4:$E$749,$F174,'[1]SIIF 30 de Junio 2026'!$F$4:$F$749,$G174,'[1]SIIF 30 de Junio 2026'!$G$4:$G$749,$H174,'[1]SIIF 30 de Junio 2026'!$H$4:$H$749,$I174,'[1]SIIF 30 de Junio 2026'!$I$4:$I$749,$J174,'[1]SIIF 30 de Junio 2026'!$J$4:$J$749,$K174,'[1]SIIF 30 de Junio 2026'!$K$4:$K$749,$L174,'[1]SIIF 30 de Junio 2026'!$L$4:$L$749,$M174,'[1]SIIF 30 de Junio 2026'!$M$4:$M$749,$N174,'[1]SIIF 30 de Junio 2026'!$N$4:$N$749,$O174)/1000000)</f>
        <v>0</v>
      </c>
      <c r="AB174" s="336"/>
      <c r="AC174" s="332"/>
      <c r="AD174" s="397">
        <f>W174-Y174+AA174</f>
        <v>0</v>
      </c>
      <c r="AE174" s="336">
        <f>(+SUMIFS('[1]SIIF 30 de Junio 2026'!$T$4:$T$749,'[1]SIIF 30 de Junio 2026'!$A$4:$A$749,$B174,'[1]SIIF 30 de Junio 2026'!$B$4:$B$749,$C174,'[1]SIIF 30 de Junio 2026'!$C$4:$C$749,$D174,'[1]SIIF 30 de Junio 2026'!$D$4:$D$749,$E174,'[1]SIIF 30 de Junio 2026'!$E$4:$E$749,$F174,'[1]SIIF 30 de Junio 2026'!$F$4:$F$749,$G174,'[1]SIIF 30 de Junio 2026'!$G$4:$G$749,$H174,'[1]SIIF 30 de Junio 2026'!$H$4:$H$749,$I174,'[1]SIIF 30 de Junio 2026'!$I$4:$I$749,$J174,'[1]SIIF 30 de Junio 2026'!$J$4:$J$749,$K174,'[1]SIIF 30 de Junio 2026'!$K$4:$K$749,$L174,'[1]SIIF 30 de Junio 2026'!$L$4:$L$749,$M174,'[1]SIIF 30 de Junio 2026'!$M$4:$M$749,$N174,'[1]SIIF 30 de Junio 2026'!$N$4:$N$749,$O174)/1000000)</f>
        <v>0</v>
      </c>
      <c r="AF174" s="336">
        <f>(+SUMIFS('[1]SIIF 30 de Junio 2026'!$U$4:$U$749,'[1]SIIF 30 de Junio 2026'!$A$4:$A$749,$B174,'[1]SIIF 30 de Junio 2026'!$B$4:$B$749,$C174,'[1]SIIF 30 de Junio 2026'!$C$4:$C$749,$D174,'[1]SIIF 30 de Junio 2026'!$D$4:$D$749,$E174,'[1]SIIF 30 de Junio 2026'!$E$4:$E$749,$F174,'[1]SIIF 30 de Junio 2026'!$F$4:$F$749,$G174,'[1]SIIF 30 de Junio 2026'!$G$4:$G$749,$H174,'[1]SIIF 30 de Junio 2026'!$H$4:$H$749,$I174,'[1]SIIF 30 de Junio 2026'!$I$4:$I$749,$J174,'[1]SIIF 30 de Junio 2026'!$J$4:$J$749,$K174,'[1]SIIF 30 de Junio 2026'!$K$4:$K$749,$L174,'[1]SIIF 30 de Junio 2026'!$L$4:$L$749,$M174,'[1]SIIF 30 de Junio 2026'!$M$4:$M$749,$N174,'[1]SIIF 30 de Junio 2026'!$N$4:$N$749,$O174)/1000000)</f>
        <v>0</v>
      </c>
      <c r="AG174" s="334">
        <f>AD174-AE174</f>
        <v>0</v>
      </c>
      <c r="AH174" s="399">
        <f>+SUMIFS('[1]SIIF 30 de Junio 2026'!$W$4:$W$749,'[1]SIIF 30 de Junio 2026'!$A$4:$A$749,$B174,'[1]SIIF 30 de Junio 2026'!$B$4:$B$749,$C174,'[1]SIIF 30 de Junio 2026'!$C$4:$C$749,$D174,'[1]SIIF 30 de Junio 2026'!$D$4:$D$749,$E174,'[1]SIIF 30 de Junio 2026'!$E$4:$E$749,$F174,'[1]SIIF 30 de Junio 2026'!$F$4:$F$749,$G174,'[1]SIIF 30 de Junio 2026'!$G$4:$G$749,$H174,'[1]SIIF 30 de Junio 2026'!$H$4:$H$749,$I174,'[1]SIIF 30 de Junio 2026'!$I$4:$I$749,$J174,'[1]SIIF 30 de Junio 2026'!$J$4:$J$749,$K174,'[1]SIIF 30 de Junio 2026'!$K$4:$K$749,$L174,'[1]SIIF 30 de Junio 2026'!$L$4:$L$749,$M174,'[1]SIIF 30 de Junio 2026'!$M$4:$M$749,$N174,'[1]SIIF 30 de Junio 2026'!$N$4:$N$749,$O174)/1000000</f>
        <v>0</v>
      </c>
      <c r="AI174" s="171">
        <f>IFERROR(AH174/AD174,0)</f>
        <v>0</v>
      </c>
      <c r="AJ174" s="180" t="e">
        <f>+AH174/AG174</f>
        <v>#DIV/0!</v>
      </c>
      <c r="AK174" s="240">
        <f>INDEX(CC174:CN174,MATCH($W$1,$CC$86:$CN$86,0))</f>
        <v>0</v>
      </c>
      <c r="AL174" s="240">
        <f t="shared" ref="AL174" si="506">+AH174-AK174</f>
        <v>0</v>
      </c>
      <c r="AM174" s="166">
        <f t="shared" si="486"/>
        <v>0</v>
      </c>
      <c r="AN174" s="397">
        <f>+SUMIFS('[1]SIIF 30 de Junio 2026'!$X$4:$X$749,'[1]SIIF 30 de Junio 2026'!$A$4:$A$749,$B174,'[1]SIIF 30 de Junio 2026'!$B$4:$B$749,$C174,'[1]SIIF 30 de Junio 2026'!$C$4:$C$749,$D174,'[1]SIIF 30 de Junio 2026'!$D$4:$D$749,$E174,'[1]SIIF 30 de Junio 2026'!$E$4:$E$749,$F174,'[1]SIIF 30 de Junio 2026'!$F$4:$F$749,$G174,'[1]SIIF 30 de Junio 2026'!$G$4:$G$749,$H174,'[1]SIIF 30 de Junio 2026'!$H$4:$H$749,$I174,'[1]SIIF 30 de Junio 2026'!$I$4:$I$749,$J174,'[1]SIIF 30 de Junio 2026'!$J$4:$J$749,$K174,'[1]SIIF 30 de Junio 2026'!$K$4:$K$749,$L174,'[1]SIIF 30 de Junio 2026'!$L$4:$L$749,$M174,'[1]SIIF 30 de Junio 2026'!$M$4:$M$749,$N174,'[1]SIIF 30 de Junio 2026'!$N$4:$N$749,$O174)/1000000</f>
        <v>0</v>
      </c>
      <c r="AO174" s="173">
        <f>IFERROR(AN174/AD174,0)</f>
        <v>0</v>
      </c>
      <c r="AP174" s="182" t="e">
        <f>+AN174/AG174</f>
        <v>#DIV/0!</v>
      </c>
      <c r="AQ174" s="240">
        <f>INDEX(CP174:DA174,MATCH($W$1,$CP$86:$DA$86,0))</f>
        <v>0</v>
      </c>
      <c r="AR174" s="240">
        <f t="shared" ref="AR174" si="507">+AN174-AQ174</f>
        <v>0</v>
      </c>
      <c r="AS174" s="166">
        <f t="shared" si="488"/>
        <v>0</v>
      </c>
      <c r="AT174" s="397">
        <f>+SUMIFS('[1]SIIF 30 de Junio 2026'!$Z$4:$Z$749,'[1]SIIF 30 de Junio 2026'!$A$4:$A$749,$B174,'[1]SIIF 30 de Junio 2026'!$B$4:$B$749,$C174,'[1]SIIF 30 de Junio 2026'!$C$4:$C$749,$D174,'[1]SIIF 30 de Junio 2026'!$D$4:$D$749,$E174,'[1]SIIF 30 de Junio 2026'!$E$4:$E$749,$F174,'[1]SIIF 30 de Junio 2026'!$F$4:$F$749,$G174,'[1]SIIF 30 de Junio 2026'!$G$4:$G$749,$H174,'[1]SIIF 30 de Junio 2026'!$H$4:$H$749,$I174,'[1]SIIF 30 de Junio 2026'!$I$4:$I$749,$J174,'[1]SIIF 30 de Junio 2026'!$J$4:$J$749,$K174,'[1]SIIF 30 de Junio 2026'!$K$4:$K$749,$L174,'[1]SIIF 30 de Junio 2026'!$L$4:$L$749,$M174,'[1]SIIF 30 de Junio 2026'!$M$4:$M$749,$N174,'[1]SIIF 30 de Junio 2026'!$N$4:$N$749,$O174)/1000000</f>
        <v>0</v>
      </c>
      <c r="AU174" s="173">
        <f>IFERROR(AT174/AD174,0)</f>
        <v>0</v>
      </c>
      <c r="AV174" s="397">
        <f>+AD174-AH174</f>
        <v>0</v>
      </c>
      <c r="AW174" s="332">
        <f>+AH174-AN174</f>
        <v>0</v>
      </c>
      <c r="AX174" s="333">
        <f t="shared" si="497"/>
        <v>0</v>
      </c>
      <c r="AY174" s="334">
        <f>+AG174-AH174</f>
        <v>0</v>
      </c>
      <c r="AZ174" s="186">
        <f>AD174*AS174</f>
        <v>0</v>
      </c>
      <c r="BA174" s="168">
        <f>IF(AND(AZ174=0,AN174&gt;AZ174),1,IFERROR(AN174/AZ174,1))</f>
        <v>1</v>
      </c>
      <c r="BC174" s="512">
        <v>0</v>
      </c>
      <c r="BD174" s="308">
        <v>0</v>
      </c>
      <c r="BE174" s="308">
        <v>0</v>
      </c>
      <c r="BF174" s="308">
        <v>0</v>
      </c>
      <c r="BG174" s="308">
        <v>0</v>
      </c>
      <c r="BH174" s="308">
        <v>0</v>
      </c>
      <c r="BI174" s="308">
        <v>0</v>
      </c>
      <c r="BJ174" s="308">
        <v>0</v>
      </c>
      <c r="BK174" s="308">
        <v>0</v>
      </c>
      <c r="BL174" s="308">
        <v>0</v>
      </c>
      <c r="BM174" s="308">
        <v>0</v>
      </c>
      <c r="BN174" s="308">
        <v>0</v>
      </c>
      <c r="BP174" s="308">
        <v>0</v>
      </c>
      <c r="BQ174" s="308">
        <v>0</v>
      </c>
      <c r="BR174" s="308">
        <v>0</v>
      </c>
      <c r="BS174" s="308">
        <v>0</v>
      </c>
      <c r="BT174" s="308">
        <v>0</v>
      </c>
      <c r="BU174" s="308">
        <v>0</v>
      </c>
      <c r="BV174" s="308">
        <v>0</v>
      </c>
      <c r="BW174" s="308">
        <v>0</v>
      </c>
      <c r="BX174" s="308">
        <v>0</v>
      </c>
      <c r="BY174" s="308">
        <v>0</v>
      </c>
      <c r="BZ174" s="308">
        <v>0</v>
      </c>
      <c r="CA174" s="308">
        <v>0</v>
      </c>
      <c r="CC174" s="452">
        <f>DC174</f>
        <v>0</v>
      </c>
      <c r="CD174" s="452">
        <f t="shared" ref="CD174:CN174" si="508">DD174</f>
        <v>0</v>
      </c>
      <c r="CE174" s="452">
        <f t="shared" si="508"/>
        <v>0</v>
      </c>
      <c r="CF174" s="452">
        <f t="shared" si="508"/>
        <v>0</v>
      </c>
      <c r="CG174" s="452">
        <f t="shared" si="508"/>
        <v>0</v>
      </c>
      <c r="CH174" s="452">
        <f t="shared" si="508"/>
        <v>0</v>
      </c>
      <c r="CI174" s="452">
        <f t="shared" si="508"/>
        <v>0</v>
      </c>
      <c r="CJ174" s="452">
        <f t="shared" si="508"/>
        <v>0</v>
      </c>
      <c r="CK174" s="452">
        <f t="shared" si="508"/>
        <v>0</v>
      </c>
      <c r="CL174" s="452">
        <f t="shared" si="508"/>
        <v>0</v>
      </c>
      <c r="CM174" s="452">
        <f t="shared" si="508"/>
        <v>0</v>
      </c>
      <c r="CN174" s="452">
        <f t="shared" si="508"/>
        <v>0</v>
      </c>
      <c r="CP174" s="453">
        <f>DP174</f>
        <v>0</v>
      </c>
      <c r="CQ174" s="453">
        <f t="shared" ref="CQ174:DA174" si="509">DQ174</f>
        <v>0</v>
      </c>
      <c r="CR174" s="453">
        <f t="shared" si="509"/>
        <v>0</v>
      </c>
      <c r="CS174" s="453">
        <f t="shared" si="509"/>
        <v>0</v>
      </c>
      <c r="CT174" s="453">
        <f t="shared" si="509"/>
        <v>0</v>
      </c>
      <c r="CU174" s="453">
        <f t="shared" si="509"/>
        <v>0</v>
      </c>
      <c r="CV174" s="453">
        <f t="shared" si="509"/>
        <v>0</v>
      </c>
      <c r="CW174" s="453">
        <f t="shared" si="509"/>
        <v>0</v>
      </c>
      <c r="CX174" s="453">
        <f t="shared" si="509"/>
        <v>0</v>
      </c>
      <c r="CY174" s="453">
        <f t="shared" si="509"/>
        <v>0</v>
      </c>
      <c r="CZ174" s="453">
        <f t="shared" si="509"/>
        <v>0</v>
      </c>
      <c r="DA174" s="453">
        <f t="shared" si="509"/>
        <v>0</v>
      </c>
      <c r="DC174" s="397">
        <v>0</v>
      </c>
      <c r="DD174" s="397">
        <v>0</v>
      </c>
      <c r="DE174" s="397">
        <v>0</v>
      </c>
      <c r="DF174" s="397">
        <v>0</v>
      </c>
      <c r="DG174" s="397">
        <v>0</v>
      </c>
      <c r="DH174" s="397">
        <v>0</v>
      </c>
      <c r="DI174" s="397">
        <v>0</v>
      </c>
      <c r="DJ174" s="397">
        <v>0</v>
      </c>
      <c r="DK174" s="397">
        <v>0</v>
      </c>
      <c r="DL174" s="397">
        <v>0</v>
      </c>
      <c r="DM174" s="397">
        <v>0</v>
      </c>
      <c r="DN174" s="397">
        <v>0</v>
      </c>
      <c r="DP174" s="397">
        <v>0</v>
      </c>
      <c r="DQ174" s="397">
        <v>0</v>
      </c>
      <c r="DR174" s="397">
        <v>0</v>
      </c>
      <c r="DS174" s="397">
        <v>0</v>
      </c>
      <c r="DT174" s="397">
        <v>0</v>
      </c>
      <c r="DU174" s="397">
        <v>0</v>
      </c>
      <c r="DV174" s="397">
        <v>0</v>
      </c>
      <c r="DW174" s="397">
        <v>0</v>
      </c>
      <c r="DX174" s="397">
        <v>0</v>
      </c>
      <c r="DY174" s="397">
        <v>0</v>
      </c>
      <c r="DZ174" s="397">
        <v>0</v>
      </c>
      <c r="EA174" s="397">
        <v>0</v>
      </c>
    </row>
    <row r="175" spans="1:157" ht="22.5" customHeight="1" thickBot="1">
      <c r="B175" s="1" t="s">
        <v>183</v>
      </c>
      <c r="C175" s="1" t="s">
        <v>184</v>
      </c>
      <c r="D175" s="1" t="s">
        <v>161</v>
      </c>
      <c r="E175" s="1" t="s">
        <v>173</v>
      </c>
      <c r="F175" s="1" t="s">
        <v>161</v>
      </c>
      <c r="G175" s="1" t="s">
        <v>161</v>
      </c>
      <c r="H175" s="1" t="s">
        <v>161</v>
      </c>
      <c r="I175" s="1" t="s">
        <v>161</v>
      </c>
      <c r="J175" s="1" t="s">
        <v>161</v>
      </c>
      <c r="K175" s="1" t="s">
        <v>161</v>
      </c>
      <c r="L175" s="1" t="s">
        <v>161</v>
      </c>
      <c r="M175" s="1" t="s">
        <v>161</v>
      </c>
      <c r="N175" s="1" t="s">
        <v>161</v>
      </c>
      <c r="O175" s="1" t="s">
        <v>161</v>
      </c>
      <c r="T175" s="152" t="s">
        <v>174</v>
      </c>
      <c r="U175" s="384"/>
      <c r="V175" s="152" t="s">
        <v>174</v>
      </c>
      <c r="W175" s="335">
        <f>W186</f>
        <v>423760.69999999995</v>
      </c>
      <c r="X175" s="335">
        <f t="shared" ref="X175:AD175" si="510">X186</f>
        <v>0</v>
      </c>
      <c r="Y175" s="335">
        <f t="shared" si="510"/>
        <v>0</v>
      </c>
      <c r="Z175" s="335">
        <f t="shared" si="510"/>
        <v>0</v>
      </c>
      <c r="AA175" s="335">
        <f t="shared" si="510"/>
        <v>0</v>
      </c>
      <c r="AB175" s="335">
        <f t="shared" si="510"/>
        <v>0</v>
      </c>
      <c r="AC175" s="335">
        <f t="shared" si="510"/>
        <v>0</v>
      </c>
      <c r="AD175" s="335">
        <f t="shared" si="510"/>
        <v>423760.69999999995</v>
      </c>
      <c r="AE175" s="335">
        <f>AE186</f>
        <v>0</v>
      </c>
      <c r="AF175" s="335">
        <f>AF186</f>
        <v>281686.157313</v>
      </c>
      <c r="AG175" s="335">
        <f>AG186</f>
        <v>142074.54268700001</v>
      </c>
      <c r="AH175" s="398">
        <f t="shared" ref="AH175" si="511">AH186</f>
        <v>88791.203971999988</v>
      </c>
      <c r="AI175" s="163">
        <f>+AH175/AD175</f>
        <v>0.20953147371146025</v>
      </c>
      <c r="AJ175" s="220"/>
      <c r="AK175" s="181">
        <f>AK186</f>
        <v>89429.084571840009</v>
      </c>
      <c r="AL175" s="181">
        <f>AL186</f>
        <v>-637.88059984000574</v>
      </c>
      <c r="AM175" s="166">
        <f t="shared" si="486"/>
        <v>0.21103675865138041</v>
      </c>
      <c r="AN175" s="398">
        <f>AN186</f>
        <v>12581.583663740001</v>
      </c>
      <c r="AO175" s="179">
        <f>+AN175/AD175</f>
        <v>2.9690303191730622E-2</v>
      </c>
      <c r="AP175" s="212"/>
      <c r="AQ175" s="181">
        <f>AQ186</f>
        <v>54340.484071590909</v>
      </c>
      <c r="AR175" s="181">
        <f>AR186</f>
        <v>-41758.90040785091</v>
      </c>
      <c r="AS175" s="166">
        <f t="shared" si="488"/>
        <v>0.12823389255207224</v>
      </c>
      <c r="AT175" s="398">
        <f>AT186</f>
        <v>12570.12911874</v>
      </c>
      <c r="AU175" s="179">
        <f>+AT175/AD175</f>
        <v>2.9663272499644261E-2</v>
      </c>
      <c r="AV175" s="398">
        <f>AV186</f>
        <v>334969.49602800002</v>
      </c>
      <c r="AW175" s="335">
        <f>AW186</f>
        <v>61883.070217459994</v>
      </c>
      <c r="AX175" s="337">
        <f>AX186</f>
        <v>82916.465997460007</v>
      </c>
      <c r="AY175" s="361"/>
      <c r="AZ175" s="183">
        <f>AZ186</f>
        <v>51966.818680227283</v>
      </c>
      <c r="BA175" s="168">
        <f>IF(AND(AZ175=0,AN175&gt;AZ175),1,IFERROR(AN175/AZ175,1))</f>
        <v>0.24210802168128745</v>
      </c>
      <c r="BC175" s="483">
        <f>CC175/$AD$175</f>
        <v>8.76769927272633E-2</v>
      </c>
      <c r="BD175" s="466">
        <f t="shared" ref="BD175:BN175" si="512">CD175/$AD$175</f>
        <v>0.18624686729326248</v>
      </c>
      <c r="BE175" s="466">
        <f t="shared" si="512"/>
        <v>0.19281819226511571</v>
      </c>
      <c r="BF175" s="466">
        <f t="shared" si="512"/>
        <v>0.19281819226511571</v>
      </c>
      <c r="BG175" s="466">
        <f t="shared" si="512"/>
        <v>0.21098956220300755</v>
      </c>
      <c r="BH175" s="466">
        <f t="shared" si="512"/>
        <v>0.21103675865138041</v>
      </c>
      <c r="BI175" s="466">
        <f t="shared" si="512"/>
        <v>0.56804395900053983</v>
      </c>
      <c r="BJ175" s="466">
        <f t="shared" si="512"/>
        <v>0.96484362707499671</v>
      </c>
      <c r="BK175" s="466">
        <f t="shared" si="512"/>
        <v>0.98271729639827266</v>
      </c>
      <c r="BL175" s="466">
        <f t="shared" si="512"/>
        <v>0.99633108640994683</v>
      </c>
      <c r="BM175" s="466">
        <f t="shared" si="512"/>
        <v>0.99999999999962141</v>
      </c>
      <c r="BN175" s="466">
        <f t="shared" si="512"/>
        <v>0.99999999999962141</v>
      </c>
      <c r="BP175" s="466">
        <f>CP175/$AD$175</f>
        <v>0</v>
      </c>
      <c r="BQ175" s="466">
        <f t="shared" ref="BQ175:CA175" si="513">CQ175/$AD$175</f>
        <v>2.224437348677729E-2</v>
      </c>
      <c r="BR175" s="466">
        <f t="shared" si="513"/>
        <v>8.9140531997507946E-2</v>
      </c>
      <c r="BS175" s="466">
        <f t="shared" si="513"/>
        <v>0.12123599338483856</v>
      </c>
      <c r="BT175" s="466">
        <f t="shared" si="513"/>
        <v>0.12608224547668703</v>
      </c>
      <c r="BU175" s="466">
        <f t="shared" si="513"/>
        <v>0.12823389255207224</v>
      </c>
      <c r="BV175" s="466">
        <f t="shared" si="513"/>
        <v>0.17024698883216186</v>
      </c>
      <c r="BW175" s="466">
        <f t="shared" si="513"/>
        <v>0.1773296621659991</v>
      </c>
      <c r="BX175" s="466">
        <f t="shared" si="513"/>
        <v>0.34382716016885873</v>
      </c>
      <c r="BY175" s="466">
        <f t="shared" si="513"/>
        <v>0.38842476934266412</v>
      </c>
      <c r="BZ175" s="466">
        <f t="shared" si="513"/>
        <v>0.58219667538918252</v>
      </c>
      <c r="CA175" s="466">
        <f t="shared" si="513"/>
        <v>0.99999999999999889</v>
      </c>
      <c r="CC175" s="398">
        <f>CC186</f>
        <v>37154.063812</v>
      </c>
      <c r="CD175" s="398">
        <f t="shared" ref="CD175:CN175" si="514">CD186</f>
        <v>78924.102857000005</v>
      </c>
      <c r="CE175" s="398">
        <f t="shared" si="514"/>
        <v>81708.772127000004</v>
      </c>
      <c r="CF175" s="398">
        <f t="shared" si="514"/>
        <v>81708.772127000004</v>
      </c>
      <c r="CG175" s="398">
        <f t="shared" si="514"/>
        <v>89409.084571840009</v>
      </c>
      <c r="CH175" s="398">
        <f t="shared" si="514"/>
        <v>89429.084571840009</v>
      </c>
      <c r="CI175" s="398">
        <f t="shared" si="514"/>
        <v>240714.70569684001</v>
      </c>
      <c r="CJ175" s="398">
        <f t="shared" si="514"/>
        <v>408862.8107998395</v>
      </c>
      <c r="CK175" s="398">
        <f t="shared" si="514"/>
        <v>416436.96942383947</v>
      </c>
      <c r="CL175" s="398">
        <f t="shared" si="514"/>
        <v>422205.95860883949</v>
      </c>
      <c r="CM175" s="398">
        <f t="shared" si="514"/>
        <v>423760.69999983953</v>
      </c>
      <c r="CN175" s="398">
        <f t="shared" si="514"/>
        <v>423760.69999983953</v>
      </c>
      <c r="CP175" s="398">
        <f>CP186</f>
        <v>0</v>
      </c>
      <c r="CQ175" s="398">
        <f t="shared" ref="CQ175:DA175" si="515">CQ186</f>
        <v>9426.2912798181842</v>
      </c>
      <c r="CR175" s="398">
        <f t="shared" si="515"/>
        <v>37774.254237636364</v>
      </c>
      <c r="CS175" s="398">
        <f t="shared" si="515"/>
        <v>51375.049421954551</v>
      </c>
      <c r="CT175" s="398">
        <f t="shared" si="515"/>
        <v>53428.700600772725</v>
      </c>
      <c r="CU175" s="398">
        <f t="shared" si="515"/>
        <v>54340.484071590909</v>
      </c>
      <c r="CV175" s="398">
        <f t="shared" si="515"/>
        <v>72143.983160409087</v>
      </c>
      <c r="CW175" s="398">
        <f t="shared" si="515"/>
        <v>75145.341770227285</v>
      </c>
      <c r="CX175" s="398">
        <f t="shared" si="515"/>
        <v>145700.43807216769</v>
      </c>
      <c r="CY175" s="398">
        <f t="shared" si="515"/>
        <v>164599.15215398587</v>
      </c>
      <c r="CZ175" s="398">
        <f t="shared" si="515"/>
        <v>246712.07070059271</v>
      </c>
      <c r="DA175" s="398">
        <f t="shared" si="515"/>
        <v>423760.69999999949</v>
      </c>
      <c r="DC175" s="398">
        <f t="shared" ref="DC175:DN175" si="516">DC186</f>
        <v>37154063812</v>
      </c>
      <c r="DD175" s="398">
        <f t="shared" si="516"/>
        <v>78924102857</v>
      </c>
      <c r="DE175" s="398">
        <f>DE186</f>
        <v>81708772127</v>
      </c>
      <c r="DF175" s="398">
        <f>DF186</f>
        <v>81708772127</v>
      </c>
      <c r="DG175" s="398">
        <f t="shared" si="516"/>
        <v>89409084571.839996</v>
      </c>
      <c r="DH175" s="398">
        <f t="shared" si="516"/>
        <v>89429084571.839996</v>
      </c>
      <c r="DI175" s="398">
        <f t="shared" si="516"/>
        <v>240714705696.84</v>
      </c>
      <c r="DJ175" s="398">
        <f t="shared" si="516"/>
        <v>408862810799.83948</v>
      </c>
      <c r="DK175" s="398">
        <f t="shared" si="516"/>
        <v>416436969423.83948</v>
      </c>
      <c r="DL175" s="398">
        <f t="shared" si="516"/>
        <v>422205958608.83948</v>
      </c>
      <c r="DM175" s="398">
        <f t="shared" si="516"/>
        <v>423760699999.83948</v>
      </c>
      <c r="DN175" s="398">
        <f t="shared" si="516"/>
        <v>423760699999.83948</v>
      </c>
      <c r="DP175" s="398">
        <f t="shared" ref="DP175:EA175" si="517">DP186</f>
        <v>0</v>
      </c>
      <c r="DQ175" s="398">
        <f t="shared" si="517"/>
        <v>9426291279.818182</v>
      </c>
      <c r="DR175" s="398">
        <f t="shared" si="517"/>
        <v>37774254237.63636</v>
      </c>
      <c r="DS175" s="398">
        <f t="shared" si="517"/>
        <v>51375049421.954544</v>
      </c>
      <c r="DT175" s="398">
        <f t="shared" si="517"/>
        <v>53428700600.772728</v>
      </c>
      <c r="DU175" s="398">
        <f t="shared" si="517"/>
        <v>54340484071.590912</v>
      </c>
      <c r="DV175" s="398">
        <f t="shared" si="517"/>
        <v>72143983160.409088</v>
      </c>
      <c r="DW175" s="398">
        <f t="shared" si="517"/>
        <v>75145341770.227264</v>
      </c>
      <c r="DX175" s="398">
        <f t="shared" si="517"/>
        <v>145700438072.16766</v>
      </c>
      <c r="DY175" s="398">
        <f t="shared" si="517"/>
        <v>164599152153.98587</v>
      </c>
      <c r="DZ175" s="398">
        <f t="shared" si="517"/>
        <v>246712070700.59271</v>
      </c>
      <c r="EA175" s="398">
        <f t="shared" si="517"/>
        <v>423760699999.99951</v>
      </c>
      <c r="EC175" s="452">
        <v>1000000</v>
      </c>
      <c r="ED175" s="452">
        <v>1000000</v>
      </c>
      <c r="EE175" s="452">
        <v>1000000</v>
      </c>
      <c r="EF175" s="452">
        <v>1000000</v>
      </c>
      <c r="EG175" s="452">
        <v>1000000</v>
      </c>
      <c r="EH175" s="452">
        <v>1000000</v>
      </c>
      <c r="EI175" s="452">
        <v>1000000</v>
      </c>
      <c r="EJ175" s="452">
        <v>1000000</v>
      </c>
      <c r="EK175" s="452">
        <v>1000000</v>
      </c>
      <c r="EL175" s="452">
        <v>1000000</v>
      </c>
      <c r="EM175" s="452">
        <v>1000000</v>
      </c>
      <c r="EN175" s="452">
        <v>1000000</v>
      </c>
      <c r="EP175" s="452">
        <v>1000000</v>
      </c>
      <c r="EQ175" s="452">
        <v>1000000</v>
      </c>
      <c r="ER175" s="452">
        <v>1000000</v>
      </c>
      <c r="ES175" s="452">
        <v>1000000</v>
      </c>
      <c r="ET175" s="452">
        <v>1000000</v>
      </c>
      <c r="EU175" s="452">
        <v>1000000</v>
      </c>
      <c r="EV175" s="452">
        <v>1000000</v>
      </c>
      <c r="EW175" s="452">
        <v>1000000</v>
      </c>
      <c r="EX175" s="452">
        <v>1000000</v>
      </c>
      <c r="EY175" s="452">
        <v>1000000</v>
      </c>
      <c r="EZ175" s="452">
        <v>1000000</v>
      </c>
      <c r="FA175" s="452">
        <v>1000000</v>
      </c>
    </row>
    <row r="176" spans="1:157" ht="24.75" customHeight="1" thickBot="1">
      <c r="B176" s="1" t="s">
        <v>183</v>
      </c>
      <c r="C176" s="1" t="s">
        <v>184</v>
      </c>
      <c r="D176" s="1" t="s">
        <v>161</v>
      </c>
      <c r="E176" s="1" t="s">
        <v>161</v>
      </c>
      <c r="F176" s="1" t="s">
        <v>161</v>
      </c>
      <c r="G176" s="1" t="s">
        <v>161</v>
      </c>
      <c r="H176" s="1" t="s">
        <v>161</v>
      </c>
      <c r="I176" s="1" t="s">
        <v>161</v>
      </c>
      <c r="J176" s="1" t="s">
        <v>161</v>
      </c>
      <c r="K176" s="1" t="s">
        <v>161</v>
      </c>
      <c r="L176" s="1" t="s">
        <v>161</v>
      </c>
      <c r="M176" s="1" t="s">
        <v>161</v>
      </c>
      <c r="N176" s="1" t="s">
        <v>161</v>
      </c>
      <c r="O176" s="1" t="s">
        <v>161</v>
      </c>
      <c r="T176" s="152" t="s">
        <v>209</v>
      </c>
      <c r="U176" s="384"/>
      <c r="V176" s="152" t="s">
        <v>209</v>
      </c>
      <c r="W176" s="335">
        <f>+W175+W166+W172</f>
        <v>3178706.5999999996</v>
      </c>
      <c r="X176" s="335">
        <f t="shared" ref="X176:AD176" si="518">+X175+X166+X172</f>
        <v>0</v>
      </c>
      <c r="Y176" s="335">
        <f t="shared" si="518"/>
        <v>0</v>
      </c>
      <c r="Z176" s="335">
        <f t="shared" si="518"/>
        <v>0</v>
      </c>
      <c r="AA176" s="335">
        <f t="shared" si="518"/>
        <v>0</v>
      </c>
      <c r="AB176" s="335">
        <f t="shared" si="518"/>
        <v>0</v>
      </c>
      <c r="AC176" s="335">
        <f t="shared" si="518"/>
        <v>0</v>
      </c>
      <c r="AD176" s="335">
        <f t="shared" si="518"/>
        <v>3178706.5999999996</v>
      </c>
      <c r="AE176" s="335">
        <f>+AE175+AE166+AE172</f>
        <v>5154.8</v>
      </c>
      <c r="AF176" s="335">
        <f>+AF175+AF166+AF172</f>
        <v>1993235.3219418901</v>
      </c>
      <c r="AG176" s="335">
        <f>+AG175+AG166+AG172</f>
        <v>1180316.4780581102</v>
      </c>
      <c r="AH176" s="398">
        <f>+AH175+AH166+AH172</f>
        <v>1784581.1487733198</v>
      </c>
      <c r="AI176" s="163">
        <f>+AH176/AD176</f>
        <v>0.56141738554081089</v>
      </c>
      <c r="AJ176" s="253"/>
      <c r="AK176" s="513">
        <f>+AK175+AK166+AK172</f>
        <v>1786230.09757184</v>
      </c>
      <c r="AL176" s="513">
        <f>+AL175+AL166+AL172</f>
        <v>-1648.9487985201085</v>
      </c>
      <c r="AM176" s="166">
        <f t="shared" si="486"/>
        <v>0.56193613388912345</v>
      </c>
      <c r="AN176" s="398">
        <f>+AN175+AN166+AN172</f>
        <v>1681886.3417295897</v>
      </c>
      <c r="AO176" s="179">
        <f>+AN176/AD176</f>
        <v>0.52911028080716538</v>
      </c>
      <c r="AP176" s="254"/>
      <c r="AQ176" s="513">
        <f>+AQ175+AQ166+AQ172</f>
        <v>1714887.5795582577</v>
      </c>
      <c r="AR176" s="513">
        <f>+AR175+AR166+AR172</f>
        <v>-33001.237828667683</v>
      </c>
      <c r="AS176" s="166">
        <f t="shared" si="488"/>
        <v>0.53949225120627931</v>
      </c>
      <c r="AT176" s="398">
        <f>+AT175+AT166+AT172</f>
        <v>1679558.3898115898</v>
      </c>
      <c r="AU176" s="179">
        <f>+AT176/AD176</f>
        <v>0.5283779225838553</v>
      </c>
      <c r="AV176" s="398">
        <f>+AV175+AV166</f>
        <v>1394125.4512266803</v>
      </c>
      <c r="AW176" s="335">
        <f>+AW175+AW166</f>
        <v>88368.256952929994</v>
      </c>
      <c r="AX176" s="337">
        <f>+AX175+AX166</f>
        <v>1168557.6079316104</v>
      </c>
      <c r="AY176" s="361"/>
      <c r="AZ176" s="183">
        <f>+AZ175+AZ166</f>
        <v>1728711.1190155046</v>
      </c>
      <c r="BA176" s="168">
        <f>IF(AND(AZ176=0,AN176&gt;AZ176),1,IFERROR(AN176/AZ176,1))</f>
        <v>0.9729134748016306</v>
      </c>
      <c r="BC176" s="483">
        <f>CC176/$AD$176</f>
        <v>2.9149045656494375E-2</v>
      </c>
      <c r="BD176" s="466">
        <f t="shared" ref="BD176:BN176" si="519">CD176/$AD$176</f>
        <v>0.55211396133792279</v>
      </c>
      <c r="BE176" s="466">
        <f t="shared" si="519"/>
        <v>0.55440393338819005</v>
      </c>
      <c r="BF176" s="466">
        <f>CF176/$AD$176</f>
        <v>0.55580127845929539</v>
      </c>
      <c r="BG176" s="466">
        <f t="shared" si="519"/>
        <v>0.56076905134051702</v>
      </c>
      <c r="BH176" s="466">
        <f t="shared" si="519"/>
        <v>0.56193613388912345</v>
      </c>
      <c r="BI176" s="466">
        <f t="shared" si="519"/>
        <v>0.61333820765239555</v>
      </c>
      <c r="BJ176" s="466">
        <f t="shared" si="519"/>
        <v>0.98216478167561605</v>
      </c>
      <c r="BK176" s="466">
        <f t="shared" si="519"/>
        <v>0.98570844425334492</v>
      </c>
      <c r="BL176" s="466">
        <f t="shared" si="519"/>
        <v>0.99150692610075108</v>
      </c>
      <c r="BM176" s="466">
        <f t="shared" si="519"/>
        <v>0.99730156588421948</v>
      </c>
      <c r="BN176" s="466">
        <f t="shared" si="519"/>
        <v>1.0000000629186203</v>
      </c>
      <c r="BP176" s="466">
        <f>CP176/$AD$176</f>
        <v>6.4493340844983945E-3</v>
      </c>
      <c r="BQ176" s="466">
        <f t="shared" ref="BQ176:CA176" si="520">CQ176/$AD$176</f>
        <v>0.51923185689209306</v>
      </c>
      <c r="BR176" s="466">
        <f t="shared" si="520"/>
        <v>0.52935402459739545</v>
      </c>
      <c r="BS176" s="466">
        <f t="shared" si="520"/>
        <v>0.5348325118279097</v>
      </c>
      <c r="BT176" s="466">
        <f t="shared" si="520"/>
        <v>0.53667615147434689</v>
      </c>
      <c r="BU176" s="466">
        <f t="shared" si="520"/>
        <v>0.53949225120627931</v>
      </c>
      <c r="BV176" s="466">
        <f t="shared" si="520"/>
        <v>0.54770312144581368</v>
      </c>
      <c r="BW176" s="466">
        <f t="shared" si="520"/>
        <v>0.86450388466917971</v>
      </c>
      <c r="BX176" s="466">
        <f t="shared" si="520"/>
        <v>0.88795968572841366</v>
      </c>
      <c r="BY176" s="466">
        <f t="shared" si="520"/>
        <v>0.89765775152299876</v>
      </c>
      <c r="BZ176" s="466">
        <f t="shared" si="520"/>
        <v>0.9252682937248492</v>
      </c>
      <c r="CA176" s="466">
        <f t="shared" si="520"/>
        <v>0.98750815819238758</v>
      </c>
      <c r="CC176" s="398">
        <f>+CC175+CC166+CC172</f>
        <v>92656.26381199999</v>
      </c>
      <c r="CD176" s="398">
        <f t="shared" ref="CD176:CN176" si="521">+CD175+CD166+CD172</f>
        <v>1755008.2928569999</v>
      </c>
      <c r="CE176" s="398">
        <f t="shared" si="521"/>
        <v>1762287.4421269998</v>
      </c>
      <c r="CF176" s="398">
        <f t="shared" si="521"/>
        <v>1766729.1921269998</v>
      </c>
      <c r="CG176" s="398">
        <f t="shared" si="521"/>
        <v>1782520.28457184</v>
      </c>
      <c r="CH176" s="398">
        <f t="shared" si="521"/>
        <v>1786230.09757184</v>
      </c>
      <c r="CI176" s="398">
        <f t="shared" si="521"/>
        <v>1949622.2086968401</v>
      </c>
      <c r="CJ176" s="398">
        <f t="shared" si="521"/>
        <v>3122013.6737998393</v>
      </c>
      <c r="CK176" s="398">
        <f t="shared" si="521"/>
        <v>3133277.9374238392</v>
      </c>
      <c r="CL176" s="398">
        <f t="shared" si="521"/>
        <v>3151709.6099421694</v>
      </c>
      <c r="CM176" s="398">
        <f t="shared" si="521"/>
        <v>3170129.069666503</v>
      </c>
      <c r="CN176" s="398">
        <f t="shared" si="521"/>
        <v>3178706.7999998331</v>
      </c>
      <c r="CP176" s="398">
        <f t="shared" ref="CP176:DA176" si="522">+CP175+CP166+CP172</f>
        <v>20500.540820000002</v>
      </c>
      <c r="CQ176" s="398">
        <f t="shared" si="522"/>
        <v>1650485.7304331514</v>
      </c>
      <c r="CR176" s="398">
        <f t="shared" si="522"/>
        <v>1682661.1317243031</v>
      </c>
      <c r="CS176" s="398">
        <f t="shared" si="522"/>
        <v>1700075.6352419546</v>
      </c>
      <c r="CT176" s="398">
        <f t="shared" si="522"/>
        <v>1705936.0247541058</v>
      </c>
      <c r="CU176" s="398">
        <f t="shared" si="522"/>
        <v>1714887.5795582577</v>
      </c>
      <c r="CV176" s="398">
        <f t="shared" si="522"/>
        <v>1740987.5269804092</v>
      </c>
      <c r="CW176" s="398">
        <f t="shared" si="522"/>
        <v>2748004.2039235602</v>
      </c>
      <c r="CX176" s="398">
        <f t="shared" si="522"/>
        <v>2822563.3135588341</v>
      </c>
      <c r="CY176" s="398">
        <f t="shared" si="522"/>
        <v>2853390.6193073159</v>
      </c>
      <c r="CZ176" s="398">
        <f t="shared" si="522"/>
        <v>2941156.4320339165</v>
      </c>
      <c r="DA176" s="398">
        <f t="shared" si="522"/>
        <v>3138998.6999999862</v>
      </c>
      <c r="DC176" s="398">
        <f>+DC175+DC166+DC172</f>
        <v>92656263812</v>
      </c>
      <c r="DD176" s="398">
        <f>+DD175+DD166+DD172</f>
        <v>1755008292857</v>
      </c>
      <c r="DE176" s="398">
        <f t="shared" ref="DE176:DN176" si="523">+DE175+DE166+DE172</f>
        <v>1762287442127</v>
      </c>
      <c r="DF176" s="398">
        <f t="shared" si="523"/>
        <v>1766729192127</v>
      </c>
      <c r="DG176" s="398">
        <f t="shared" si="523"/>
        <v>1782520284571.8401</v>
      </c>
      <c r="DH176" s="398">
        <f t="shared" si="523"/>
        <v>1786230097571.8401</v>
      </c>
      <c r="DI176" s="398">
        <f t="shared" si="523"/>
        <v>1949622208696.8401</v>
      </c>
      <c r="DJ176" s="398">
        <f t="shared" si="523"/>
        <v>3122013673799.8394</v>
      </c>
      <c r="DK176" s="398">
        <f t="shared" si="523"/>
        <v>3133277937423.8394</v>
      </c>
      <c r="DL176" s="398">
        <f t="shared" si="523"/>
        <v>3151709609942.1694</v>
      </c>
      <c r="DM176" s="398">
        <f t="shared" si="523"/>
        <v>3170129069666.5029</v>
      </c>
      <c r="DN176" s="398">
        <f t="shared" si="523"/>
        <v>3178706799999.833</v>
      </c>
      <c r="DP176" s="398">
        <f t="shared" ref="DP176:EA176" si="524">+DP175+DP166+DP172</f>
        <v>20500540820</v>
      </c>
      <c r="DQ176" s="398">
        <f t="shared" si="524"/>
        <v>1650485730433.1514</v>
      </c>
      <c r="DR176" s="398">
        <f t="shared" si="524"/>
        <v>1682661131724.3032</v>
      </c>
      <c r="DS176" s="398">
        <f t="shared" si="524"/>
        <v>1700075635241.9546</v>
      </c>
      <c r="DT176" s="398">
        <f t="shared" si="524"/>
        <v>1705936024754.106</v>
      </c>
      <c r="DU176" s="398">
        <f t="shared" si="524"/>
        <v>1714887579558.2576</v>
      </c>
      <c r="DV176" s="398">
        <f t="shared" si="524"/>
        <v>1740987526980.4092</v>
      </c>
      <c r="DW176" s="398">
        <f t="shared" si="524"/>
        <v>2748004203923.5605</v>
      </c>
      <c r="DX176" s="398">
        <f t="shared" si="524"/>
        <v>2822563313558.834</v>
      </c>
      <c r="DY176" s="398">
        <f t="shared" si="524"/>
        <v>2853390619307.3159</v>
      </c>
      <c r="DZ176" s="398">
        <f t="shared" si="524"/>
        <v>2941156432033.9165</v>
      </c>
      <c r="EA176" s="398">
        <f t="shared" si="524"/>
        <v>3138998699999.9863</v>
      </c>
      <c r="EC176" s="454">
        <v>1000000</v>
      </c>
      <c r="ED176" s="455">
        <v>1000000</v>
      </c>
      <c r="EE176" s="455">
        <v>1000000</v>
      </c>
      <c r="EF176" s="455">
        <v>1000000</v>
      </c>
      <c r="EG176" s="455">
        <v>1000000</v>
      </c>
      <c r="EH176" s="455">
        <v>1000000</v>
      </c>
      <c r="EI176" s="455">
        <v>1000000</v>
      </c>
      <c r="EJ176" s="455">
        <v>1000000</v>
      </c>
      <c r="EK176" s="455">
        <v>1000000</v>
      </c>
      <c r="EL176" s="455">
        <v>1000000</v>
      </c>
      <c r="EM176" s="455">
        <v>1000000</v>
      </c>
      <c r="EN176" s="455">
        <v>1000000</v>
      </c>
      <c r="EP176" s="455">
        <v>1000000</v>
      </c>
      <c r="EQ176" s="455">
        <v>1000000</v>
      </c>
      <c r="ER176" s="455">
        <v>1000000</v>
      </c>
      <c r="ES176" s="455">
        <v>1000000</v>
      </c>
      <c r="ET176" s="455">
        <v>1000000</v>
      </c>
      <c r="EU176" s="455">
        <v>1000000</v>
      </c>
      <c r="EV176" s="455">
        <v>1000000</v>
      </c>
      <c r="EW176" s="455">
        <v>1000000</v>
      </c>
      <c r="EX176" s="455">
        <v>1000000</v>
      </c>
      <c r="EY176" s="455">
        <v>1000000</v>
      </c>
      <c r="EZ176" s="455">
        <v>1000000</v>
      </c>
      <c r="FA176" s="455">
        <v>1000000</v>
      </c>
    </row>
    <row r="177" spans="2:157" ht="10.5" customHeight="1">
      <c r="T177" s="137"/>
      <c r="U177" s="374"/>
      <c r="V177" s="138"/>
      <c r="W177" s="137"/>
      <c r="X177" s="137"/>
      <c r="Y177" s="137"/>
      <c r="Z177" s="137"/>
      <c r="AA177" s="137"/>
      <c r="AB177" s="137"/>
      <c r="AC177" s="137"/>
      <c r="AD177" s="368"/>
      <c r="AE177" s="137"/>
      <c r="AF177" s="137"/>
      <c r="AG177" s="137"/>
      <c r="AH177" s="368"/>
      <c r="AI177" s="139"/>
      <c r="AJ177" s="140"/>
      <c r="AK177" s="140"/>
      <c r="AL177" s="140"/>
      <c r="AM177" s="139"/>
      <c r="AN177" s="368"/>
      <c r="AO177" s="139"/>
      <c r="AP177" s="140"/>
      <c r="AQ177" s="140"/>
      <c r="AR177" s="140"/>
      <c r="AS177" s="134"/>
      <c r="AT177" s="368"/>
      <c r="AU177" s="139"/>
      <c r="AV177" s="368"/>
      <c r="AW177" s="328"/>
      <c r="AX177" s="328"/>
      <c r="AY177" s="328"/>
      <c r="AZ177" s="140"/>
      <c r="BA177" s="140"/>
      <c r="BC177" s="252"/>
      <c r="BD177" s="246"/>
      <c r="BE177" s="246"/>
      <c r="BF177" s="246"/>
      <c r="BG177" s="246"/>
      <c r="BH177" s="246"/>
      <c r="BI177" s="246"/>
      <c r="BJ177" s="246"/>
      <c r="BK177" s="246"/>
      <c r="BL177" s="246"/>
      <c r="BM177" s="246"/>
      <c r="BN177" s="246"/>
      <c r="BP177" s="246"/>
      <c r="BQ177" s="246"/>
      <c r="BR177" s="246"/>
      <c r="BS177" s="246"/>
      <c r="BT177" s="246"/>
      <c r="BU177" s="246"/>
      <c r="BV177" s="246"/>
      <c r="BW177" s="246"/>
      <c r="BX177" s="246"/>
      <c r="BY177" s="246"/>
      <c r="BZ177" s="246"/>
      <c r="CA177" s="246"/>
      <c r="CC177" s="452"/>
      <c r="CD177" s="453"/>
      <c r="CE177" s="453"/>
      <c r="CF177" s="453"/>
      <c r="CG177" s="453"/>
      <c r="CH177" s="453"/>
      <c r="CI177" s="453"/>
      <c r="CJ177" s="453"/>
      <c r="CK177" s="453"/>
      <c r="CL177" s="453"/>
      <c r="CM177" s="453"/>
      <c r="CN177" s="453"/>
      <c r="CP177" s="453"/>
      <c r="CQ177" s="453"/>
      <c r="CR177" s="453"/>
      <c r="CS177" s="453"/>
      <c r="CT177" s="453"/>
      <c r="CU177" s="453"/>
      <c r="CV177" s="453"/>
      <c r="CW177" s="453"/>
      <c r="CX177" s="453"/>
      <c r="CY177" s="453"/>
      <c r="CZ177" s="453"/>
      <c r="DA177" s="453"/>
      <c r="DC177" s="452"/>
      <c r="DD177" s="453"/>
      <c r="DE177" s="453"/>
      <c r="DF177" s="453"/>
      <c r="DG177" s="453"/>
      <c r="DH177" s="453"/>
      <c r="DI177" s="453"/>
      <c r="DJ177" s="453"/>
      <c r="DK177" s="453"/>
      <c r="DL177" s="453"/>
      <c r="DM177" s="453"/>
      <c r="DN177" s="453"/>
      <c r="DP177" s="453"/>
      <c r="DQ177" s="453"/>
      <c r="DR177" s="453"/>
      <c r="DS177" s="453"/>
      <c r="DT177" s="453"/>
      <c r="DU177" s="453"/>
      <c r="DV177" s="453"/>
      <c r="DW177" s="453"/>
      <c r="DX177" s="453"/>
      <c r="DY177" s="453"/>
      <c r="DZ177" s="453"/>
      <c r="EA177" s="453"/>
      <c r="EC177" s="452">
        <v>1000000</v>
      </c>
      <c r="ED177" s="453">
        <v>1000000</v>
      </c>
      <c r="EE177" s="453">
        <v>1000000</v>
      </c>
      <c r="EF177" s="453">
        <v>1000000</v>
      </c>
      <c r="EG177" s="453">
        <v>1000000</v>
      </c>
      <c r="EH177" s="453">
        <v>1000000</v>
      </c>
      <c r="EI177" s="453">
        <v>1000000</v>
      </c>
      <c r="EJ177" s="453">
        <v>1000000</v>
      </c>
      <c r="EK177" s="453">
        <v>1000000</v>
      </c>
      <c r="EL177" s="453">
        <v>1000000</v>
      </c>
      <c r="EM177" s="453">
        <v>1000000</v>
      </c>
      <c r="EN177" s="453">
        <v>1000000</v>
      </c>
      <c r="EP177" s="453">
        <v>1000000</v>
      </c>
      <c r="EQ177" s="453">
        <v>1000000</v>
      </c>
      <c r="ER177" s="453">
        <v>1000000</v>
      </c>
      <c r="ES177" s="453">
        <v>1000000</v>
      </c>
      <c r="ET177" s="453">
        <v>1000000</v>
      </c>
      <c r="EU177" s="453">
        <v>1000000</v>
      </c>
      <c r="EV177" s="453">
        <v>1000000</v>
      </c>
      <c r="EW177" s="453">
        <v>1000000</v>
      </c>
      <c r="EX177" s="453">
        <v>1000000</v>
      </c>
      <c r="EY177" s="453">
        <v>1000000</v>
      </c>
      <c r="EZ177" s="453">
        <v>1000000</v>
      </c>
      <c r="FA177" s="453">
        <v>1000000</v>
      </c>
    </row>
    <row r="178" spans="2:157" ht="21" customHeight="1" thickBot="1">
      <c r="T178" s="137"/>
      <c r="U178" s="374"/>
      <c r="V178" s="138"/>
      <c r="W178" s="514"/>
      <c r="X178" s="137"/>
      <c r="Y178" s="137"/>
      <c r="Z178" s="137"/>
      <c r="AA178" s="137"/>
      <c r="AB178" s="137"/>
      <c r="AC178" s="137"/>
      <c r="AD178" s="515"/>
      <c r="AE178" s="514"/>
      <c r="AF178" s="514"/>
      <c r="AG178" s="514"/>
      <c r="AH178" s="515"/>
      <c r="AI178" s="516"/>
      <c r="AJ178" s="140"/>
      <c r="AK178" s="140"/>
      <c r="AL178" s="140"/>
      <c r="AM178" s="134"/>
      <c r="AN178" s="515"/>
      <c r="AO178" s="516"/>
      <c r="AP178" s="140"/>
      <c r="AQ178" s="140"/>
      <c r="AR178" s="140"/>
      <c r="AS178" s="134"/>
      <c r="AT178" s="515"/>
      <c r="AU178" s="516"/>
      <c r="AV178" s="515"/>
      <c r="AW178" s="328"/>
      <c r="AX178" s="328"/>
      <c r="AY178" s="328"/>
      <c r="AZ178" s="140"/>
      <c r="BA178" s="140"/>
      <c r="BC178" s="252"/>
      <c r="BD178" s="246"/>
      <c r="BE178" s="246"/>
      <c r="BF178" s="246"/>
      <c r="BG178" s="246"/>
      <c r="BH178" s="246"/>
      <c r="BI178" s="246"/>
      <c r="BJ178" s="246"/>
      <c r="BK178" s="246"/>
      <c r="BL178" s="246"/>
      <c r="BM178" s="246"/>
      <c r="BN178" s="246"/>
      <c r="BP178" s="246"/>
      <c r="BQ178" s="246"/>
      <c r="BR178" s="246"/>
      <c r="BS178" s="246"/>
      <c r="BT178" s="246"/>
      <c r="BU178" s="246"/>
      <c r="BV178" s="246"/>
      <c r="BW178" s="246"/>
      <c r="BX178" s="246"/>
      <c r="BY178" s="246"/>
      <c r="BZ178" s="246"/>
      <c r="CA178" s="246"/>
      <c r="CC178" s="452"/>
      <c r="CD178" s="453"/>
      <c r="CE178" s="453"/>
      <c r="CF178" s="453"/>
      <c r="CG178" s="453"/>
      <c r="CH178" s="453"/>
      <c r="CI178" s="453"/>
      <c r="CJ178" s="453"/>
      <c r="CK178" s="453"/>
      <c r="CL178" s="453"/>
      <c r="CM178" s="453"/>
      <c r="CN178" s="453"/>
      <c r="CP178" s="453"/>
      <c r="CQ178" s="453"/>
      <c r="CR178" s="453"/>
      <c r="CS178" s="453"/>
      <c r="CT178" s="453"/>
      <c r="CU178" s="453"/>
      <c r="CV178" s="453"/>
      <c r="CW178" s="453"/>
      <c r="CX178" s="453"/>
      <c r="CY178" s="453"/>
      <c r="CZ178" s="453"/>
      <c r="DA178" s="453"/>
      <c r="DC178" s="452"/>
      <c r="DD178" s="453"/>
      <c r="DE178" s="453"/>
      <c r="DF178" s="453"/>
      <c r="DG178" s="453"/>
      <c r="DH178" s="453"/>
      <c r="DI178" s="453"/>
      <c r="DJ178" s="453"/>
      <c r="DK178" s="453"/>
      <c r="DL178" s="453"/>
      <c r="DM178" s="453"/>
      <c r="DN178" s="453"/>
      <c r="DP178" s="453"/>
      <c r="DQ178" s="453"/>
      <c r="DR178" s="453"/>
      <c r="DS178" s="453"/>
      <c r="DT178" s="453"/>
      <c r="DU178" s="453"/>
      <c r="DV178" s="453"/>
      <c r="DW178" s="453"/>
      <c r="DX178" s="453"/>
      <c r="DY178" s="453"/>
      <c r="DZ178" s="453"/>
      <c r="EA178" s="453"/>
      <c r="EC178" s="452">
        <v>1000000</v>
      </c>
      <c r="ED178" s="453">
        <v>1000000</v>
      </c>
      <c r="EE178" s="453">
        <v>1000000</v>
      </c>
      <c r="EF178" s="453">
        <v>1000000</v>
      </c>
      <c r="EG178" s="453">
        <v>1000000</v>
      </c>
      <c r="EH178" s="453">
        <v>1000000</v>
      </c>
      <c r="EI178" s="453">
        <v>1000000</v>
      </c>
      <c r="EJ178" s="453">
        <v>1000000</v>
      </c>
      <c r="EK178" s="453">
        <v>1000000</v>
      </c>
      <c r="EL178" s="453">
        <v>1000000</v>
      </c>
      <c r="EM178" s="453">
        <v>1000000</v>
      </c>
      <c r="EN178" s="453">
        <v>1000000</v>
      </c>
      <c r="EP178" s="453">
        <v>1000000</v>
      </c>
      <c r="EQ178" s="453">
        <v>1000000</v>
      </c>
      <c r="ER178" s="453">
        <v>1000000</v>
      </c>
      <c r="ES178" s="453">
        <v>1000000</v>
      </c>
      <c r="ET178" s="453">
        <v>1000000</v>
      </c>
      <c r="EU178" s="453">
        <v>1000000</v>
      </c>
      <c r="EV178" s="453">
        <v>1000000</v>
      </c>
      <c r="EW178" s="453">
        <v>1000000</v>
      </c>
      <c r="EX178" s="453">
        <v>1000000</v>
      </c>
      <c r="EY178" s="453">
        <v>1000000</v>
      </c>
      <c r="EZ178" s="453">
        <v>1000000</v>
      </c>
      <c r="FA178" s="453">
        <v>1000000</v>
      </c>
    </row>
    <row r="179" spans="2:157" ht="51" customHeight="1" thickBot="1">
      <c r="B179" s="146"/>
      <c r="C179" s="217"/>
      <c r="D179" s="217"/>
      <c r="E179" s="217"/>
      <c r="F179" s="217"/>
      <c r="G179" s="217"/>
      <c r="H179" s="217"/>
      <c r="I179" s="217"/>
      <c r="J179" s="217"/>
      <c r="K179" s="217"/>
      <c r="L179" s="217"/>
      <c r="M179" s="217"/>
      <c r="N179" s="217"/>
      <c r="O179" s="217"/>
      <c r="P179" s="217"/>
      <c r="Q179" s="217"/>
      <c r="R179" s="217"/>
      <c r="S179" s="217"/>
      <c r="T179" s="151" t="s">
        <v>122</v>
      </c>
      <c r="U179" s="383"/>
      <c r="V179" s="151" t="s">
        <v>122</v>
      </c>
      <c r="W179" s="152" t="s">
        <v>425</v>
      </c>
      <c r="X179" s="152" t="s">
        <v>123</v>
      </c>
      <c r="Y179" s="152" t="s">
        <v>124</v>
      </c>
      <c r="Z179" s="152" t="s">
        <v>125</v>
      </c>
      <c r="AA179" s="152" t="s">
        <v>126</v>
      </c>
      <c r="AB179" s="152" t="s">
        <v>127</v>
      </c>
      <c r="AC179" s="151" t="s">
        <v>128</v>
      </c>
      <c r="AD179" s="394" t="s">
        <v>424</v>
      </c>
      <c r="AE179" s="151" t="s">
        <v>423</v>
      </c>
      <c r="AF179" s="151" t="s">
        <v>129</v>
      </c>
      <c r="AG179" s="151" t="s">
        <v>130</v>
      </c>
      <c r="AH179" s="394" t="s">
        <v>7</v>
      </c>
      <c r="AI179" s="153" t="s">
        <v>131</v>
      </c>
      <c r="AJ179" s="154" t="s">
        <v>132</v>
      </c>
      <c r="AK179" s="154" t="s">
        <v>133</v>
      </c>
      <c r="AL179" s="154" t="s">
        <v>134</v>
      </c>
      <c r="AM179" s="155" t="s">
        <v>135</v>
      </c>
      <c r="AN179" s="394" t="s">
        <v>136</v>
      </c>
      <c r="AO179" s="153" t="s">
        <v>137</v>
      </c>
      <c r="AP179" s="293"/>
      <c r="AQ179" s="294" t="s">
        <v>139</v>
      </c>
      <c r="AR179" s="295" t="s">
        <v>140</v>
      </c>
      <c r="AS179" s="296" t="s">
        <v>141</v>
      </c>
      <c r="AT179" s="394" t="s">
        <v>142</v>
      </c>
      <c r="AU179" s="153" t="s">
        <v>143</v>
      </c>
      <c r="AV179" s="394" t="s">
        <v>144</v>
      </c>
      <c r="AW179" s="329" t="s">
        <v>145</v>
      </c>
      <c r="AX179" s="329" t="s">
        <v>146</v>
      </c>
      <c r="AY179" s="365"/>
      <c r="AZ179" s="156" t="s">
        <v>148</v>
      </c>
      <c r="BA179" s="157" t="s">
        <v>149</v>
      </c>
      <c r="BC179" s="158" t="s">
        <v>150</v>
      </c>
      <c r="BD179" s="158" t="s">
        <v>151</v>
      </c>
      <c r="BE179" s="158" t="s">
        <v>152</v>
      </c>
      <c r="BF179" s="158" t="s">
        <v>153</v>
      </c>
      <c r="BG179" s="158" t="s">
        <v>154</v>
      </c>
      <c r="BH179" s="158" t="s">
        <v>155</v>
      </c>
      <c r="BI179" s="158" t="s">
        <v>156</v>
      </c>
      <c r="BJ179" s="158" t="s">
        <v>157</v>
      </c>
      <c r="BK179" s="158" t="s">
        <v>104</v>
      </c>
      <c r="BL179" s="158" t="s">
        <v>158</v>
      </c>
      <c r="BM179" s="158" t="s">
        <v>159</v>
      </c>
      <c r="BN179" s="158" t="s">
        <v>160</v>
      </c>
      <c r="BP179" s="158" t="s">
        <v>150</v>
      </c>
      <c r="BQ179" s="158" t="s">
        <v>151</v>
      </c>
      <c r="BR179" s="158" t="s">
        <v>152</v>
      </c>
      <c r="BS179" s="158" t="s">
        <v>153</v>
      </c>
      <c r="BT179" s="158" t="s">
        <v>154</v>
      </c>
      <c r="BU179" s="158" t="s">
        <v>155</v>
      </c>
      <c r="BV179" s="158" t="s">
        <v>156</v>
      </c>
      <c r="BW179" s="158" t="s">
        <v>157</v>
      </c>
      <c r="BX179" s="158" t="s">
        <v>104</v>
      </c>
      <c r="BY179" s="158" t="s">
        <v>158</v>
      </c>
      <c r="BZ179" s="158" t="s">
        <v>159</v>
      </c>
      <c r="CA179" s="158" t="s">
        <v>160</v>
      </c>
      <c r="CC179" s="447" t="s">
        <v>150</v>
      </c>
      <c r="CD179" s="447" t="s">
        <v>151</v>
      </c>
      <c r="CE179" s="447" t="s">
        <v>152</v>
      </c>
      <c r="CF179" s="447" t="s">
        <v>153</v>
      </c>
      <c r="CG179" s="447" t="s">
        <v>154</v>
      </c>
      <c r="CH179" s="447" t="s">
        <v>155</v>
      </c>
      <c r="CI179" s="447" t="s">
        <v>156</v>
      </c>
      <c r="CJ179" s="447" t="s">
        <v>157</v>
      </c>
      <c r="CK179" s="447" t="s">
        <v>104</v>
      </c>
      <c r="CL179" s="447" t="s">
        <v>158</v>
      </c>
      <c r="CM179" s="447" t="s">
        <v>159</v>
      </c>
      <c r="CN179" s="447" t="s">
        <v>160</v>
      </c>
      <c r="CP179" s="447" t="s">
        <v>150</v>
      </c>
      <c r="CQ179" s="447" t="s">
        <v>151</v>
      </c>
      <c r="CR179" s="447" t="s">
        <v>152</v>
      </c>
      <c r="CS179" s="447" t="s">
        <v>153</v>
      </c>
      <c r="CT179" s="447" t="s">
        <v>154</v>
      </c>
      <c r="CU179" s="447" t="s">
        <v>155</v>
      </c>
      <c r="CV179" s="447" t="s">
        <v>156</v>
      </c>
      <c r="CW179" s="447" t="s">
        <v>157</v>
      </c>
      <c r="CX179" s="447" t="s">
        <v>104</v>
      </c>
      <c r="CY179" s="447" t="s">
        <v>158</v>
      </c>
      <c r="CZ179" s="447" t="s">
        <v>159</v>
      </c>
      <c r="DA179" s="447" t="s">
        <v>160</v>
      </c>
      <c r="DC179" s="447" t="s">
        <v>150</v>
      </c>
      <c r="DD179" s="447" t="s">
        <v>151</v>
      </c>
      <c r="DE179" s="447" t="s">
        <v>152</v>
      </c>
      <c r="DF179" s="447" t="s">
        <v>153</v>
      </c>
      <c r="DG179" s="447" t="s">
        <v>154</v>
      </c>
      <c r="DH179" s="447" t="s">
        <v>155</v>
      </c>
      <c r="DI179" s="447" t="s">
        <v>156</v>
      </c>
      <c r="DJ179" s="447" t="s">
        <v>157</v>
      </c>
      <c r="DK179" s="447" t="s">
        <v>104</v>
      </c>
      <c r="DL179" s="447" t="s">
        <v>158</v>
      </c>
      <c r="DM179" s="447" t="s">
        <v>159</v>
      </c>
      <c r="DN179" s="447" t="s">
        <v>160</v>
      </c>
      <c r="DP179" s="447" t="s">
        <v>150</v>
      </c>
      <c r="DQ179" s="447" t="s">
        <v>151</v>
      </c>
      <c r="DR179" s="447" t="s">
        <v>152</v>
      </c>
      <c r="DS179" s="447" t="s">
        <v>153</v>
      </c>
      <c r="DT179" s="447" t="s">
        <v>154</v>
      </c>
      <c r="DU179" s="447" t="s">
        <v>155</v>
      </c>
      <c r="DV179" s="447" t="s">
        <v>156</v>
      </c>
      <c r="DW179" s="447" t="s">
        <v>157</v>
      </c>
      <c r="DX179" s="447" t="s">
        <v>104</v>
      </c>
      <c r="DY179" s="447" t="s">
        <v>158</v>
      </c>
      <c r="DZ179" s="447" t="s">
        <v>159</v>
      </c>
      <c r="EA179" s="447" t="s">
        <v>160</v>
      </c>
      <c r="EC179" s="447" t="s">
        <v>150</v>
      </c>
      <c r="ED179" s="447" t="s">
        <v>151</v>
      </c>
      <c r="EE179" s="447" t="s">
        <v>152</v>
      </c>
      <c r="EF179" s="447" t="s">
        <v>153</v>
      </c>
      <c r="EG179" s="447" t="s">
        <v>154</v>
      </c>
      <c r="EH179" s="447" t="s">
        <v>155</v>
      </c>
      <c r="EI179" s="447" t="s">
        <v>156</v>
      </c>
      <c r="EJ179" s="447" t="s">
        <v>157</v>
      </c>
      <c r="EK179" s="447" t="s">
        <v>104</v>
      </c>
      <c r="EL179" s="447" t="s">
        <v>158</v>
      </c>
      <c r="EM179" s="447" t="s">
        <v>159</v>
      </c>
      <c r="EN179" s="447" t="s">
        <v>160</v>
      </c>
      <c r="EP179" s="447">
        <v>1000000</v>
      </c>
      <c r="EQ179" s="447">
        <v>1000000</v>
      </c>
      <c r="ER179" s="447">
        <v>1000000</v>
      </c>
      <c r="ES179" s="447">
        <v>1000000</v>
      </c>
      <c r="ET179" s="447">
        <v>1000000</v>
      </c>
      <c r="EU179" s="447">
        <v>1000000</v>
      </c>
      <c r="EV179" s="447">
        <v>1000000</v>
      </c>
      <c r="EW179" s="447">
        <v>1000000</v>
      </c>
      <c r="EX179" s="447">
        <v>1000000</v>
      </c>
      <c r="EY179" s="447">
        <v>1000000</v>
      </c>
      <c r="EZ179" s="447">
        <v>1000000</v>
      </c>
      <c r="FA179" s="447">
        <v>1000000</v>
      </c>
    </row>
    <row r="180" spans="2:157" ht="104.25" customHeight="1">
      <c r="B180" s="1" t="s">
        <v>183</v>
      </c>
      <c r="C180" s="1" t="s">
        <v>184</v>
      </c>
      <c r="D180" s="434" t="s">
        <v>287</v>
      </c>
      <c r="E180" s="1" t="s">
        <v>173</v>
      </c>
      <c r="F180" s="1" t="s">
        <v>161</v>
      </c>
      <c r="G180" s="1" t="s">
        <v>161</v>
      </c>
      <c r="H180" s="1" t="s">
        <v>161</v>
      </c>
      <c r="I180" s="1" t="s">
        <v>161</v>
      </c>
      <c r="J180" s="1" t="s">
        <v>161</v>
      </c>
      <c r="K180" s="1" t="s">
        <v>161</v>
      </c>
      <c r="L180" s="1" t="s">
        <v>161</v>
      </c>
      <c r="M180" s="1" t="s">
        <v>161</v>
      </c>
      <c r="N180" s="1" t="s">
        <v>161</v>
      </c>
      <c r="O180" s="1" t="s">
        <v>161</v>
      </c>
      <c r="T180" s="437" t="s">
        <v>57</v>
      </c>
      <c r="U180" s="431" t="s">
        <v>288</v>
      </c>
      <c r="V180" s="278" t="s">
        <v>57</v>
      </c>
      <c r="W180" s="342">
        <f>+SUMIFS('[1]SIIF 30 de Junio 2026'!$P$4:$P$749,'[1]SIIF 30 de Junio 2026'!$A$4:$A$749,$B180,'[1]SIIF 30 de Junio 2026'!$B$4:$B$749,$C180,'[1]SIIF 30 de Junio 2026'!$C$4:$C$749,$D180)/1000000</f>
        <v>28000</v>
      </c>
      <c r="X180" s="240">
        <v>0</v>
      </c>
      <c r="Y180" s="342">
        <f>+SUMIFS('[1]SIIF 30 de Junio 2026'!$R$4:$R$749,'[1]SIIF 30 de Junio 2026'!$A$4:$A$749,$B180,'[1]SIIF 30 de Junio 2026'!$B$4:$B$749,$C180,'[1]SIIF 30 de Junio 2026'!$C$4:$C$749,$D180)/1000000</f>
        <v>0</v>
      </c>
      <c r="Z180" s="240"/>
      <c r="AA180" s="342">
        <f>+SUMIFS('[1]SIIF 30 de Junio 2026'!$Q$4:$Q$749,'[1]SIIF 30 de Junio 2026'!$A$4:$A$749,$B180,'[1]SIIF 30 de Junio 2026'!$B$4:$B$749,$C180,'[1]SIIF 30 de Junio 2026'!$C$4:$C$749,$D180)/1000000</f>
        <v>0</v>
      </c>
      <c r="AB180" s="240"/>
      <c r="AC180" s="240">
        <f t="shared" ref="AC180:AC185" si="525">+AA180+AB180</f>
        <v>0</v>
      </c>
      <c r="AD180" s="403">
        <f>+SUMIFS('[1]SIIF 30 de Junio 2026'!$S$4:$S$749,'[1]SIIF 30 de Junio 2026'!$A$4:$A$749,$B180,'[1]SIIF 30 de Junio 2026'!$B$4:$B$749,$C180,'[1]SIIF 30 de Junio 2026'!$C$4:$C$749,$D180)/1000000</f>
        <v>28000</v>
      </c>
      <c r="AE180" s="342">
        <f>+SUMIFS('[1]SIIF 30 de Junio 2026'!$T$4:$T$749,'[1]SIIF 30 de Junio 2026'!$A$4:$A$749,$B180,'[1]SIIF 30 de Junio 2026'!$B$4:$B$749,$C180,'[1]SIIF 30 de Junio 2026'!$C$4:$C$749,$D180)/1000000</f>
        <v>0</v>
      </c>
      <c r="AF180" s="342">
        <f>+SUMIFS('[1]SIIF 30 de Junio 2026'!$U$4:$U$749,'[1]SIIF 30 de Junio 2026'!$A$4:$A$749,$B180,'[1]SIIF 30 de Junio 2026'!$B$4:$B$749,$C180,'[1]SIIF 30 de Junio 2026'!$C$4:$C$749,$D180)/1000000</f>
        <v>27974.065320999998</v>
      </c>
      <c r="AG180" s="342">
        <f>+SUMIFS('[1]SIIF 30 de Junio 2026'!$V$4:$V$749,'[1]SIIF 30 de Junio 2026'!$A$4:$A$749,$B180,'[1]SIIF 30 de Junio 2026'!$B$4:$B$749,$C180,'[1]SIIF 30 de Junio 2026'!$C$4:$C$749,$D180)/1000000</f>
        <v>25.934678999999999</v>
      </c>
      <c r="AH180" s="408">
        <f>+SUMIFS('[1]SIIF 30 de Junio 2026'!$W$4:$W$749,'[1]SIIF 30 de Junio 2026'!$A$4:$A$749,$B180,'[1]SIIF 30 de Junio 2026'!$B$4:$B$749,$C180,'[1]SIIF 30 de Junio 2026'!$C$4:$C$749,$D180,'[1]SIIF 30 de Junio 2026'!$D$4:$D$749,$E180,'[1]SIIF 30 de Junio 2026'!$E$4:$E$749,$F180,'[1]SIIF 30 de Junio 2026'!$F$4:$F$749,$G180,'[1]SIIF 30 de Junio 2026'!$G$4:$G$749,$H180,'[1]SIIF 30 de Junio 2026'!$H$4:$H$749,$I180,'[1]SIIF 30 de Junio 2026'!$I$4:$I$749,$J180,'[1]SIIF 30 de Junio 2026'!$J$4:$J$749,$K180,'[1]SIIF 30 de Junio 2026'!$K$4:$K$749,$L180,'[1]SIIF 30 de Junio 2026'!$L$4:$L$749,$M180,'[1]SIIF 30 de Junio 2026'!$M$4:$M$749,$N180,'[1]SIIF 30 de Junio 2026'!$N$4:$N$749,$O180)/1000000</f>
        <v>27385.329999000001</v>
      </c>
      <c r="AI180" s="241">
        <f t="shared" ref="AI180:AI186" si="526">+AH180/AD180</f>
        <v>0.97804749996428575</v>
      </c>
      <c r="AJ180" s="242"/>
      <c r="AK180" s="240">
        <f t="shared" ref="AK180:AK185" si="527">INDEX(CC180:CN180,MATCH($W$1,$CC$86:$CN$86,0))</f>
        <v>28000</v>
      </c>
      <c r="AL180" s="240">
        <f t="shared" ref="AL180:AL185" si="528">+AH180-AK180</f>
        <v>-614.67000099999859</v>
      </c>
      <c r="AM180" s="166">
        <f t="shared" ref="AM180:AM186" si="529">INDEX(BC180:BN180,MATCH($W$1,$BC$86:$BN$86,0))</f>
        <v>1</v>
      </c>
      <c r="AN180" s="412">
        <f>+SUMIFS('[1]SIIF 30 de Junio 2026'!$X$4:$X$749,'[1]SIIF 30 de Junio 2026'!$A$4:$A$749,$B180,'[1]SIIF 30 de Junio 2026'!$B$4:$B$749,$C180,'[1]SIIF 30 de Junio 2026'!$C$4:$C$749,$D180,'[1]SIIF 30 de Junio 2026'!$D$4:$D$749,$E180,'[1]SIIF 30 de Junio 2026'!$E$4:$E$749,$F180,'[1]SIIF 30 de Junio 2026'!$F$4:$F$749,$G180,'[1]SIIF 30 de Junio 2026'!$G$4:$G$749,$H180,'[1]SIIF 30 de Junio 2026'!$H$4:$H$749,$I180,'[1]SIIF 30 de Junio 2026'!$I$4:$I$749,$J180,'[1]SIIF 30 de Junio 2026'!$J$4:$J$749,$K180,'[1]SIIF 30 de Junio 2026'!$K$4:$K$749,$L180,'[1]SIIF 30 de Junio 2026'!$L$4:$L$749,$M180,'[1]SIIF 30 de Junio 2026'!$M$4:$M$749,$N180,'[1]SIIF 30 de Junio 2026'!$N$4:$N$749,$O180)/1000000</f>
        <v>485.97137400000003</v>
      </c>
      <c r="AO180" s="241">
        <f t="shared" ref="AO180:AO186" si="530">+AN180/AD180</f>
        <v>1.7356120500000002E-2</v>
      </c>
      <c r="AP180" s="242"/>
      <c r="AQ180" s="240">
        <f t="shared" ref="AQ180:AQ185" si="531">INDEX(CP180:DA180,MATCH($W$1,$CP$86:$DA$86,0))</f>
        <v>26977.952163454542</v>
      </c>
      <c r="AR180" s="240">
        <f t="shared" ref="AR180:AR185" si="532">+AN180-AQ180</f>
        <v>-26491.980789454541</v>
      </c>
      <c r="AS180" s="166">
        <f t="shared" ref="AS180:AS186" si="533">INDEX(BP180:CA180,MATCH($W$1,$BP$86:$CA$86,0))</f>
        <v>0.96349829155194822</v>
      </c>
      <c r="AT180" s="412">
        <f>+SUMIFS('[1]SIIF 30 de Junio 2026'!$Z$4:$Z$749,'[1]SIIF 30 de Junio 2026'!$A$4:$A$749,$B180,'[1]SIIF 30 de Junio 2026'!$B$4:$B$749,$C180,'[1]SIIF 30 de Junio 2026'!$C$4:$C$749,$D180,'[1]SIIF 30 de Junio 2026'!$D$4:$D$749,$E180,'[1]SIIF 30 de Junio 2026'!$E$4:$E$749,$F180,'[1]SIIF 30 de Junio 2026'!$F$4:$F$749,$G180,'[1]SIIF 30 de Junio 2026'!$G$4:$G$749,$H180,'[1]SIIF 30 de Junio 2026'!$H$4:$H$749,$I180,'[1]SIIF 30 de Junio 2026'!$I$4:$I$749,$J180,'[1]SIIF 30 de Junio 2026'!$J$4:$J$749,$K180,'[1]SIIF 30 de Junio 2026'!$K$4:$K$749,$L180,'[1]SIIF 30 de Junio 2026'!$L$4:$L$749,$M180,'[1]SIIF 30 de Junio 2026'!$M$4:$M$749,$N180,'[1]SIIF 30 de Junio 2026'!$N$4:$N$749,$O180)/1000000</f>
        <v>485.97137400000003</v>
      </c>
      <c r="AU180" s="241">
        <f t="shared" ref="AU180:AU186" si="534">+AT180/AD180</f>
        <v>1.7356120500000002E-2</v>
      </c>
      <c r="AV180" s="408">
        <f t="shared" ref="AV180:AV185" si="535">+AD180-AH180</f>
        <v>614.67000099999859</v>
      </c>
      <c r="AW180" s="343">
        <f t="shared" ref="AW180:AW185" si="536">+AH180-AN180</f>
        <v>26899.358625000001</v>
      </c>
      <c r="AX180" s="359">
        <f t="shared" ref="AX180:AX185" si="537">+AD180-AN180</f>
        <v>27514.028625999999</v>
      </c>
      <c r="AY180" s="363"/>
      <c r="AZ180" s="186">
        <f t="shared" ref="AZ180:AZ185" si="538">AD180*AS180</f>
        <v>26977.952163454549</v>
      </c>
      <c r="BA180" s="168">
        <f>IF(AND(AZ180=0,AN180&gt;AZ180),1,IFERROR(AN180/AZ180,1))</f>
        <v>1.8013649481457564E-2</v>
      </c>
      <c r="BC180" s="252">
        <v>1</v>
      </c>
      <c r="BD180" s="246">
        <v>1</v>
      </c>
      <c r="BE180" s="246">
        <v>1</v>
      </c>
      <c r="BF180" s="246">
        <v>1</v>
      </c>
      <c r="BG180" s="246">
        <v>1</v>
      </c>
      <c r="BH180" s="246">
        <v>1</v>
      </c>
      <c r="BI180" s="246">
        <v>1</v>
      </c>
      <c r="BJ180" s="246">
        <v>1</v>
      </c>
      <c r="BK180" s="246">
        <v>1</v>
      </c>
      <c r="BL180" s="246">
        <v>1</v>
      </c>
      <c r="BM180" s="246">
        <v>1</v>
      </c>
      <c r="BN180" s="246">
        <v>1</v>
      </c>
      <c r="BP180" s="246">
        <v>0</v>
      </c>
      <c r="BQ180" s="246">
        <v>6.0836180746753274E-3</v>
      </c>
      <c r="BR180" s="246">
        <v>0.94524743732792238</v>
      </c>
      <c r="BS180" s="246">
        <v>0.95133105540259766</v>
      </c>
      <c r="BT180" s="246">
        <v>0.95741467347727294</v>
      </c>
      <c r="BU180" s="298">
        <v>0.96349829155194822</v>
      </c>
      <c r="BV180" s="246">
        <v>0.96958190962662349</v>
      </c>
      <c r="BW180" s="246">
        <v>0.97566552770129888</v>
      </c>
      <c r="BX180" s="298">
        <v>0.98174914577597416</v>
      </c>
      <c r="BY180" s="246">
        <v>0.98783276385064944</v>
      </c>
      <c r="BZ180" s="298">
        <v>0.99391638192532472</v>
      </c>
      <c r="CA180" s="246">
        <v>1</v>
      </c>
      <c r="CB180" s="605"/>
      <c r="CC180" s="452">
        <f>DC180/EC180</f>
        <v>28000</v>
      </c>
      <c r="CD180" s="452">
        <f>DD180/ED180</f>
        <v>28000</v>
      </c>
      <c r="CE180" s="452">
        <f t="shared" ref="CE180:CN185" si="539">DE180/EE180</f>
        <v>28000</v>
      </c>
      <c r="CF180" s="452">
        <f t="shared" si="539"/>
        <v>28000</v>
      </c>
      <c r="CG180" s="452">
        <f t="shared" si="539"/>
        <v>28000</v>
      </c>
      <c r="CH180" s="452">
        <f t="shared" si="539"/>
        <v>28000</v>
      </c>
      <c r="CI180" s="452">
        <f t="shared" si="539"/>
        <v>28000</v>
      </c>
      <c r="CJ180" s="452">
        <f t="shared" si="539"/>
        <v>28000</v>
      </c>
      <c r="CK180" s="452">
        <f t="shared" si="539"/>
        <v>28000</v>
      </c>
      <c r="CL180" s="452">
        <f t="shared" si="539"/>
        <v>28000</v>
      </c>
      <c r="CM180" s="452">
        <f t="shared" si="539"/>
        <v>28000</v>
      </c>
      <c r="CN180" s="452">
        <f t="shared" si="539"/>
        <v>28000</v>
      </c>
      <c r="CP180" s="453">
        <f t="shared" ref="CP180:DA185" si="540">DP180/EP180</f>
        <v>0</v>
      </c>
      <c r="CQ180" s="453">
        <f t="shared" si="540"/>
        <v>170.34130609090909</v>
      </c>
      <c r="CR180" s="453">
        <f t="shared" si="540"/>
        <v>26466.928245181814</v>
      </c>
      <c r="CS180" s="453">
        <f t="shared" si="540"/>
        <v>26637.269551272726</v>
      </c>
      <c r="CT180" s="453">
        <f t="shared" si="540"/>
        <v>26807.610857363634</v>
      </c>
      <c r="CU180" s="453">
        <f t="shared" si="540"/>
        <v>26977.952163454542</v>
      </c>
      <c r="CV180" s="453">
        <f t="shared" si="540"/>
        <v>27148.29346954545</v>
      </c>
      <c r="CW180" s="453">
        <f t="shared" si="540"/>
        <v>27318.634775636358</v>
      </c>
      <c r="CX180" s="453">
        <f t="shared" si="540"/>
        <v>27488.976081727265</v>
      </c>
      <c r="CY180" s="453">
        <f t="shared" si="540"/>
        <v>27659.317387818173</v>
      </c>
      <c r="CZ180" s="453">
        <f t="shared" si="540"/>
        <v>27829.658693909081</v>
      </c>
      <c r="DA180" s="453">
        <f t="shared" si="540"/>
        <v>27999.999999999989</v>
      </c>
      <c r="DC180" s="452">
        <v>28000000000</v>
      </c>
      <c r="DD180" s="453">
        <v>28000000000</v>
      </c>
      <c r="DE180" s="453">
        <v>28000000000</v>
      </c>
      <c r="DF180" s="453">
        <v>28000000000</v>
      </c>
      <c r="DG180" s="453">
        <v>28000000000</v>
      </c>
      <c r="DH180" s="453">
        <v>28000000000</v>
      </c>
      <c r="DI180" s="453">
        <v>28000000000</v>
      </c>
      <c r="DJ180" s="453">
        <v>28000000000</v>
      </c>
      <c r="DK180" s="453">
        <v>28000000000</v>
      </c>
      <c r="DL180" s="453">
        <v>28000000000</v>
      </c>
      <c r="DM180" s="453">
        <v>28000000000</v>
      </c>
      <c r="DN180" s="453">
        <v>28000000000</v>
      </c>
      <c r="DP180" s="453">
        <v>0</v>
      </c>
      <c r="DQ180" s="453">
        <v>170341306.09090909</v>
      </c>
      <c r="DR180" s="453">
        <v>26466928245.181816</v>
      </c>
      <c r="DS180" s="453">
        <v>26637269551.272724</v>
      </c>
      <c r="DT180" s="453">
        <v>26807610857.363632</v>
      </c>
      <c r="DU180" s="469">
        <v>26977952163.45454</v>
      </c>
      <c r="DV180" s="453">
        <v>27148293469.545448</v>
      </c>
      <c r="DW180" s="453">
        <v>27318634775.636356</v>
      </c>
      <c r="DX180" s="469">
        <v>27488976081.727264</v>
      </c>
      <c r="DY180" s="453">
        <v>27659317387.818172</v>
      </c>
      <c r="DZ180" s="469">
        <v>27829658693.909081</v>
      </c>
      <c r="EA180" s="453">
        <v>27999999999.999989</v>
      </c>
      <c r="EC180" s="452">
        <v>1000000</v>
      </c>
      <c r="ED180" s="453">
        <v>1000000</v>
      </c>
      <c r="EE180" s="453">
        <v>1000000</v>
      </c>
      <c r="EF180" s="453">
        <v>1000000</v>
      </c>
      <c r="EG180" s="453">
        <v>1000000</v>
      </c>
      <c r="EH180" s="453">
        <v>1000000</v>
      </c>
      <c r="EI180" s="453">
        <v>1000000</v>
      </c>
      <c r="EJ180" s="453">
        <v>1000000</v>
      </c>
      <c r="EK180" s="453">
        <v>1000000</v>
      </c>
      <c r="EL180" s="453">
        <v>1000000</v>
      </c>
      <c r="EM180" s="453">
        <v>1000000</v>
      </c>
      <c r="EN180" s="453">
        <v>1000000</v>
      </c>
      <c r="EO180" s="418">
        <v>1000000</v>
      </c>
      <c r="EP180" s="453">
        <v>1000000</v>
      </c>
      <c r="EQ180" s="453">
        <v>1000000</v>
      </c>
      <c r="ER180" s="453">
        <v>1000000</v>
      </c>
      <c r="ES180" s="453">
        <v>1000000</v>
      </c>
      <c r="ET180" s="453">
        <v>1000000</v>
      </c>
      <c r="EU180" s="469">
        <v>1000000</v>
      </c>
      <c r="EV180" s="453">
        <v>1000000</v>
      </c>
      <c r="EW180" s="453">
        <v>1000000</v>
      </c>
      <c r="EX180" s="469">
        <v>1000000</v>
      </c>
      <c r="EY180" s="453">
        <v>1000000</v>
      </c>
      <c r="EZ180" s="469">
        <v>1000000</v>
      </c>
      <c r="FA180" s="453">
        <v>1000000</v>
      </c>
    </row>
    <row r="181" spans="2:157" ht="118.5" customHeight="1">
      <c r="B181" s="1" t="s">
        <v>183</v>
      </c>
      <c r="C181" s="1" t="s">
        <v>184</v>
      </c>
      <c r="D181" s="434" t="s">
        <v>289</v>
      </c>
      <c r="E181" s="1" t="s">
        <v>173</v>
      </c>
      <c r="F181" s="1" t="s">
        <v>161</v>
      </c>
      <c r="G181" s="1" t="s">
        <v>161</v>
      </c>
      <c r="H181" s="1" t="s">
        <v>161</v>
      </c>
      <c r="I181" s="1" t="s">
        <v>161</v>
      </c>
      <c r="J181" s="1" t="s">
        <v>161</v>
      </c>
      <c r="K181" s="1" t="s">
        <v>161</v>
      </c>
      <c r="L181" s="1" t="s">
        <v>161</v>
      </c>
      <c r="M181" s="1" t="s">
        <v>161</v>
      </c>
      <c r="N181" s="1" t="s">
        <v>161</v>
      </c>
      <c r="O181" s="1" t="s">
        <v>161</v>
      </c>
      <c r="T181" s="437" t="s">
        <v>58</v>
      </c>
      <c r="U181" s="431" t="s">
        <v>290</v>
      </c>
      <c r="V181" s="278" t="s">
        <v>58</v>
      </c>
      <c r="W181" s="342">
        <f>+SUMIFS('[1]SIIF 30 de Junio 2026'!$P$4:$P$749,'[1]SIIF 30 de Junio 2026'!$A$4:$A$749,$B181,'[1]SIIF 30 de Junio 2026'!$B$4:$B$749,$C181,'[1]SIIF 30 de Junio 2026'!$C$4:$C$749,$D181)/1000000</f>
        <v>44554.708315000003</v>
      </c>
      <c r="X181" s="240">
        <v>0</v>
      </c>
      <c r="Y181" s="342">
        <f>+SUMIFS('[1]SIIF 30 de Junio 2026'!$R$4:$R$749,'[1]SIIF 30 de Junio 2026'!$A$4:$A$749,$B181,'[1]SIIF 30 de Junio 2026'!$B$4:$B$749,$C181,'[1]SIIF 30 de Junio 2026'!$C$4:$C$749,$D181)/1000000</f>
        <v>0</v>
      </c>
      <c r="Z181" s="240"/>
      <c r="AA181" s="342">
        <f>+SUMIFS('[1]SIIF 30 de Junio 2026'!$Q$4:$Q$749,'[1]SIIF 30 de Junio 2026'!$A$4:$A$749,$B181,'[1]SIIF 30 de Junio 2026'!$B$4:$B$749,$C181,'[1]SIIF 30 de Junio 2026'!$C$4:$C$749,$D181)/1000000</f>
        <v>0</v>
      </c>
      <c r="AB181" s="240"/>
      <c r="AC181" s="240">
        <f t="shared" si="525"/>
        <v>0</v>
      </c>
      <c r="AD181" s="403">
        <f>+SUMIFS('[1]SIIF 30 de Junio 2026'!$S$4:$S$749,'[1]SIIF 30 de Junio 2026'!$A$4:$A$749,$B181,'[1]SIIF 30 de Junio 2026'!$B$4:$B$749,$C181,'[1]SIIF 30 de Junio 2026'!$C$4:$C$749,$D181)/1000000</f>
        <v>44554.708315000003</v>
      </c>
      <c r="AE181" s="342">
        <f>+SUMIFS('[1]SIIF 30 de Junio 2026'!$T$4:$T$749,'[1]SIIF 30 de Junio 2026'!$A$4:$A$749,$B181,'[1]SIIF 30 de Junio 2026'!$B$4:$B$749,$C181,'[1]SIIF 30 de Junio 2026'!$C$4:$C$749,$D181)/1000000</f>
        <v>0</v>
      </c>
      <c r="AF181" s="342">
        <f>+SUMIFS('[1]SIIF 30 de Junio 2026'!$U$4:$U$749,'[1]SIIF 30 de Junio 2026'!$A$4:$A$749,$B181,'[1]SIIF 30 de Junio 2026'!$B$4:$B$749,$C181,'[1]SIIF 30 de Junio 2026'!$C$4:$C$749,$D181)/1000000</f>
        <v>44554.708315000003</v>
      </c>
      <c r="AG181" s="342">
        <f>+SUMIFS('[1]SIIF 30 de Junio 2026'!$V$4:$V$749,'[1]SIIF 30 de Junio 2026'!$A$4:$A$749,$B181,'[1]SIIF 30 de Junio 2026'!$B$4:$B$749,$C181,'[1]SIIF 30 de Junio 2026'!$C$4:$C$749,$D181)/1000000</f>
        <v>0</v>
      </c>
      <c r="AH181" s="408">
        <f>+SUMIFS('[1]SIIF 30 de Junio 2026'!$W$4:$W$749,'[1]SIIF 30 de Junio 2026'!$A$4:$A$749,$B181,'[1]SIIF 30 de Junio 2026'!$B$4:$B$749,$C181,'[1]SIIF 30 de Junio 2026'!$C$4:$C$749,$D181,'[1]SIIF 30 de Junio 2026'!$D$4:$D$749,$E181,'[1]SIIF 30 de Junio 2026'!$E$4:$E$749,$F181,'[1]SIIF 30 de Junio 2026'!$F$4:$F$749,$G181,'[1]SIIF 30 de Junio 2026'!$G$4:$G$749,$H181,'[1]SIIF 30 de Junio 2026'!$H$4:$H$749,$I181,'[1]SIIF 30 de Junio 2026'!$I$4:$I$749,$J181,'[1]SIIF 30 de Junio 2026'!$J$4:$J$749,$K181,'[1]SIIF 30 de Junio 2026'!$K$4:$K$749,$L181,'[1]SIIF 30 de Junio 2026'!$L$4:$L$749,$M181,'[1]SIIF 30 de Junio 2026'!$M$4:$M$749,$N181,'[1]SIIF 30 de Junio 2026'!$N$4:$N$749,$O181)/1000000</f>
        <v>41770.039044999998</v>
      </c>
      <c r="AI181" s="241">
        <f t="shared" si="526"/>
        <v>0.93749999999298606</v>
      </c>
      <c r="AJ181" s="242"/>
      <c r="AK181" s="240">
        <f t="shared" si="527"/>
        <v>44554.708315000003</v>
      </c>
      <c r="AL181" s="240">
        <f t="shared" si="528"/>
        <v>-2784.6692700000058</v>
      </c>
      <c r="AM181" s="166">
        <f t="shared" si="529"/>
        <v>1</v>
      </c>
      <c r="AN181" s="412">
        <f>+SUMIFS('[1]SIIF 30 de Junio 2026'!$X$4:$X$749,'[1]SIIF 30 de Junio 2026'!$A$4:$A$749,$B181,'[1]SIIF 30 de Junio 2026'!$B$4:$B$749,$C181,'[1]SIIF 30 de Junio 2026'!$C$4:$C$749,$D181,'[1]SIIF 30 de Junio 2026'!$D$4:$D$749,$E181,'[1]SIIF 30 de Junio 2026'!$E$4:$E$749,$F181,'[1]SIIF 30 de Junio 2026'!$F$4:$F$749,$G181,'[1]SIIF 30 de Junio 2026'!$G$4:$G$749,$H181,'[1]SIIF 30 de Junio 2026'!$H$4:$H$749,$I181,'[1]SIIF 30 de Junio 2026'!$I$4:$I$749,$J181,'[1]SIIF 30 de Junio 2026'!$J$4:$J$749,$K181,'[1]SIIF 30 de Junio 2026'!$K$4:$K$749,$L181,'[1]SIIF 30 de Junio 2026'!$L$4:$L$749,$M181,'[1]SIIF 30 de Junio 2026'!$M$4:$M$749,$N181,'[1]SIIF 30 de Junio 2026'!$N$4:$N$749,$O181)/1000000</f>
        <v>8354.0078090000006</v>
      </c>
      <c r="AO181" s="241">
        <f t="shared" si="530"/>
        <v>0.18749999999859723</v>
      </c>
      <c r="AP181" s="242"/>
      <c r="AQ181" s="240">
        <f t="shared" si="531"/>
        <v>22555.821084499999</v>
      </c>
      <c r="AR181" s="240">
        <f t="shared" si="532"/>
        <v>-14201.813275499999</v>
      </c>
      <c r="AS181" s="166">
        <f t="shared" si="533"/>
        <v>0.50625000000070142</v>
      </c>
      <c r="AT181" s="412">
        <f>+SUMIFS('[1]SIIF 30 de Junio 2026'!$Z$4:$Z$749,'[1]SIIF 30 de Junio 2026'!$A$4:$A$749,$B181,'[1]SIIF 30 de Junio 2026'!$B$4:$B$749,$C181,'[1]SIIF 30 de Junio 2026'!$C$4:$C$749,$D181,'[1]SIIF 30 de Junio 2026'!$D$4:$D$749,$E181,'[1]SIIF 30 de Junio 2026'!$E$4:$E$749,$F181,'[1]SIIF 30 de Junio 2026'!$F$4:$F$749,$G181,'[1]SIIF 30 de Junio 2026'!$G$4:$G$749,$H181,'[1]SIIF 30 de Junio 2026'!$H$4:$H$749,$I181,'[1]SIIF 30 de Junio 2026'!$I$4:$I$749,$J181,'[1]SIIF 30 de Junio 2026'!$J$4:$J$749,$K181,'[1]SIIF 30 de Junio 2026'!$K$4:$K$749,$L181,'[1]SIIF 30 de Junio 2026'!$L$4:$L$749,$M181,'[1]SIIF 30 de Junio 2026'!$M$4:$M$749,$N181,'[1]SIIF 30 de Junio 2026'!$N$4:$N$749,$O181)/1000000</f>
        <v>8354.0078090000006</v>
      </c>
      <c r="AU181" s="241">
        <f t="shared" si="534"/>
        <v>0.18749999999859723</v>
      </c>
      <c r="AV181" s="408">
        <f t="shared" si="535"/>
        <v>2784.6692700000058</v>
      </c>
      <c r="AW181" s="343">
        <f t="shared" si="536"/>
        <v>33416.031235999995</v>
      </c>
      <c r="AX181" s="359">
        <f t="shared" si="537"/>
        <v>36200.700506000001</v>
      </c>
      <c r="AY181" s="363"/>
      <c r="AZ181" s="186">
        <f t="shared" si="538"/>
        <v>22555.821084500003</v>
      </c>
      <c r="BA181" s="168">
        <f>IF(AND(AZ181=0,AN181&gt;AZ181),1,IFERROR(AN181/AZ181,1))</f>
        <v>0.37037037036708631</v>
      </c>
      <c r="BC181" s="252">
        <v>0</v>
      </c>
      <c r="BD181" s="246">
        <v>0.93749999999298617</v>
      </c>
      <c r="BE181" s="246">
        <v>1</v>
      </c>
      <c r="BF181" s="246">
        <v>1</v>
      </c>
      <c r="BG181" s="246">
        <v>1</v>
      </c>
      <c r="BH181" s="246">
        <v>1</v>
      </c>
      <c r="BI181" s="246">
        <v>1</v>
      </c>
      <c r="BJ181" s="246">
        <v>1</v>
      </c>
      <c r="BK181" s="246">
        <v>1</v>
      </c>
      <c r="BL181" s="246">
        <v>1</v>
      </c>
      <c r="BM181" s="246">
        <v>1</v>
      </c>
      <c r="BN181" s="246">
        <v>1</v>
      </c>
      <c r="BP181" s="246">
        <v>0</v>
      </c>
      <c r="BQ181" s="246">
        <v>0.18749999999859723</v>
      </c>
      <c r="BR181" s="246">
        <v>0.2</v>
      </c>
      <c r="BS181" s="246">
        <v>0.48124999999789586</v>
      </c>
      <c r="BT181" s="246">
        <v>0.50625000000070142</v>
      </c>
      <c r="BU181" s="298">
        <v>0.50625000000070142</v>
      </c>
      <c r="BV181" s="246">
        <v>0.88124999999789588</v>
      </c>
      <c r="BW181" s="246">
        <v>0.90625000000070144</v>
      </c>
      <c r="BX181" s="298">
        <v>1</v>
      </c>
      <c r="BY181" s="246">
        <v>1</v>
      </c>
      <c r="BZ181" s="298">
        <v>1</v>
      </c>
      <c r="CA181" s="246">
        <v>1</v>
      </c>
      <c r="CB181" s="605"/>
      <c r="CC181" s="452">
        <f t="shared" ref="CC181:CD185" si="541">DC181/EC181</f>
        <v>0</v>
      </c>
      <c r="CD181" s="452">
        <f t="shared" si="541"/>
        <v>41770.039044999998</v>
      </c>
      <c r="CE181" s="452">
        <f t="shared" si="539"/>
        <v>44554.708315000003</v>
      </c>
      <c r="CF181" s="452">
        <f t="shared" si="539"/>
        <v>44554.708315000003</v>
      </c>
      <c r="CG181" s="452">
        <f t="shared" si="539"/>
        <v>44554.708315000003</v>
      </c>
      <c r="CH181" s="452">
        <f t="shared" si="539"/>
        <v>44554.708315000003</v>
      </c>
      <c r="CI181" s="452">
        <f t="shared" si="539"/>
        <v>44554.708315000003</v>
      </c>
      <c r="CJ181" s="452">
        <f t="shared" si="539"/>
        <v>44554.708315000003</v>
      </c>
      <c r="CK181" s="452">
        <f t="shared" si="539"/>
        <v>44554.708315000003</v>
      </c>
      <c r="CL181" s="452">
        <f t="shared" si="539"/>
        <v>44554.708315000003</v>
      </c>
      <c r="CM181" s="452">
        <f t="shared" si="539"/>
        <v>44554.708315000003</v>
      </c>
      <c r="CN181" s="452">
        <f t="shared" si="539"/>
        <v>44554.708315000003</v>
      </c>
      <c r="CP181" s="453">
        <f t="shared" si="540"/>
        <v>0</v>
      </c>
      <c r="CQ181" s="453">
        <f t="shared" si="540"/>
        <v>8354.0078090000006</v>
      </c>
      <c r="CR181" s="453">
        <f t="shared" si="540"/>
        <v>8910.9416629999996</v>
      </c>
      <c r="CS181" s="453">
        <f t="shared" si="540"/>
        <v>21441.953376500001</v>
      </c>
      <c r="CT181" s="453">
        <f t="shared" si="540"/>
        <v>22555.821084499999</v>
      </c>
      <c r="CU181" s="453">
        <f t="shared" si="540"/>
        <v>22555.821084499999</v>
      </c>
      <c r="CV181" s="453">
        <f t="shared" si="540"/>
        <v>39263.836702499997</v>
      </c>
      <c r="CW181" s="453">
        <f t="shared" si="540"/>
        <v>40377.704410500002</v>
      </c>
      <c r="CX181" s="453">
        <f t="shared" si="540"/>
        <v>44554.708315000003</v>
      </c>
      <c r="CY181" s="453">
        <f t="shared" si="540"/>
        <v>44554.708315000003</v>
      </c>
      <c r="CZ181" s="453">
        <f t="shared" si="540"/>
        <v>44554.708315000003</v>
      </c>
      <c r="DA181" s="453">
        <f t="shared" si="540"/>
        <v>44554.708315000003</v>
      </c>
      <c r="DC181" s="452">
        <v>0</v>
      </c>
      <c r="DD181" s="453">
        <v>41770039045</v>
      </c>
      <c r="DE181" s="453">
        <v>44554708315</v>
      </c>
      <c r="DF181" s="453">
        <v>44554708315</v>
      </c>
      <c r="DG181" s="453">
        <v>44554708315</v>
      </c>
      <c r="DH181" s="453">
        <v>44554708315</v>
      </c>
      <c r="DI181" s="453">
        <v>44554708315</v>
      </c>
      <c r="DJ181" s="453">
        <v>44554708315</v>
      </c>
      <c r="DK181" s="453">
        <v>44554708315</v>
      </c>
      <c r="DL181" s="453">
        <v>44554708315</v>
      </c>
      <c r="DM181" s="453">
        <v>44554708315</v>
      </c>
      <c r="DN181" s="453">
        <v>44554708315</v>
      </c>
      <c r="DP181" s="453">
        <v>0</v>
      </c>
      <c r="DQ181" s="453">
        <v>8354007809</v>
      </c>
      <c r="DR181" s="453">
        <v>8910941663</v>
      </c>
      <c r="DS181" s="453">
        <v>21441953376.5</v>
      </c>
      <c r="DT181" s="453">
        <v>22555821084.5</v>
      </c>
      <c r="DU181" s="469">
        <v>22555821084.5</v>
      </c>
      <c r="DV181" s="453">
        <v>39263836702.5</v>
      </c>
      <c r="DW181" s="453">
        <v>40377704410.5</v>
      </c>
      <c r="DX181" s="469">
        <v>44554708315</v>
      </c>
      <c r="DY181" s="453">
        <v>44554708315</v>
      </c>
      <c r="DZ181" s="469">
        <v>44554708315</v>
      </c>
      <c r="EA181" s="453">
        <v>44554708315</v>
      </c>
      <c r="EC181" s="452">
        <v>1000000</v>
      </c>
      <c r="ED181" s="453">
        <v>1000000</v>
      </c>
      <c r="EE181" s="453">
        <v>1000000</v>
      </c>
      <c r="EF181" s="453">
        <v>1000000</v>
      </c>
      <c r="EG181" s="453">
        <v>1000000</v>
      </c>
      <c r="EH181" s="453">
        <v>1000000</v>
      </c>
      <c r="EI181" s="453">
        <v>1000000</v>
      </c>
      <c r="EJ181" s="453">
        <v>1000000</v>
      </c>
      <c r="EK181" s="453">
        <v>1000000</v>
      </c>
      <c r="EL181" s="453">
        <v>1000000</v>
      </c>
      <c r="EM181" s="453">
        <v>1000000</v>
      </c>
      <c r="EN181" s="453">
        <v>1000000</v>
      </c>
      <c r="EO181" s="418">
        <v>1000000</v>
      </c>
      <c r="EP181" s="453">
        <v>1000000</v>
      </c>
      <c r="EQ181" s="453">
        <v>1000000</v>
      </c>
      <c r="ER181" s="453">
        <v>1000000</v>
      </c>
      <c r="ES181" s="453">
        <v>1000000</v>
      </c>
      <c r="ET181" s="453">
        <v>1000000</v>
      </c>
      <c r="EU181" s="469">
        <v>1000000</v>
      </c>
      <c r="EV181" s="453">
        <v>1000000</v>
      </c>
      <c r="EW181" s="453">
        <v>1000000</v>
      </c>
      <c r="EX181" s="469">
        <v>1000000</v>
      </c>
      <c r="EY181" s="453">
        <v>1000000</v>
      </c>
      <c r="EZ181" s="469">
        <v>1000000</v>
      </c>
      <c r="FA181" s="453">
        <v>1000000</v>
      </c>
    </row>
    <row r="182" spans="2:157" ht="87" customHeight="1">
      <c r="B182" s="1" t="s">
        <v>183</v>
      </c>
      <c r="C182" s="1" t="s">
        <v>184</v>
      </c>
      <c r="D182" s="434" t="s">
        <v>291</v>
      </c>
      <c r="E182" s="1" t="s">
        <v>173</v>
      </c>
      <c r="F182" s="1" t="s">
        <v>161</v>
      </c>
      <c r="G182" s="1" t="s">
        <v>161</v>
      </c>
      <c r="H182" s="1" t="s">
        <v>161</v>
      </c>
      <c r="I182" s="1" t="s">
        <v>161</v>
      </c>
      <c r="J182" s="1" t="s">
        <v>161</v>
      </c>
      <c r="K182" s="1" t="s">
        <v>161</v>
      </c>
      <c r="L182" s="1" t="s">
        <v>161</v>
      </c>
      <c r="M182" s="1" t="s">
        <v>161</v>
      </c>
      <c r="N182" s="1" t="s">
        <v>161</v>
      </c>
      <c r="O182" s="1" t="s">
        <v>161</v>
      </c>
      <c r="T182" s="437" t="s">
        <v>59</v>
      </c>
      <c r="U182" s="431">
        <v>202300000000241</v>
      </c>
      <c r="V182" s="278" t="s">
        <v>59</v>
      </c>
      <c r="W182" s="342">
        <f>+SUMIFS('[1]SIIF 30 de Junio 2026'!$P$4:$P$749,'[1]SIIF 30 de Junio 2026'!$A$4:$A$749,$B182,'[1]SIIF 30 de Junio 2026'!$B$4:$B$749,$C182,'[1]SIIF 30 de Junio 2026'!$C$4:$C$749,$D182)/1000000</f>
        <v>12807.858</v>
      </c>
      <c r="X182" s="240">
        <v>0</v>
      </c>
      <c r="Y182" s="342">
        <f>+SUMIFS('[1]SIIF 30 de Junio 2026'!$R$4:$R$749,'[1]SIIF 30 de Junio 2026'!$A$4:$A$749,$B182,'[1]SIIF 30 de Junio 2026'!$B$4:$B$749,$C182,'[1]SIIF 30 de Junio 2026'!$C$4:$C$749,$D182)/1000000</f>
        <v>0</v>
      </c>
      <c r="Z182" s="240"/>
      <c r="AA182" s="342">
        <f>+SUMIFS('[1]SIIF 30 de Junio 2026'!$Q$4:$Q$749,'[1]SIIF 30 de Junio 2026'!$A$4:$A$749,$B182,'[1]SIIF 30 de Junio 2026'!$B$4:$B$749,$C182,'[1]SIIF 30 de Junio 2026'!$C$4:$C$749,$D182)/1000000</f>
        <v>0</v>
      </c>
      <c r="AB182" s="240"/>
      <c r="AC182" s="240">
        <f t="shared" si="525"/>
        <v>0</v>
      </c>
      <c r="AD182" s="403">
        <f>+SUMIFS('[1]SIIF 30 de Junio 2026'!$S$4:$S$749,'[1]SIIF 30 de Junio 2026'!$A$4:$A$749,$B182,'[1]SIIF 30 de Junio 2026'!$B$4:$B$749,$C182,'[1]SIIF 30 de Junio 2026'!$C$4:$C$749,$D182)/1000000</f>
        <v>12807.858</v>
      </c>
      <c r="AE182" s="342">
        <f>+SUMIFS('[1]SIIF 30 de Junio 2026'!$T$4:$T$749,'[1]SIIF 30 de Junio 2026'!$A$4:$A$749,$B182,'[1]SIIF 30 de Junio 2026'!$B$4:$B$749,$C182,'[1]SIIF 30 de Junio 2026'!$C$4:$C$749,$D182)/1000000</f>
        <v>0</v>
      </c>
      <c r="AF182" s="342">
        <f>+SUMIFS('[1]SIIF 30 de Junio 2026'!$U$4:$U$749,'[1]SIIF 30 de Junio 2026'!$A$4:$A$749,$B182,'[1]SIIF 30 de Junio 2026'!$B$4:$B$749,$C182,'[1]SIIF 30 de Junio 2026'!$C$4:$C$749,$D182)/1000000</f>
        <v>3931.9999509999998</v>
      </c>
      <c r="AG182" s="342">
        <f>+SUMIFS('[1]SIIF 30 de Junio 2026'!$V$4:$V$749,'[1]SIIF 30 de Junio 2026'!$A$4:$A$749,$B182,'[1]SIIF 30 de Junio 2026'!$B$4:$B$749,$C182,'[1]SIIF 30 de Junio 2026'!$C$4:$C$749,$D182)/1000000</f>
        <v>8875.8580490000004</v>
      </c>
      <c r="AH182" s="408">
        <f>+SUMIFS('[1]SIIF 30 de Junio 2026'!$W$4:$W$749,'[1]SIIF 30 de Junio 2026'!$A$4:$A$749,$B182,'[1]SIIF 30 de Junio 2026'!$B$4:$B$749,$C182,'[1]SIIF 30 de Junio 2026'!$C$4:$C$749,$D182,'[1]SIIF 30 de Junio 2026'!$D$4:$D$749,$E182,'[1]SIIF 30 de Junio 2026'!$E$4:$E$749,$F182,'[1]SIIF 30 de Junio 2026'!$F$4:$F$749,$G182,'[1]SIIF 30 de Junio 2026'!$G$4:$G$749,$H182,'[1]SIIF 30 de Junio 2026'!$H$4:$H$749,$I182,'[1]SIIF 30 de Junio 2026'!$I$4:$I$749,$J182,'[1]SIIF 30 de Junio 2026'!$J$4:$J$749,$K182,'[1]SIIF 30 de Junio 2026'!$K$4:$K$749,$L182,'[1]SIIF 30 de Junio 2026'!$L$4:$L$749,$M182,'[1]SIIF 30 de Junio 2026'!$M$4:$M$749,$N182,'[1]SIIF 30 de Junio 2026'!$N$4:$N$749,$O182)/1000000</f>
        <v>2874.1139360000002</v>
      </c>
      <c r="AI182" s="241">
        <f t="shared" si="526"/>
        <v>0.22440238922074246</v>
      </c>
      <c r="AJ182" s="242"/>
      <c r="AK182" s="240">
        <f t="shared" si="527"/>
        <v>3951.9999509999998</v>
      </c>
      <c r="AL182" s="240">
        <f t="shared" si="528"/>
        <v>-1077.8860149999996</v>
      </c>
      <c r="AM182" s="166">
        <f t="shared" si="529"/>
        <v>0.30856056891011752</v>
      </c>
      <c r="AN182" s="412">
        <f>+SUMIFS('[1]SIIF 30 de Junio 2026'!$X$4:$X$749,'[1]SIIF 30 de Junio 2026'!$A$4:$A$749,$B182,'[1]SIIF 30 de Junio 2026'!$B$4:$B$749,$C182,'[1]SIIF 30 de Junio 2026'!$C$4:$C$749,$D182,'[1]SIIF 30 de Junio 2026'!$D$4:$D$749,$E182,'[1]SIIF 30 de Junio 2026'!$E$4:$E$749,$F182,'[1]SIIF 30 de Junio 2026'!$F$4:$F$749,$G182,'[1]SIIF 30 de Junio 2026'!$G$4:$G$749,$H182,'[1]SIIF 30 de Junio 2026'!$H$4:$H$749,$I182,'[1]SIIF 30 de Junio 2026'!$I$4:$I$749,$J182,'[1]SIIF 30 de Junio 2026'!$J$4:$J$749,$K182,'[1]SIIF 30 de Junio 2026'!$K$4:$K$749,$L182,'[1]SIIF 30 de Junio 2026'!$L$4:$L$749,$M182,'[1]SIIF 30 de Junio 2026'!$M$4:$M$749,$N182,'[1]SIIF 30 de Junio 2026'!$N$4:$N$749,$O182)/1000000</f>
        <v>1306.43357954</v>
      </c>
      <c r="AO182" s="241">
        <f t="shared" si="530"/>
        <v>0.1020025034271929</v>
      </c>
      <c r="AP182" s="242"/>
      <c r="AQ182" s="240">
        <f t="shared" si="531"/>
        <v>2433.0454322727273</v>
      </c>
      <c r="AR182" s="240">
        <f t="shared" si="532"/>
        <v>-1126.6118527327274</v>
      </c>
      <c r="AS182" s="166">
        <f t="shared" si="533"/>
        <v>0.18996505366258176</v>
      </c>
      <c r="AT182" s="412">
        <f>+SUMIFS('[1]SIIF 30 de Junio 2026'!$Z$4:$Z$749,'[1]SIIF 30 de Junio 2026'!$A$4:$A$749,$B182,'[1]SIIF 30 de Junio 2026'!$B$4:$B$749,$C182,'[1]SIIF 30 de Junio 2026'!$C$4:$C$749,$D182,'[1]SIIF 30 de Junio 2026'!$D$4:$D$749,$E182,'[1]SIIF 30 de Junio 2026'!$E$4:$E$749,$F182,'[1]SIIF 30 de Junio 2026'!$F$4:$F$749,$G182,'[1]SIIF 30 de Junio 2026'!$G$4:$G$749,$H182,'[1]SIIF 30 de Junio 2026'!$H$4:$H$749,$I182,'[1]SIIF 30 de Junio 2026'!$I$4:$I$749,$J182,'[1]SIIF 30 de Junio 2026'!$J$4:$J$749,$K182,'[1]SIIF 30 de Junio 2026'!$K$4:$K$749,$L182,'[1]SIIF 30 de Junio 2026'!$L$4:$L$749,$M182,'[1]SIIF 30 de Junio 2026'!$M$4:$M$749,$N182,'[1]SIIF 30 de Junio 2026'!$N$4:$N$749,$O182)/1000000</f>
        <v>1294.9790345399999</v>
      </c>
      <c r="AU182" s="241">
        <f t="shared" si="534"/>
        <v>0.10110816613831915</v>
      </c>
      <c r="AV182" s="408">
        <f t="shared" si="535"/>
        <v>9933.7440640000004</v>
      </c>
      <c r="AW182" s="343">
        <f t="shared" si="536"/>
        <v>1567.6803564600002</v>
      </c>
      <c r="AX182" s="359">
        <f t="shared" si="537"/>
        <v>11501.42442046</v>
      </c>
      <c r="AY182" s="363"/>
      <c r="AZ182" s="186">
        <f t="shared" si="538"/>
        <v>2433.0454322727273</v>
      </c>
      <c r="BA182" s="168">
        <f>IF(AND(AZ182=0,AN182&gt;AZ182),1,IFERROR(AN182/AZ182,1))</f>
        <v>0.53695404212803777</v>
      </c>
      <c r="BC182" s="245">
        <v>0.30699902755011804</v>
      </c>
      <c r="BD182" s="606">
        <v>0.30699902755011804</v>
      </c>
      <c r="BE182" s="606">
        <v>0.30699902755011804</v>
      </c>
      <c r="BF182" s="606">
        <v>0.30699902755011804</v>
      </c>
      <c r="BG182" s="606">
        <v>0.30699902755011804</v>
      </c>
      <c r="BH182" s="606">
        <v>0.30856056891011752</v>
      </c>
      <c r="BI182" s="606">
        <v>0.44214316570342987</v>
      </c>
      <c r="BJ182" s="606">
        <v>0.49501164051006813</v>
      </c>
      <c r="BK182" s="606">
        <v>0.69599439843883337</v>
      </c>
      <c r="BL182" s="606">
        <v>0.87861035069252014</v>
      </c>
      <c r="BM182" s="606">
        <v>1</v>
      </c>
      <c r="BN182" s="606">
        <v>1</v>
      </c>
      <c r="BO182" s="607"/>
      <c r="BP182" s="606">
        <v>0</v>
      </c>
      <c r="BQ182" s="606">
        <v>3.3355232893317946E-2</v>
      </c>
      <c r="BR182" s="606">
        <v>0.11297112857661998</v>
      </c>
      <c r="BS182" s="606">
        <v>0.14613116879993798</v>
      </c>
      <c r="BT182" s="606">
        <v>0.16914119018325949</v>
      </c>
      <c r="BU182" s="606">
        <v>0.18996505366258176</v>
      </c>
      <c r="BV182" s="606">
        <v>0.22513167453349908</v>
      </c>
      <c r="BW182" s="606">
        <v>0.32213591345108744</v>
      </c>
      <c r="BX182" s="606">
        <v>0.37224897720105604</v>
      </c>
      <c r="BY182" s="606">
        <v>0.47008201824933638</v>
      </c>
      <c r="BZ182" s="606">
        <v>0.68303123047940217</v>
      </c>
      <c r="CA182" s="606">
        <v>1</v>
      </c>
      <c r="CB182" s="605"/>
      <c r="CC182" s="608">
        <f t="shared" si="541"/>
        <v>3931.9999509999998</v>
      </c>
      <c r="CD182" s="608">
        <f t="shared" si="541"/>
        <v>3931.9999509999998</v>
      </c>
      <c r="CE182" s="608">
        <f t="shared" si="539"/>
        <v>3931.9999509999998</v>
      </c>
      <c r="CF182" s="608">
        <f t="shared" si="539"/>
        <v>3931.9999509999998</v>
      </c>
      <c r="CG182" s="608">
        <f t="shared" si="539"/>
        <v>3931.9999509999998</v>
      </c>
      <c r="CH182" s="608">
        <f t="shared" si="539"/>
        <v>3951.9999509999998</v>
      </c>
      <c r="CI182" s="608">
        <f t="shared" si="539"/>
        <v>5662.9068820000002</v>
      </c>
      <c r="CJ182" s="608">
        <f t="shared" si="539"/>
        <v>6340.0388000000003</v>
      </c>
      <c r="CK182" s="608">
        <f t="shared" si="539"/>
        <v>8914.197424</v>
      </c>
      <c r="CL182" s="608">
        <f t="shared" si="539"/>
        <v>11253.116609000001</v>
      </c>
      <c r="CM182" s="608">
        <f t="shared" si="539"/>
        <v>12807.858</v>
      </c>
      <c r="CN182" s="608">
        <f t="shared" si="539"/>
        <v>12807.858</v>
      </c>
      <c r="CO182" s="594"/>
      <c r="CP182" s="609">
        <f t="shared" si="540"/>
        <v>0</v>
      </c>
      <c r="CQ182" s="609">
        <f t="shared" si="540"/>
        <v>427.20908645454551</v>
      </c>
      <c r="CR182" s="609">
        <f t="shared" si="540"/>
        <v>1446.918172909091</v>
      </c>
      <c r="CS182" s="609">
        <f t="shared" si="540"/>
        <v>1871.6272593636365</v>
      </c>
      <c r="CT182" s="609">
        <f t="shared" si="540"/>
        <v>2166.3363458181821</v>
      </c>
      <c r="CU182" s="609">
        <f t="shared" si="540"/>
        <v>2433.0454322727273</v>
      </c>
      <c r="CV182" s="609">
        <f t="shared" si="540"/>
        <v>2883.4545187272729</v>
      </c>
      <c r="CW182" s="609">
        <f t="shared" si="540"/>
        <v>4125.8710361818185</v>
      </c>
      <c r="CX182" s="609">
        <f t="shared" si="540"/>
        <v>4767.7120406363638</v>
      </c>
      <c r="CY182" s="609">
        <f t="shared" si="540"/>
        <v>6020.7437380909096</v>
      </c>
      <c r="CZ182" s="609">
        <f t="shared" si="540"/>
        <v>8748.1670095454556</v>
      </c>
      <c r="DA182" s="609">
        <f t="shared" si="540"/>
        <v>12807.858000000002</v>
      </c>
      <c r="DB182" s="605"/>
      <c r="DC182" s="608">
        <v>3931999951</v>
      </c>
      <c r="DD182" s="609">
        <v>3931999951</v>
      </c>
      <c r="DE182" s="609">
        <v>3931999951</v>
      </c>
      <c r="DF182" s="609">
        <v>3931999951</v>
      </c>
      <c r="DG182" s="609">
        <v>3931999951</v>
      </c>
      <c r="DH182" s="609">
        <v>3951999951</v>
      </c>
      <c r="DI182" s="609">
        <v>5662906882</v>
      </c>
      <c r="DJ182" s="609">
        <v>6340038800</v>
      </c>
      <c r="DK182" s="609">
        <v>8914197424</v>
      </c>
      <c r="DL182" s="609">
        <v>11253116609</v>
      </c>
      <c r="DM182" s="609">
        <v>12807858000</v>
      </c>
      <c r="DN182" s="609">
        <v>12807858000</v>
      </c>
      <c r="DO182" s="594"/>
      <c r="DP182" s="609">
        <v>0</v>
      </c>
      <c r="DQ182" s="609">
        <v>427209086.4545455</v>
      </c>
      <c r="DR182" s="609">
        <v>1446918172.909091</v>
      </c>
      <c r="DS182" s="609">
        <v>1871627259.3636365</v>
      </c>
      <c r="DT182" s="609">
        <v>2166336345.818182</v>
      </c>
      <c r="DU182" s="609">
        <v>2433045432.2727275</v>
      </c>
      <c r="DV182" s="609">
        <v>2883454518.727273</v>
      </c>
      <c r="DW182" s="609">
        <v>4125871036.1818185</v>
      </c>
      <c r="DX182" s="609">
        <v>4767712040.636364</v>
      </c>
      <c r="DY182" s="609">
        <v>6020743738.09091</v>
      </c>
      <c r="DZ182" s="609">
        <v>8748167009.5454559</v>
      </c>
      <c r="EA182" s="609">
        <v>12807858000.000002</v>
      </c>
      <c r="EC182" s="456">
        <v>1000000</v>
      </c>
      <c r="ED182" s="453">
        <v>1000000</v>
      </c>
      <c r="EE182" s="453">
        <v>1000000</v>
      </c>
      <c r="EF182" s="453">
        <v>1000000</v>
      </c>
      <c r="EG182" s="453">
        <v>1000000</v>
      </c>
      <c r="EH182" s="453">
        <v>1000000</v>
      </c>
      <c r="EI182" s="453">
        <v>1000000</v>
      </c>
      <c r="EJ182" s="453">
        <v>1000000</v>
      </c>
      <c r="EK182" s="453">
        <v>1000000</v>
      </c>
      <c r="EL182" s="453">
        <v>1000000</v>
      </c>
      <c r="EM182" s="453">
        <v>1000000</v>
      </c>
      <c r="EN182" s="453">
        <v>1000000</v>
      </c>
      <c r="EO182" s="418">
        <v>1000000</v>
      </c>
      <c r="EP182" s="459">
        <v>1000000</v>
      </c>
      <c r="EQ182" s="453">
        <v>1000000</v>
      </c>
      <c r="ER182" s="453">
        <v>1000000</v>
      </c>
      <c r="ES182" s="453">
        <v>1000000</v>
      </c>
      <c r="ET182" s="453">
        <v>1000000</v>
      </c>
      <c r="EU182" s="469">
        <v>1000000</v>
      </c>
      <c r="EV182" s="453">
        <v>1000000</v>
      </c>
      <c r="EW182" s="453">
        <v>1000000</v>
      </c>
      <c r="EX182" s="469">
        <v>1000000</v>
      </c>
      <c r="EY182" s="453">
        <v>1000000</v>
      </c>
      <c r="EZ182" s="469">
        <v>1000000</v>
      </c>
      <c r="FA182" s="453">
        <v>1000000</v>
      </c>
    </row>
    <row r="183" spans="2:157" ht="114" customHeight="1">
      <c r="B183" s="1" t="s">
        <v>183</v>
      </c>
      <c r="C183" s="1" t="s">
        <v>184</v>
      </c>
      <c r="D183" s="434" t="s">
        <v>292</v>
      </c>
      <c r="E183" s="1" t="s">
        <v>173</v>
      </c>
      <c r="F183" s="1" t="s">
        <v>161</v>
      </c>
      <c r="G183" s="1" t="s">
        <v>161</v>
      </c>
      <c r="H183" s="1" t="s">
        <v>161</v>
      </c>
      <c r="I183" s="1" t="s">
        <v>161</v>
      </c>
      <c r="J183" s="1" t="s">
        <v>161</v>
      </c>
      <c r="K183" s="1" t="s">
        <v>161</v>
      </c>
      <c r="L183" s="1" t="s">
        <v>161</v>
      </c>
      <c r="M183" s="1" t="s">
        <v>161</v>
      </c>
      <c r="N183" s="1" t="s">
        <v>161</v>
      </c>
      <c r="O183" s="1" t="s">
        <v>161</v>
      </c>
      <c r="T183" s="437" t="s">
        <v>60</v>
      </c>
      <c r="U183" s="431">
        <v>202300000000213</v>
      </c>
      <c r="V183" s="278" t="s">
        <v>60</v>
      </c>
      <c r="W183" s="350">
        <f>+SUMIFS('[1]SIIF 30 de Junio 2026'!$P$4:$P$749,'[1]SIIF 30 de Junio 2026'!$A$4:$A$749,$B183,'[1]SIIF 30 de Junio 2026'!$B$4:$B$749,$C183,'[1]SIIF 30 de Junio 2026'!$C$4:$C$749,$D183)/1000000</f>
        <v>7700.3124449999996</v>
      </c>
      <c r="X183" s="240">
        <v>0</v>
      </c>
      <c r="Y183" s="342">
        <f>+SUMIFS('[1]SIIF 30 de Junio 2026'!$R$4:$R$749,'[1]SIIF 30 de Junio 2026'!$A$4:$A$749,$B183,'[1]SIIF 30 de Junio 2026'!$B$4:$B$749,$C183,'[1]SIIF 30 de Junio 2026'!$C$4:$C$749,$D183)/1000000</f>
        <v>0</v>
      </c>
      <c r="Z183" s="240"/>
      <c r="AA183" s="342">
        <f>+SUMIFS('[1]SIIF 30 de Junio 2026'!$Q$4:$Q$749,'[1]SIIF 30 de Junio 2026'!$A$4:$A$749,$B183,'[1]SIIF 30 de Junio 2026'!$B$4:$B$749,$C183,'[1]SIIF 30 de Junio 2026'!$C$4:$C$749,$D183)/1000000</f>
        <v>0</v>
      </c>
      <c r="AB183" s="240"/>
      <c r="AC183" s="240">
        <f t="shared" si="525"/>
        <v>0</v>
      </c>
      <c r="AD183" s="403">
        <f>+SUMIFS('[1]SIIF 30 de Junio 2026'!$S$4:$S$749,'[1]SIIF 30 de Junio 2026'!$A$4:$A$749,$B183,'[1]SIIF 30 de Junio 2026'!$B$4:$B$749,$C183,'[1]SIIF 30 de Junio 2026'!$C$4:$C$749,$D183)/1000000</f>
        <v>7700.3124449999996</v>
      </c>
      <c r="AE183" s="350">
        <f>+SUMIFS('[1]SIIF 30 de Junio 2026'!$T$4:$T$749,'[1]SIIF 30 de Junio 2026'!$A$4:$A$749,$B183,'[1]SIIF 30 de Junio 2026'!$B$4:$B$749,$C183,'[1]SIIF 30 de Junio 2026'!$C$4:$C$749,$D183)/1000000</f>
        <v>0</v>
      </c>
      <c r="AF183" s="350">
        <f>+SUMIFS('[1]SIIF 30 de Junio 2026'!$U$4:$U$749,'[1]SIIF 30 de Junio 2026'!$A$4:$A$749,$B183,'[1]SIIF 30 de Junio 2026'!$B$4:$B$749,$C183,'[1]SIIF 30 de Junio 2026'!$C$4:$C$749,$D183)/1000000</f>
        <v>0</v>
      </c>
      <c r="AG183" s="342">
        <f>+SUMIFS('[1]SIIF 30 de Junio 2026'!$V$4:$V$749,'[1]SIIF 30 de Junio 2026'!$A$4:$A$749,$B183,'[1]SIIF 30 de Junio 2026'!$B$4:$B$749,$C183,'[1]SIIF 30 de Junio 2026'!$C$4:$C$749,$D183)/1000000</f>
        <v>7700.3124449999996</v>
      </c>
      <c r="AH183" s="408">
        <f>+SUMIFS('[1]SIIF 30 de Junio 2026'!$W$4:$W$749,'[1]SIIF 30 de Junio 2026'!$A$4:$A$749,$B183,'[1]SIIF 30 de Junio 2026'!$B$4:$B$749,$C183,'[1]SIIF 30 de Junio 2026'!$C$4:$C$749,$D183,'[1]SIIF 30 de Junio 2026'!$D$4:$D$749,$E183,'[1]SIIF 30 de Junio 2026'!$E$4:$E$749,$F183,'[1]SIIF 30 de Junio 2026'!$F$4:$F$749,$G183,'[1]SIIF 30 de Junio 2026'!$G$4:$G$749,$H183,'[1]SIIF 30 de Junio 2026'!$H$4:$H$749,$I183,'[1]SIIF 30 de Junio 2026'!$I$4:$I$749,$J183,'[1]SIIF 30 de Junio 2026'!$J$4:$J$749,$K183,'[1]SIIF 30 de Junio 2026'!$K$4:$K$749,$L183,'[1]SIIF 30 de Junio 2026'!$L$4:$L$749,$M183,'[1]SIIF 30 de Junio 2026'!$M$4:$M$749,$N183,'[1]SIIF 30 de Junio 2026'!$N$4:$N$749,$O183)/1000000</f>
        <v>0</v>
      </c>
      <c r="AI183" s="268">
        <f t="shared" si="526"/>
        <v>0</v>
      </c>
      <c r="AJ183" s="269"/>
      <c r="AK183" s="240">
        <f t="shared" si="527"/>
        <v>7700.3124448400004</v>
      </c>
      <c r="AL183" s="240">
        <f t="shared" si="528"/>
        <v>-7700.3124448400004</v>
      </c>
      <c r="AM183" s="166">
        <f t="shared" si="529"/>
        <v>1</v>
      </c>
      <c r="AN183" s="413">
        <f>+SUMIFS('[1]SIIF 30 de Junio 2026'!$X$4:$X$749,'[1]SIIF 30 de Junio 2026'!$A$4:$A$749,$B183,'[1]SIIF 30 de Junio 2026'!$B$4:$B$749,$C183,'[1]SIIF 30 de Junio 2026'!$C$4:$C$749,$D183,'[1]SIIF 30 de Junio 2026'!$D$4:$D$749,$E183,'[1]SIIF 30 de Junio 2026'!$E$4:$E$749,$F183,'[1]SIIF 30 de Junio 2026'!$F$4:$F$749,$G183,'[1]SIIF 30 de Junio 2026'!$G$4:$G$749,$H183,'[1]SIIF 30 de Junio 2026'!$H$4:$H$749,$I183,'[1]SIIF 30 de Junio 2026'!$I$4:$I$749,$J183,'[1]SIIF 30 de Junio 2026'!$J$4:$J$749,$K183,'[1]SIIF 30 de Junio 2026'!$K$4:$K$749,$L183,'[1]SIIF 30 de Junio 2026'!$L$4:$L$749,$M183,'[1]SIIF 30 de Junio 2026'!$M$4:$M$749,$N183,'[1]SIIF 30 de Junio 2026'!$N$4:$N$749,$O183)/1000000</f>
        <v>0</v>
      </c>
      <c r="AO183" s="268">
        <f t="shared" si="530"/>
        <v>0</v>
      </c>
      <c r="AP183" s="269"/>
      <c r="AQ183" s="240">
        <f t="shared" si="531"/>
        <v>0</v>
      </c>
      <c r="AR183" s="240">
        <f t="shared" si="532"/>
        <v>0</v>
      </c>
      <c r="AS183" s="166">
        <f t="shared" si="533"/>
        <v>0</v>
      </c>
      <c r="AT183" s="413">
        <f>+SUMIFS('[1]SIIF 30 de Junio 2026'!$Z$4:$Z$749,'[1]SIIF 30 de Junio 2026'!$A$4:$A$749,$B183,'[1]SIIF 30 de Junio 2026'!$B$4:$B$749,$C183,'[1]SIIF 30 de Junio 2026'!$C$4:$C$749,$D183,'[1]SIIF 30 de Junio 2026'!$D$4:$D$749,$E183,'[1]SIIF 30 de Junio 2026'!$E$4:$E$749,$F183,'[1]SIIF 30 de Junio 2026'!$F$4:$F$749,$G183,'[1]SIIF 30 de Junio 2026'!$G$4:$G$749,$H183,'[1]SIIF 30 de Junio 2026'!$H$4:$H$749,$I183,'[1]SIIF 30 de Junio 2026'!$I$4:$I$749,$J183,'[1]SIIF 30 de Junio 2026'!$J$4:$J$749,$K183,'[1]SIIF 30 de Junio 2026'!$K$4:$K$749,$L183,'[1]SIIF 30 de Junio 2026'!$L$4:$L$749,$M183,'[1]SIIF 30 de Junio 2026'!$M$4:$M$749,$N183,'[1]SIIF 30 de Junio 2026'!$N$4:$N$749,$O183)/1000000</f>
        <v>0</v>
      </c>
      <c r="AU183" s="268">
        <f t="shared" si="534"/>
        <v>0</v>
      </c>
      <c r="AV183" s="408">
        <f t="shared" si="535"/>
        <v>7700.3124449999996</v>
      </c>
      <c r="AW183" s="351">
        <f t="shared" si="536"/>
        <v>0</v>
      </c>
      <c r="AX183" s="357">
        <f t="shared" si="537"/>
        <v>7700.3124449999996</v>
      </c>
      <c r="AY183" s="364"/>
      <c r="AZ183" s="186">
        <f t="shared" si="538"/>
        <v>0</v>
      </c>
      <c r="BA183" s="168">
        <f>IF(AND(AZ183=0,AN183&gt;AZ183),1,IFERROR(AN183/AZ183,1))</f>
        <v>1</v>
      </c>
      <c r="BC183" s="252">
        <v>0</v>
      </c>
      <c r="BD183" s="246">
        <v>0</v>
      </c>
      <c r="BE183" s="246">
        <v>0</v>
      </c>
      <c r="BF183" s="246">
        <v>0</v>
      </c>
      <c r="BG183" s="246">
        <v>1</v>
      </c>
      <c r="BH183" s="246">
        <v>1</v>
      </c>
      <c r="BI183" s="246">
        <v>1</v>
      </c>
      <c r="BJ183" s="246">
        <v>1</v>
      </c>
      <c r="BK183" s="246">
        <v>1</v>
      </c>
      <c r="BL183" s="246">
        <v>1</v>
      </c>
      <c r="BM183" s="246">
        <v>1</v>
      </c>
      <c r="BN183" s="246">
        <v>1</v>
      </c>
      <c r="BP183" s="246">
        <v>0</v>
      </c>
      <c r="BQ183" s="246">
        <v>0</v>
      </c>
      <c r="BR183" s="246">
        <v>0</v>
      </c>
      <c r="BS183" s="246">
        <v>0</v>
      </c>
      <c r="BT183" s="246">
        <v>0</v>
      </c>
      <c r="BU183" s="298">
        <v>0</v>
      </c>
      <c r="BV183" s="246">
        <v>0</v>
      </c>
      <c r="BW183" s="246">
        <v>0</v>
      </c>
      <c r="BX183" s="298">
        <v>0.25000000009739864</v>
      </c>
      <c r="BY183" s="246">
        <v>0.25000000009739864</v>
      </c>
      <c r="BZ183" s="298">
        <v>0.50000000019479729</v>
      </c>
      <c r="CA183" s="246">
        <v>1</v>
      </c>
      <c r="CB183" s="605"/>
      <c r="CC183" s="452">
        <f t="shared" si="541"/>
        <v>0</v>
      </c>
      <c r="CD183" s="452">
        <f t="shared" si="541"/>
        <v>0</v>
      </c>
      <c r="CE183" s="452">
        <f t="shared" si="539"/>
        <v>0</v>
      </c>
      <c r="CF183" s="452">
        <f t="shared" si="539"/>
        <v>0</v>
      </c>
      <c r="CG183" s="452">
        <f t="shared" si="539"/>
        <v>7700.3124448400004</v>
      </c>
      <c r="CH183" s="452">
        <f t="shared" si="539"/>
        <v>7700.3124448400004</v>
      </c>
      <c r="CI183" s="452">
        <f t="shared" si="539"/>
        <v>7700.3124448400004</v>
      </c>
      <c r="CJ183" s="452">
        <f t="shared" si="539"/>
        <v>7700.3124448400004</v>
      </c>
      <c r="CK183" s="452">
        <f t="shared" si="539"/>
        <v>7700.3124448400004</v>
      </c>
      <c r="CL183" s="452">
        <f t="shared" si="539"/>
        <v>7700.3124448400004</v>
      </c>
      <c r="CM183" s="452">
        <f t="shared" si="539"/>
        <v>7700.3124448400004</v>
      </c>
      <c r="CN183" s="452">
        <f t="shared" si="539"/>
        <v>7700.3124448400004</v>
      </c>
      <c r="CP183" s="453">
        <f t="shared" si="540"/>
        <v>0</v>
      </c>
      <c r="CQ183" s="453">
        <f t="shared" si="540"/>
        <v>0</v>
      </c>
      <c r="CR183" s="453">
        <f t="shared" si="540"/>
        <v>0</v>
      </c>
      <c r="CS183" s="453">
        <f t="shared" si="540"/>
        <v>0</v>
      </c>
      <c r="CT183" s="453">
        <f t="shared" si="540"/>
        <v>0</v>
      </c>
      <c r="CU183" s="453">
        <f t="shared" si="540"/>
        <v>0</v>
      </c>
      <c r="CV183" s="453">
        <f t="shared" si="540"/>
        <v>0</v>
      </c>
      <c r="CW183" s="453">
        <f t="shared" si="540"/>
        <v>0</v>
      </c>
      <c r="CX183" s="453">
        <f t="shared" si="540"/>
        <v>1925.0781119999999</v>
      </c>
      <c r="CY183" s="453">
        <f t="shared" si="540"/>
        <v>1925.0781119999999</v>
      </c>
      <c r="CZ183" s="453">
        <f t="shared" si="540"/>
        <v>3850.1562239999998</v>
      </c>
      <c r="DA183" s="453">
        <f t="shared" si="540"/>
        <v>7700.3124449999996</v>
      </c>
      <c r="DC183" s="452">
        <v>0</v>
      </c>
      <c r="DD183" s="453">
        <v>0</v>
      </c>
      <c r="DE183" s="453">
        <v>0</v>
      </c>
      <c r="DF183" s="453">
        <v>0</v>
      </c>
      <c r="DG183" s="453">
        <v>7700312444.8400002</v>
      </c>
      <c r="DH183" s="453">
        <v>7700312444.8400002</v>
      </c>
      <c r="DI183" s="453">
        <v>7700312444.8400002</v>
      </c>
      <c r="DJ183" s="453">
        <v>7700312444.8400002</v>
      </c>
      <c r="DK183" s="453">
        <v>7700312444.8400002</v>
      </c>
      <c r="DL183" s="453">
        <v>7700312444.8400002</v>
      </c>
      <c r="DM183" s="453">
        <v>7700312444.8400002</v>
      </c>
      <c r="DN183" s="453">
        <v>7700312444.8400002</v>
      </c>
      <c r="DP183" s="453">
        <v>0</v>
      </c>
      <c r="DQ183" s="453">
        <v>0</v>
      </c>
      <c r="DR183" s="453">
        <v>0</v>
      </c>
      <c r="DS183" s="453">
        <v>0</v>
      </c>
      <c r="DT183" s="453">
        <v>0</v>
      </c>
      <c r="DU183" s="469">
        <v>0</v>
      </c>
      <c r="DV183" s="453">
        <v>0</v>
      </c>
      <c r="DW183" s="453">
        <v>0</v>
      </c>
      <c r="DX183" s="469">
        <v>1925078112</v>
      </c>
      <c r="DY183" s="453">
        <v>1925078112</v>
      </c>
      <c r="DZ183" s="469">
        <v>3850156224</v>
      </c>
      <c r="EA183" s="453">
        <v>7700312445</v>
      </c>
      <c r="EC183" s="452">
        <v>1000000</v>
      </c>
      <c r="ED183" s="453">
        <v>1000000</v>
      </c>
      <c r="EE183" s="453">
        <v>1000000</v>
      </c>
      <c r="EF183" s="453">
        <v>1000000</v>
      </c>
      <c r="EG183" s="453">
        <v>1000000</v>
      </c>
      <c r="EH183" s="453">
        <v>1000000</v>
      </c>
      <c r="EI183" s="453">
        <v>1000000</v>
      </c>
      <c r="EJ183" s="453">
        <v>1000000</v>
      </c>
      <c r="EK183" s="453">
        <v>1000000</v>
      </c>
      <c r="EL183" s="453">
        <v>1000000</v>
      </c>
      <c r="EM183" s="453">
        <v>1000000</v>
      </c>
      <c r="EN183" s="453">
        <v>1000000</v>
      </c>
      <c r="EO183" s="418">
        <v>1000000</v>
      </c>
      <c r="EP183" s="453">
        <v>1000000</v>
      </c>
      <c r="EQ183" s="453">
        <v>1000000</v>
      </c>
      <c r="ER183" s="453">
        <v>1000000</v>
      </c>
      <c r="ES183" s="453">
        <v>1000000</v>
      </c>
      <c r="ET183" s="453">
        <v>1000000</v>
      </c>
      <c r="EU183" s="469">
        <v>1000000</v>
      </c>
      <c r="EV183" s="453">
        <v>1000000</v>
      </c>
      <c r="EW183" s="453">
        <v>1000000</v>
      </c>
      <c r="EX183" s="469">
        <v>1000000</v>
      </c>
      <c r="EY183" s="453">
        <v>1000000</v>
      </c>
      <c r="EZ183" s="469">
        <v>1000000</v>
      </c>
      <c r="FA183" s="453">
        <v>1000000</v>
      </c>
    </row>
    <row r="184" spans="2:157" ht="114" customHeight="1">
      <c r="B184" s="1" t="s">
        <v>183</v>
      </c>
      <c r="C184" s="1" t="s">
        <v>184</v>
      </c>
      <c r="D184" s="434" t="s">
        <v>430</v>
      </c>
      <c r="E184" s="1" t="s">
        <v>173</v>
      </c>
      <c r="F184" s="1" t="s">
        <v>161</v>
      </c>
      <c r="G184" s="1" t="s">
        <v>161</v>
      </c>
      <c r="H184" s="1" t="s">
        <v>161</v>
      </c>
      <c r="I184" s="1" t="s">
        <v>161</v>
      </c>
      <c r="J184" s="1" t="s">
        <v>161</v>
      </c>
      <c r="K184" s="1" t="s">
        <v>161</v>
      </c>
      <c r="L184" s="1" t="s">
        <v>161</v>
      </c>
      <c r="M184" s="1" t="s">
        <v>161</v>
      </c>
      <c r="N184" s="1" t="s">
        <v>161</v>
      </c>
      <c r="O184" s="1" t="s">
        <v>161</v>
      </c>
      <c r="T184" s="437" t="s">
        <v>429</v>
      </c>
      <c r="U184" s="431" t="s">
        <v>493</v>
      </c>
      <c r="V184" s="278" t="s">
        <v>429</v>
      </c>
      <c r="W184" s="350">
        <f>+SUMIFS('[1]SIIF 30 de Junio 2026'!$P$4:$P$749,'[1]SIIF 30 de Junio 2026'!$A$4:$A$749,$B184,'[1]SIIF 30 de Junio 2026'!$B$4:$B$749,$C184,'[1]SIIF 30 de Junio 2026'!$C$4:$C$749,$D184)/1000000</f>
        <v>122000</v>
      </c>
      <c r="X184" s="240">
        <v>0</v>
      </c>
      <c r="Y184" s="342">
        <f>+SUMIFS('[1]SIIF 30 de Junio 2026'!$R$4:$R$749,'[1]SIIF 30 de Junio 2026'!$A$4:$A$749,$B184,'[1]SIIF 30 de Junio 2026'!$B$4:$B$749,$C184,'[1]SIIF 30 de Junio 2026'!$C$4:$C$749,$D184)/1000000</f>
        <v>0</v>
      </c>
      <c r="Z184" s="240"/>
      <c r="AA184" s="342">
        <f>+SUMIFS('[1]SIIF 30 de Junio 2026'!$Q$4:$Q$749,'[1]SIIF 30 de Junio 2026'!$A$4:$A$749,$B184,'[1]SIIF 30 de Junio 2026'!$B$4:$B$749,$C184,'[1]SIIF 30 de Junio 2026'!$C$4:$C$749,$D184)/1000000</f>
        <v>0</v>
      </c>
      <c r="AB184" s="240"/>
      <c r="AC184" s="240">
        <f t="shared" si="525"/>
        <v>0</v>
      </c>
      <c r="AD184" s="403">
        <f>+SUMIFS('[1]SIIF 30 de Junio 2026'!$S$4:$S$749,'[1]SIIF 30 de Junio 2026'!$A$4:$A$749,$B184,'[1]SIIF 30 de Junio 2026'!$B$4:$B$749,$C184,'[1]SIIF 30 de Junio 2026'!$C$4:$C$749,$D184)/1000000</f>
        <v>122000</v>
      </c>
      <c r="AE184" s="350">
        <f>+SUMIFS('[1]SIIF 30 de Junio 2026'!$T$4:$T$749,'[1]SIIF 30 de Junio 2026'!$A$4:$A$749,$B184,'[1]SIIF 30 de Junio 2026'!$B$4:$B$749,$C184,'[1]SIIF 30 de Junio 2026'!$C$4:$C$749,$D184)/1000000</f>
        <v>0</v>
      </c>
      <c r="AF184" s="350">
        <f>+SUMIFS('[1]SIIF 30 de Junio 2026'!$U$4:$U$749,'[1]SIIF 30 de Junio 2026'!$A$4:$A$749,$B184,'[1]SIIF 30 de Junio 2026'!$B$4:$B$749,$C184,'[1]SIIF 30 de Junio 2026'!$C$4:$C$749,$D184)/1000000</f>
        <v>8359.2155650000004</v>
      </c>
      <c r="AG184" s="342">
        <f>+SUMIFS('[1]SIIF 30 de Junio 2026'!$V$4:$V$749,'[1]SIIF 30 de Junio 2026'!$A$4:$A$749,$B184,'[1]SIIF 30 de Junio 2026'!$B$4:$B$749,$C184,'[1]SIIF 30 de Junio 2026'!$C$4:$C$749,$D184)/1000000</f>
        <v>113640.78443499999</v>
      </c>
      <c r="AH184" s="408">
        <f>+SUMIFS('[1]SIIF 30 de Junio 2026'!$W$4:$W$749,'[1]SIIF 30 de Junio 2026'!$A$4:$A$749,$B184,'[1]SIIF 30 de Junio 2026'!$B$4:$B$749,$C184,'[1]SIIF 30 de Junio 2026'!$C$4:$C$749,$D184,'[1]SIIF 30 de Junio 2026'!$D$4:$D$749,$E184,'[1]SIIF 30 de Junio 2026'!$E$4:$E$749,$F184,'[1]SIIF 30 de Junio 2026'!$F$4:$F$749,$G184,'[1]SIIF 30 de Junio 2026'!$G$4:$G$749,$H184,'[1]SIIF 30 de Junio 2026'!$H$4:$H$749,$I184,'[1]SIIF 30 de Junio 2026'!$I$4:$I$749,$J184,'[1]SIIF 30 de Junio 2026'!$J$4:$J$749,$K184,'[1]SIIF 30 de Junio 2026'!$K$4:$K$749,$L184,'[1]SIIF 30 de Junio 2026'!$L$4:$L$749,$M184,'[1]SIIF 30 de Junio 2026'!$M$4:$M$749,$N184,'[1]SIIF 30 de Junio 2026'!$N$4:$N$749,$O184)/1000000</f>
        <v>804.22562500000004</v>
      </c>
      <c r="AI184" s="268">
        <f t="shared" si="526"/>
        <v>6.5920133196721315E-3</v>
      </c>
      <c r="AJ184" s="269"/>
      <c r="AK184" s="240">
        <f t="shared" si="527"/>
        <v>826.22900000000004</v>
      </c>
      <c r="AL184" s="240">
        <f t="shared" si="528"/>
        <v>-22.003375000000005</v>
      </c>
      <c r="AM184" s="166">
        <f t="shared" si="529"/>
        <v>6.7723688524590443E-3</v>
      </c>
      <c r="AN184" s="413">
        <f>+SUMIFS('[1]SIIF 30 de Junio 2026'!$X$4:$X$749,'[1]SIIF 30 de Junio 2026'!$A$4:$A$749,$B184,'[1]SIIF 30 de Junio 2026'!$B$4:$B$749,$C184,'[1]SIIF 30 de Junio 2026'!$C$4:$C$749,$D184,'[1]SIIF 30 de Junio 2026'!$D$4:$D$749,$E184,'[1]SIIF 30 de Junio 2026'!$E$4:$E$749,$F184,'[1]SIIF 30 de Junio 2026'!$F$4:$F$749,$G184,'[1]SIIF 30 de Junio 2026'!$G$4:$G$749,$H184,'[1]SIIF 30 de Junio 2026'!$H$4:$H$749,$I184,'[1]SIIF 30 de Junio 2026'!$I$4:$I$749,$J184,'[1]SIIF 30 de Junio 2026'!$J$4:$J$749,$K184,'[1]SIIF 30 de Junio 2026'!$K$4:$K$749,$L184,'[1]SIIF 30 de Junio 2026'!$L$4:$L$749,$M184,'[1]SIIF 30 de Junio 2026'!$M$4:$M$749,$N184,'[1]SIIF 30 de Junio 2026'!$N$4:$N$749,$O184)/1000000</f>
        <v>292.92508199999997</v>
      </c>
      <c r="AO184" s="268">
        <f t="shared" si="530"/>
        <v>2.4010252622950817E-3</v>
      </c>
      <c r="AP184" s="269"/>
      <c r="AQ184" s="240">
        <f t="shared" si="531"/>
        <v>375.55863636363631</v>
      </c>
      <c r="AR184" s="240">
        <f t="shared" si="532"/>
        <v>-82.633554363636335</v>
      </c>
      <c r="AS184" s="166">
        <f t="shared" si="533"/>
        <v>3.0783494783904741E-3</v>
      </c>
      <c r="AT184" s="413">
        <f>+SUMIFS('[1]SIIF 30 de Junio 2026'!$Z$4:$Z$749,'[1]SIIF 30 de Junio 2026'!$A$4:$A$749,$B184,'[1]SIIF 30 de Junio 2026'!$B$4:$B$749,$C184,'[1]SIIF 30 de Junio 2026'!$C$4:$C$749,$D184,'[1]SIIF 30 de Junio 2026'!$D$4:$D$749,$E184,'[1]SIIF 30 de Junio 2026'!$E$4:$E$749,$F184,'[1]SIIF 30 de Junio 2026'!$F$4:$F$749,$G184,'[1]SIIF 30 de Junio 2026'!$G$4:$G$749,$H184,'[1]SIIF 30 de Junio 2026'!$H$4:$H$749,$I184,'[1]SIIF 30 de Junio 2026'!$I$4:$I$749,$J184,'[1]SIIF 30 de Junio 2026'!$J$4:$J$749,$K184,'[1]SIIF 30 de Junio 2026'!$K$4:$K$749,$L184,'[1]SIIF 30 de Junio 2026'!$L$4:$L$749,$M184,'[1]SIIF 30 de Junio 2026'!$M$4:$M$749,$N184,'[1]SIIF 30 de Junio 2026'!$N$4:$N$749,$O184)/1000000</f>
        <v>292.92508199999997</v>
      </c>
      <c r="AU184" s="268">
        <f t="shared" si="534"/>
        <v>2.4010252622950817E-3</v>
      </c>
      <c r="AV184" s="408">
        <f t="shared" si="535"/>
        <v>121195.77437499999</v>
      </c>
      <c r="AW184" s="351">
        <f t="shared" si="536"/>
        <v>511.30054300000006</v>
      </c>
      <c r="AX184" s="357">
        <f t="shared" si="537"/>
        <v>121707.074918</v>
      </c>
      <c r="AY184" s="364"/>
      <c r="AZ184" s="186">
        <f t="shared" si="538"/>
        <v>375.55863636363785</v>
      </c>
      <c r="BA184" s="168">
        <f>IF(AND(AZ184=0,AN184&gt;AZ184),1,IFERROR(AN184/AZ184,1))</f>
        <v>0.77997163062540453</v>
      </c>
      <c r="BC184" s="252">
        <v>6.7723688524590443E-3</v>
      </c>
      <c r="BD184" s="246">
        <v>6.7723688524590443E-3</v>
      </c>
      <c r="BE184" s="246">
        <v>6.7723688524590443E-3</v>
      </c>
      <c r="BF184" s="246">
        <v>6.7723688524590443E-3</v>
      </c>
      <c r="BG184" s="246">
        <v>6.7723688524590443E-3</v>
      </c>
      <c r="BH184" s="246">
        <v>6.7723688524590443E-3</v>
      </c>
      <c r="BI184" s="246">
        <v>0.9902971165491844</v>
      </c>
      <c r="BJ184" s="246">
        <v>1</v>
      </c>
      <c r="BK184" s="246">
        <v>1</v>
      </c>
      <c r="BL184" s="246">
        <v>1</v>
      </c>
      <c r="BM184" s="246">
        <v>1</v>
      </c>
      <c r="BN184" s="246">
        <v>1</v>
      </c>
      <c r="BP184" s="246">
        <v>0</v>
      </c>
      <c r="BQ184" s="246">
        <v>6.1566989567809485E-4</v>
      </c>
      <c r="BR184" s="246">
        <v>1.2313397913561897E-3</v>
      </c>
      <c r="BS184" s="246">
        <v>1.8470096870342849E-3</v>
      </c>
      <c r="BT184" s="246">
        <v>2.4626795827123794E-3</v>
      </c>
      <c r="BU184" s="298">
        <v>3.0783494783904741E-3</v>
      </c>
      <c r="BV184" s="246">
        <v>3.6940193740685689E-3</v>
      </c>
      <c r="BW184" s="246">
        <v>4.3096892697466636E-3</v>
      </c>
      <c r="BX184" s="298">
        <v>0.20163030916050753</v>
      </c>
      <c r="BY184" s="246">
        <v>0.20224597905618563</v>
      </c>
      <c r="BZ184" s="298">
        <v>0.40441804067235432</v>
      </c>
      <c r="CA184" s="246">
        <v>1</v>
      </c>
      <c r="CB184" s="605"/>
      <c r="CC184" s="452">
        <f t="shared" si="541"/>
        <v>826.22900000000004</v>
      </c>
      <c r="CD184" s="452">
        <f t="shared" si="541"/>
        <v>826.22900000000004</v>
      </c>
      <c r="CE184" s="452">
        <f t="shared" si="539"/>
        <v>826.22900000000004</v>
      </c>
      <c r="CF184" s="452">
        <f t="shared" si="539"/>
        <v>826.22900000000004</v>
      </c>
      <c r="CG184" s="452">
        <f t="shared" si="539"/>
        <v>826.22900000000004</v>
      </c>
      <c r="CH184" s="452">
        <f t="shared" si="539"/>
        <v>826.22900000000004</v>
      </c>
      <c r="CI184" s="452">
        <f t="shared" si="539"/>
        <v>120816.248219</v>
      </c>
      <c r="CJ184" s="452">
        <f t="shared" si="539"/>
        <v>121999.99999999949</v>
      </c>
      <c r="CK184" s="452">
        <f t="shared" si="539"/>
        <v>121999.99999999949</v>
      </c>
      <c r="CL184" s="452">
        <f t="shared" si="539"/>
        <v>121999.99999999949</v>
      </c>
      <c r="CM184" s="452">
        <f t="shared" si="539"/>
        <v>121999.99999999949</v>
      </c>
      <c r="CN184" s="452">
        <f t="shared" si="539"/>
        <v>121999.99999999949</v>
      </c>
      <c r="CP184" s="453">
        <f t="shared" si="540"/>
        <v>0</v>
      </c>
      <c r="CQ184" s="453">
        <f t="shared" si="540"/>
        <v>75.111727272727265</v>
      </c>
      <c r="CR184" s="453">
        <f t="shared" si="540"/>
        <v>150.22345454545453</v>
      </c>
      <c r="CS184" s="453">
        <f t="shared" si="540"/>
        <v>225.33518181818181</v>
      </c>
      <c r="CT184" s="453">
        <f t="shared" si="540"/>
        <v>300.44690909090906</v>
      </c>
      <c r="CU184" s="453">
        <f t="shared" si="540"/>
        <v>375.55863636363631</v>
      </c>
      <c r="CV184" s="453">
        <f t="shared" si="540"/>
        <v>450.67036363636356</v>
      </c>
      <c r="CW184" s="453">
        <f t="shared" si="540"/>
        <v>525.78209090909081</v>
      </c>
      <c r="CX184" s="453">
        <f t="shared" si="540"/>
        <v>24598.897717581818</v>
      </c>
      <c r="CY184" s="453">
        <f t="shared" si="540"/>
        <v>24674.009444854546</v>
      </c>
      <c r="CZ184" s="453">
        <f t="shared" si="540"/>
        <v>49339.000962027021</v>
      </c>
      <c r="DA184" s="453">
        <f t="shared" si="540"/>
        <v>121999.99999999949</v>
      </c>
      <c r="DC184" s="452">
        <v>826229000</v>
      </c>
      <c r="DD184" s="453">
        <v>826229000</v>
      </c>
      <c r="DE184" s="453">
        <v>826229000</v>
      </c>
      <c r="DF184" s="453">
        <v>826229000</v>
      </c>
      <c r="DG184" s="453">
        <v>826229000</v>
      </c>
      <c r="DH184" s="453">
        <v>826229000</v>
      </c>
      <c r="DI184" s="453">
        <v>120816248219</v>
      </c>
      <c r="DJ184" s="453">
        <v>121999999999.9995</v>
      </c>
      <c r="DK184" s="453">
        <v>121999999999.9995</v>
      </c>
      <c r="DL184" s="453">
        <v>121999999999.9995</v>
      </c>
      <c r="DM184" s="453">
        <v>121999999999.9995</v>
      </c>
      <c r="DN184" s="453">
        <v>121999999999.9995</v>
      </c>
      <c r="DP184" s="453">
        <v>0</v>
      </c>
      <c r="DQ184" s="453">
        <v>75111727.272727266</v>
      </c>
      <c r="DR184" s="453">
        <v>150223454.54545453</v>
      </c>
      <c r="DS184" s="453">
        <v>225335181.81818181</v>
      </c>
      <c r="DT184" s="453">
        <v>300446909.09090906</v>
      </c>
      <c r="DU184" s="469">
        <v>375558636.36363631</v>
      </c>
      <c r="DV184" s="453">
        <v>450670363.63636357</v>
      </c>
      <c r="DW184" s="453">
        <v>525782090.90909082</v>
      </c>
      <c r="DX184" s="469">
        <v>24598897717.581818</v>
      </c>
      <c r="DY184" s="453">
        <v>24674009444.854546</v>
      </c>
      <c r="DZ184" s="469">
        <v>49339000962.027023</v>
      </c>
      <c r="EA184" s="453">
        <v>121999999999.9995</v>
      </c>
      <c r="EC184" s="452">
        <v>1000000</v>
      </c>
      <c r="ED184" s="453">
        <v>1000000</v>
      </c>
      <c r="EE184" s="453">
        <v>1000000</v>
      </c>
      <c r="EF184" s="453">
        <v>1000000</v>
      </c>
      <c r="EG184" s="453">
        <v>1000000</v>
      </c>
      <c r="EH184" s="453">
        <v>1000000</v>
      </c>
      <c r="EI184" s="453">
        <v>1000000</v>
      </c>
      <c r="EJ184" s="453">
        <v>1000000</v>
      </c>
      <c r="EK184" s="453">
        <v>1000000</v>
      </c>
      <c r="EL184" s="453">
        <v>1000000</v>
      </c>
      <c r="EM184" s="453">
        <v>1000000</v>
      </c>
      <c r="EN184" s="453">
        <v>1000000</v>
      </c>
      <c r="EO184" s="418">
        <v>1000000</v>
      </c>
      <c r="EP184" s="453">
        <v>1000000</v>
      </c>
      <c r="EQ184" s="453">
        <v>1000000</v>
      </c>
      <c r="ER184" s="453">
        <v>1000000</v>
      </c>
      <c r="ES184" s="453">
        <v>1000000</v>
      </c>
      <c r="ET184" s="453">
        <v>1000000</v>
      </c>
      <c r="EU184" s="469">
        <v>1000000</v>
      </c>
      <c r="EV184" s="453">
        <v>1000000</v>
      </c>
      <c r="EW184" s="453">
        <v>1000000</v>
      </c>
      <c r="EX184" s="469">
        <v>1000000</v>
      </c>
      <c r="EY184" s="453">
        <v>1000000</v>
      </c>
      <c r="EZ184" s="469">
        <v>1000000</v>
      </c>
      <c r="FA184" s="453">
        <v>1000000</v>
      </c>
    </row>
    <row r="185" spans="2:157" ht="114" customHeight="1">
      <c r="B185" s="1" t="s">
        <v>183</v>
      </c>
      <c r="C185" s="1" t="s">
        <v>184</v>
      </c>
      <c r="D185" s="434" t="s">
        <v>293</v>
      </c>
      <c r="E185" s="1" t="s">
        <v>173</v>
      </c>
      <c r="F185" s="1" t="s">
        <v>161</v>
      </c>
      <c r="G185" s="1" t="s">
        <v>161</v>
      </c>
      <c r="H185" s="1" t="s">
        <v>161</v>
      </c>
      <c r="I185" s="1" t="s">
        <v>161</v>
      </c>
      <c r="J185" s="1" t="s">
        <v>161</v>
      </c>
      <c r="K185" s="1" t="s">
        <v>161</v>
      </c>
      <c r="L185" s="1" t="s">
        <v>161</v>
      </c>
      <c r="M185" s="1" t="s">
        <v>161</v>
      </c>
      <c r="N185" s="1" t="s">
        <v>161</v>
      </c>
      <c r="O185" s="1" t="s">
        <v>161</v>
      </c>
      <c r="T185" s="437" t="s">
        <v>61</v>
      </c>
      <c r="U185" s="431">
        <v>202300000000182</v>
      </c>
      <c r="V185" s="278" t="s">
        <v>61</v>
      </c>
      <c r="W185" s="350">
        <f>+SUMIFS('[1]SIIF 30 de Junio 2026'!$P$4:$P$749,'[1]SIIF 30 de Junio 2026'!$A$4:$A$749,$B185,'[1]SIIF 30 de Junio 2026'!$B$4:$B$749,$C185,'[1]SIIF 30 de Junio 2026'!$C$4:$C$749,$D185)/1000000</f>
        <v>208697.82123999999</v>
      </c>
      <c r="X185" s="240">
        <v>0</v>
      </c>
      <c r="Y185" s="342">
        <f>+SUMIFS('[1]SIIF 30 de Junio 2026'!$R$4:$R$749,'[1]SIIF 30 de Junio 2026'!$A$4:$A$749,$B185,'[1]SIIF 30 de Junio 2026'!$B$4:$B$749,$C185,'[1]SIIF 30 de Junio 2026'!$C$4:$C$749,$D185)/1000000</f>
        <v>0</v>
      </c>
      <c r="Z185" s="240"/>
      <c r="AA185" s="342">
        <f>+SUMIFS('[1]SIIF 30 de Junio 2026'!$Q$4:$Q$749,'[1]SIIF 30 de Junio 2026'!$A$4:$A$749,$B185,'[1]SIIF 30 de Junio 2026'!$B$4:$B$749,$C185,'[1]SIIF 30 de Junio 2026'!$C$4:$C$749,$D185)/1000000</f>
        <v>0</v>
      </c>
      <c r="AB185" s="240"/>
      <c r="AC185" s="240">
        <f t="shared" si="525"/>
        <v>0</v>
      </c>
      <c r="AD185" s="403">
        <f>+SUMIFS('[1]SIIF 30 de Junio 2026'!$S$4:$S$749,'[1]SIIF 30 de Junio 2026'!$A$4:$A$749,$B185,'[1]SIIF 30 de Junio 2026'!$B$4:$B$749,$C185,'[1]SIIF 30 de Junio 2026'!$C$4:$C$749,$D185)/1000000</f>
        <v>208697.82123999999</v>
      </c>
      <c r="AE185" s="350">
        <f>+SUMIFS('[1]SIIF 30 de Junio 2026'!$T$4:$T$749,'[1]SIIF 30 de Junio 2026'!$A$4:$A$749,$B185,'[1]SIIF 30 de Junio 2026'!$B$4:$B$749,$C185,'[1]SIIF 30 de Junio 2026'!$C$4:$C$749,$D185)/1000000</f>
        <v>0</v>
      </c>
      <c r="AF185" s="350">
        <f>+SUMIFS('[1]SIIF 30 de Junio 2026'!$U$4:$U$749,'[1]SIIF 30 de Junio 2026'!$A$4:$A$749,$B185,'[1]SIIF 30 de Junio 2026'!$B$4:$B$749,$C185,'[1]SIIF 30 de Junio 2026'!$C$4:$C$749,$D185)/1000000</f>
        <v>196866.16816100001</v>
      </c>
      <c r="AG185" s="342">
        <f>+SUMIFS('[1]SIIF 30 de Junio 2026'!$V$4:$V$749,'[1]SIIF 30 de Junio 2026'!$A$4:$A$749,$B185,'[1]SIIF 30 de Junio 2026'!$B$4:$B$749,$C185,'[1]SIIF 30 de Junio 2026'!$C$4:$C$749,$D185)/1000000</f>
        <v>11831.653079</v>
      </c>
      <c r="AH185" s="408">
        <f>+SUMIFS('[1]SIIF 30 de Junio 2026'!$W$4:$W$749,'[1]SIIF 30 de Junio 2026'!$A$4:$A$749,$B185,'[1]SIIF 30 de Junio 2026'!$B$4:$B$749,$C185,'[1]SIIF 30 de Junio 2026'!$C$4:$C$749,$D185,'[1]SIIF 30 de Junio 2026'!$D$4:$D$749,$E185,'[1]SIIF 30 de Junio 2026'!$E$4:$E$749,$F185,'[1]SIIF 30 de Junio 2026'!$F$4:$F$749,$G185,'[1]SIIF 30 de Junio 2026'!$G$4:$G$749,$H185,'[1]SIIF 30 de Junio 2026'!$H$4:$H$749,$I185,'[1]SIIF 30 de Junio 2026'!$I$4:$I$749,$J185,'[1]SIIF 30 de Junio 2026'!$J$4:$J$749,$K185,'[1]SIIF 30 de Junio 2026'!$K$4:$K$749,$L185,'[1]SIIF 30 de Junio 2026'!$L$4:$L$749,$M185,'[1]SIIF 30 de Junio 2026'!$M$4:$M$749,$N185,'[1]SIIF 30 de Junio 2026'!$N$4:$N$749,$O185)/1000000</f>
        <v>15957.495367</v>
      </c>
      <c r="AI185" s="268">
        <f t="shared" si="526"/>
        <v>7.6462203928085434E-2</v>
      </c>
      <c r="AJ185" s="269"/>
      <c r="AK185" s="240">
        <f t="shared" si="527"/>
        <v>4395.8348610000003</v>
      </c>
      <c r="AL185" s="240">
        <f t="shared" si="528"/>
        <v>11561.660506</v>
      </c>
      <c r="AM185" s="166">
        <f t="shared" si="529"/>
        <v>2.106315645693705E-2</v>
      </c>
      <c r="AN185" s="413">
        <f>+SUMIFS('[1]SIIF 30 de Junio 2026'!$X$4:$X$749,'[1]SIIF 30 de Junio 2026'!$A$4:$A$749,$B185,'[1]SIIF 30 de Junio 2026'!$B$4:$B$749,$C185,'[1]SIIF 30 de Junio 2026'!$C$4:$C$749,$D185,'[1]SIIF 30 de Junio 2026'!$D$4:$D$749,$E185,'[1]SIIF 30 de Junio 2026'!$E$4:$E$749,$F185,'[1]SIIF 30 de Junio 2026'!$F$4:$F$749,$G185,'[1]SIIF 30 de Junio 2026'!$G$4:$G$749,$H185,'[1]SIIF 30 de Junio 2026'!$H$4:$H$749,$I185,'[1]SIIF 30 de Junio 2026'!$I$4:$I$749,$J185,'[1]SIIF 30 de Junio 2026'!$J$4:$J$749,$K185,'[1]SIIF 30 de Junio 2026'!$K$4:$K$749,$L185,'[1]SIIF 30 de Junio 2026'!$L$4:$L$749,$M185,'[1]SIIF 30 de Junio 2026'!$M$4:$M$749,$N185,'[1]SIIF 30 de Junio 2026'!$N$4:$N$749,$O185)/1000000</f>
        <v>2142.2458191999999</v>
      </c>
      <c r="AO185" s="268">
        <f t="shared" si="530"/>
        <v>1.0264821196846338E-2</v>
      </c>
      <c r="AP185" s="269"/>
      <c r="AQ185" s="240">
        <f t="shared" si="531"/>
        <v>1998.106755</v>
      </c>
      <c r="AR185" s="240">
        <f t="shared" si="532"/>
        <v>144.13906419999989</v>
      </c>
      <c r="AS185" s="166">
        <f t="shared" si="533"/>
        <v>9.5741620258804772E-3</v>
      </c>
      <c r="AT185" s="413">
        <f>+SUMIFS('[1]SIIF 30 de Junio 2026'!$Z$4:$Z$749,'[1]SIIF 30 de Junio 2026'!$A$4:$A$749,$B185,'[1]SIIF 30 de Junio 2026'!$B$4:$B$749,$C185,'[1]SIIF 30 de Junio 2026'!$C$4:$C$749,$D185,'[1]SIIF 30 de Junio 2026'!$D$4:$D$749,$E185,'[1]SIIF 30 de Junio 2026'!$E$4:$E$749,$F185,'[1]SIIF 30 de Junio 2026'!$F$4:$F$749,$G185,'[1]SIIF 30 de Junio 2026'!$G$4:$G$749,$H185,'[1]SIIF 30 de Junio 2026'!$H$4:$H$749,$I185,'[1]SIIF 30 de Junio 2026'!$I$4:$I$749,$J185,'[1]SIIF 30 de Junio 2026'!$J$4:$J$749,$K185,'[1]SIIF 30 de Junio 2026'!$K$4:$K$749,$L185,'[1]SIIF 30 de Junio 2026'!$L$4:$L$749,$M185,'[1]SIIF 30 de Junio 2026'!$M$4:$M$749,$N185,'[1]SIIF 30 de Junio 2026'!$N$4:$N$749,$O185)/1000000</f>
        <v>2142.2458191999999</v>
      </c>
      <c r="AU185" s="268">
        <f t="shared" si="534"/>
        <v>1.0264821196846338E-2</v>
      </c>
      <c r="AV185" s="408">
        <f t="shared" si="535"/>
        <v>192740.32587299999</v>
      </c>
      <c r="AW185" s="351">
        <f t="shared" si="536"/>
        <v>13815.2495478</v>
      </c>
      <c r="AX185" s="357">
        <f t="shared" si="537"/>
        <v>206555.57542079999</v>
      </c>
      <c r="AY185" s="364"/>
      <c r="AZ185" s="186">
        <f t="shared" si="538"/>
        <v>1998.106755</v>
      </c>
      <c r="BA185" s="168"/>
      <c r="BC185" s="252">
        <v>2.106315645693705E-2</v>
      </c>
      <c r="BD185" s="246">
        <v>2.106315645693705E-2</v>
      </c>
      <c r="BE185" s="246">
        <v>2.106315645693705E-2</v>
      </c>
      <c r="BF185" s="246">
        <v>2.106315645693705E-2</v>
      </c>
      <c r="BG185" s="246">
        <v>2.106315645693705E-2</v>
      </c>
      <c r="BH185" s="246">
        <v>2.106315645693705E-2</v>
      </c>
      <c r="BI185" s="246">
        <v>0.1628216798532017</v>
      </c>
      <c r="BJ185" s="246">
        <v>0.95960633441254028</v>
      </c>
      <c r="BK185" s="246">
        <v>0.98356441873892175</v>
      </c>
      <c r="BL185" s="246">
        <v>1</v>
      </c>
      <c r="BM185" s="246">
        <v>1</v>
      </c>
      <c r="BN185" s="246">
        <v>1</v>
      </c>
      <c r="BP185" s="246">
        <v>0</v>
      </c>
      <c r="BQ185" s="246">
        <v>1.9148324051760954E-3</v>
      </c>
      <c r="BR185" s="246">
        <v>3.8296648103521907E-3</v>
      </c>
      <c r="BS185" s="246">
        <v>5.7444972155282865E-3</v>
      </c>
      <c r="BT185" s="246">
        <v>7.6593296207043814E-3</v>
      </c>
      <c r="BU185" s="298">
        <v>9.5741620258804772E-3</v>
      </c>
      <c r="BV185" s="246">
        <v>1.1488994431056573E-2</v>
      </c>
      <c r="BW185" s="246">
        <v>1.3403826836232667E-2</v>
      </c>
      <c r="BX185" s="298">
        <v>0.20299716381084262</v>
      </c>
      <c r="BY185" s="246">
        <v>0.2863723962287697</v>
      </c>
      <c r="BZ185" s="298">
        <v>0.53853163788836844</v>
      </c>
      <c r="CA185" s="246">
        <v>1</v>
      </c>
      <c r="CC185" s="452">
        <f t="shared" si="541"/>
        <v>4395.8348610000003</v>
      </c>
      <c r="CD185" s="452">
        <f t="shared" si="541"/>
        <v>4395.8348610000003</v>
      </c>
      <c r="CE185" s="452">
        <f t="shared" si="539"/>
        <v>4395.8348610000003</v>
      </c>
      <c r="CF185" s="452">
        <f t="shared" si="539"/>
        <v>4395.8348610000003</v>
      </c>
      <c r="CG185" s="452">
        <f t="shared" si="539"/>
        <v>4395.8348610000003</v>
      </c>
      <c r="CH185" s="452">
        <f t="shared" si="539"/>
        <v>4395.8348610000003</v>
      </c>
      <c r="CI185" s="452">
        <f t="shared" si="539"/>
        <v>33980.529836000002</v>
      </c>
      <c r="CJ185" s="452">
        <f t="shared" si="539"/>
        <v>200267.75124000001</v>
      </c>
      <c r="CK185" s="452">
        <f t="shared" si="539"/>
        <v>205267.75124000001</v>
      </c>
      <c r="CL185" s="452">
        <f t="shared" si="539"/>
        <v>208697.82123999999</v>
      </c>
      <c r="CM185" s="452">
        <f t="shared" si="539"/>
        <v>208697.82123999999</v>
      </c>
      <c r="CN185" s="452">
        <f t="shared" si="539"/>
        <v>208697.82123999999</v>
      </c>
      <c r="CP185" s="453">
        <f t="shared" si="540"/>
        <v>0</v>
      </c>
      <c r="CQ185" s="453">
        <f t="shared" si="540"/>
        <v>399.621351</v>
      </c>
      <c r="CR185" s="453">
        <f t="shared" si="540"/>
        <v>799.24270200000001</v>
      </c>
      <c r="CS185" s="453">
        <f t="shared" si="540"/>
        <v>1198.864053</v>
      </c>
      <c r="CT185" s="453">
        <f t="shared" si="540"/>
        <v>1598.485404</v>
      </c>
      <c r="CU185" s="453">
        <f t="shared" si="540"/>
        <v>1998.106755</v>
      </c>
      <c r="CV185" s="453">
        <f t="shared" si="540"/>
        <v>2397.728106</v>
      </c>
      <c r="CW185" s="453">
        <f t="shared" si="540"/>
        <v>2797.3494569999998</v>
      </c>
      <c r="CX185" s="453">
        <f t="shared" si="540"/>
        <v>42365.065805222228</v>
      </c>
      <c r="CY185" s="453">
        <f t="shared" si="540"/>
        <v>59765.29515622223</v>
      </c>
      <c r="CZ185" s="453">
        <f t="shared" si="540"/>
        <v>112390.37949611113</v>
      </c>
      <c r="DA185" s="453">
        <f t="shared" si="540"/>
        <v>208697.82123999999</v>
      </c>
      <c r="DC185" s="452">
        <v>4395834861</v>
      </c>
      <c r="DD185" s="453">
        <v>4395834861</v>
      </c>
      <c r="DE185" s="453">
        <v>4395834861</v>
      </c>
      <c r="DF185" s="453">
        <v>4395834861</v>
      </c>
      <c r="DG185" s="453">
        <v>4395834861</v>
      </c>
      <c r="DH185" s="453">
        <v>4395834861</v>
      </c>
      <c r="DI185" s="453">
        <v>33980529836</v>
      </c>
      <c r="DJ185" s="453">
        <v>200267751240</v>
      </c>
      <c r="DK185" s="453">
        <v>205267751240</v>
      </c>
      <c r="DL185" s="453">
        <v>208697821240</v>
      </c>
      <c r="DM185" s="453">
        <v>208697821240</v>
      </c>
      <c r="DN185" s="453">
        <v>208697821240</v>
      </c>
      <c r="DP185" s="453">
        <v>0</v>
      </c>
      <c r="DQ185" s="453">
        <v>399621351</v>
      </c>
      <c r="DR185" s="453">
        <v>799242702</v>
      </c>
      <c r="DS185" s="453">
        <v>1198864053</v>
      </c>
      <c r="DT185" s="453">
        <v>1598485404</v>
      </c>
      <c r="DU185" s="469">
        <v>1998106755</v>
      </c>
      <c r="DV185" s="453">
        <v>2397728106</v>
      </c>
      <c r="DW185" s="453">
        <v>2797349457</v>
      </c>
      <c r="DX185" s="469">
        <v>42365065805.222229</v>
      </c>
      <c r="DY185" s="453">
        <v>59765295156.222229</v>
      </c>
      <c r="DZ185" s="469">
        <v>112390379496.11113</v>
      </c>
      <c r="EA185" s="453">
        <v>208697821240</v>
      </c>
      <c r="EC185" s="452">
        <v>1000000</v>
      </c>
      <c r="ED185" s="453">
        <v>1000000</v>
      </c>
      <c r="EE185" s="453">
        <v>1000000</v>
      </c>
      <c r="EF185" s="453">
        <v>1000000</v>
      </c>
      <c r="EG185" s="453">
        <v>1000000</v>
      </c>
      <c r="EH185" s="453">
        <v>1000000</v>
      </c>
      <c r="EI185" s="453">
        <v>1000000</v>
      </c>
      <c r="EJ185" s="453">
        <v>1000000</v>
      </c>
      <c r="EK185" s="453">
        <v>1000000</v>
      </c>
      <c r="EL185" s="453">
        <v>1000000</v>
      </c>
      <c r="EM185" s="453">
        <v>1000000</v>
      </c>
      <c r="EN185" s="453">
        <v>1000000</v>
      </c>
      <c r="EO185" s="418">
        <v>1000000</v>
      </c>
      <c r="EP185" s="453">
        <v>1000000</v>
      </c>
      <c r="EQ185" s="453">
        <v>1000000</v>
      </c>
      <c r="ER185" s="453">
        <v>1000000</v>
      </c>
      <c r="ES185" s="453">
        <v>1000000</v>
      </c>
      <c r="ET185" s="453">
        <v>1000000</v>
      </c>
      <c r="EU185" s="469">
        <v>1000000</v>
      </c>
      <c r="EV185" s="453">
        <v>1000000</v>
      </c>
      <c r="EW185" s="453">
        <v>1000000</v>
      </c>
      <c r="EX185" s="469">
        <v>1000000</v>
      </c>
      <c r="EY185" s="453">
        <v>1000000</v>
      </c>
      <c r="EZ185" s="469">
        <v>1000000</v>
      </c>
      <c r="FA185" s="453">
        <v>1000000</v>
      </c>
    </row>
    <row r="186" spans="2:157" ht="24.75" customHeight="1">
      <c r="T186" s="152" t="s">
        <v>62</v>
      </c>
      <c r="U186" s="384"/>
      <c r="V186" s="152" t="s">
        <v>62</v>
      </c>
      <c r="W186" s="335">
        <f t="shared" ref="W186:AH186" si="542">+SUM(W180:W185)</f>
        <v>423760.69999999995</v>
      </c>
      <c r="X186" s="335">
        <f t="shared" si="542"/>
        <v>0</v>
      </c>
      <c r="Y186" s="335">
        <f t="shared" si="542"/>
        <v>0</v>
      </c>
      <c r="Z186" s="335">
        <f t="shared" si="542"/>
        <v>0</v>
      </c>
      <c r="AA186" s="335">
        <f t="shared" si="542"/>
        <v>0</v>
      </c>
      <c r="AB186" s="335">
        <f t="shared" si="542"/>
        <v>0</v>
      </c>
      <c r="AC186" s="335">
        <f t="shared" si="542"/>
        <v>0</v>
      </c>
      <c r="AD186" s="335">
        <f>+SUM(AD180:AD185)</f>
        <v>423760.69999999995</v>
      </c>
      <c r="AE186" s="335">
        <f t="shared" si="542"/>
        <v>0</v>
      </c>
      <c r="AF186" s="335">
        <f t="shared" si="542"/>
        <v>281686.157313</v>
      </c>
      <c r="AG186" s="335">
        <f>+SUM(AG180:AG185)</f>
        <v>142074.54268700001</v>
      </c>
      <c r="AH186" s="398">
        <f t="shared" si="542"/>
        <v>88791.203971999988</v>
      </c>
      <c r="AI186" s="163">
        <f t="shared" si="526"/>
        <v>0.20953147371146025</v>
      </c>
      <c r="AJ186" s="263"/>
      <c r="AK186" s="264">
        <f>+SUM(AK180:AK185)</f>
        <v>89429.084571840009</v>
      </c>
      <c r="AL186" s="264">
        <f>+SUM(AL180:AL185)</f>
        <v>-637.88059984000574</v>
      </c>
      <c r="AM186" s="166">
        <f t="shared" si="529"/>
        <v>0.21103675865138041</v>
      </c>
      <c r="AN186" s="398">
        <f>+SUM(AN180:AN185)</f>
        <v>12581.583663740001</v>
      </c>
      <c r="AO186" s="179">
        <f t="shared" si="530"/>
        <v>2.9690303191730622E-2</v>
      </c>
      <c r="AP186" s="265"/>
      <c r="AQ186" s="264">
        <f>+SUM(AQ180:AQ185)</f>
        <v>54340.484071590909</v>
      </c>
      <c r="AR186" s="264">
        <f>+SUM(AR180:AR185)</f>
        <v>-41758.90040785091</v>
      </c>
      <c r="AS186" s="166">
        <f t="shared" si="533"/>
        <v>0.12823389255207224</v>
      </c>
      <c r="AT186" s="398">
        <f>+SUM(AT180:AT185)</f>
        <v>12570.12911874</v>
      </c>
      <c r="AU186" s="179">
        <f t="shared" si="534"/>
        <v>2.9663272499644261E-2</v>
      </c>
      <c r="AV186" s="398">
        <f>+SUM(AV180:AV185)</f>
        <v>334969.49602800002</v>
      </c>
      <c r="AW186" s="335">
        <f>+SUM(AW180:AW183)</f>
        <v>61883.070217459994</v>
      </c>
      <c r="AX186" s="335">
        <f>+SUM(AX180:AX183)</f>
        <v>82916.465997460007</v>
      </c>
      <c r="AY186" s="335">
        <f>+SUM(AY180:AY183)</f>
        <v>0</v>
      </c>
      <c r="AZ186" s="335">
        <f>+SUM(AZ180:AZ183)</f>
        <v>51966.818680227283</v>
      </c>
      <c r="BA186" s="168">
        <f>IF(AND(AZ186=0,AN186&gt;AZ186),1,IFERROR(AN186/AZ186,1))</f>
        <v>0.24210802168128745</v>
      </c>
      <c r="BC186" s="502">
        <f>CC186/$AD$186</f>
        <v>8.76769927272633E-2</v>
      </c>
      <c r="BD186" s="502">
        <f t="shared" ref="BD186:BN186" si="543">CD186/$AD$186</f>
        <v>0.18624686729326248</v>
      </c>
      <c r="BE186" s="502">
        <f t="shared" si="543"/>
        <v>0.19281819226511571</v>
      </c>
      <c r="BF186" s="502">
        <f>CF186/$AD$186</f>
        <v>0.19281819226511571</v>
      </c>
      <c r="BG186" s="502">
        <f t="shared" si="543"/>
        <v>0.21098956220300755</v>
      </c>
      <c r="BH186" s="502">
        <f t="shared" si="543"/>
        <v>0.21103675865138041</v>
      </c>
      <c r="BI186" s="502">
        <f t="shared" si="543"/>
        <v>0.56804395900053983</v>
      </c>
      <c r="BJ186" s="502">
        <f t="shared" si="543"/>
        <v>0.96484362707499671</v>
      </c>
      <c r="BK186" s="502">
        <f t="shared" si="543"/>
        <v>0.98271729639827266</v>
      </c>
      <c r="BL186" s="502">
        <f t="shared" si="543"/>
        <v>0.99633108640994683</v>
      </c>
      <c r="BM186" s="502">
        <f t="shared" si="543"/>
        <v>0.99999999999962141</v>
      </c>
      <c r="BN186" s="502">
        <f t="shared" si="543"/>
        <v>0.99999999999962141</v>
      </c>
      <c r="BP186" s="502">
        <f>CP186/$AD$186</f>
        <v>0</v>
      </c>
      <c r="BQ186" s="502">
        <f t="shared" ref="BQ186:CA186" si="544">CQ186/$AD$186</f>
        <v>2.224437348677729E-2</v>
      </c>
      <c r="BR186" s="502">
        <f t="shared" si="544"/>
        <v>8.9140531997507946E-2</v>
      </c>
      <c r="BS186" s="502">
        <f t="shared" si="544"/>
        <v>0.12123599338483856</v>
      </c>
      <c r="BT186" s="502">
        <f t="shared" si="544"/>
        <v>0.12608224547668703</v>
      </c>
      <c r="BU186" s="502">
        <f t="shared" si="544"/>
        <v>0.12823389255207224</v>
      </c>
      <c r="BV186" s="502">
        <f t="shared" si="544"/>
        <v>0.17024698883216186</v>
      </c>
      <c r="BW186" s="502">
        <f t="shared" si="544"/>
        <v>0.1773296621659991</v>
      </c>
      <c r="BX186" s="502">
        <f t="shared" si="544"/>
        <v>0.34382716016885873</v>
      </c>
      <c r="BY186" s="502">
        <f t="shared" si="544"/>
        <v>0.38842476934266412</v>
      </c>
      <c r="BZ186" s="502">
        <f t="shared" si="544"/>
        <v>0.58219667538918252</v>
      </c>
      <c r="CA186" s="502">
        <f t="shared" si="544"/>
        <v>0.99999999999999889</v>
      </c>
      <c r="CC186" s="517">
        <f t="shared" ref="CC186:CN186" si="545">+SUM(CC180:CC185)</f>
        <v>37154.063812</v>
      </c>
      <c r="CD186" s="517">
        <f t="shared" si="545"/>
        <v>78924.102857000005</v>
      </c>
      <c r="CE186" s="517">
        <f t="shared" si="545"/>
        <v>81708.772127000004</v>
      </c>
      <c r="CF186" s="517">
        <f t="shared" si="545"/>
        <v>81708.772127000004</v>
      </c>
      <c r="CG186" s="517">
        <f t="shared" si="545"/>
        <v>89409.084571840009</v>
      </c>
      <c r="CH186" s="517">
        <f t="shared" si="545"/>
        <v>89429.084571840009</v>
      </c>
      <c r="CI186" s="517">
        <f t="shared" si="545"/>
        <v>240714.70569684001</v>
      </c>
      <c r="CJ186" s="517">
        <f t="shared" si="545"/>
        <v>408862.8107998395</v>
      </c>
      <c r="CK186" s="517">
        <f t="shared" si="545"/>
        <v>416436.96942383947</v>
      </c>
      <c r="CL186" s="517">
        <f t="shared" si="545"/>
        <v>422205.95860883949</v>
      </c>
      <c r="CM186" s="517">
        <f t="shared" si="545"/>
        <v>423760.69999983953</v>
      </c>
      <c r="CN186" s="517">
        <f t="shared" si="545"/>
        <v>423760.69999983953</v>
      </c>
      <c r="CP186" s="517">
        <f t="shared" ref="CP186:DA186" si="546">+SUM(CP180:CP185)</f>
        <v>0</v>
      </c>
      <c r="CQ186" s="517">
        <f t="shared" si="546"/>
        <v>9426.2912798181842</v>
      </c>
      <c r="CR186" s="517">
        <f t="shared" si="546"/>
        <v>37774.254237636364</v>
      </c>
      <c r="CS186" s="517">
        <f t="shared" si="546"/>
        <v>51375.049421954551</v>
      </c>
      <c r="CT186" s="517">
        <f t="shared" si="546"/>
        <v>53428.700600772725</v>
      </c>
      <c r="CU186" s="517">
        <f t="shared" si="546"/>
        <v>54340.484071590909</v>
      </c>
      <c r="CV186" s="517">
        <f t="shared" si="546"/>
        <v>72143.983160409087</v>
      </c>
      <c r="CW186" s="517">
        <f t="shared" si="546"/>
        <v>75145.341770227285</v>
      </c>
      <c r="CX186" s="517">
        <f t="shared" si="546"/>
        <v>145700.43807216769</v>
      </c>
      <c r="CY186" s="517">
        <f t="shared" si="546"/>
        <v>164599.15215398587</v>
      </c>
      <c r="CZ186" s="517">
        <f t="shared" si="546"/>
        <v>246712.07070059271</v>
      </c>
      <c r="DA186" s="517">
        <f t="shared" si="546"/>
        <v>423760.69999999949</v>
      </c>
      <c r="DC186" s="517">
        <f t="shared" ref="DC186:DN186" si="547">+SUM(DC180:DC185)</f>
        <v>37154063812</v>
      </c>
      <c r="DD186" s="517">
        <f t="shared" si="547"/>
        <v>78924102857</v>
      </c>
      <c r="DE186" s="517">
        <f t="shared" si="547"/>
        <v>81708772127</v>
      </c>
      <c r="DF186" s="517">
        <f t="shared" si="547"/>
        <v>81708772127</v>
      </c>
      <c r="DG186" s="517">
        <f t="shared" si="547"/>
        <v>89409084571.839996</v>
      </c>
      <c r="DH186" s="517">
        <f t="shared" si="547"/>
        <v>89429084571.839996</v>
      </c>
      <c r="DI186" s="517">
        <f t="shared" si="547"/>
        <v>240714705696.84</v>
      </c>
      <c r="DJ186" s="517">
        <f t="shared" si="547"/>
        <v>408862810799.83948</v>
      </c>
      <c r="DK186" s="517">
        <f t="shared" si="547"/>
        <v>416436969423.83948</v>
      </c>
      <c r="DL186" s="517">
        <f t="shared" si="547"/>
        <v>422205958608.83948</v>
      </c>
      <c r="DM186" s="517">
        <f t="shared" si="547"/>
        <v>423760699999.83948</v>
      </c>
      <c r="DN186" s="517">
        <f t="shared" si="547"/>
        <v>423760699999.83948</v>
      </c>
      <c r="DP186" s="517">
        <f t="shared" ref="DP186:EA186" si="548">+SUM(DP180:DP185)</f>
        <v>0</v>
      </c>
      <c r="DQ186" s="517">
        <f t="shared" si="548"/>
        <v>9426291279.818182</v>
      </c>
      <c r="DR186" s="517">
        <f t="shared" si="548"/>
        <v>37774254237.63636</v>
      </c>
      <c r="DS186" s="517">
        <f t="shared" si="548"/>
        <v>51375049421.954544</v>
      </c>
      <c r="DT186" s="517">
        <f t="shared" si="548"/>
        <v>53428700600.772728</v>
      </c>
      <c r="DU186" s="517">
        <f t="shared" si="548"/>
        <v>54340484071.590912</v>
      </c>
      <c r="DV186" s="517">
        <f t="shared" si="548"/>
        <v>72143983160.409088</v>
      </c>
      <c r="DW186" s="517">
        <f t="shared" si="548"/>
        <v>75145341770.227264</v>
      </c>
      <c r="DX186" s="517">
        <f t="shared" si="548"/>
        <v>145700438072.16766</v>
      </c>
      <c r="DY186" s="517">
        <f t="shared" si="548"/>
        <v>164599152153.98587</v>
      </c>
      <c r="DZ186" s="517">
        <f t="shared" si="548"/>
        <v>246712070700.59271</v>
      </c>
      <c r="EA186" s="517">
        <f t="shared" si="548"/>
        <v>423760699999.99951</v>
      </c>
      <c r="EC186" s="480">
        <v>1000000</v>
      </c>
      <c r="ED186" s="479">
        <v>1000000</v>
      </c>
      <c r="EE186" s="479">
        <v>1000000</v>
      </c>
      <c r="EF186" s="479">
        <v>1000000</v>
      </c>
      <c r="EG186" s="479">
        <v>1000000</v>
      </c>
      <c r="EH186" s="479">
        <v>1000000</v>
      </c>
      <c r="EI186" s="479">
        <v>1000000</v>
      </c>
      <c r="EJ186" s="479">
        <v>1000000</v>
      </c>
      <c r="EK186" s="479">
        <v>1000000</v>
      </c>
      <c r="EL186" s="479">
        <v>1000000</v>
      </c>
      <c r="EM186" s="479">
        <v>1000000</v>
      </c>
      <c r="EN186" s="479">
        <v>1000000</v>
      </c>
      <c r="EO186" s="418">
        <v>1000000</v>
      </c>
      <c r="EP186" s="479">
        <v>1000000</v>
      </c>
      <c r="EQ186" s="479">
        <v>1000000</v>
      </c>
      <c r="ER186" s="479">
        <v>1000000</v>
      </c>
      <c r="ES186" s="479">
        <v>1000000</v>
      </c>
      <c r="ET186" s="479">
        <v>1000000</v>
      </c>
      <c r="EU186" s="479">
        <v>1000000</v>
      </c>
      <c r="EV186" s="479">
        <v>1000000</v>
      </c>
      <c r="EW186" s="479">
        <v>1000000</v>
      </c>
      <c r="EX186" s="479">
        <v>1000000</v>
      </c>
      <c r="EY186" s="479">
        <v>1000000</v>
      </c>
      <c r="EZ186" s="479">
        <v>1000000</v>
      </c>
      <c r="FA186" s="479">
        <v>1000000</v>
      </c>
    </row>
    <row r="187" spans="2:157" ht="19.5" customHeight="1">
      <c r="T187" s="137"/>
      <c r="U187" s="374"/>
      <c r="V187" s="138"/>
      <c r="W187" s="137"/>
      <c r="X187" s="137"/>
      <c r="Y187" s="137"/>
      <c r="Z187" s="137"/>
      <c r="AA187" s="137"/>
      <c r="AB187" s="137"/>
      <c r="AC187" s="137"/>
      <c r="AD187" s="368"/>
      <c r="AE187" s="137"/>
      <c r="AF187" s="137"/>
      <c r="AG187" s="137"/>
      <c r="AH187" s="368"/>
      <c r="AI187" s="139"/>
      <c r="AJ187" s="140"/>
      <c r="AK187" s="140"/>
      <c r="AL187" s="140"/>
      <c r="AM187" s="134"/>
      <c r="AN187" s="368"/>
      <c r="AO187" s="139"/>
      <c r="AP187" s="140"/>
      <c r="AQ187" s="140"/>
      <c r="AR187" s="140"/>
      <c r="AS187" s="134"/>
      <c r="AT187" s="368"/>
      <c r="AU187" s="139"/>
      <c r="AV187" s="368"/>
      <c r="AW187" s="328"/>
      <c r="AX187" s="328"/>
      <c r="AY187" s="328"/>
      <c r="AZ187" s="140"/>
      <c r="BA187" s="140"/>
      <c r="BC187" s="305"/>
      <c r="BD187" s="305"/>
      <c r="BE187" s="305"/>
      <c r="BF187" s="305"/>
      <c r="BG187" s="305"/>
      <c r="BH187" s="305"/>
      <c r="BI187" s="305"/>
      <c r="BJ187" s="305"/>
      <c r="BK187" s="305"/>
      <c r="BL187" s="305"/>
      <c r="BM187" s="305"/>
      <c r="BN187" s="305"/>
      <c r="BO187" s="506"/>
      <c r="BP187" s="305"/>
      <c r="BQ187" s="305"/>
      <c r="BR187" s="305"/>
      <c r="BS187" s="305"/>
      <c r="BT187" s="305"/>
      <c r="BU187" s="305"/>
      <c r="BV187" s="305"/>
      <c r="BW187" s="305"/>
      <c r="BX187" s="305"/>
      <c r="BY187" s="305"/>
      <c r="BZ187" s="305"/>
      <c r="CA187" s="305"/>
      <c r="CC187" s="473"/>
      <c r="CD187" s="473"/>
      <c r="CE187" s="473"/>
      <c r="CF187" s="473"/>
      <c r="CG187" s="473"/>
      <c r="CH187" s="473"/>
      <c r="CI187" s="473"/>
      <c r="CJ187" s="473"/>
      <c r="CK187" s="473"/>
      <c r="CL187" s="473"/>
      <c r="CM187" s="473"/>
      <c r="CN187" s="473"/>
      <c r="CO187" s="507"/>
      <c r="CP187" s="473"/>
      <c r="CQ187" s="473"/>
      <c r="CR187" s="473"/>
      <c r="CS187" s="473"/>
      <c r="CT187" s="473"/>
      <c r="CU187" s="473"/>
      <c r="CV187" s="473"/>
      <c r="CW187" s="473"/>
      <c r="CX187" s="473"/>
      <c r="CY187" s="473"/>
      <c r="CZ187" s="473"/>
      <c r="DA187" s="473"/>
      <c r="DC187" s="473"/>
      <c r="DD187" s="473"/>
      <c r="DE187" s="473"/>
      <c r="DF187" s="473"/>
      <c r="DG187" s="473"/>
      <c r="DH187" s="473"/>
      <c r="DI187" s="473"/>
      <c r="DJ187" s="473"/>
      <c r="DK187" s="473"/>
      <c r="DL187" s="473"/>
      <c r="DM187" s="473"/>
      <c r="DN187" s="473"/>
      <c r="DO187" s="507"/>
      <c r="DP187" s="473"/>
      <c r="DQ187" s="473"/>
      <c r="DR187" s="473"/>
      <c r="DS187" s="473"/>
      <c r="DT187" s="473"/>
      <c r="DU187" s="473"/>
      <c r="DV187" s="473"/>
      <c r="DW187" s="473"/>
      <c r="DX187" s="473"/>
      <c r="DY187" s="473"/>
      <c r="DZ187" s="473"/>
      <c r="EA187" s="473"/>
      <c r="EC187" s="473"/>
      <c r="ED187" s="473"/>
      <c r="EE187" s="473"/>
      <c r="EF187" s="473"/>
      <c r="EG187" s="473"/>
      <c r="EH187" s="473"/>
      <c r="EI187" s="473"/>
      <c r="EJ187" s="473"/>
      <c r="EK187" s="473"/>
      <c r="EL187" s="473"/>
      <c r="EM187" s="473"/>
      <c r="EN187" s="473"/>
      <c r="EO187" s="507"/>
      <c r="EP187" s="473"/>
      <c r="EQ187" s="473"/>
      <c r="ER187" s="473"/>
      <c r="ES187" s="473"/>
      <c r="ET187" s="473"/>
      <c r="EU187" s="473"/>
      <c r="EV187" s="473"/>
      <c r="EW187" s="473"/>
      <c r="EX187" s="473"/>
      <c r="EY187" s="473"/>
      <c r="EZ187" s="473"/>
      <c r="FA187" s="473"/>
    </row>
    <row r="188" spans="2:157" ht="23.25" customHeight="1">
      <c r="T188" s="641" t="s">
        <v>294</v>
      </c>
      <c r="U188" s="641"/>
      <c r="V188" s="641"/>
      <c r="W188" s="641"/>
      <c r="X188" s="641"/>
      <c r="Y188" s="641"/>
      <c r="Z188" s="641"/>
      <c r="AA188" s="641"/>
      <c r="AB188" s="641"/>
      <c r="AC188" s="641"/>
      <c r="AD188" s="641"/>
      <c r="AE188" s="641"/>
      <c r="AF188" s="641"/>
      <c r="AG188" s="641"/>
      <c r="AH188" s="641"/>
      <c r="AI188" s="641"/>
      <c r="AJ188" s="641"/>
      <c r="AK188" s="641"/>
      <c r="AL188" s="641"/>
      <c r="AM188" s="641"/>
      <c r="AN188" s="641"/>
      <c r="AO188" s="641"/>
      <c r="AP188" s="641"/>
      <c r="AQ188" s="641"/>
      <c r="AR188" s="641"/>
      <c r="AS188" s="641"/>
      <c r="AT188" s="611"/>
      <c r="AU188" s="611"/>
      <c r="AV188" s="368"/>
      <c r="AW188" s="328"/>
      <c r="AX188" s="328"/>
      <c r="AY188" s="328"/>
      <c r="AZ188" s="140"/>
      <c r="BA188" s="140"/>
      <c r="BC188" s="305"/>
      <c r="BD188" s="305"/>
      <c r="BE188" s="305"/>
      <c r="BF188" s="305"/>
      <c r="BG188" s="305"/>
      <c r="BH188" s="305"/>
      <c r="BI188" s="305"/>
      <c r="BJ188" s="305"/>
      <c r="BK188" s="305"/>
      <c r="BL188" s="305"/>
      <c r="BM188" s="305"/>
      <c r="BN188" s="305"/>
      <c r="BO188" s="506"/>
      <c r="BP188" s="305"/>
      <c r="BQ188" s="305"/>
      <c r="BR188" s="305"/>
      <c r="BS188" s="305"/>
      <c r="BT188" s="305"/>
      <c r="BU188" s="305"/>
      <c r="BV188" s="305"/>
      <c r="BW188" s="305"/>
      <c r="BX188" s="305"/>
      <c r="BY188" s="305"/>
      <c r="BZ188" s="305"/>
      <c r="CA188" s="305"/>
      <c r="CC188" s="473"/>
      <c r="CD188" s="473"/>
      <c r="CE188" s="473"/>
      <c r="CF188" s="473"/>
      <c r="CG188" s="473"/>
      <c r="CH188" s="473"/>
      <c r="CI188" s="473"/>
      <c r="CJ188" s="473"/>
      <c r="CK188" s="473"/>
      <c r="CL188" s="473"/>
      <c r="CM188" s="473"/>
      <c r="CN188" s="473"/>
      <c r="CO188" s="507"/>
      <c r="CP188" s="473"/>
      <c r="CQ188" s="473"/>
      <c r="CR188" s="473"/>
      <c r="CS188" s="473"/>
      <c r="CT188" s="473"/>
      <c r="CU188" s="473"/>
      <c r="CV188" s="473"/>
      <c r="CW188" s="473"/>
      <c r="CX188" s="473"/>
      <c r="CY188" s="473"/>
      <c r="CZ188" s="473"/>
      <c r="DA188" s="473"/>
      <c r="DC188" s="473"/>
      <c r="DD188" s="473"/>
      <c r="DE188" s="473"/>
      <c r="DF188" s="473"/>
      <c r="DG188" s="473"/>
      <c r="DH188" s="473"/>
      <c r="DI188" s="473"/>
      <c r="DJ188" s="473"/>
      <c r="DK188" s="473"/>
      <c r="DL188" s="473"/>
      <c r="DM188" s="473"/>
      <c r="DN188" s="473"/>
      <c r="DO188" s="507"/>
      <c r="DP188" s="473"/>
      <c r="DQ188" s="473"/>
      <c r="DR188" s="473"/>
      <c r="DS188" s="473"/>
      <c r="DT188" s="473"/>
      <c r="DU188" s="473"/>
      <c r="DV188" s="473"/>
      <c r="DW188" s="473"/>
      <c r="DX188" s="473"/>
      <c r="DY188" s="473"/>
      <c r="DZ188" s="473"/>
      <c r="EA188" s="473"/>
      <c r="EC188" s="473"/>
      <c r="ED188" s="473"/>
      <c r="EE188" s="473"/>
      <c r="EF188" s="473"/>
      <c r="EG188" s="473"/>
      <c r="EH188" s="473"/>
      <c r="EI188" s="473"/>
      <c r="EJ188" s="473"/>
      <c r="EK188" s="473"/>
      <c r="EL188" s="473"/>
      <c r="EM188" s="473"/>
      <c r="EN188" s="473"/>
      <c r="EO188" s="507"/>
      <c r="EP188" s="473"/>
      <c r="EQ188" s="473"/>
      <c r="ER188" s="473"/>
      <c r="ES188" s="473"/>
      <c r="ET188" s="473"/>
      <c r="EU188" s="473"/>
      <c r="EV188" s="473"/>
      <c r="EW188" s="473"/>
      <c r="EX188" s="473"/>
      <c r="EY188" s="473"/>
      <c r="EZ188" s="473"/>
      <c r="FA188" s="473"/>
    </row>
    <row r="189" spans="2:157" ht="27.75" customHeight="1" thickBot="1">
      <c r="T189" s="137"/>
      <c r="U189" s="374"/>
      <c r="V189" s="138"/>
      <c r="W189" s="137"/>
      <c r="X189" s="137"/>
      <c r="Y189" s="137"/>
      <c r="Z189" s="137"/>
      <c r="AA189" s="137"/>
      <c r="AB189" s="137"/>
      <c r="AC189" s="137"/>
      <c r="AD189" s="368"/>
      <c r="AE189" s="137"/>
      <c r="AF189" s="137"/>
      <c r="AG189" s="137"/>
      <c r="AH189" s="368"/>
      <c r="AI189" s="139"/>
      <c r="AJ189" s="140"/>
      <c r="AK189" s="140"/>
      <c r="AL189" s="140"/>
      <c r="AM189" s="134"/>
      <c r="AN189" s="368"/>
      <c r="AO189" s="139"/>
      <c r="AP189" s="140"/>
      <c r="AQ189" s="140"/>
      <c r="AR189" s="140"/>
      <c r="AS189" s="134"/>
      <c r="AT189" s="368"/>
      <c r="AU189" s="139"/>
      <c r="AV189" s="368"/>
      <c r="AW189" s="328"/>
      <c r="AX189" s="328"/>
      <c r="AY189" s="328"/>
      <c r="AZ189" s="140"/>
      <c r="BA189" s="140"/>
      <c r="BC189" s="305"/>
      <c r="BD189" s="305"/>
      <c r="BE189" s="305"/>
      <c r="BF189" s="305"/>
      <c r="BG189" s="305"/>
      <c r="BH189" s="305"/>
      <c r="BI189" s="305"/>
      <c r="BJ189" s="305"/>
      <c r="BK189" s="305"/>
      <c r="BL189" s="305"/>
      <c r="BM189" s="305"/>
      <c r="BN189" s="305"/>
      <c r="BO189" s="506"/>
      <c r="BP189" s="305"/>
      <c r="BQ189" s="305"/>
      <c r="BR189" s="305"/>
      <c r="BS189" s="305"/>
      <c r="BT189" s="305"/>
      <c r="BU189" s="305"/>
      <c r="BV189" s="305"/>
      <c r="BW189" s="305"/>
      <c r="BX189" s="305"/>
      <c r="BY189" s="305"/>
      <c r="BZ189" s="305"/>
      <c r="CA189" s="305"/>
      <c r="CC189" s="473"/>
      <c r="CD189" s="473"/>
      <c r="CE189" s="473"/>
      <c r="CF189" s="473"/>
      <c r="CG189" s="473"/>
      <c r="CH189" s="473"/>
      <c r="CI189" s="473"/>
      <c r="CJ189" s="473"/>
      <c r="CK189" s="473"/>
      <c r="CL189" s="473"/>
      <c r="CM189" s="473"/>
      <c r="CN189" s="473"/>
      <c r="CO189" s="507"/>
      <c r="CP189" s="473"/>
      <c r="CQ189" s="473"/>
      <c r="CR189" s="473"/>
      <c r="CS189" s="473"/>
      <c r="CT189" s="473"/>
      <c r="CU189" s="473"/>
      <c r="CV189" s="473"/>
      <c r="CW189" s="473"/>
      <c r="CX189" s="473"/>
      <c r="CY189" s="473"/>
      <c r="CZ189" s="473"/>
      <c r="DA189" s="473"/>
      <c r="DC189" s="473"/>
      <c r="DD189" s="473"/>
      <c r="DE189" s="473"/>
      <c r="DF189" s="473"/>
      <c r="DG189" s="473"/>
      <c r="DH189" s="473"/>
      <c r="DI189" s="473"/>
      <c r="DJ189" s="473"/>
      <c r="DK189" s="473"/>
      <c r="DL189" s="473"/>
      <c r="DM189" s="473"/>
      <c r="DN189" s="473"/>
      <c r="DO189" s="507"/>
      <c r="DP189" s="473"/>
      <c r="DQ189" s="473"/>
      <c r="DR189" s="473"/>
      <c r="DS189" s="473"/>
      <c r="DT189" s="473"/>
      <c r="DU189" s="473"/>
      <c r="DV189" s="473"/>
      <c r="DW189" s="473"/>
      <c r="DX189" s="473"/>
      <c r="DY189" s="473"/>
      <c r="DZ189" s="473"/>
      <c r="EA189" s="473"/>
      <c r="EC189" s="473"/>
      <c r="ED189" s="473"/>
      <c r="EE189" s="473"/>
      <c r="EF189" s="473"/>
      <c r="EG189" s="473"/>
      <c r="EH189" s="473"/>
      <c r="EI189" s="473"/>
      <c r="EJ189" s="473"/>
      <c r="EK189" s="473"/>
      <c r="EL189" s="473"/>
      <c r="EM189" s="473"/>
      <c r="EN189" s="473"/>
      <c r="EO189" s="507"/>
      <c r="EP189" s="473"/>
      <c r="EQ189" s="473"/>
      <c r="ER189" s="473"/>
      <c r="ES189" s="473"/>
      <c r="ET189" s="473"/>
      <c r="EU189" s="473"/>
      <c r="EV189" s="473"/>
      <c r="EW189" s="473"/>
      <c r="EX189" s="473"/>
      <c r="EY189" s="473"/>
      <c r="EZ189" s="473"/>
      <c r="FA189" s="473"/>
    </row>
    <row r="190" spans="2:157" ht="51" customHeight="1" thickBot="1">
      <c r="B190" s="146"/>
      <c r="C190" s="217"/>
      <c r="D190" s="217"/>
      <c r="E190" s="217"/>
      <c r="F190" s="217"/>
      <c r="G190" s="217"/>
      <c r="H190" s="217"/>
      <c r="I190" s="217"/>
      <c r="J190" s="217"/>
      <c r="K190" s="217"/>
      <c r="L190" s="217"/>
      <c r="M190" s="217"/>
      <c r="N190" s="217"/>
      <c r="O190" s="217"/>
      <c r="P190" s="217"/>
      <c r="Q190" s="217"/>
      <c r="R190" s="217"/>
      <c r="S190" s="217"/>
      <c r="T190" s="151" t="s">
        <v>122</v>
      </c>
      <c r="U190" s="383"/>
      <c r="V190" s="151" t="s">
        <v>122</v>
      </c>
      <c r="W190" s="152" t="s">
        <v>425</v>
      </c>
      <c r="X190" s="152" t="s">
        <v>123</v>
      </c>
      <c r="Y190" s="152" t="s">
        <v>124</v>
      </c>
      <c r="Z190" s="152" t="s">
        <v>125</v>
      </c>
      <c r="AA190" s="152" t="s">
        <v>126</v>
      </c>
      <c r="AB190" s="152" t="s">
        <v>127</v>
      </c>
      <c r="AC190" s="151" t="s">
        <v>128</v>
      </c>
      <c r="AD190" s="394" t="s">
        <v>424</v>
      </c>
      <c r="AE190" s="151" t="s">
        <v>423</v>
      </c>
      <c r="AF190" s="151" t="s">
        <v>129</v>
      </c>
      <c r="AG190" s="151" t="s">
        <v>130</v>
      </c>
      <c r="AH190" s="394" t="s">
        <v>7</v>
      </c>
      <c r="AI190" s="153" t="s">
        <v>131</v>
      </c>
      <c r="AJ190" s="154" t="s">
        <v>132</v>
      </c>
      <c r="AK190" s="154" t="s">
        <v>133</v>
      </c>
      <c r="AL190" s="154" t="s">
        <v>134</v>
      </c>
      <c r="AM190" s="155" t="s">
        <v>135</v>
      </c>
      <c r="AN190" s="394" t="s">
        <v>136</v>
      </c>
      <c r="AO190" s="153" t="s">
        <v>137</v>
      </c>
      <c r="AP190" s="154"/>
      <c r="AQ190" s="232" t="s">
        <v>139</v>
      </c>
      <c r="AR190" s="232" t="s">
        <v>140</v>
      </c>
      <c r="AS190" s="259" t="s">
        <v>141</v>
      </c>
      <c r="AT190" s="394" t="s">
        <v>142</v>
      </c>
      <c r="AU190" s="153" t="s">
        <v>143</v>
      </c>
      <c r="AV190" s="394" t="s">
        <v>144</v>
      </c>
      <c r="AW190" s="329" t="s">
        <v>145</v>
      </c>
      <c r="AX190" s="329" t="s">
        <v>146</v>
      </c>
      <c r="AY190" s="365"/>
      <c r="AZ190" s="156" t="s">
        <v>148</v>
      </c>
      <c r="BA190" s="157" t="s">
        <v>149</v>
      </c>
      <c r="BC190" s="309" t="s">
        <v>150</v>
      </c>
      <c r="BD190" s="309" t="s">
        <v>151</v>
      </c>
      <c r="BE190" s="309" t="s">
        <v>152</v>
      </c>
      <c r="BF190" s="309" t="s">
        <v>153</v>
      </c>
      <c r="BG190" s="309" t="s">
        <v>154</v>
      </c>
      <c r="BH190" s="309" t="s">
        <v>155</v>
      </c>
      <c r="BI190" s="309" t="s">
        <v>156</v>
      </c>
      <c r="BJ190" s="309" t="s">
        <v>157</v>
      </c>
      <c r="BK190" s="309" t="s">
        <v>104</v>
      </c>
      <c r="BL190" s="309" t="s">
        <v>158</v>
      </c>
      <c r="BM190" s="309" t="s">
        <v>159</v>
      </c>
      <c r="BN190" s="309" t="s">
        <v>160</v>
      </c>
      <c r="BP190" s="309" t="s">
        <v>150</v>
      </c>
      <c r="BQ190" s="309" t="s">
        <v>151</v>
      </c>
      <c r="BR190" s="309" t="s">
        <v>152</v>
      </c>
      <c r="BS190" s="309" t="s">
        <v>153</v>
      </c>
      <c r="BT190" s="309" t="s">
        <v>154</v>
      </c>
      <c r="BU190" s="309" t="s">
        <v>155</v>
      </c>
      <c r="BV190" s="309" t="s">
        <v>156</v>
      </c>
      <c r="BW190" s="309" t="s">
        <v>157</v>
      </c>
      <c r="BX190" s="309" t="s">
        <v>104</v>
      </c>
      <c r="BY190" s="309" t="s">
        <v>158</v>
      </c>
      <c r="BZ190" s="309" t="s">
        <v>159</v>
      </c>
      <c r="CA190" s="309" t="s">
        <v>160</v>
      </c>
      <c r="CC190" s="508" t="s">
        <v>150</v>
      </c>
      <c r="CD190" s="508" t="s">
        <v>151</v>
      </c>
      <c r="CE190" s="508" t="s">
        <v>152</v>
      </c>
      <c r="CF190" s="508" t="s">
        <v>153</v>
      </c>
      <c r="CG190" s="508" t="s">
        <v>154</v>
      </c>
      <c r="CH190" s="508" t="s">
        <v>155</v>
      </c>
      <c r="CI190" s="508" t="s">
        <v>156</v>
      </c>
      <c r="CJ190" s="508" t="s">
        <v>157</v>
      </c>
      <c r="CK190" s="508" t="s">
        <v>104</v>
      </c>
      <c r="CL190" s="508" t="s">
        <v>158</v>
      </c>
      <c r="CM190" s="508" t="s">
        <v>159</v>
      </c>
      <c r="CN190" s="508" t="s">
        <v>160</v>
      </c>
      <c r="CP190" s="508" t="s">
        <v>150</v>
      </c>
      <c r="CQ190" s="508" t="s">
        <v>151</v>
      </c>
      <c r="CR190" s="508" t="s">
        <v>152</v>
      </c>
      <c r="CS190" s="508" t="s">
        <v>153</v>
      </c>
      <c r="CT190" s="508" t="s">
        <v>154</v>
      </c>
      <c r="CU190" s="508" t="s">
        <v>155</v>
      </c>
      <c r="CV190" s="508" t="s">
        <v>156</v>
      </c>
      <c r="CW190" s="508" t="s">
        <v>157</v>
      </c>
      <c r="CX190" s="508" t="s">
        <v>104</v>
      </c>
      <c r="CY190" s="508" t="s">
        <v>158</v>
      </c>
      <c r="CZ190" s="508" t="s">
        <v>159</v>
      </c>
      <c r="DA190" s="508" t="s">
        <v>160</v>
      </c>
      <c r="DC190" s="508" t="s">
        <v>150</v>
      </c>
      <c r="DD190" s="508" t="s">
        <v>151</v>
      </c>
      <c r="DE190" s="508" t="s">
        <v>152</v>
      </c>
      <c r="DF190" s="508" t="s">
        <v>153</v>
      </c>
      <c r="DG190" s="508" t="s">
        <v>154</v>
      </c>
      <c r="DH190" s="508" t="s">
        <v>155</v>
      </c>
      <c r="DI190" s="508" t="s">
        <v>156</v>
      </c>
      <c r="DJ190" s="508" t="s">
        <v>157</v>
      </c>
      <c r="DK190" s="508" t="s">
        <v>104</v>
      </c>
      <c r="DL190" s="508" t="s">
        <v>158</v>
      </c>
      <c r="DM190" s="508" t="s">
        <v>159</v>
      </c>
      <c r="DN190" s="508" t="s">
        <v>160</v>
      </c>
      <c r="DP190" s="508" t="s">
        <v>150</v>
      </c>
      <c r="DQ190" s="508" t="s">
        <v>151</v>
      </c>
      <c r="DR190" s="508" t="s">
        <v>152</v>
      </c>
      <c r="DS190" s="508" t="s">
        <v>153</v>
      </c>
      <c r="DT190" s="508" t="s">
        <v>154</v>
      </c>
      <c r="DU190" s="508" t="s">
        <v>155</v>
      </c>
      <c r="DV190" s="508" t="s">
        <v>156</v>
      </c>
      <c r="DW190" s="508" t="s">
        <v>157</v>
      </c>
      <c r="DX190" s="508" t="s">
        <v>104</v>
      </c>
      <c r="DY190" s="508" t="s">
        <v>158</v>
      </c>
      <c r="DZ190" s="508" t="s">
        <v>159</v>
      </c>
      <c r="EA190" s="508" t="s">
        <v>160</v>
      </c>
      <c r="EC190" s="508" t="s">
        <v>150</v>
      </c>
      <c r="ED190" s="508" t="s">
        <v>151</v>
      </c>
      <c r="EE190" s="508" t="s">
        <v>152</v>
      </c>
      <c r="EF190" s="508" t="s">
        <v>153</v>
      </c>
      <c r="EG190" s="508" t="s">
        <v>154</v>
      </c>
      <c r="EH190" s="508" t="s">
        <v>155</v>
      </c>
      <c r="EI190" s="508" t="s">
        <v>156</v>
      </c>
      <c r="EJ190" s="508" t="s">
        <v>157</v>
      </c>
      <c r="EK190" s="508" t="s">
        <v>104</v>
      </c>
      <c r="EL190" s="508" t="s">
        <v>158</v>
      </c>
      <c r="EM190" s="508" t="s">
        <v>159</v>
      </c>
      <c r="EN190" s="508" t="s">
        <v>160</v>
      </c>
      <c r="EP190" s="508" t="s">
        <v>150</v>
      </c>
      <c r="EQ190" s="508" t="s">
        <v>151</v>
      </c>
      <c r="ER190" s="508" t="s">
        <v>152</v>
      </c>
      <c r="ES190" s="508" t="s">
        <v>153</v>
      </c>
      <c r="ET190" s="508" t="s">
        <v>154</v>
      </c>
      <c r="EU190" s="508" t="s">
        <v>155</v>
      </c>
      <c r="EV190" s="508" t="s">
        <v>156</v>
      </c>
      <c r="EW190" s="508" t="s">
        <v>157</v>
      </c>
      <c r="EX190" s="508" t="s">
        <v>104</v>
      </c>
      <c r="EY190" s="508" t="s">
        <v>158</v>
      </c>
      <c r="EZ190" s="508" t="s">
        <v>159</v>
      </c>
      <c r="FA190" s="508" t="s">
        <v>160</v>
      </c>
    </row>
    <row r="191" spans="2:157" ht="20.100000000000001" customHeight="1" thickBot="1">
      <c r="B191" s="146"/>
      <c r="C191" s="217"/>
      <c r="D191" s="217"/>
      <c r="E191" s="217"/>
      <c r="F191" s="217"/>
      <c r="G191" s="217"/>
      <c r="H191" s="217"/>
      <c r="I191" s="217"/>
      <c r="J191" s="217"/>
      <c r="K191" s="217"/>
      <c r="L191" s="217"/>
      <c r="M191" s="217"/>
      <c r="N191" s="1" t="s">
        <v>161</v>
      </c>
      <c r="O191" s="1" t="s">
        <v>161</v>
      </c>
      <c r="T191" s="152" t="s">
        <v>163</v>
      </c>
      <c r="U191" s="384"/>
      <c r="V191" s="152" t="s">
        <v>163</v>
      </c>
      <c r="W191" s="335">
        <f>SUM(W192:W196)</f>
        <v>127513.26939100001</v>
      </c>
      <c r="X191" s="181">
        <f t="shared" ref="X191:AC191" si="549">SUM(X192:X195)</f>
        <v>0</v>
      </c>
      <c r="Y191" s="181">
        <f t="shared" si="549"/>
        <v>5514.6539000000002</v>
      </c>
      <c r="Z191" s="181"/>
      <c r="AA191" s="181">
        <f t="shared" si="549"/>
        <v>5514.6539000000002</v>
      </c>
      <c r="AB191" s="181">
        <f t="shared" si="549"/>
        <v>0</v>
      </c>
      <c r="AC191" s="181">
        <f t="shared" si="549"/>
        <v>0</v>
      </c>
      <c r="AD191" s="398">
        <f>SUM(AD192:AD196)</f>
        <v>127513.26939100001</v>
      </c>
      <c r="AE191" s="335">
        <f>SUM(AE192:AE196)</f>
        <v>4943.7648669999999</v>
      </c>
      <c r="AF191" s="335">
        <f>SUM(AF192:AF196)</f>
        <v>117001.98557954999</v>
      </c>
      <c r="AG191" s="335">
        <f>SUM(AG192:AG196)</f>
        <v>5567.5189444500029</v>
      </c>
      <c r="AH191" s="335">
        <f>SUM(AH192:AH196)</f>
        <v>69624.332462029997</v>
      </c>
      <c r="AI191" s="163">
        <f>+AH191/AD191</f>
        <v>0.54601636986137958</v>
      </c>
      <c r="AJ191" s="220"/>
      <c r="AK191" s="335">
        <f>SUM(AK192:AK196)</f>
        <v>63942.317676999999</v>
      </c>
      <c r="AL191" s="335">
        <f>SUM(AL192:AL196)</f>
        <v>5682.0147850300009</v>
      </c>
      <c r="AM191" s="166">
        <f t="shared" ref="AM191:AM198" si="550">INDEX(BC191:BN191,MATCH($W$1,$BC$86:$BN$86,0))</f>
        <v>0.50145618555925053</v>
      </c>
      <c r="AN191" s="414">
        <f>SUM(AN192:AN196)</f>
        <v>51628.351366069997</v>
      </c>
      <c r="AO191" s="299">
        <f>+AN191/AD191</f>
        <v>0.40488610803131025</v>
      </c>
      <c r="AP191" s="212"/>
      <c r="AQ191" s="335">
        <f>SUM(AQ192:AQ196)</f>
        <v>48027.229285068315</v>
      </c>
      <c r="AR191" s="335">
        <f>SUM(AR192:AR196)</f>
        <v>3601.1220810016789</v>
      </c>
      <c r="AS191" s="166">
        <f t="shared" ref="AS191:AS198" si="551">INDEX(BP191:CA191,MATCH($W$1,$BP$86:$CA$86,0))</f>
        <v>0.37664495243863705</v>
      </c>
      <c r="AT191" s="414">
        <f>SUM(AT192:AT196)</f>
        <v>51198.999056659995</v>
      </c>
      <c r="AU191" s="299">
        <f>+AT191/AD191</f>
        <v>0.40151898936624442</v>
      </c>
      <c r="AV191" s="398">
        <f>SUM(AV192:AV196)</f>
        <v>57888.936928970019</v>
      </c>
      <c r="AW191" s="335">
        <f>SUM(AW192:AW196)</f>
        <v>17995.98109596</v>
      </c>
      <c r="AX191" s="337">
        <f>SUM(AX192:AX196)</f>
        <v>75884.918024929997</v>
      </c>
      <c r="AY191" s="361"/>
      <c r="AZ191" s="183">
        <f>SUM(AZ192:AZ195)</f>
        <v>47957.22928506833</v>
      </c>
      <c r="BA191" s="168">
        <f>IF(AND(AZ191=0,AN191&gt;AZ191),1,IFERROR(AN191/AZ191,1))</f>
        <v>1.0765499203296276</v>
      </c>
      <c r="BC191" s="466">
        <f>CC191/$AD$191</f>
        <v>0.15152614438222328</v>
      </c>
      <c r="BD191" s="466">
        <f t="shared" ref="BD191:BN191" si="552">CD191/$AD$191</f>
        <v>0.19339571045560972</v>
      </c>
      <c r="BE191" s="466">
        <f t="shared" si="552"/>
        <v>0.3390810838032024</v>
      </c>
      <c r="BF191" s="466">
        <f t="shared" si="552"/>
        <v>0.38534234967908432</v>
      </c>
      <c r="BG191" s="466">
        <f t="shared" si="552"/>
        <v>0.43774017939924031</v>
      </c>
      <c r="BH191" s="466">
        <f t="shared" si="552"/>
        <v>0.50145618555925053</v>
      </c>
      <c r="BI191" s="466">
        <f t="shared" si="552"/>
        <v>0.5874079706820432</v>
      </c>
      <c r="BJ191" s="466">
        <f t="shared" si="552"/>
        <v>0.63476716150854895</v>
      </c>
      <c r="BK191" s="466">
        <f t="shared" si="552"/>
        <v>0.78608291207436287</v>
      </c>
      <c r="BL191" s="466">
        <f t="shared" si="552"/>
        <v>0.84268270831101555</v>
      </c>
      <c r="BM191" s="466">
        <f t="shared" si="552"/>
        <v>0.8949692279559317</v>
      </c>
      <c r="BN191" s="466">
        <f t="shared" si="552"/>
        <v>1</v>
      </c>
      <c r="BP191" s="466">
        <f>CP191/$AD$191</f>
        <v>2.0156284340250838E-2</v>
      </c>
      <c r="BQ191" s="466">
        <f t="shared" ref="BQ191:CA191" si="553">CQ191/$AD$191</f>
        <v>6.4732915346673789E-2</v>
      </c>
      <c r="BR191" s="466">
        <f t="shared" si="553"/>
        <v>0.21370644933652744</v>
      </c>
      <c r="BS191" s="466">
        <f t="shared" si="553"/>
        <v>0.26565608276131014</v>
      </c>
      <c r="BT191" s="466">
        <f t="shared" si="553"/>
        <v>0.32264179711284291</v>
      </c>
      <c r="BU191" s="466">
        <f t="shared" si="553"/>
        <v>0.37664495243863705</v>
      </c>
      <c r="BV191" s="466">
        <f t="shared" si="553"/>
        <v>0.46566556089919375</v>
      </c>
      <c r="BW191" s="466">
        <f t="shared" si="553"/>
        <v>0.51648582656026665</v>
      </c>
      <c r="BX191" s="466">
        <f t="shared" si="553"/>
        <v>0.60888622506830969</v>
      </c>
      <c r="BY191" s="466">
        <f t="shared" si="553"/>
        <v>0.69116865785907389</v>
      </c>
      <c r="BZ191" s="466">
        <f t="shared" si="553"/>
        <v>0.77727406791806875</v>
      </c>
      <c r="CA191" s="466">
        <f t="shared" si="553"/>
        <v>1</v>
      </c>
      <c r="CC191" s="335">
        <f t="shared" ref="CC191:CN191" si="554">SUM(CC192:CC196)</f>
        <v>19321.594068390001</v>
      </c>
      <c r="CD191" s="335">
        <f t="shared" si="554"/>
        <v>24660.51932639</v>
      </c>
      <c r="CE191" s="335">
        <f t="shared" si="554"/>
        <v>43237.337584389999</v>
      </c>
      <c r="CF191" s="335">
        <f t="shared" si="554"/>
        <v>49136.262842390002</v>
      </c>
      <c r="CG191" s="335">
        <f t="shared" si="554"/>
        <v>55817.681419</v>
      </c>
      <c r="CH191" s="335">
        <f t="shared" si="554"/>
        <v>63942.317676999999</v>
      </c>
      <c r="CI191" s="335">
        <f t="shared" si="554"/>
        <v>74902.310808000009</v>
      </c>
      <c r="CJ191" s="335">
        <f t="shared" si="554"/>
        <v>80941.236066000012</v>
      </c>
      <c r="CK191" s="335">
        <f t="shared" si="554"/>
        <v>100236.002131</v>
      </c>
      <c r="CL191" s="335">
        <f t="shared" si="554"/>
        <v>107453.22719600001</v>
      </c>
      <c r="CM191" s="335">
        <f t="shared" si="554"/>
        <v>114120.45226100001</v>
      </c>
      <c r="CN191" s="335">
        <f t="shared" si="554"/>
        <v>127513.26939100001</v>
      </c>
      <c r="CP191" s="335">
        <f t="shared" ref="CP191:DA191" si="555">SUM(CP192:CP196)</f>
        <v>2570.1937149999999</v>
      </c>
      <c r="CQ191" s="335">
        <f t="shared" si="555"/>
        <v>8254.3056730652133</v>
      </c>
      <c r="CR191" s="335">
        <f t="shared" si="555"/>
        <v>27250.408044842719</v>
      </c>
      <c r="CS191" s="335">
        <f t="shared" si="555"/>
        <v>33874.675646500735</v>
      </c>
      <c r="CT191" s="335">
        <f t="shared" si="555"/>
        <v>41141.110392046307</v>
      </c>
      <c r="CU191" s="335">
        <f t="shared" si="555"/>
        <v>48027.229285068315</v>
      </c>
      <c r="CV191" s="335">
        <f t="shared" si="555"/>
        <v>59378.53811305001</v>
      </c>
      <c r="CW191" s="335">
        <f t="shared" si="555"/>
        <v>65858.796338812594</v>
      </c>
      <c r="CX191" s="335">
        <f t="shared" si="555"/>
        <v>77641.073245604435</v>
      </c>
      <c r="CY191" s="335">
        <f t="shared" si="555"/>
        <v>88133.175264200006</v>
      </c>
      <c r="CZ191" s="335">
        <f t="shared" si="555"/>
        <v>99112.75761307514</v>
      </c>
      <c r="DA191" s="335">
        <f t="shared" si="555"/>
        <v>127513.26939100001</v>
      </c>
      <c r="DC191" s="335">
        <f t="shared" ref="DC191:DN191" si="556">SUM(DC192:DC196)</f>
        <v>19321594068.389999</v>
      </c>
      <c r="DD191" s="335">
        <f t="shared" si="556"/>
        <v>24660519326.389999</v>
      </c>
      <c r="DE191" s="335">
        <f t="shared" si="556"/>
        <v>43237337584.389999</v>
      </c>
      <c r="DF191" s="335">
        <f t="shared" si="556"/>
        <v>49136262842.389999</v>
      </c>
      <c r="DG191" s="335">
        <f t="shared" si="556"/>
        <v>55817681419</v>
      </c>
      <c r="DH191" s="335">
        <f t="shared" si="556"/>
        <v>63942317677</v>
      </c>
      <c r="DI191" s="335">
        <f t="shared" si="556"/>
        <v>74902310808</v>
      </c>
      <c r="DJ191" s="335">
        <f t="shared" si="556"/>
        <v>80941236066</v>
      </c>
      <c r="DK191" s="335">
        <f t="shared" si="556"/>
        <v>100236002131</v>
      </c>
      <c r="DL191" s="335">
        <f t="shared" si="556"/>
        <v>107453227196</v>
      </c>
      <c r="DM191" s="335">
        <f t="shared" si="556"/>
        <v>114120452261</v>
      </c>
      <c r="DN191" s="335">
        <f t="shared" si="556"/>
        <v>127513269391</v>
      </c>
      <c r="DP191" s="335">
        <f t="shared" ref="DP191:EA191" si="557">SUM(DP192:DP196)</f>
        <v>2570193715</v>
      </c>
      <c r="DQ191" s="335">
        <f t="shared" si="557"/>
        <v>8254305673.0652142</v>
      </c>
      <c r="DR191" s="335">
        <f t="shared" si="557"/>
        <v>27250408044.84272</v>
      </c>
      <c r="DS191" s="335">
        <f t="shared" si="557"/>
        <v>33874675646.500736</v>
      </c>
      <c r="DT191" s="335">
        <f t="shared" si="557"/>
        <v>41141110392.046303</v>
      </c>
      <c r="DU191" s="335">
        <f t="shared" si="557"/>
        <v>48027229285.068321</v>
      </c>
      <c r="DV191" s="335">
        <f t="shared" si="557"/>
        <v>59378538113.050018</v>
      </c>
      <c r="DW191" s="335">
        <f t="shared" si="557"/>
        <v>65858796338.812592</v>
      </c>
      <c r="DX191" s="335">
        <f t="shared" si="557"/>
        <v>77641073245.604431</v>
      </c>
      <c r="DY191" s="335">
        <f t="shared" si="557"/>
        <v>88133175264.200012</v>
      </c>
      <c r="DZ191" s="335">
        <f t="shared" si="557"/>
        <v>99112757613.075134</v>
      </c>
      <c r="EA191" s="335">
        <f t="shared" si="557"/>
        <v>127513269391</v>
      </c>
      <c r="EC191" s="468">
        <v>1000000</v>
      </c>
      <c r="ED191" s="460">
        <v>1000000</v>
      </c>
      <c r="EE191" s="460">
        <v>1000000</v>
      </c>
      <c r="EF191" s="460">
        <v>1000000</v>
      </c>
      <c r="EG191" s="460">
        <v>1000000</v>
      </c>
      <c r="EH191" s="460">
        <v>1000000</v>
      </c>
      <c r="EI191" s="460">
        <v>1000000</v>
      </c>
      <c r="EJ191" s="460">
        <v>1000000</v>
      </c>
      <c r="EK191" s="460">
        <v>1000000</v>
      </c>
      <c r="EL191" s="460">
        <v>1000000</v>
      </c>
      <c r="EM191" s="460">
        <v>1000000</v>
      </c>
      <c r="EN191" s="460">
        <v>1000000</v>
      </c>
      <c r="EP191" s="460">
        <v>1000000</v>
      </c>
      <c r="EQ191" s="460">
        <v>1000000</v>
      </c>
      <c r="ER191" s="460">
        <v>1000000</v>
      </c>
      <c r="ES191" s="460">
        <v>1000000</v>
      </c>
      <c r="ET191" s="460">
        <v>1000000</v>
      </c>
      <c r="EU191" s="460">
        <v>1000000</v>
      </c>
      <c r="EV191" s="460">
        <v>1000000</v>
      </c>
      <c r="EW191" s="460">
        <v>1000000</v>
      </c>
      <c r="EX191" s="460">
        <v>1000000</v>
      </c>
      <c r="EY191" s="460">
        <v>1000000</v>
      </c>
      <c r="EZ191" s="460">
        <v>1000000</v>
      </c>
      <c r="FA191" s="460">
        <v>1000000</v>
      </c>
    </row>
    <row r="192" spans="2:157" ht="20.100000000000001" customHeight="1">
      <c r="B192" s="161" t="s">
        <v>186</v>
      </c>
      <c r="C192" s="1" t="s">
        <v>187</v>
      </c>
      <c r="D192" s="1" t="s">
        <v>161</v>
      </c>
      <c r="E192" s="1" t="s">
        <v>162</v>
      </c>
      <c r="F192" s="1">
        <v>1</v>
      </c>
      <c r="G192" s="1" t="s">
        <v>161</v>
      </c>
      <c r="H192" s="1" t="s">
        <v>161</v>
      </c>
      <c r="I192" s="1" t="s">
        <v>161</v>
      </c>
      <c r="J192" s="1" t="s">
        <v>161</v>
      </c>
      <c r="K192" s="1" t="s">
        <v>161</v>
      </c>
      <c r="L192" s="1" t="s">
        <v>161</v>
      </c>
      <c r="M192" s="1" t="s">
        <v>161</v>
      </c>
      <c r="N192" s="1" t="s">
        <v>161</v>
      </c>
      <c r="O192" s="1" t="s">
        <v>161</v>
      </c>
      <c r="T192" s="291" t="s">
        <v>206</v>
      </c>
      <c r="U192" s="388"/>
      <c r="V192" s="170" t="s">
        <v>206</v>
      </c>
      <c r="W192" s="334">
        <f>(+SUMIFS('[1]SIIF 30 de Junio 2026'!$P$4:$P$749,'[1]SIIF 30 de Junio 2026'!$A$4:$A$749,$B192,'[1]SIIF 30 de Junio 2026'!$B$4:$B$749,$C192,'[1]SIIF 30 de Junio 2026'!$C$4:$C$749,$D192,'[1]SIIF 30 de Junio 2026'!$D$4:$D$749,$E192,'[1]SIIF 30 de Junio 2026'!$E$4:$E$749,$F192,'[1]SIIF 30 de Junio 2026'!$F$4:$F$749,$G192,'[1]SIIF 30 de Junio 2026'!$G$4:$G$749,$H192,'[1]SIIF 30 de Junio 2026'!$H$4:$H$749,$I192,'[1]SIIF 30 de Junio 2026'!$I$4:$I$749,$J192,'[1]SIIF 30 de Junio 2026'!$J$4:$J$749,$K192,'[1]SIIF 30 de Junio 2026'!$K$4:$K$749,$L192,'[1]SIIF 30 de Junio 2026'!$L$4:$L$749,$M192,'[1]SIIF 30 de Junio 2026'!$M$4:$M$749,$N192,'[1]SIIF 30 de Junio 2026'!$N$4:$N$749,$O192)/1000000)</f>
        <v>66028.767000000007</v>
      </c>
      <c r="X192" s="290">
        <v>0</v>
      </c>
      <c r="Y192" s="334">
        <f>(+SUMIFS('[1]SIIF 30 de Junio 2026'!$R$4:$R$749,'[1]SIIF 30 de Junio 2026'!$A$4:$A$749,$B192,'[1]SIIF 30 de Junio 2026'!$B$4:$B$749,$C192,'[1]SIIF 30 de Junio 2026'!$C$4:$C$749,$D192,'[1]SIIF 30 de Junio 2026'!$D$4:$D$749,$E192,'[1]SIIF 30 de Junio 2026'!$E$4:$E$749,$F192,'[1]SIIF 30 de Junio 2026'!$F$4:$F$749,$G192,'[1]SIIF 30 de Junio 2026'!$G$4:$G$749,$H192,'[1]SIIF 30 de Junio 2026'!$H$4:$H$749,$I192,'[1]SIIF 30 de Junio 2026'!$I$4:$I$749,$J192,'[1]SIIF 30 de Junio 2026'!$J$4:$J$749,$K192,'[1]SIIF 30 de Junio 2026'!$K$4:$K$749,$L192,'[1]SIIF 30 de Junio 2026'!$L$4:$L$749,$M192,'[1]SIIF 30 de Junio 2026'!$M$4:$M$749,$N192,'[1]SIIF 30 de Junio 2026'!$N$4:$N$749,$O192)/1000000)</f>
        <v>0</v>
      </c>
      <c r="Z192" s="290"/>
      <c r="AA192" s="334">
        <f>(+SUMIFS('[1]SIIF 30 de Junio 2026'!$Q$4:$Q$749,'[1]SIIF 30 de Junio 2026'!$A$4:$A$749,$B192,'[1]SIIF 30 de Junio 2026'!$B$4:$B$749,$C192,'[1]SIIF 30 de Junio 2026'!$C$4:$C$749,$D192,'[1]SIIF 30 de Junio 2026'!$D$4:$D$749,$E192,'[1]SIIF 30 de Junio 2026'!$E$4:$E$749,$F192,'[1]SIIF 30 de Junio 2026'!$F$4:$F$749,$G192,'[1]SIIF 30 de Junio 2026'!$G$4:$G$749,$H192,'[1]SIIF 30 de Junio 2026'!$H$4:$H$749,$I192,'[1]SIIF 30 de Junio 2026'!$I$4:$I$749,$J192,'[1]SIIF 30 de Junio 2026'!$J$4:$J$749,$K192,'[1]SIIF 30 de Junio 2026'!$K$4:$K$749,$L192,'[1]SIIF 30 de Junio 2026'!$L$4:$L$749,$M192,'[1]SIIF 30 de Junio 2026'!$M$4:$M$749,$N192,'[1]SIIF 30 de Junio 2026'!$N$4:$N$749,$O192)/1000000)</f>
        <v>0</v>
      </c>
      <c r="AB192" s="290"/>
      <c r="AC192" s="290"/>
      <c r="AD192" s="397">
        <f>W192-Y192+AA192</f>
        <v>66028.767000000007</v>
      </c>
      <c r="AE192" s="334">
        <f>(+SUMIFS('[1]SIIF 30 de Junio 2026'!$T$4:$T$749,'[1]SIIF 30 de Junio 2026'!$A$4:$A$749,$B192,'[1]SIIF 30 de Junio 2026'!$B$4:$B$749,$C192,'[1]SIIF 30 de Junio 2026'!$C$4:$C$749,$D192,'[1]SIIF 30 de Junio 2026'!$D$4:$D$749,$E192,'[1]SIIF 30 de Junio 2026'!$E$4:$E$749,$F192,'[1]SIIF 30 de Junio 2026'!$F$4:$F$749,$G192,'[1]SIIF 30 de Junio 2026'!$G$4:$G$749,$H192,'[1]SIIF 30 de Junio 2026'!$H$4:$H$749,$I192,'[1]SIIF 30 de Junio 2026'!$I$4:$I$749,$J192,'[1]SIIF 30 de Junio 2026'!$J$4:$J$749,$K192,'[1]SIIF 30 de Junio 2026'!$K$4:$K$749,$L192,'[1]SIIF 30 de Junio 2026'!$L$4:$L$749,$M192,'[1]SIIF 30 de Junio 2026'!$M$4:$M$749,$N192,'[1]SIIF 30 de Junio 2026'!$N$4:$N$749,$O192)/1000000)</f>
        <v>3983.3180000000002</v>
      </c>
      <c r="AF192" s="334">
        <f>(+SUMIFS('[1]SIIF 30 de Junio 2026'!$U$4:$U$749,'[1]SIIF 30 de Junio 2026'!$A$4:$A$749,$B192,'[1]SIIF 30 de Junio 2026'!$B$4:$B$749,$C192,'[1]SIIF 30 de Junio 2026'!$C$4:$C$749,$D192,'[1]SIIF 30 de Junio 2026'!$D$4:$D$749,$E192,'[1]SIIF 30 de Junio 2026'!$E$4:$E$749,$F192,'[1]SIIF 30 de Junio 2026'!$F$4:$F$749,$G192,'[1]SIIF 30 de Junio 2026'!$G$4:$G$749,$H192,'[1]SIIF 30 de Junio 2026'!$H$4:$H$749,$I192,'[1]SIIF 30 de Junio 2026'!$I$4:$I$749,$J192,'[1]SIIF 30 de Junio 2026'!$J$4:$J$749,$K192,'[1]SIIF 30 de Junio 2026'!$K$4:$K$749,$L192,'[1]SIIF 30 de Junio 2026'!$L$4:$L$749,$M192,'[1]SIIF 30 de Junio 2026'!$M$4:$M$749,$N192,'[1]SIIF 30 de Junio 2026'!$N$4:$N$749,$O192)/1000000)</f>
        <v>62045.449000000001</v>
      </c>
      <c r="AG192" s="334">
        <f t="shared" ref="AG192:AG196" si="558">AD192-AE192-AF192</f>
        <v>0</v>
      </c>
      <c r="AH192" s="397">
        <f>+SUMIFS('[1]SIIF 30 de Junio 2026'!$W$4:$W$749,'[1]SIIF 30 de Junio 2026'!$A$4:$A$749,$B192,'[1]SIIF 30 de Junio 2026'!$B$4:$B$749,$C192,'[1]SIIF 30 de Junio 2026'!$C$4:$C$749,$D192,'[1]SIIF 30 de Junio 2026'!$D$4:$D$749,$E192,'[1]SIIF 30 de Junio 2026'!$E$4:$E$749,$F192,'[1]SIIF 30 de Junio 2026'!$F$4:$F$749,$G192,'[1]SIIF 30 de Junio 2026'!$G$4:$G$749,$H192,'[1]SIIF 30 de Junio 2026'!$H$4:$H$749,$I192,'[1]SIIF 30 de Junio 2026'!$I$4:$I$749,$J192,'[1]SIIF 30 de Junio 2026'!$J$4:$J$749,$K192,'[1]SIIF 30 de Junio 2026'!$K$4:$K$749,$L192,'[1]SIIF 30 de Junio 2026'!$L$4:$L$749,$M192,'[1]SIIF 30 de Junio 2026'!$M$4:$M$749,$N192,'[1]SIIF 30 de Junio 2026'!$N$4:$N$749,$O192)/1000000</f>
        <v>26617.980086</v>
      </c>
      <c r="AI192" s="173">
        <f>+AH192/AD192</f>
        <v>0.40312702016683116</v>
      </c>
      <c r="AJ192" s="212"/>
      <c r="AK192" s="240">
        <f>INDEX(CC192:CN192,MATCH($W$1,$CC$86:$CN$86,0))</f>
        <v>26593.320970000001</v>
      </c>
      <c r="AL192" s="240">
        <f t="shared" ref="AL192:AL196" si="559">+AH192-AK192</f>
        <v>24.659115999998903</v>
      </c>
      <c r="AM192" s="166">
        <f t="shared" si="550"/>
        <v>0.40275355997485157</v>
      </c>
      <c r="AN192" s="397">
        <f>+SUMIFS('[1]SIIF 30 de Junio 2026'!$X$4:$X$749,'[1]SIIF 30 de Junio 2026'!$A$4:$A$749,$B192,'[1]SIIF 30 de Junio 2026'!$B$4:$B$749,$C192,'[1]SIIF 30 de Junio 2026'!$C$4:$C$749,$D192,'[1]SIIF 30 de Junio 2026'!$D$4:$D$749,$E192,'[1]SIIF 30 de Junio 2026'!$E$4:$E$749,$F192,'[1]SIIF 30 de Junio 2026'!$F$4:$F$749,$G192,'[1]SIIF 30 de Junio 2026'!$G$4:$G$749,$H192,'[1]SIIF 30 de Junio 2026'!$H$4:$H$749,$I192,'[1]SIIF 30 de Junio 2026'!$I$4:$I$749,$J192,'[1]SIIF 30 de Junio 2026'!$J$4:$J$749,$K192,'[1]SIIF 30 de Junio 2026'!$K$4:$K$749,$L192,'[1]SIIF 30 de Junio 2026'!$L$4:$L$749,$M192,'[1]SIIF 30 de Junio 2026'!$M$4:$M$749,$N192,'[1]SIIF 30 de Junio 2026'!$N$4:$N$749,$O192)/1000000</f>
        <v>26589.204054000002</v>
      </c>
      <c r="AO192" s="173">
        <f>+AN192/AD192</f>
        <v>0.40269120963594546</v>
      </c>
      <c r="AP192" s="212"/>
      <c r="AQ192" s="240">
        <f>INDEX(CP192:DA192,MATCH($W$1,$CP$86:$DA$86,0))</f>
        <v>26224.400462801012</v>
      </c>
      <c r="AR192" s="240">
        <f>+AN192-AQ192</f>
        <v>364.80359119899003</v>
      </c>
      <c r="AS192" s="166">
        <f t="shared" si="551"/>
        <v>0.39716629060786507</v>
      </c>
      <c r="AT192" s="397">
        <f>+SUMIFS('[1]SIIF 30 de Junio 2026'!$Z$4:$Z$749,'[1]SIIF 30 de Junio 2026'!$A$4:$A$749,$B192,'[1]SIIF 30 de Junio 2026'!$B$4:$B$749,$C192,'[1]SIIF 30 de Junio 2026'!$C$4:$C$749,$D192,'[1]SIIF 30 de Junio 2026'!$D$4:$D$749,$E192,'[1]SIIF 30 de Junio 2026'!$E$4:$E$749,$F192,'[1]SIIF 30 de Junio 2026'!$F$4:$F$749,$G192,'[1]SIIF 30 de Junio 2026'!$G$4:$G$749,$H192,'[1]SIIF 30 de Junio 2026'!$H$4:$H$749,$I192,'[1]SIIF 30 de Junio 2026'!$I$4:$I$749,$J192,'[1]SIIF 30 de Junio 2026'!$J$4:$J$749,$K192,'[1]SIIF 30 de Junio 2026'!$K$4:$K$749,$L192,'[1]SIIF 30 de Junio 2026'!$L$4:$L$749,$M192,'[1]SIIF 30 de Junio 2026'!$M$4:$M$749,$N192,'[1]SIIF 30 de Junio 2026'!$N$4:$N$749,$O192)/1000000</f>
        <v>26316.653506999999</v>
      </c>
      <c r="AU192" s="173">
        <f>+AT192/AD192</f>
        <v>0.39856345503165302</v>
      </c>
      <c r="AV192" s="397">
        <f>+AD192-AH192</f>
        <v>39410.786914000011</v>
      </c>
      <c r="AW192" s="332">
        <f>+AH192-AN192</f>
        <v>28.77603199999794</v>
      </c>
      <c r="AX192" s="333">
        <f>+AD192-AN192</f>
        <v>39439.562946000005</v>
      </c>
      <c r="AY192" s="366"/>
      <c r="AZ192" s="186">
        <f>AD192*AS192</f>
        <v>26224.400462801015</v>
      </c>
      <c r="BA192" s="168">
        <f>IF(AND(AZ192=0,AN192&gt;AZ192),1,IFERROR(AN192/AZ192,1))</f>
        <v>1.0139108458062351</v>
      </c>
      <c r="BC192" s="246">
        <v>3.8925362864946425E-2</v>
      </c>
      <c r="BD192" s="246">
        <v>0.10405796561368472</v>
      </c>
      <c r="BE192" s="246">
        <v>0.17873186420397644</v>
      </c>
      <c r="BF192" s="246">
        <v>0.25340576279426813</v>
      </c>
      <c r="BG192" s="246">
        <v>0.32807966138455985</v>
      </c>
      <c r="BH192" s="246">
        <v>0.40275355997485157</v>
      </c>
      <c r="BI192" s="246">
        <v>0.55195660845824968</v>
      </c>
      <c r="BJ192" s="246">
        <v>0.6266305070485414</v>
      </c>
      <c r="BK192" s="246">
        <v>0.70130440563883312</v>
      </c>
      <c r="BL192" s="246">
        <v>0.77597830422912484</v>
      </c>
      <c r="BM192" s="246">
        <v>0.85065220281941656</v>
      </c>
      <c r="BN192" s="246">
        <v>1</v>
      </c>
      <c r="BP192" s="246">
        <v>3.8925362864946425E-2</v>
      </c>
      <c r="BQ192" s="246">
        <v>0.10100000000000001</v>
      </c>
      <c r="BR192" s="246">
        <v>0.17077482998578439</v>
      </c>
      <c r="BS192" s="246">
        <v>0.2361472402046525</v>
      </c>
      <c r="BT192" s="246">
        <v>0.31712215255258797</v>
      </c>
      <c r="BU192" s="246">
        <v>0.39716629060786507</v>
      </c>
      <c r="BV192" s="246">
        <v>0.50912543385479103</v>
      </c>
      <c r="BW192" s="246">
        <v>0.5760123354770802</v>
      </c>
      <c r="BX192" s="246">
        <v>0.64388116968836451</v>
      </c>
      <c r="BY192" s="246">
        <v>0.71441180235376578</v>
      </c>
      <c r="BZ192" s="246">
        <v>0.7880146116908725</v>
      </c>
      <c r="CA192" s="246">
        <v>1</v>
      </c>
      <c r="CC192" s="452">
        <f t="shared" ref="CC192:CN196" si="560">DC192/EC192</f>
        <v>2570.1937149999999</v>
      </c>
      <c r="CD192" s="452">
        <f t="shared" si="560"/>
        <v>6870.8191660000002</v>
      </c>
      <c r="CE192" s="452">
        <f t="shared" si="560"/>
        <v>11801.444616999999</v>
      </c>
      <c r="CF192" s="452">
        <f t="shared" si="560"/>
        <v>16732.070068000001</v>
      </c>
      <c r="CG192" s="452">
        <f t="shared" si="560"/>
        <v>21662.695519000001</v>
      </c>
      <c r="CH192" s="452">
        <f t="shared" si="560"/>
        <v>26593.320970000001</v>
      </c>
      <c r="CI192" s="452">
        <f t="shared" si="560"/>
        <v>36445.014294000001</v>
      </c>
      <c r="CJ192" s="452">
        <f t="shared" si="560"/>
        <v>41375.639745</v>
      </c>
      <c r="CK192" s="452">
        <f t="shared" si="560"/>
        <v>46306.265196</v>
      </c>
      <c r="CL192" s="452">
        <f t="shared" si="560"/>
        <v>51236.890647</v>
      </c>
      <c r="CM192" s="452">
        <f t="shared" si="560"/>
        <v>56167.516098</v>
      </c>
      <c r="CN192" s="452">
        <f t="shared" si="560"/>
        <v>66028.767000000007</v>
      </c>
      <c r="CP192" s="453">
        <f>DP192/EP192</f>
        <v>2570.1937149999999</v>
      </c>
      <c r="CQ192" s="453">
        <f t="shared" ref="CQ192:DA196" si="561">DQ192/EQ192</f>
        <v>6668.9054669999996</v>
      </c>
      <c r="CR192" s="453">
        <f t="shared" si="561"/>
        <v>11276.05145859597</v>
      </c>
      <c r="CS192" s="453">
        <f t="shared" si="561"/>
        <v>15592.511101166032</v>
      </c>
      <c r="CT192" s="453">
        <f t="shared" si="561"/>
        <v>20939.184721433285</v>
      </c>
      <c r="CU192" s="453">
        <f t="shared" si="561"/>
        <v>26224.400462801012</v>
      </c>
      <c r="CV192" s="453">
        <f t="shared" si="561"/>
        <v>33616.924645771905</v>
      </c>
      <c r="CW192" s="453">
        <f t="shared" si="561"/>
        <v>38033.384288341964</v>
      </c>
      <c r="CX192" s="453">
        <f t="shared" si="561"/>
        <v>42514.679729040479</v>
      </c>
      <c r="CY192" s="453">
        <f t="shared" si="561"/>
        <v>47171.730439666855</v>
      </c>
      <c r="CZ192" s="453">
        <f t="shared" si="561"/>
        <v>52031.633187932101</v>
      </c>
      <c r="DA192" s="453">
        <f t="shared" si="561"/>
        <v>66028.767000000007</v>
      </c>
      <c r="DC192" s="452">
        <v>2570193715</v>
      </c>
      <c r="DD192" s="453">
        <v>6870819166</v>
      </c>
      <c r="DE192" s="453">
        <v>11801444617</v>
      </c>
      <c r="DF192" s="453">
        <v>16732070068</v>
      </c>
      <c r="DG192" s="453">
        <v>21662695519</v>
      </c>
      <c r="DH192" s="453">
        <v>26593320970</v>
      </c>
      <c r="DI192" s="453">
        <v>36445014294</v>
      </c>
      <c r="DJ192" s="453">
        <v>41375639745</v>
      </c>
      <c r="DK192" s="453">
        <v>46306265196</v>
      </c>
      <c r="DL192" s="453">
        <v>51236890647</v>
      </c>
      <c r="DM192" s="453">
        <v>56167516098</v>
      </c>
      <c r="DN192" s="453">
        <v>66028767000</v>
      </c>
      <c r="DP192" s="453">
        <v>2570193715</v>
      </c>
      <c r="DQ192" s="453">
        <v>6668905467</v>
      </c>
      <c r="DR192" s="453">
        <v>11276051458.59597</v>
      </c>
      <c r="DS192" s="453">
        <v>15592511101.166033</v>
      </c>
      <c r="DT192" s="453">
        <v>20939184721.433285</v>
      </c>
      <c r="DU192" s="453">
        <v>26224400462.80101</v>
      </c>
      <c r="DV192" s="453">
        <v>33616924645.771908</v>
      </c>
      <c r="DW192" s="453">
        <v>38033384288.341965</v>
      </c>
      <c r="DX192" s="453">
        <v>42514679729.040482</v>
      </c>
      <c r="DY192" s="453">
        <v>47171730439.666855</v>
      </c>
      <c r="DZ192" s="453">
        <v>52031633187.932098</v>
      </c>
      <c r="EA192" s="453">
        <v>66028767000</v>
      </c>
      <c r="EC192" s="452">
        <v>1000000</v>
      </c>
      <c r="ED192" s="453">
        <v>1000000</v>
      </c>
      <c r="EE192" s="453">
        <v>1000000</v>
      </c>
      <c r="EF192" s="453">
        <v>1000000</v>
      </c>
      <c r="EG192" s="453">
        <v>1000000</v>
      </c>
      <c r="EH192" s="453">
        <v>1000000</v>
      </c>
      <c r="EI192" s="453">
        <v>1000000</v>
      </c>
      <c r="EJ192" s="453">
        <v>1000000</v>
      </c>
      <c r="EK192" s="453">
        <v>1000000</v>
      </c>
      <c r="EL192" s="453">
        <v>1000000</v>
      </c>
      <c r="EM192" s="453">
        <v>1000000</v>
      </c>
      <c r="EN192" s="453">
        <v>1000000</v>
      </c>
      <c r="EP192" s="453">
        <v>1000000</v>
      </c>
      <c r="EQ192" s="453">
        <v>1000000</v>
      </c>
      <c r="ER192" s="453">
        <v>1000000</v>
      </c>
      <c r="ES192" s="453">
        <v>1000000</v>
      </c>
      <c r="ET192" s="453">
        <v>1000000</v>
      </c>
      <c r="EU192" s="453">
        <v>1000000</v>
      </c>
      <c r="EV192" s="453">
        <v>1000000</v>
      </c>
      <c r="EW192" s="453">
        <v>1000000</v>
      </c>
      <c r="EX192" s="453">
        <v>1000000</v>
      </c>
      <c r="EY192" s="453">
        <v>1000000</v>
      </c>
      <c r="EZ192" s="453">
        <v>1000000</v>
      </c>
      <c r="FA192" s="453">
        <v>1000000</v>
      </c>
    </row>
    <row r="193" spans="2:157" ht="20.100000000000001" customHeight="1">
      <c r="B193" s="161" t="s">
        <v>186</v>
      </c>
      <c r="C193" s="1" t="s">
        <v>187</v>
      </c>
      <c r="D193" s="1" t="s">
        <v>161</v>
      </c>
      <c r="E193" s="1" t="s">
        <v>162</v>
      </c>
      <c r="F193" s="1">
        <v>2</v>
      </c>
      <c r="G193" s="1" t="s">
        <v>161</v>
      </c>
      <c r="H193" s="1" t="s">
        <v>161</v>
      </c>
      <c r="I193" s="1" t="s">
        <v>161</v>
      </c>
      <c r="J193" s="1" t="s">
        <v>161</v>
      </c>
      <c r="K193" s="1" t="s">
        <v>161</v>
      </c>
      <c r="L193" s="1" t="s">
        <v>161</v>
      </c>
      <c r="M193" s="1" t="s">
        <v>161</v>
      </c>
      <c r="N193" s="1" t="s">
        <v>161</v>
      </c>
      <c r="O193" s="1" t="s">
        <v>161</v>
      </c>
      <c r="T193" s="291" t="s">
        <v>165</v>
      </c>
      <c r="U193" s="388"/>
      <c r="V193" s="170" t="s">
        <v>165</v>
      </c>
      <c r="W193" s="334">
        <f>(+SUMIFS('[1]SIIF 30 de Junio 2026'!$P$4:$P$749,'[1]SIIF 30 de Junio 2026'!$A$4:$A$749,$B193,'[1]SIIF 30 de Junio 2026'!$B$4:$B$749,$C193,'[1]SIIF 30 de Junio 2026'!$C$4:$C$749,$D193,'[1]SIIF 30 de Junio 2026'!$D$4:$D$749,$E193,'[1]SIIF 30 de Junio 2026'!$E$4:$E$749,$F193,'[1]SIIF 30 de Junio 2026'!$F$4:$F$749,$G193,'[1]SIIF 30 de Junio 2026'!$G$4:$G$749,$H193,'[1]SIIF 30 de Junio 2026'!$H$4:$H$749,$I193,'[1]SIIF 30 de Junio 2026'!$I$4:$I$749,$J193,'[1]SIIF 30 de Junio 2026'!$J$4:$J$749,$K193,'[1]SIIF 30 de Junio 2026'!$K$4:$K$749,$L193,'[1]SIIF 30 de Junio 2026'!$L$4:$L$749,$M193,'[1]SIIF 30 de Junio 2026'!$M$4:$M$749,$N193,'[1]SIIF 30 de Junio 2026'!$N$4:$N$749,$O193)/1000000)</f>
        <v>33414.990390999999</v>
      </c>
      <c r="X193" s="290">
        <v>0</v>
      </c>
      <c r="Y193" s="334">
        <f>(+SUMIFS('[1]SIIF 30 de Junio 2026'!$R$4:$R$749,'[1]SIIF 30 de Junio 2026'!$A$4:$A$749,$B193,'[1]SIIF 30 de Junio 2026'!$B$4:$B$749,$C193,'[1]SIIF 30 de Junio 2026'!$C$4:$C$749,$D193,'[1]SIIF 30 de Junio 2026'!$D$4:$D$749,$E193,'[1]SIIF 30 de Junio 2026'!$E$4:$E$749,$F193,'[1]SIIF 30 de Junio 2026'!$F$4:$F$749,$G193,'[1]SIIF 30 de Junio 2026'!$G$4:$G$749,$H193,'[1]SIIF 30 de Junio 2026'!$H$4:$H$749,$I193,'[1]SIIF 30 de Junio 2026'!$I$4:$I$749,$J193,'[1]SIIF 30 de Junio 2026'!$J$4:$J$749,$K193,'[1]SIIF 30 de Junio 2026'!$K$4:$K$749,$L193,'[1]SIIF 30 de Junio 2026'!$L$4:$L$749,$M193,'[1]SIIF 30 de Junio 2026'!$M$4:$M$749,$N193,'[1]SIIF 30 de Junio 2026'!$N$4:$N$749,$O193)/1000000)</f>
        <v>0</v>
      </c>
      <c r="Z193" s="290"/>
      <c r="AA193" s="334">
        <f>(+SUMIFS('[1]SIIF 30 de Junio 2026'!$Q$4:$Q$749,'[1]SIIF 30 de Junio 2026'!$A$4:$A$749,$B193,'[1]SIIF 30 de Junio 2026'!$B$4:$B$749,$C193,'[1]SIIF 30 de Junio 2026'!$C$4:$C$749,$D193,'[1]SIIF 30 de Junio 2026'!$D$4:$D$749,$E193,'[1]SIIF 30 de Junio 2026'!$E$4:$E$749,$F193,'[1]SIIF 30 de Junio 2026'!$F$4:$F$749,$G193,'[1]SIIF 30 de Junio 2026'!$G$4:$G$749,$H193,'[1]SIIF 30 de Junio 2026'!$H$4:$H$749,$I193,'[1]SIIF 30 de Junio 2026'!$I$4:$I$749,$J193,'[1]SIIF 30 de Junio 2026'!$J$4:$J$749,$K193,'[1]SIIF 30 de Junio 2026'!$K$4:$K$749,$L193,'[1]SIIF 30 de Junio 2026'!$L$4:$L$749,$M193,'[1]SIIF 30 de Junio 2026'!$M$4:$M$749,$N193,'[1]SIIF 30 de Junio 2026'!$N$4:$N$749,$O193)/1000000)</f>
        <v>0</v>
      </c>
      <c r="AB193" s="290"/>
      <c r="AC193" s="290"/>
      <c r="AD193" s="397">
        <f>W193-Y193+AA193</f>
        <v>33414.990390999999</v>
      </c>
      <c r="AE193" s="334">
        <f>(+SUMIFS('[1]SIIF 30 de Junio 2026'!$T$4:$T$749,'[1]SIIF 30 de Junio 2026'!$A$4:$A$749,$B193,'[1]SIIF 30 de Junio 2026'!$B$4:$B$749,$C193,'[1]SIIF 30 de Junio 2026'!$C$4:$C$749,$D193,'[1]SIIF 30 de Junio 2026'!$D$4:$D$749,$E193,'[1]SIIF 30 de Junio 2026'!$E$4:$E$749,$F193,'[1]SIIF 30 de Junio 2026'!$F$4:$F$749,$G193,'[1]SIIF 30 de Junio 2026'!$G$4:$G$749,$H193,'[1]SIIF 30 de Junio 2026'!$H$4:$H$749,$I193,'[1]SIIF 30 de Junio 2026'!$I$4:$I$749,$J193,'[1]SIIF 30 de Junio 2026'!$J$4:$J$749,$K193,'[1]SIIF 30 de Junio 2026'!$K$4:$K$749,$L193,'[1]SIIF 30 de Junio 2026'!$L$4:$L$749,$M193,'[1]SIIF 30 de Junio 2026'!$M$4:$M$749,$N193,'[1]SIIF 30 de Junio 2026'!$N$4:$N$749,$O193)/1000000)</f>
        <v>0</v>
      </c>
      <c r="AF193" s="334">
        <f>(+SUMIFS('[1]SIIF 30 de Junio 2026'!$U$4:$U$749,'[1]SIIF 30 de Junio 2026'!$A$4:$A$749,$B193,'[1]SIIF 30 de Junio 2026'!$B$4:$B$749,$C193,'[1]SIIF 30 de Junio 2026'!$C$4:$C$749,$D193,'[1]SIIF 30 de Junio 2026'!$D$4:$D$749,$E193,'[1]SIIF 30 de Junio 2026'!$E$4:$E$749,$F193,'[1]SIIF 30 de Junio 2026'!$F$4:$F$749,$G193,'[1]SIIF 30 de Junio 2026'!$G$4:$G$749,$H193,'[1]SIIF 30 de Junio 2026'!$H$4:$H$749,$I193,'[1]SIIF 30 de Junio 2026'!$I$4:$I$749,$J193,'[1]SIIF 30 de Junio 2026'!$J$4:$J$749,$K193,'[1]SIIF 30 de Junio 2026'!$K$4:$K$749,$L193,'[1]SIIF 30 de Junio 2026'!$L$4:$L$749,$M193,'[1]SIIF 30 de Junio 2026'!$M$4:$M$749,$N193,'[1]SIIF 30 de Junio 2026'!$N$4:$N$749,$O193)/1000000)</f>
        <v>30645.640831549998</v>
      </c>
      <c r="AG193" s="334">
        <f t="shared" si="558"/>
        <v>2769.3495594500018</v>
      </c>
      <c r="AH193" s="397">
        <f>+SUMIFS('[1]SIIF 30 de Junio 2026'!$W$4:$W$749,'[1]SIIF 30 de Junio 2026'!$A$4:$A$749,$B193,'[1]SIIF 30 de Junio 2026'!$B$4:$B$749,$C193,'[1]SIIF 30 de Junio 2026'!$C$4:$C$749,$D193,'[1]SIIF 30 de Junio 2026'!$D$4:$D$749,$E193,'[1]SIIF 30 de Junio 2026'!$E$4:$E$749,$F193,'[1]SIIF 30 de Junio 2026'!$F$4:$F$749,$G193,'[1]SIIF 30 de Junio 2026'!$G$4:$G$749,$H193,'[1]SIIF 30 de Junio 2026'!$H$4:$H$749,$I193,'[1]SIIF 30 de Junio 2026'!$I$4:$I$749,$J193,'[1]SIIF 30 de Junio 2026'!$J$4:$J$749,$K193,'[1]SIIF 30 de Junio 2026'!$K$4:$K$749,$L193,'[1]SIIF 30 de Junio 2026'!$L$4:$L$749,$M193,'[1]SIIF 30 de Junio 2026'!$M$4:$M$749,$N193,'[1]SIIF 30 de Junio 2026'!$N$4:$N$749,$O193)/1000000</f>
        <v>22710.394698029999</v>
      </c>
      <c r="AI193" s="173">
        <f>+AH193/AD193</f>
        <v>0.67964690195292776</v>
      </c>
      <c r="AJ193" s="212"/>
      <c r="AK193" s="240">
        <f>INDEX(CC193:CN193,MATCH($W$1,$CC$86:$CN$86,0))</f>
        <v>22515.392706999999</v>
      </c>
      <c r="AL193" s="240">
        <f t="shared" si="559"/>
        <v>195.00199102999977</v>
      </c>
      <c r="AM193" s="166">
        <f t="shared" si="550"/>
        <v>0.67381113816104221</v>
      </c>
      <c r="AN193" s="397">
        <f>+SUMIFS('[1]SIIF 30 de Junio 2026'!$X$4:$X$749,'[1]SIIF 30 de Junio 2026'!$A$4:$A$749,$B193,'[1]SIIF 30 de Junio 2026'!$B$4:$B$749,$C193,'[1]SIIF 30 de Junio 2026'!$C$4:$C$749,$D193,'[1]SIIF 30 de Junio 2026'!$D$4:$D$749,$E193,'[1]SIIF 30 de Junio 2026'!$E$4:$E$749,$F193,'[1]SIIF 30 de Junio 2026'!$F$4:$F$749,$G193,'[1]SIIF 30 de Junio 2026'!$G$4:$G$749,$H193,'[1]SIIF 30 de Junio 2026'!$H$4:$H$749,$I193,'[1]SIIF 30 de Junio 2026'!$I$4:$I$749,$J193,'[1]SIIF 30 de Junio 2026'!$J$4:$J$749,$K193,'[1]SIIF 30 de Junio 2026'!$K$4:$K$749,$L193,'[1]SIIF 30 de Junio 2026'!$L$4:$L$749,$M193,'[1]SIIF 30 de Junio 2026'!$M$4:$M$749,$N193,'[1]SIIF 30 de Junio 2026'!$N$4:$N$749,$O193)/1000000</f>
        <v>11658.40263407</v>
      </c>
      <c r="AO193" s="173">
        <f>+AN193/AD193</f>
        <v>0.34889738101526063</v>
      </c>
      <c r="AP193" s="212"/>
      <c r="AQ193" s="240">
        <f>INDEX(CP193:DA193,MATCH($W$1,$CP$86:$DA$86,0))</f>
        <v>9054.9358222673109</v>
      </c>
      <c r="AR193" s="240">
        <f t="shared" ref="AR193:AR196" si="562">+AN193-AQ193</f>
        <v>2603.4668118026893</v>
      </c>
      <c r="AS193" s="166">
        <f t="shared" si="551"/>
        <v>0.27098424139323318</v>
      </c>
      <c r="AT193" s="397">
        <f>+SUMIFS('[1]SIIF 30 de Junio 2026'!$Z$4:$Z$749,'[1]SIIF 30 de Junio 2026'!$A$4:$A$749,$B193,'[1]SIIF 30 de Junio 2026'!$B$4:$B$749,$C193,'[1]SIIF 30 de Junio 2026'!$C$4:$C$749,$D193,'[1]SIIF 30 de Junio 2026'!$D$4:$D$749,$E193,'[1]SIIF 30 de Junio 2026'!$E$4:$E$749,$F193,'[1]SIIF 30 de Junio 2026'!$F$4:$F$749,$G193,'[1]SIIF 30 de Junio 2026'!$G$4:$G$749,$H193,'[1]SIIF 30 de Junio 2026'!$H$4:$H$749,$I193,'[1]SIIF 30 de Junio 2026'!$I$4:$I$749,$J193,'[1]SIIF 30 de Junio 2026'!$J$4:$J$749,$K193,'[1]SIIF 30 de Junio 2026'!$K$4:$K$749,$L193,'[1]SIIF 30 de Junio 2026'!$L$4:$L$749,$M193,'[1]SIIF 30 de Junio 2026'!$M$4:$M$749,$N193,'[1]SIIF 30 de Junio 2026'!$N$4:$N$749,$O193)/1000000</f>
        <v>11501.600871659999</v>
      </c>
      <c r="AU193" s="173">
        <f>+AT193/AD193</f>
        <v>0.34420482355601223</v>
      </c>
      <c r="AV193" s="397">
        <f>+AD193-AH193</f>
        <v>10704.595692970001</v>
      </c>
      <c r="AW193" s="332">
        <f>+AH193-AN193</f>
        <v>11051.992063959999</v>
      </c>
      <c r="AX193" s="333">
        <f>+AD193-AN193</f>
        <v>21756.587756929999</v>
      </c>
      <c r="AY193" s="366"/>
      <c r="AZ193" s="186">
        <f>AD193*AS193</f>
        <v>9054.9358222673109</v>
      </c>
      <c r="BA193" s="168">
        <f>IF(AND(AZ193=0,AN193&gt;AZ193),1,IFERROR(AN193/AZ193,1))</f>
        <v>1.2875190794174833</v>
      </c>
      <c r="BC193" s="246">
        <v>0.50131393597233609</v>
      </c>
      <c r="BD193" s="246">
        <v>0.53029194242002919</v>
      </c>
      <c r="BE193" s="246">
        <v>0.55926994886772219</v>
      </c>
      <c r="BF193" s="246">
        <v>0.58824795531541529</v>
      </c>
      <c r="BG193" s="246">
        <v>0.64064339535964043</v>
      </c>
      <c r="BH193" s="246">
        <v>0.67381113816104221</v>
      </c>
      <c r="BI193" s="246">
        <v>0.70697888096244399</v>
      </c>
      <c r="BJ193" s="246">
        <v>0.74014662376384577</v>
      </c>
      <c r="BK193" s="246">
        <v>0.79211729901107664</v>
      </c>
      <c r="BL193" s="246">
        <v>0.84408797425830751</v>
      </c>
      <c r="BM193" s="246">
        <v>0.89605864950553837</v>
      </c>
      <c r="BN193" s="246">
        <v>1</v>
      </c>
      <c r="BP193" s="246">
        <v>0</v>
      </c>
      <c r="BQ193" s="246">
        <v>4.7445777703776504E-2</v>
      </c>
      <c r="BR193" s="246">
        <v>9.8652238042678642E-2</v>
      </c>
      <c r="BS193" s="246">
        <v>0.16562241917703213</v>
      </c>
      <c r="BT193" s="246">
        <v>0.2230745118699986</v>
      </c>
      <c r="BU193" s="246">
        <v>0.27098424139323318</v>
      </c>
      <c r="BV193" s="246">
        <v>0.32703913241948618</v>
      </c>
      <c r="BW193" s="246">
        <v>0.388801789210445</v>
      </c>
      <c r="BX193" s="246">
        <v>0.5128208647092517</v>
      </c>
      <c r="BY193" s="246">
        <v>0.59296950538312521</v>
      </c>
      <c r="BZ193" s="246">
        <v>0.66517644970293421</v>
      </c>
      <c r="CA193" s="246">
        <v>1</v>
      </c>
      <c r="CC193" s="452">
        <f t="shared" si="560"/>
        <v>16751.40035339</v>
      </c>
      <c r="CD193" s="452">
        <f t="shared" si="560"/>
        <v>17719.700160389999</v>
      </c>
      <c r="CE193" s="452">
        <f t="shared" si="560"/>
        <v>18687.999967389998</v>
      </c>
      <c r="CF193" s="452">
        <f t="shared" si="560"/>
        <v>19656.299774389998</v>
      </c>
      <c r="CG193" s="452">
        <f t="shared" si="560"/>
        <v>21407.0929</v>
      </c>
      <c r="CH193" s="452">
        <f t="shared" si="560"/>
        <v>22515.392706999999</v>
      </c>
      <c r="CI193" s="452">
        <f t="shared" si="560"/>
        <v>23623.692513999998</v>
      </c>
      <c r="CJ193" s="452">
        <f t="shared" si="560"/>
        <v>24731.992321000002</v>
      </c>
      <c r="CK193" s="452">
        <f t="shared" si="560"/>
        <v>26468.591935</v>
      </c>
      <c r="CL193" s="452">
        <f t="shared" si="560"/>
        <v>28205.191548999999</v>
      </c>
      <c r="CM193" s="452">
        <f t="shared" si="560"/>
        <v>29941.791163000002</v>
      </c>
      <c r="CN193" s="452">
        <f t="shared" si="560"/>
        <v>33414.990390999999</v>
      </c>
      <c r="CP193" s="453">
        <f t="shared" ref="CP193:CP196" si="563">DP193/EP193</f>
        <v>0</v>
      </c>
      <c r="CQ193" s="453">
        <f t="shared" si="561"/>
        <v>1585.400206065214</v>
      </c>
      <c r="CR193" s="453">
        <f t="shared" si="561"/>
        <v>3296.4635862467512</v>
      </c>
      <c r="CS193" s="453">
        <f t="shared" si="561"/>
        <v>5534.2715453347028</v>
      </c>
      <c r="CT193" s="453">
        <f t="shared" si="561"/>
        <v>7454.032670613019</v>
      </c>
      <c r="CU193" s="453">
        <f t="shared" si="561"/>
        <v>9054.9358222673109</v>
      </c>
      <c r="CV193" s="453">
        <f t="shared" si="561"/>
        <v>10928.009467278107</v>
      </c>
      <c r="CW193" s="453">
        <f t="shared" si="561"/>
        <v>12991.808050470627</v>
      </c>
      <c r="CX193" s="453">
        <f t="shared" si="561"/>
        <v>17135.904266563957</v>
      </c>
      <c r="CY193" s="453">
        <f t="shared" si="561"/>
        <v>19814.07032453315</v>
      </c>
      <c r="CZ193" s="453">
        <f t="shared" si="561"/>
        <v>22226.864675143039</v>
      </c>
      <c r="DA193" s="453">
        <f t="shared" si="561"/>
        <v>33414.990390999999</v>
      </c>
      <c r="DC193" s="452">
        <v>16751400353.389999</v>
      </c>
      <c r="DD193" s="453">
        <v>17719700160.389999</v>
      </c>
      <c r="DE193" s="453">
        <v>18687999967.389999</v>
      </c>
      <c r="DF193" s="453">
        <v>19656299774.389999</v>
      </c>
      <c r="DG193" s="453">
        <v>21407092900</v>
      </c>
      <c r="DH193" s="453">
        <v>22515392707</v>
      </c>
      <c r="DI193" s="453">
        <v>23623692514</v>
      </c>
      <c r="DJ193" s="453">
        <v>24731992321</v>
      </c>
      <c r="DK193" s="453">
        <v>26468591935</v>
      </c>
      <c r="DL193" s="453">
        <v>28205191549</v>
      </c>
      <c r="DM193" s="453">
        <v>29941791163</v>
      </c>
      <c r="DN193" s="453">
        <v>33414990391</v>
      </c>
      <c r="DP193" s="453">
        <v>0</v>
      </c>
      <c r="DQ193" s="453">
        <v>1585400206.0652139</v>
      </c>
      <c r="DR193" s="453">
        <v>3296463586.2467513</v>
      </c>
      <c r="DS193" s="453">
        <v>5534271545.3347025</v>
      </c>
      <c r="DT193" s="453">
        <v>7454032670.613019</v>
      </c>
      <c r="DU193" s="453">
        <v>9054935822.2673111</v>
      </c>
      <c r="DV193" s="453">
        <v>10928009467.278107</v>
      </c>
      <c r="DW193" s="453">
        <v>12991808050.470627</v>
      </c>
      <c r="DX193" s="453">
        <v>17135904266.563957</v>
      </c>
      <c r="DY193" s="453">
        <v>19814070324.53315</v>
      </c>
      <c r="DZ193" s="453">
        <v>22226864675.14304</v>
      </c>
      <c r="EA193" s="453">
        <v>33414990391</v>
      </c>
      <c r="EC193" s="452">
        <v>1000000</v>
      </c>
      <c r="ED193" s="453">
        <v>1000000</v>
      </c>
      <c r="EE193" s="453">
        <v>1000000</v>
      </c>
      <c r="EF193" s="453">
        <v>1000000</v>
      </c>
      <c r="EG193" s="453">
        <v>1000000</v>
      </c>
      <c r="EH193" s="453">
        <v>1000000</v>
      </c>
      <c r="EI193" s="453">
        <v>1000000</v>
      </c>
      <c r="EJ193" s="453">
        <v>1000000</v>
      </c>
      <c r="EK193" s="453">
        <v>1000000</v>
      </c>
      <c r="EL193" s="453">
        <v>1000000</v>
      </c>
      <c r="EM193" s="453">
        <v>1000000</v>
      </c>
      <c r="EN193" s="453">
        <v>1000000</v>
      </c>
      <c r="EP193" s="453">
        <v>1000000</v>
      </c>
      <c r="EQ193" s="453">
        <v>1000000</v>
      </c>
      <c r="ER193" s="453">
        <v>1000000</v>
      </c>
      <c r="ES193" s="453">
        <v>1000000</v>
      </c>
      <c r="ET193" s="453">
        <v>1000000</v>
      </c>
      <c r="EU193" s="453">
        <v>1000000</v>
      </c>
      <c r="EV193" s="453">
        <v>1000000</v>
      </c>
      <c r="EW193" s="453">
        <v>1000000</v>
      </c>
      <c r="EX193" s="453">
        <v>1000000</v>
      </c>
      <c r="EY193" s="453">
        <v>1000000</v>
      </c>
      <c r="EZ193" s="453">
        <v>1000000</v>
      </c>
      <c r="FA193" s="453">
        <v>1000000</v>
      </c>
    </row>
    <row r="194" spans="2:157" ht="20.100000000000001" customHeight="1">
      <c r="B194" s="161" t="s">
        <v>186</v>
      </c>
      <c r="C194" s="1" t="s">
        <v>187</v>
      </c>
      <c r="D194" s="1" t="s">
        <v>161</v>
      </c>
      <c r="E194" s="1" t="s">
        <v>162</v>
      </c>
      <c r="F194" s="1">
        <v>3</v>
      </c>
      <c r="G194" s="1" t="s">
        <v>161</v>
      </c>
      <c r="H194" s="1" t="s">
        <v>161</v>
      </c>
      <c r="I194" s="1" t="s">
        <v>161</v>
      </c>
      <c r="J194" s="1" t="s">
        <v>161</v>
      </c>
      <c r="K194" s="1" t="s">
        <v>161</v>
      </c>
      <c r="L194" s="1" t="s">
        <v>161</v>
      </c>
      <c r="M194" s="1" t="s">
        <v>161</v>
      </c>
      <c r="N194" s="1" t="s">
        <v>161</v>
      </c>
      <c r="O194" s="1" t="s">
        <v>161</v>
      </c>
      <c r="T194" s="291" t="s">
        <v>166</v>
      </c>
      <c r="U194" s="388"/>
      <c r="V194" s="170" t="s">
        <v>166</v>
      </c>
      <c r="W194" s="334">
        <f>(+SUMIFS('[1]SIIF 30 de Junio 2026'!$P$4:$P$749,'[1]SIIF 30 de Junio 2026'!$A$4:$A$749,$B194,'[1]SIIF 30 de Junio 2026'!$B$4:$B$749,$C194,'[1]SIIF 30 de Junio 2026'!$C$4:$C$749,$D194,'[1]SIIF 30 de Junio 2026'!$D$4:$D$749,$E194,'[1]SIIF 30 de Junio 2026'!$E$4:$E$749,$F194,'[1]SIIF 30 de Junio 2026'!$F$4:$F$749,$G194,'[1]SIIF 30 de Junio 2026'!$G$4:$G$749,$H194,'[1]SIIF 30 de Junio 2026'!$H$4:$H$749,$I194,'[1]SIIF 30 de Junio 2026'!$I$4:$I$749,$J194,'[1]SIIF 30 de Junio 2026'!$J$4:$J$749,$K194,'[1]SIIF 30 de Junio 2026'!$K$4:$K$749,$L194,'[1]SIIF 30 de Junio 2026'!$L$4:$L$749,$M194,'[1]SIIF 30 de Junio 2026'!$M$4:$M$749,$N194,'[1]SIIF 30 de Junio 2026'!$N$4:$N$749,$O194)/1000000)</f>
        <v>27391.145</v>
      </c>
      <c r="X194" s="290">
        <v>0</v>
      </c>
      <c r="Y194" s="334">
        <f>(+SUMIFS('[1]SIIF 30 de Junio 2026'!$R$4:$R$749,'[1]SIIF 30 de Junio 2026'!$A$4:$A$749,$B194,'[1]SIIF 30 de Junio 2026'!$B$4:$B$749,$C194,'[1]SIIF 30 de Junio 2026'!$C$4:$C$749,$D194,'[1]SIIF 30 de Junio 2026'!$D$4:$D$749,$E194,'[1]SIIF 30 de Junio 2026'!$E$4:$E$749,$F194,'[1]SIIF 30 de Junio 2026'!$F$4:$F$749,$G194,'[1]SIIF 30 de Junio 2026'!$G$4:$G$749,$H194,'[1]SIIF 30 de Junio 2026'!$H$4:$H$749,$I194,'[1]SIIF 30 de Junio 2026'!$I$4:$I$749,$J194,'[1]SIIF 30 de Junio 2026'!$J$4:$J$749,$K194,'[1]SIIF 30 de Junio 2026'!$K$4:$K$749,$L194,'[1]SIIF 30 de Junio 2026'!$L$4:$L$749,$M194,'[1]SIIF 30 de Junio 2026'!$M$4:$M$749,$N194,'[1]SIIF 30 de Junio 2026'!$N$4:$N$749,$O194)/1000000)</f>
        <v>5514.6539000000002</v>
      </c>
      <c r="Z194" s="290"/>
      <c r="AA194" s="334">
        <f>(+SUMIFS('[1]SIIF 30 de Junio 2026'!$Q$4:$Q$749,'[1]SIIF 30 de Junio 2026'!$A$4:$A$749,$B194,'[1]SIIF 30 de Junio 2026'!$B$4:$B$749,$C194,'[1]SIIF 30 de Junio 2026'!$C$4:$C$749,$D194,'[1]SIIF 30 de Junio 2026'!$D$4:$D$749,$E194,'[1]SIIF 30 de Junio 2026'!$E$4:$E$749,$F194,'[1]SIIF 30 de Junio 2026'!$F$4:$F$749,$G194,'[1]SIIF 30 de Junio 2026'!$G$4:$G$749,$H194,'[1]SIIF 30 de Junio 2026'!$H$4:$H$749,$I194,'[1]SIIF 30 de Junio 2026'!$I$4:$I$749,$J194,'[1]SIIF 30 de Junio 2026'!$J$4:$J$749,$K194,'[1]SIIF 30 de Junio 2026'!$K$4:$K$749,$L194,'[1]SIIF 30 de Junio 2026'!$L$4:$L$749,$M194,'[1]SIIF 30 de Junio 2026'!$M$4:$M$749,$N194,'[1]SIIF 30 de Junio 2026'!$N$4:$N$749,$O194)/1000000)</f>
        <v>5514.6539000000002</v>
      </c>
      <c r="AB194" s="290"/>
      <c r="AC194" s="290"/>
      <c r="AD194" s="397">
        <f>W194-Y194+AA194</f>
        <v>27391.145</v>
      </c>
      <c r="AE194" s="334">
        <f>(+SUMIFS('[1]SIIF 30 de Junio 2026'!$T$4:$T$749,'[1]SIIF 30 de Junio 2026'!$A$4:$A$749,$B194,'[1]SIIF 30 de Junio 2026'!$B$4:$B$749,$C194,'[1]SIIF 30 de Junio 2026'!$C$4:$C$749,$D194,'[1]SIIF 30 de Junio 2026'!$D$4:$D$749,$E194,'[1]SIIF 30 de Junio 2026'!$E$4:$E$749,$F194,'[1]SIIF 30 de Junio 2026'!$F$4:$F$749,$G194,'[1]SIIF 30 de Junio 2026'!$G$4:$G$749,$H194,'[1]SIIF 30 de Junio 2026'!$H$4:$H$749,$I194,'[1]SIIF 30 de Junio 2026'!$I$4:$I$749,$J194,'[1]SIIF 30 de Junio 2026'!$J$4:$J$749,$K194,'[1]SIIF 30 de Junio 2026'!$K$4:$K$749,$L194,'[1]SIIF 30 de Junio 2026'!$L$4:$L$749,$M194,'[1]SIIF 30 de Junio 2026'!$M$4:$M$749,$N194,'[1]SIIF 30 de Junio 2026'!$N$4:$N$749,$O194)/1000000)</f>
        <v>960.446867</v>
      </c>
      <c r="AF194" s="334">
        <f>(+SUMIFS('[1]SIIF 30 de Junio 2026'!$U$4:$U$749,'[1]SIIF 30 de Junio 2026'!$A$4:$A$749,$B194,'[1]SIIF 30 de Junio 2026'!$B$4:$B$749,$C194,'[1]SIIF 30 de Junio 2026'!$C$4:$C$749,$D194,'[1]SIIF 30 de Junio 2026'!$D$4:$D$749,$E194,'[1]SIIF 30 de Junio 2026'!$E$4:$E$749,$F194,'[1]SIIF 30 de Junio 2026'!$F$4:$F$749,$G194,'[1]SIIF 30 de Junio 2026'!$G$4:$G$749,$H194,'[1]SIIF 30 de Junio 2026'!$H$4:$H$749,$I194,'[1]SIIF 30 de Junio 2026'!$I$4:$I$749,$J194,'[1]SIIF 30 de Junio 2026'!$J$4:$J$749,$K194,'[1]SIIF 30 de Junio 2026'!$K$4:$K$749,$L194,'[1]SIIF 30 de Junio 2026'!$L$4:$L$749,$M194,'[1]SIIF 30 de Junio 2026'!$M$4:$M$749,$N194,'[1]SIIF 30 de Junio 2026'!$N$4:$N$749,$O194)/1000000)</f>
        <v>23632.528748000001</v>
      </c>
      <c r="AG194" s="334">
        <f t="shared" si="558"/>
        <v>2798.1693850000011</v>
      </c>
      <c r="AH194" s="397">
        <f>+SUMIFS('[1]SIIF 30 de Junio 2026'!$W$4:$W$749,'[1]SIIF 30 de Junio 2026'!$A$4:$A$749,$B194,'[1]SIIF 30 de Junio 2026'!$B$4:$B$749,$C194,'[1]SIIF 30 de Junio 2026'!$C$4:$C$749,$D194,'[1]SIIF 30 de Junio 2026'!$D$4:$D$749,$E194,'[1]SIIF 30 de Junio 2026'!$E$4:$E$749,$F194,'[1]SIIF 30 de Junio 2026'!$F$4:$F$749,$G194,'[1]SIIF 30 de Junio 2026'!$G$4:$G$749,$H194,'[1]SIIF 30 de Junio 2026'!$H$4:$H$749,$I194,'[1]SIIF 30 de Junio 2026'!$I$4:$I$749,$J194,'[1]SIIF 30 de Junio 2026'!$J$4:$J$749,$K194,'[1]SIIF 30 de Junio 2026'!$K$4:$K$749,$L194,'[1]SIIF 30 de Junio 2026'!$L$4:$L$749,$M194,'[1]SIIF 30 de Junio 2026'!$M$4:$M$749,$N194,'[1]SIIF 30 de Junio 2026'!$N$4:$N$749,$O194)/1000000</f>
        <v>20238.338445000001</v>
      </c>
      <c r="AI194" s="173">
        <f>+AH194/AD194</f>
        <v>0.73886427328978033</v>
      </c>
      <c r="AJ194" s="212"/>
      <c r="AK194" s="240">
        <f>INDEX(CC194:CN194,MATCH($W$1,$CC$86:$CN$86,0))</f>
        <v>14763.603999999999</v>
      </c>
      <c r="AL194" s="240">
        <f t="shared" si="559"/>
        <v>5474.7344450000019</v>
      </c>
      <c r="AM194" s="166">
        <f t="shared" si="550"/>
        <v>0.53899185302403385</v>
      </c>
      <c r="AN194" s="397">
        <f>+SUMIFS('[1]SIIF 30 de Junio 2026'!$X$4:$X$749,'[1]SIIF 30 de Junio 2026'!$A$4:$A$749,$B194,'[1]SIIF 30 de Junio 2026'!$B$4:$B$749,$C194,'[1]SIIF 30 de Junio 2026'!$C$4:$C$749,$D194,'[1]SIIF 30 de Junio 2026'!$D$4:$D$749,$E194,'[1]SIIF 30 de Junio 2026'!$E$4:$E$749,$F194,'[1]SIIF 30 de Junio 2026'!$F$4:$F$749,$G194,'[1]SIIF 30 de Junio 2026'!$G$4:$G$749,$H194,'[1]SIIF 30 de Junio 2026'!$H$4:$H$749,$I194,'[1]SIIF 30 de Junio 2026'!$I$4:$I$749,$J194,'[1]SIIF 30 de Junio 2026'!$J$4:$J$749,$K194,'[1]SIIF 30 de Junio 2026'!$K$4:$K$749,$L194,'[1]SIIF 30 de Junio 2026'!$L$4:$L$749,$M194,'[1]SIIF 30 de Junio 2026'!$M$4:$M$749,$N194,'[1]SIIF 30 de Junio 2026'!$N$4:$N$749,$O194)/1000000</f>
        <v>13323.125445</v>
      </c>
      <c r="AO194" s="173">
        <f>+AN194/AD194</f>
        <v>0.48640264746143325</v>
      </c>
      <c r="AP194" s="212"/>
      <c r="AQ194" s="240">
        <f>INDEX(CP194:DA194,MATCH($W$1,$CP$86:$DA$86,0))</f>
        <v>12677.893</v>
      </c>
      <c r="AR194" s="240">
        <f t="shared" si="562"/>
        <v>645.23244499999964</v>
      </c>
      <c r="AS194" s="166">
        <f t="shared" si="551"/>
        <v>0.46284640528900856</v>
      </c>
      <c r="AT194" s="397">
        <f>+SUMIFS('[1]SIIF 30 de Junio 2026'!$Z$4:$Z$749,'[1]SIIF 30 de Junio 2026'!$A$4:$A$749,$B194,'[1]SIIF 30 de Junio 2026'!$B$4:$B$749,$C194,'[1]SIIF 30 de Junio 2026'!$C$4:$C$749,$D194,'[1]SIIF 30 de Junio 2026'!$D$4:$D$749,$E194,'[1]SIIF 30 de Junio 2026'!$E$4:$E$749,$F194,'[1]SIIF 30 de Junio 2026'!$F$4:$F$749,$G194,'[1]SIIF 30 de Junio 2026'!$G$4:$G$749,$H194,'[1]SIIF 30 de Junio 2026'!$H$4:$H$749,$I194,'[1]SIIF 30 de Junio 2026'!$I$4:$I$749,$J194,'[1]SIIF 30 de Junio 2026'!$J$4:$J$749,$K194,'[1]SIIF 30 de Junio 2026'!$K$4:$K$749,$L194,'[1]SIIF 30 de Junio 2026'!$L$4:$L$749,$M194,'[1]SIIF 30 de Junio 2026'!$M$4:$M$749,$N194,'[1]SIIF 30 de Junio 2026'!$N$4:$N$749,$O194)/1000000</f>
        <v>13323.125445</v>
      </c>
      <c r="AU194" s="173">
        <f>+AT194/AD194</f>
        <v>0.48640264746143325</v>
      </c>
      <c r="AV194" s="397">
        <f>+AD194-AH194</f>
        <v>7152.8065549999992</v>
      </c>
      <c r="AW194" s="332">
        <f>+AH194-AN194</f>
        <v>6915.2130000000016</v>
      </c>
      <c r="AX194" s="333">
        <f>+AD194-AN194</f>
        <v>14068.019555000001</v>
      </c>
      <c r="AY194" s="366"/>
      <c r="AZ194" s="186">
        <f>AD194*AS194</f>
        <v>12677.893</v>
      </c>
      <c r="BA194" s="168">
        <f>IF(AND(AZ194=0,AN194&gt;AZ194),1,IFERROR(AN194/AZ194,1))</f>
        <v>1.0508942964733967</v>
      </c>
      <c r="BC194" s="246">
        <v>0</v>
      </c>
      <c r="BD194" s="246">
        <v>0</v>
      </c>
      <c r="BE194" s="246">
        <v>0.46284640528900856</v>
      </c>
      <c r="BF194" s="246">
        <v>0.46284640528900856</v>
      </c>
      <c r="BG194" s="246">
        <v>0.46284640528900856</v>
      </c>
      <c r="BH194" s="246">
        <v>0.53899185302403385</v>
      </c>
      <c r="BI194" s="246">
        <v>0.53899185302403385</v>
      </c>
      <c r="BJ194" s="246">
        <v>0.53899185302403385</v>
      </c>
      <c r="BK194" s="246">
        <v>1</v>
      </c>
      <c r="BL194" s="246">
        <v>1</v>
      </c>
      <c r="BM194" s="246">
        <v>1</v>
      </c>
      <c r="BN194" s="246">
        <v>1</v>
      </c>
      <c r="BP194" s="246">
        <v>0</v>
      </c>
      <c r="BQ194" s="246">
        <v>0</v>
      </c>
      <c r="BR194" s="246">
        <v>0.46284640528900856</v>
      </c>
      <c r="BS194" s="246">
        <v>0.46284640528900856</v>
      </c>
      <c r="BT194" s="246">
        <v>0.46284640528900856</v>
      </c>
      <c r="BU194" s="246">
        <v>0.46284640528900856</v>
      </c>
      <c r="BV194" s="246">
        <v>0.53899185302403385</v>
      </c>
      <c r="BW194" s="246">
        <v>0.53899185302403385</v>
      </c>
      <c r="BX194" s="246">
        <v>0.65424388976802539</v>
      </c>
      <c r="BY194" s="246">
        <v>0.76949592651201693</v>
      </c>
      <c r="BZ194" s="246">
        <v>0.88474796325600846</v>
      </c>
      <c r="CA194" s="246">
        <v>1</v>
      </c>
      <c r="CC194" s="452">
        <f t="shared" si="560"/>
        <v>0</v>
      </c>
      <c r="CD194" s="452">
        <f t="shared" si="560"/>
        <v>0</v>
      </c>
      <c r="CE194" s="452">
        <f t="shared" si="560"/>
        <v>12677.893</v>
      </c>
      <c r="CF194" s="452">
        <f t="shared" si="560"/>
        <v>12677.893</v>
      </c>
      <c r="CG194" s="452">
        <f t="shared" si="560"/>
        <v>12677.893</v>
      </c>
      <c r="CH194" s="452">
        <f t="shared" si="560"/>
        <v>14763.603999999999</v>
      </c>
      <c r="CI194" s="452">
        <f t="shared" si="560"/>
        <v>14763.603999999999</v>
      </c>
      <c r="CJ194" s="452">
        <f t="shared" si="560"/>
        <v>14763.603999999999</v>
      </c>
      <c r="CK194" s="452">
        <f t="shared" si="560"/>
        <v>27391.145</v>
      </c>
      <c r="CL194" s="452">
        <f t="shared" si="560"/>
        <v>27391.145</v>
      </c>
      <c r="CM194" s="452">
        <f t="shared" si="560"/>
        <v>27391.145</v>
      </c>
      <c r="CN194" s="452">
        <f t="shared" si="560"/>
        <v>27391.145</v>
      </c>
      <c r="CP194" s="453">
        <f t="shared" si="563"/>
        <v>0</v>
      </c>
      <c r="CQ194" s="453">
        <f t="shared" si="561"/>
        <v>0</v>
      </c>
      <c r="CR194" s="453">
        <f t="shared" si="561"/>
        <v>12677.893</v>
      </c>
      <c r="CS194" s="453">
        <f t="shared" si="561"/>
        <v>12677.893</v>
      </c>
      <c r="CT194" s="453">
        <f t="shared" si="561"/>
        <v>12677.893</v>
      </c>
      <c r="CU194" s="453">
        <f t="shared" si="561"/>
        <v>12677.893</v>
      </c>
      <c r="CV194" s="453">
        <f t="shared" si="561"/>
        <v>14763.603999999999</v>
      </c>
      <c r="CW194" s="453">
        <f t="shared" si="561"/>
        <v>14763.603999999999</v>
      </c>
      <c r="CX194" s="453">
        <f t="shared" si="561"/>
        <v>17920.489249999999</v>
      </c>
      <c r="CY194" s="453">
        <f t="shared" si="561"/>
        <v>21077.374500000002</v>
      </c>
      <c r="CZ194" s="453">
        <f t="shared" si="561"/>
        <v>24234.259750000001</v>
      </c>
      <c r="DA194" s="453">
        <f t="shared" si="561"/>
        <v>27391.145</v>
      </c>
      <c r="DC194" s="452">
        <v>0</v>
      </c>
      <c r="DD194" s="453">
        <v>0</v>
      </c>
      <c r="DE194" s="453">
        <v>12677893000</v>
      </c>
      <c r="DF194" s="453">
        <v>12677893000</v>
      </c>
      <c r="DG194" s="453">
        <v>12677893000</v>
      </c>
      <c r="DH194" s="453">
        <v>14763604000</v>
      </c>
      <c r="DI194" s="453">
        <v>14763604000</v>
      </c>
      <c r="DJ194" s="453">
        <v>14763604000</v>
      </c>
      <c r="DK194" s="453">
        <v>27391145000</v>
      </c>
      <c r="DL194" s="453">
        <v>27391145000</v>
      </c>
      <c r="DM194" s="453">
        <v>27391145000</v>
      </c>
      <c r="DN194" s="453">
        <v>27391145000</v>
      </c>
      <c r="DP194" s="453">
        <v>0</v>
      </c>
      <c r="DQ194" s="453">
        <v>0</v>
      </c>
      <c r="DR194" s="453">
        <v>12677893000</v>
      </c>
      <c r="DS194" s="453">
        <v>12677893000</v>
      </c>
      <c r="DT194" s="453">
        <v>12677893000</v>
      </c>
      <c r="DU194" s="453">
        <v>12677893000</v>
      </c>
      <c r="DV194" s="453">
        <v>14763604000</v>
      </c>
      <c r="DW194" s="453">
        <v>14763604000</v>
      </c>
      <c r="DX194" s="453">
        <v>17920489250</v>
      </c>
      <c r="DY194" s="453">
        <v>21077374500</v>
      </c>
      <c r="DZ194" s="453">
        <v>24234259750</v>
      </c>
      <c r="EA194" s="453">
        <v>27391145000</v>
      </c>
      <c r="EC194" s="452">
        <v>1000000</v>
      </c>
      <c r="ED194" s="453">
        <v>1000000</v>
      </c>
      <c r="EE194" s="453">
        <v>1000000</v>
      </c>
      <c r="EF194" s="453">
        <v>1000000</v>
      </c>
      <c r="EG194" s="453">
        <v>1000000</v>
      </c>
      <c r="EH194" s="453">
        <v>1000000</v>
      </c>
      <c r="EI194" s="453">
        <v>1000000</v>
      </c>
      <c r="EJ194" s="453">
        <v>1000000</v>
      </c>
      <c r="EK194" s="453">
        <v>1000000</v>
      </c>
      <c r="EL194" s="453">
        <v>1000000</v>
      </c>
      <c r="EM194" s="453">
        <v>1000000</v>
      </c>
      <c r="EN194" s="453">
        <v>1000000</v>
      </c>
      <c r="EP194" s="453">
        <v>1000000</v>
      </c>
      <c r="EQ194" s="453">
        <v>1000000</v>
      </c>
      <c r="ER194" s="453">
        <v>1000000</v>
      </c>
      <c r="ES194" s="453">
        <v>1000000</v>
      </c>
      <c r="ET194" s="453">
        <v>1000000</v>
      </c>
      <c r="EU194" s="453">
        <v>1000000</v>
      </c>
      <c r="EV194" s="453">
        <v>1000000</v>
      </c>
      <c r="EW194" s="453">
        <v>1000000</v>
      </c>
      <c r="EX194" s="453">
        <v>1000000</v>
      </c>
      <c r="EY194" s="453">
        <v>1000000</v>
      </c>
      <c r="EZ194" s="453">
        <v>1000000</v>
      </c>
      <c r="FA194" s="453">
        <v>1000000</v>
      </c>
    </row>
    <row r="195" spans="2:157" ht="20.100000000000001" customHeight="1">
      <c r="B195" s="161" t="s">
        <v>186</v>
      </c>
      <c r="C195" s="1" t="s">
        <v>187</v>
      </c>
      <c r="D195" s="1" t="s">
        <v>161</v>
      </c>
      <c r="E195" s="1" t="s">
        <v>162</v>
      </c>
      <c r="F195" s="1">
        <v>5</v>
      </c>
      <c r="G195" s="1" t="s">
        <v>161</v>
      </c>
      <c r="H195" s="1" t="s">
        <v>161</v>
      </c>
      <c r="I195" s="1" t="s">
        <v>161</v>
      </c>
      <c r="J195" s="1" t="s">
        <v>161</v>
      </c>
      <c r="K195" s="1" t="s">
        <v>161</v>
      </c>
      <c r="L195" s="1" t="s">
        <v>161</v>
      </c>
      <c r="M195" s="1" t="s">
        <v>161</v>
      </c>
      <c r="N195" s="1" t="s">
        <v>161</v>
      </c>
      <c r="O195" s="1" t="s">
        <v>161</v>
      </c>
      <c r="T195" s="291" t="s">
        <v>295</v>
      </c>
      <c r="U195" s="388"/>
      <c r="V195" s="170" t="s">
        <v>295</v>
      </c>
      <c r="W195" s="334">
        <f>(+SUMIFS('[1]SIIF 30 de Junio 2026'!$P$4:$P$749,'[1]SIIF 30 de Junio 2026'!$A$4:$A$749,$B195,'[1]SIIF 30 de Junio 2026'!$B$4:$B$749,$C195,'[1]SIIF 30 de Junio 2026'!$C$4:$C$749,$D195,'[1]SIIF 30 de Junio 2026'!$D$4:$D$749,$E195,'[1]SIIF 30 de Junio 2026'!$E$4:$E$749,$F195,'[1]SIIF 30 de Junio 2026'!$F$4:$F$749,$G195,'[1]SIIF 30 de Junio 2026'!$G$4:$G$749,$H195,'[1]SIIF 30 de Junio 2026'!$H$4:$H$749,$I195,'[1]SIIF 30 de Junio 2026'!$I$4:$I$749,$J195,'[1]SIIF 30 de Junio 2026'!$J$4:$J$749,$K195,'[1]SIIF 30 de Junio 2026'!$K$4:$K$749,$L195,'[1]SIIF 30 de Junio 2026'!$L$4:$L$749,$M195,'[1]SIIF 30 de Junio 2026'!$M$4:$M$749,$N195,'[1]SIIF 30 de Junio 2026'!$N$4:$N$749,$O195)/1000000)</f>
        <v>0</v>
      </c>
      <c r="X195" s="290">
        <v>0</v>
      </c>
      <c r="Y195" s="334">
        <f>(+SUMIFS('[1]SIIF 30 de Junio 2026'!$R$4:$R$749,'[1]SIIF 30 de Junio 2026'!$A$4:$A$749,$B195,'[1]SIIF 30 de Junio 2026'!$B$4:$B$749,$C195,'[1]SIIF 30 de Junio 2026'!$C$4:$C$749,$D195,'[1]SIIF 30 de Junio 2026'!$D$4:$D$749,$E195,'[1]SIIF 30 de Junio 2026'!$E$4:$E$749,$F195,'[1]SIIF 30 de Junio 2026'!$F$4:$F$749,$G195,'[1]SIIF 30 de Junio 2026'!$G$4:$G$749,$H195,'[1]SIIF 30 de Junio 2026'!$H$4:$H$749,$I195,'[1]SIIF 30 de Junio 2026'!$I$4:$I$749,$J195,'[1]SIIF 30 de Junio 2026'!$J$4:$J$749,$K195,'[1]SIIF 30 de Junio 2026'!$K$4:$K$749,$L195,'[1]SIIF 30 de Junio 2026'!$L$4:$L$749,$M195,'[1]SIIF 30 de Junio 2026'!$M$4:$M$749,$N195,'[1]SIIF 30 de Junio 2026'!$N$4:$N$749,$O195)/1000000)</f>
        <v>0</v>
      </c>
      <c r="Z195" s="290"/>
      <c r="AA195" s="334">
        <f>(+SUMIFS('[1]SIIF 30 de Junio 2026'!$Q$4:$Q$749,'[1]SIIF 30 de Junio 2026'!$A$4:$A$749,$B195,'[1]SIIF 30 de Junio 2026'!$B$4:$B$749,$C195,'[1]SIIF 30 de Junio 2026'!$C$4:$C$749,$D195,'[1]SIIF 30 de Junio 2026'!$D$4:$D$749,$E195,'[1]SIIF 30 de Junio 2026'!$E$4:$E$749,$F195,'[1]SIIF 30 de Junio 2026'!$F$4:$F$749,$G195,'[1]SIIF 30 de Junio 2026'!$G$4:$G$749,$H195,'[1]SIIF 30 de Junio 2026'!$H$4:$H$749,$I195,'[1]SIIF 30 de Junio 2026'!$I$4:$I$749,$J195,'[1]SIIF 30 de Junio 2026'!$J$4:$J$749,$K195,'[1]SIIF 30 de Junio 2026'!$K$4:$K$749,$L195,'[1]SIIF 30 de Junio 2026'!$L$4:$L$749,$M195,'[1]SIIF 30 de Junio 2026'!$M$4:$M$749,$N195,'[1]SIIF 30 de Junio 2026'!$N$4:$N$749,$O195)/1000000)</f>
        <v>0</v>
      </c>
      <c r="AB195" s="290"/>
      <c r="AC195" s="290"/>
      <c r="AD195" s="397">
        <f>W195-Y195+AA195</f>
        <v>0</v>
      </c>
      <c r="AE195" s="334">
        <f>(+SUMIFS('[1]SIIF 30 de Junio 2026'!$T$4:$T$749,'[1]SIIF 30 de Junio 2026'!$A$4:$A$749,$B195,'[1]SIIF 30 de Junio 2026'!$B$4:$B$749,$C195,'[1]SIIF 30 de Junio 2026'!$C$4:$C$749,$D195,'[1]SIIF 30 de Junio 2026'!$D$4:$D$749,$E195,'[1]SIIF 30 de Junio 2026'!$E$4:$E$749,$F195,'[1]SIIF 30 de Junio 2026'!$F$4:$F$749,$G195,'[1]SIIF 30 de Junio 2026'!$G$4:$G$749,$H195,'[1]SIIF 30 de Junio 2026'!$H$4:$H$749,$I195,'[1]SIIF 30 de Junio 2026'!$I$4:$I$749,$J195,'[1]SIIF 30 de Junio 2026'!$J$4:$J$749,$K195,'[1]SIIF 30 de Junio 2026'!$K$4:$K$749,$L195,'[1]SIIF 30 de Junio 2026'!$L$4:$L$749,$M195,'[1]SIIF 30 de Junio 2026'!$M$4:$M$749,$N195,'[1]SIIF 30 de Junio 2026'!$N$4:$N$749,$O195)/1000000)</f>
        <v>0</v>
      </c>
      <c r="AF195" s="334">
        <f>(+SUMIFS('[1]SIIF 30 de Junio 2026'!$U$4:$U$749,'[1]SIIF 30 de Junio 2026'!$A$4:$A$749,$B195,'[1]SIIF 30 de Junio 2026'!$B$4:$B$749,$C195,'[1]SIIF 30 de Junio 2026'!$C$4:$C$749,$D195,'[1]SIIF 30 de Junio 2026'!$D$4:$D$749,$E195,'[1]SIIF 30 de Junio 2026'!$E$4:$E$749,$F195,'[1]SIIF 30 de Junio 2026'!$F$4:$F$749,$G195,'[1]SIIF 30 de Junio 2026'!$G$4:$G$749,$H195,'[1]SIIF 30 de Junio 2026'!$H$4:$H$749,$I195,'[1]SIIF 30 de Junio 2026'!$I$4:$I$749,$J195,'[1]SIIF 30 de Junio 2026'!$J$4:$J$749,$K195,'[1]SIIF 30 de Junio 2026'!$K$4:$K$749,$L195,'[1]SIIF 30 de Junio 2026'!$L$4:$L$749,$M195,'[1]SIIF 30 de Junio 2026'!$M$4:$M$749,$N195,'[1]SIIF 30 de Junio 2026'!$N$4:$N$749,$O195)/1000000)</f>
        <v>0</v>
      </c>
      <c r="AG195" s="334">
        <f t="shared" si="558"/>
        <v>0</v>
      </c>
      <c r="AH195" s="397">
        <f>+SUMIFS('[1]SIIF 30 de Junio 2026'!$W$4:$W$749,'[1]SIIF 30 de Junio 2026'!$A$4:$A$749,$B195,'[1]SIIF 30 de Junio 2026'!$B$4:$B$749,$C195,'[1]SIIF 30 de Junio 2026'!$C$4:$C$749,$D195,'[1]SIIF 30 de Junio 2026'!$D$4:$D$749,$E195,'[1]SIIF 30 de Junio 2026'!$E$4:$E$749,$F195,'[1]SIIF 30 de Junio 2026'!$F$4:$F$749,$G195,'[1]SIIF 30 de Junio 2026'!$G$4:$G$749,$H195,'[1]SIIF 30 de Junio 2026'!$H$4:$H$749,$I195,'[1]SIIF 30 de Junio 2026'!$I$4:$I$749,$J195,'[1]SIIF 30 de Junio 2026'!$J$4:$J$749,$K195,'[1]SIIF 30 de Junio 2026'!$K$4:$K$749,$L195,'[1]SIIF 30 de Junio 2026'!$L$4:$L$749,$M195,'[1]SIIF 30 de Junio 2026'!$M$4:$M$749,$N195,'[1]SIIF 30 de Junio 2026'!$N$4:$N$749,$O195)/1000000</f>
        <v>0</v>
      </c>
      <c r="AI195" s="173">
        <f>IFERROR(AH195/AD195,0)</f>
        <v>0</v>
      </c>
      <c r="AJ195" s="212"/>
      <c r="AK195" s="240">
        <f>INDEX(CC195:CN195,MATCH($W$1,$CC$86:$CN$86,0))</f>
        <v>0</v>
      </c>
      <c r="AL195" s="240">
        <f t="shared" si="559"/>
        <v>0</v>
      </c>
      <c r="AM195" s="166">
        <f t="shared" si="550"/>
        <v>0</v>
      </c>
      <c r="AN195" s="397">
        <f>+SUMIFS('[1]SIIF 30 de Junio 2026'!$X$4:$X$749,'[1]SIIF 30 de Junio 2026'!$A$4:$A$749,$B195,'[1]SIIF 30 de Junio 2026'!$B$4:$B$749,$C195,'[1]SIIF 30 de Junio 2026'!$C$4:$C$749,$D195,'[1]SIIF 30 de Junio 2026'!$D$4:$D$749,$E195,'[1]SIIF 30 de Junio 2026'!$E$4:$E$749,$F195,'[1]SIIF 30 de Junio 2026'!$F$4:$F$749,$G195,'[1]SIIF 30 de Junio 2026'!$G$4:$G$749,$H195,'[1]SIIF 30 de Junio 2026'!$H$4:$H$749,$I195,'[1]SIIF 30 de Junio 2026'!$I$4:$I$749,$J195,'[1]SIIF 30 de Junio 2026'!$J$4:$J$749,$K195,'[1]SIIF 30 de Junio 2026'!$K$4:$K$749,$L195,'[1]SIIF 30 de Junio 2026'!$L$4:$L$749,$M195,'[1]SIIF 30 de Junio 2026'!$M$4:$M$749,$N195,'[1]SIIF 30 de Junio 2026'!$N$4:$N$749,$O195)/1000000</f>
        <v>0</v>
      </c>
      <c r="AO195" s="173">
        <f>IFERROR(AN195/AD195,0)</f>
        <v>0</v>
      </c>
      <c r="AP195" s="212"/>
      <c r="AQ195" s="240">
        <f>INDEX(CP195:DA195,MATCH($W$1,$CP$86:$DA$86,0))</f>
        <v>0</v>
      </c>
      <c r="AR195" s="240">
        <f t="shared" si="562"/>
        <v>0</v>
      </c>
      <c r="AS195" s="166">
        <f t="shared" si="551"/>
        <v>0</v>
      </c>
      <c r="AT195" s="397">
        <f>+SUMIFS('[1]SIIF 30 de Junio 2026'!$Z$4:$Z$749,'[1]SIIF 30 de Junio 2026'!$A$4:$A$749,$B195,'[1]SIIF 30 de Junio 2026'!$B$4:$B$749,$C195,'[1]SIIF 30 de Junio 2026'!$C$4:$C$749,$D195,'[1]SIIF 30 de Junio 2026'!$D$4:$D$749,$E195,'[1]SIIF 30 de Junio 2026'!$E$4:$E$749,$F195,'[1]SIIF 30 de Junio 2026'!$F$4:$F$749,$G195,'[1]SIIF 30 de Junio 2026'!$G$4:$G$749,$H195,'[1]SIIF 30 de Junio 2026'!$H$4:$H$749,$I195,'[1]SIIF 30 de Junio 2026'!$I$4:$I$749,$J195,'[1]SIIF 30 de Junio 2026'!$J$4:$J$749,$K195,'[1]SIIF 30 de Junio 2026'!$K$4:$K$749,$L195,'[1]SIIF 30 de Junio 2026'!$L$4:$L$749,$M195,'[1]SIIF 30 de Junio 2026'!$M$4:$M$749,$N195,'[1]SIIF 30 de Junio 2026'!$N$4:$N$749,$O195)/1000000</f>
        <v>0</v>
      </c>
      <c r="AU195" s="173">
        <f>IFERROR(AT195/AD195,0)</f>
        <v>0</v>
      </c>
      <c r="AV195" s="397">
        <f>+AD195-AH195</f>
        <v>0</v>
      </c>
      <c r="AW195" s="332">
        <f>+AH195-AN195</f>
        <v>0</v>
      </c>
      <c r="AX195" s="333">
        <f>+AD195-AN195</f>
        <v>0</v>
      </c>
      <c r="AY195" s="366"/>
      <c r="AZ195" s="174">
        <f>AD195*AS195</f>
        <v>0</v>
      </c>
      <c r="BA195" s="168" t="e">
        <f>+AN195/AZ195</f>
        <v>#DIV/0!</v>
      </c>
      <c r="BC195" s="560">
        <v>0</v>
      </c>
      <c r="BD195" s="560">
        <v>0</v>
      </c>
      <c r="BE195" s="560">
        <v>0</v>
      </c>
      <c r="BF195" s="560">
        <v>0</v>
      </c>
      <c r="BG195" s="560">
        <v>0</v>
      </c>
      <c r="BH195" s="560">
        <v>0</v>
      </c>
      <c r="BI195" s="560">
        <v>0</v>
      </c>
      <c r="BJ195" s="560">
        <v>0</v>
      </c>
      <c r="BK195" s="560">
        <v>0</v>
      </c>
      <c r="BL195" s="560">
        <v>0</v>
      </c>
      <c r="BM195" s="560">
        <v>0</v>
      </c>
      <c r="BN195" s="560">
        <v>0</v>
      </c>
      <c r="BP195" s="560">
        <v>0</v>
      </c>
      <c r="BQ195" s="560">
        <v>0</v>
      </c>
      <c r="BR195" s="560">
        <v>0</v>
      </c>
      <c r="BS195" s="560">
        <v>0</v>
      </c>
      <c r="BT195" s="560">
        <v>0</v>
      </c>
      <c r="BU195" s="560">
        <v>0</v>
      </c>
      <c r="BV195" s="560">
        <v>0</v>
      </c>
      <c r="BW195" s="560">
        <v>0</v>
      </c>
      <c r="BX195" s="560">
        <v>0</v>
      </c>
      <c r="BY195" s="560">
        <v>0</v>
      </c>
      <c r="BZ195" s="560">
        <v>0</v>
      </c>
      <c r="CA195" s="560">
        <v>0</v>
      </c>
      <c r="CC195" s="452">
        <f t="shared" si="560"/>
        <v>0</v>
      </c>
      <c r="CD195" s="452">
        <f t="shared" si="560"/>
        <v>0</v>
      </c>
      <c r="CE195" s="452">
        <f t="shared" si="560"/>
        <v>0</v>
      </c>
      <c r="CF195" s="452">
        <f t="shared" si="560"/>
        <v>0</v>
      </c>
      <c r="CG195" s="452">
        <f t="shared" si="560"/>
        <v>0</v>
      </c>
      <c r="CH195" s="452">
        <f t="shared" si="560"/>
        <v>0</v>
      </c>
      <c r="CI195" s="452">
        <f t="shared" si="560"/>
        <v>0</v>
      </c>
      <c r="CJ195" s="452">
        <f t="shared" si="560"/>
        <v>0</v>
      </c>
      <c r="CK195" s="452">
        <f t="shared" si="560"/>
        <v>0</v>
      </c>
      <c r="CL195" s="452">
        <f t="shared" si="560"/>
        <v>0</v>
      </c>
      <c r="CM195" s="452">
        <f t="shared" si="560"/>
        <v>0</v>
      </c>
      <c r="CN195" s="452">
        <f t="shared" si="560"/>
        <v>0</v>
      </c>
      <c r="CP195" s="453">
        <f t="shared" si="563"/>
        <v>0</v>
      </c>
      <c r="CQ195" s="453">
        <f t="shared" si="561"/>
        <v>0</v>
      </c>
      <c r="CR195" s="453">
        <f t="shared" si="561"/>
        <v>0</v>
      </c>
      <c r="CS195" s="453">
        <f t="shared" si="561"/>
        <v>0</v>
      </c>
      <c r="CT195" s="453">
        <f t="shared" si="561"/>
        <v>0</v>
      </c>
      <c r="CU195" s="453">
        <f t="shared" si="561"/>
        <v>0</v>
      </c>
      <c r="CV195" s="453">
        <f t="shared" si="561"/>
        <v>0</v>
      </c>
      <c r="CW195" s="453">
        <f t="shared" si="561"/>
        <v>0</v>
      </c>
      <c r="CX195" s="453">
        <f t="shared" si="561"/>
        <v>0</v>
      </c>
      <c r="CY195" s="453">
        <f t="shared" si="561"/>
        <v>0</v>
      </c>
      <c r="CZ195" s="453">
        <f t="shared" si="561"/>
        <v>0</v>
      </c>
      <c r="DA195" s="453">
        <f t="shared" si="561"/>
        <v>0</v>
      </c>
      <c r="DC195" s="452">
        <v>0</v>
      </c>
      <c r="DD195" s="453">
        <v>0</v>
      </c>
      <c r="DE195" s="453">
        <v>0</v>
      </c>
      <c r="DF195" s="453">
        <v>0</v>
      </c>
      <c r="DG195" s="453">
        <v>0</v>
      </c>
      <c r="DH195" s="453">
        <v>0</v>
      </c>
      <c r="DI195" s="453">
        <v>0</v>
      </c>
      <c r="DJ195" s="453">
        <v>0</v>
      </c>
      <c r="DK195" s="453">
        <v>0</v>
      </c>
      <c r="DL195" s="453">
        <v>0</v>
      </c>
      <c r="DM195" s="453">
        <v>0</v>
      </c>
      <c r="DN195" s="453">
        <v>0</v>
      </c>
      <c r="DP195" s="453">
        <v>0</v>
      </c>
      <c r="DQ195" s="453">
        <v>0</v>
      </c>
      <c r="DR195" s="453">
        <v>0</v>
      </c>
      <c r="DS195" s="453">
        <v>0</v>
      </c>
      <c r="DT195" s="453">
        <v>0</v>
      </c>
      <c r="DU195" s="453">
        <v>0</v>
      </c>
      <c r="DV195" s="453">
        <v>0</v>
      </c>
      <c r="DW195" s="453">
        <v>0</v>
      </c>
      <c r="DX195" s="453">
        <v>0</v>
      </c>
      <c r="DY195" s="453">
        <v>0</v>
      </c>
      <c r="DZ195" s="453">
        <v>0</v>
      </c>
      <c r="EA195" s="453">
        <v>0</v>
      </c>
      <c r="EC195" s="452">
        <v>1000000</v>
      </c>
      <c r="ED195" s="453">
        <v>1000000</v>
      </c>
      <c r="EE195" s="453">
        <v>1000000</v>
      </c>
      <c r="EF195" s="453">
        <v>1000000</v>
      </c>
      <c r="EG195" s="453">
        <v>1000000</v>
      </c>
      <c r="EH195" s="453">
        <v>1000000</v>
      </c>
      <c r="EI195" s="453">
        <v>1000000</v>
      </c>
      <c r="EJ195" s="453">
        <v>1000000</v>
      </c>
      <c r="EK195" s="453">
        <v>1000000</v>
      </c>
      <c r="EL195" s="453">
        <v>1000000</v>
      </c>
      <c r="EM195" s="453">
        <v>1000000</v>
      </c>
      <c r="EN195" s="453">
        <v>1000000</v>
      </c>
      <c r="EP195" s="453">
        <v>1000000</v>
      </c>
      <c r="EQ195" s="453">
        <v>1000000</v>
      </c>
      <c r="ER195" s="453">
        <v>1000000</v>
      </c>
      <c r="ES195" s="453">
        <v>1000000</v>
      </c>
      <c r="ET195" s="453">
        <v>1000000</v>
      </c>
      <c r="EU195" s="453">
        <v>1000000</v>
      </c>
      <c r="EV195" s="453">
        <v>1000000</v>
      </c>
      <c r="EW195" s="453">
        <v>1000000</v>
      </c>
      <c r="EX195" s="453">
        <v>1000000</v>
      </c>
      <c r="EY195" s="453">
        <v>1000000</v>
      </c>
      <c r="EZ195" s="453">
        <v>1000000</v>
      </c>
      <c r="FA195" s="453">
        <v>1000000</v>
      </c>
    </row>
    <row r="196" spans="2:157" ht="23.4" thickBot="1">
      <c r="B196" s="161" t="s">
        <v>186</v>
      </c>
      <c r="C196" s="1" t="s">
        <v>187</v>
      </c>
      <c r="D196" s="1" t="s">
        <v>161</v>
      </c>
      <c r="E196" s="1" t="s">
        <v>162</v>
      </c>
      <c r="F196" s="1">
        <v>8</v>
      </c>
      <c r="G196" s="1" t="s">
        <v>161</v>
      </c>
      <c r="H196" s="1" t="s">
        <v>161</v>
      </c>
      <c r="I196" s="1" t="s">
        <v>161</v>
      </c>
      <c r="J196" s="1" t="s">
        <v>161</v>
      </c>
      <c r="K196" s="1" t="s">
        <v>161</v>
      </c>
      <c r="L196" s="1" t="s">
        <v>161</v>
      </c>
      <c r="M196" s="1" t="s">
        <v>161</v>
      </c>
      <c r="N196" s="1" t="s">
        <v>161</v>
      </c>
      <c r="O196" s="1" t="s">
        <v>161</v>
      </c>
      <c r="T196" s="170" t="s">
        <v>168</v>
      </c>
      <c r="U196" s="389"/>
      <c r="V196" s="170" t="s">
        <v>168</v>
      </c>
      <c r="W196" s="334">
        <f>(+SUMIFS('[1]SIIF 30 de Junio 2026'!$P$4:$P$749,'[1]SIIF 30 de Junio 2026'!$A$4:$A$749,$B196,'[1]SIIF 30 de Junio 2026'!$B$4:$B$749,$C196,'[1]SIIF 30 de Junio 2026'!$C$4:$C$749,$D196,'[1]SIIF 30 de Junio 2026'!$D$4:$D$749,$E196,'[1]SIIF 30 de Junio 2026'!$E$4:$E$749,$F196,'[1]SIIF 30 de Junio 2026'!$F$4:$F$749,$G196,'[1]SIIF 30 de Junio 2026'!$G$4:$G$749,$H196,'[1]SIIF 30 de Junio 2026'!$H$4:$H$749,$I196,'[1]SIIF 30 de Junio 2026'!$I$4:$I$749,$J196,'[1]SIIF 30 de Junio 2026'!$J$4:$J$749,$K196,'[1]SIIF 30 de Junio 2026'!$K$4:$K$749,$L196,'[1]SIIF 30 de Junio 2026'!$L$4:$L$749,$M196,'[1]SIIF 30 de Junio 2026'!$M$4:$M$749,$N196,'[1]SIIF 30 de Junio 2026'!$N$4:$N$749,$O196)/1000000)</f>
        <v>678.36699999999996</v>
      </c>
      <c r="X196" s="290">
        <v>0</v>
      </c>
      <c r="Y196" s="334">
        <f>(+SUMIFS('[1]SIIF 30 de Junio 2026'!$R$4:$R$749,'[1]SIIF 30 de Junio 2026'!$A$4:$A$749,$B196,'[1]SIIF 30 de Junio 2026'!$B$4:$B$749,$C196,'[1]SIIF 30 de Junio 2026'!$C$4:$C$749,$D196,'[1]SIIF 30 de Junio 2026'!$D$4:$D$749,$E196,'[1]SIIF 30 de Junio 2026'!$E$4:$E$749,$F196,'[1]SIIF 30 de Junio 2026'!$F$4:$F$749,$G196,'[1]SIIF 30 de Junio 2026'!$G$4:$G$749,$H196,'[1]SIIF 30 de Junio 2026'!$H$4:$H$749,$I196,'[1]SIIF 30 de Junio 2026'!$I$4:$I$749,$J196,'[1]SIIF 30 de Junio 2026'!$J$4:$J$749,$K196,'[1]SIIF 30 de Junio 2026'!$K$4:$K$749,$L196,'[1]SIIF 30 de Junio 2026'!$L$4:$L$749,$M196,'[1]SIIF 30 de Junio 2026'!$M$4:$M$749,$N196,'[1]SIIF 30 de Junio 2026'!$N$4:$N$749,$O196)/1000000)</f>
        <v>0</v>
      </c>
      <c r="Z196" s="290"/>
      <c r="AA196" s="334">
        <f>(+SUMIFS('[1]SIIF 30 de Junio 2026'!$Q$4:$Q$749,'[1]SIIF 30 de Junio 2026'!$A$4:$A$749,$B196,'[1]SIIF 30 de Junio 2026'!$B$4:$B$749,$C196,'[1]SIIF 30 de Junio 2026'!$C$4:$C$749,$D196,'[1]SIIF 30 de Junio 2026'!$D$4:$D$749,$E196,'[1]SIIF 30 de Junio 2026'!$E$4:$E$749,$F196,'[1]SIIF 30 de Junio 2026'!$F$4:$F$749,$G196,'[1]SIIF 30 de Junio 2026'!$G$4:$G$749,$H196,'[1]SIIF 30 de Junio 2026'!$H$4:$H$749,$I196,'[1]SIIF 30 de Junio 2026'!$I$4:$I$749,$J196,'[1]SIIF 30 de Junio 2026'!$J$4:$J$749,$K196,'[1]SIIF 30 de Junio 2026'!$K$4:$K$749,$L196,'[1]SIIF 30 de Junio 2026'!$L$4:$L$749,$M196,'[1]SIIF 30 de Junio 2026'!$M$4:$M$749,$N196,'[1]SIIF 30 de Junio 2026'!$N$4:$N$749,$O196)/1000000)</f>
        <v>0</v>
      </c>
      <c r="AB196" s="290"/>
      <c r="AC196" s="290"/>
      <c r="AD196" s="397">
        <f>W196-Y196+AA196</f>
        <v>678.36699999999996</v>
      </c>
      <c r="AE196" s="334">
        <f>(+SUMIFS('[1]SIIF 30 de Junio 2026'!$T$4:$T$749,'[1]SIIF 30 de Junio 2026'!$A$4:$A$749,$B196,'[1]SIIF 30 de Junio 2026'!$B$4:$B$749,$C196,'[1]SIIF 30 de Junio 2026'!$C$4:$C$749,$D196,'[1]SIIF 30 de Junio 2026'!$D$4:$D$749,$E196,'[1]SIIF 30 de Junio 2026'!$E$4:$E$749,$F196,'[1]SIIF 30 de Junio 2026'!$F$4:$F$749,$G196,'[1]SIIF 30 de Junio 2026'!$G$4:$G$749,$H196,'[1]SIIF 30 de Junio 2026'!$H$4:$H$749,$I196,'[1]SIIF 30 de Junio 2026'!$I$4:$I$749,$J196,'[1]SIIF 30 de Junio 2026'!$J$4:$J$749,$K196,'[1]SIIF 30 de Junio 2026'!$K$4:$K$749,$L196,'[1]SIIF 30 de Junio 2026'!$L$4:$L$749,$M196,'[1]SIIF 30 de Junio 2026'!$M$4:$M$749,$N196,'[1]SIIF 30 de Junio 2026'!$N$4:$N$749,$O196)/1000000)</f>
        <v>0</v>
      </c>
      <c r="AF196" s="334">
        <f>(+SUMIFS('[1]SIIF 30 de Junio 2026'!$U$4:$U$749,'[1]SIIF 30 de Junio 2026'!$A$4:$A$749,$B196,'[1]SIIF 30 de Junio 2026'!$B$4:$B$749,$C196,'[1]SIIF 30 de Junio 2026'!$C$4:$C$749,$D196,'[1]SIIF 30 de Junio 2026'!$D$4:$D$749,$E196,'[1]SIIF 30 de Junio 2026'!$E$4:$E$749,$F196,'[1]SIIF 30 de Junio 2026'!$F$4:$F$749,$G196,'[1]SIIF 30 de Junio 2026'!$G$4:$G$749,$H196,'[1]SIIF 30 de Junio 2026'!$H$4:$H$749,$I196,'[1]SIIF 30 de Junio 2026'!$I$4:$I$749,$J196,'[1]SIIF 30 de Junio 2026'!$J$4:$J$749,$K196,'[1]SIIF 30 de Junio 2026'!$K$4:$K$749,$L196,'[1]SIIF 30 de Junio 2026'!$L$4:$L$749,$M196,'[1]SIIF 30 de Junio 2026'!$M$4:$M$749,$N196,'[1]SIIF 30 de Junio 2026'!$N$4:$N$749,$O196)/1000000)</f>
        <v>678.36699999999996</v>
      </c>
      <c r="AG196" s="334">
        <f t="shared" si="558"/>
        <v>0</v>
      </c>
      <c r="AH196" s="397">
        <f>+SUMIFS('[1]SIIF 30 de Junio 2026'!$W$4:$W$749,'[1]SIIF 30 de Junio 2026'!$A$4:$A$749,$B196,'[1]SIIF 30 de Junio 2026'!$B$4:$B$749,$C196,'[1]SIIF 30 de Junio 2026'!$C$4:$C$749,$D196,'[1]SIIF 30 de Junio 2026'!$D$4:$D$749,$E196,'[1]SIIF 30 de Junio 2026'!$E$4:$E$749,$F196,'[1]SIIF 30 de Junio 2026'!$F$4:$F$749,$G196,'[1]SIIF 30 de Junio 2026'!$G$4:$G$749,$H196,'[1]SIIF 30 de Junio 2026'!$H$4:$H$749,$I196,'[1]SIIF 30 de Junio 2026'!$I$4:$I$749,$J196,'[1]SIIF 30 de Junio 2026'!$J$4:$J$749,$K196,'[1]SIIF 30 de Junio 2026'!$K$4:$K$749,$L196,'[1]SIIF 30 de Junio 2026'!$L$4:$L$749,$M196,'[1]SIIF 30 de Junio 2026'!$M$4:$M$749,$N196,'[1]SIIF 30 de Junio 2026'!$N$4:$N$749,$O196)/1000000</f>
        <v>57.619233000000001</v>
      </c>
      <c r="AI196" s="173">
        <f>+AH196/AD196</f>
        <v>8.4938142627810617E-2</v>
      </c>
      <c r="AJ196" s="212"/>
      <c r="AK196" s="240">
        <f>INDEX(CC196:CN196,MATCH($W$1,$CC$86:$CN$86,0))</f>
        <v>70</v>
      </c>
      <c r="AL196" s="240">
        <f t="shared" si="559"/>
        <v>-12.380766999999999</v>
      </c>
      <c r="AM196" s="166">
        <f t="shared" si="550"/>
        <v>0.10318898177535168</v>
      </c>
      <c r="AN196" s="397">
        <f>+SUMIFS('[1]SIIF 30 de Junio 2026'!$X$4:$X$749,'[1]SIIF 30 de Junio 2026'!$A$4:$A$749,$B196,'[1]SIIF 30 de Junio 2026'!$B$4:$B$749,$C196,'[1]SIIF 30 de Junio 2026'!$C$4:$C$749,$D196,'[1]SIIF 30 de Junio 2026'!$D$4:$D$749,$E196,'[1]SIIF 30 de Junio 2026'!$E$4:$E$749,$F196,'[1]SIIF 30 de Junio 2026'!$F$4:$F$749,$G196,'[1]SIIF 30 de Junio 2026'!$G$4:$G$749,$H196,'[1]SIIF 30 de Junio 2026'!$H$4:$H$749,$I196,'[1]SIIF 30 de Junio 2026'!$I$4:$I$749,$J196,'[1]SIIF 30 de Junio 2026'!$J$4:$J$749,$K196,'[1]SIIF 30 de Junio 2026'!$K$4:$K$749,$L196,'[1]SIIF 30 de Junio 2026'!$L$4:$L$749,$M196,'[1]SIIF 30 de Junio 2026'!$M$4:$M$749,$N196,'[1]SIIF 30 de Junio 2026'!$N$4:$N$749,$O196)/1000000</f>
        <v>57.619233000000001</v>
      </c>
      <c r="AO196" s="173">
        <f>+AN196/AD196</f>
        <v>8.4938142627810617E-2</v>
      </c>
      <c r="AP196" s="212"/>
      <c r="AQ196" s="240">
        <f>INDEX(CP196:DA196,MATCH($W$1,$CP$86:$DA$86,0))</f>
        <v>70</v>
      </c>
      <c r="AR196" s="240">
        <f t="shared" si="562"/>
        <v>-12.380766999999999</v>
      </c>
      <c r="AS196" s="166">
        <f t="shared" si="551"/>
        <v>0.10318898177535168</v>
      </c>
      <c r="AT196" s="397">
        <f>+SUMIFS('[1]SIIF 30 de Junio 2026'!$Z$4:$Z$749,'[1]SIIF 30 de Junio 2026'!$A$4:$A$749,$B196,'[1]SIIF 30 de Junio 2026'!$B$4:$B$749,$C196,'[1]SIIF 30 de Junio 2026'!$C$4:$C$749,$D196,'[1]SIIF 30 de Junio 2026'!$D$4:$D$749,$E196,'[1]SIIF 30 de Junio 2026'!$E$4:$E$749,$F196,'[1]SIIF 30 de Junio 2026'!$F$4:$F$749,$G196,'[1]SIIF 30 de Junio 2026'!$G$4:$G$749,$H196,'[1]SIIF 30 de Junio 2026'!$H$4:$H$749,$I196,'[1]SIIF 30 de Junio 2026'!$I$4:$I$749,$J196,'[1]SIIF 30 de Junio 2026'!$J$4:$J$749,$K196,'[1]SIIF 30 de Junio 2026'!$K$4:$K$749,$L196,'[1]SIIF 30 de Junio 2026'!$L$4:$L$749,$M196,'[1]SIIF 30 de Junio 2026'!$M$4:$M$749,$N196,'[1]SIIF 30 de Junio 2026'!$N$4:$N$749,$O196)/1000000</f>
        <v>57.619233000000001</v>
      </c>
      <c r="AU196" s="173">
        <f>+AT196/AD196</f>
        <v>8.4938142627810617E-2</v>
      </c>
      <c r="AV196" s="397">
        <f>+AD196-AH196</f>
        <v>620.74776699999995</v>
      </c>
      <c r="AW196" s="332">
        <f>+AH196-AN196</f>
        <v>0</v>
      </c>
      <c r="AX196" s="333">
        <f>+AD196-AN196</f>
        <v>620.74776699999995</v>
      </c>
      <c r="AY196" s="366"/>
      <c r="AZ196" s="174">
        <f>AD196*AS196</f>
        <v>69.999999999999986</v>
      </c>
      <c r="BA196" s="168">
        <f>+AN196/AZ196</f>
        <v>0.82313190000000014</v>
      </c>
      <c r="BC196" s="246">
        <v>0</v>
      </c>
      <c r="BD196" s="246">
        <v>0.10318898177535168</v>
      </c>
      <c r="BE196" s="246">
        <v>0.10318898177535168</v>
      </c>
      <c r="BF196" s="246">
        <v>0.10318898177535168</v>
      </c>
      <c r="BG196" s="246">
        <v>0.10318898177535168</v>
      </c>
      <c r="BH196" s="246">
        <v>0.10318898177535168</v>
      </c>
      <c r="BI196" s="246">
        <v>0.10318898177535168</v>
      </c>
      <c r="BJ196" s="246">
        <v>0.10318898177535168</v>
      </c>
      <c r="BK196" s="246">
        <v>0.10318898177535168</v>
      </c>
      <c r="BL196" s="246">
        <v>0.91395955286740072</v>
      </c>
      <c r="BM196" s="246">
        <v>0.91395955286740072</v>
      </c>
      <c r="BN196" s="246">
        <v>1</v>
      </c>
      <c r="BP196" s="246">
        <v>0</v>
      </c>
      <c r="BQ196" s="246">
        <v>0</v>
      </c>
      <c r="BR196" s="246">
        <v>0</v>
      </c>
      <c r="BS196" s="246">
        <v>0.10318898177535168</v>
      </c>
      <c r="BT196" s="246">
        <v>0.10318898177535168</v>
      </c>
      <c r="BU196" s="246">
        <v>0.10318898177535168</v>
      </c>
      <c r="BV196" s="246">
        <v>0.10318898177535168</v>
      </c>
      <c r="BW196" s="246">
        <v>0.10318898177535168</v>
      </c>
      <c r="BX196" s="246">
        <v>0.10318898177535168</v>
      </c>
      <c r="BY196" s="246">
        <v>0.10318898177535168</v>
      </c>
      <c r="BZ196" s="246">
        <v>0.91395955286740072</v>
      </c>
      <c r="CA196" s="246">
        <v>1</v>
      </c>
      <c r="CC196" s="452">
        <f t="shared" si="560"/>
        <v>0</v>
      </c>
      <c r="CD196" s="452">
        <f t="shared" si="560"/>
        <v>70</v>
      </c>
      <c r="CE196" s="452">
        <f t="shared" si="560"/>
        <v>70</v>
      </c>
      <c r="CF196" s="452">
        <f t="shared" si="560"/>
        <v>70</v>
      </c>
      <c r="CG196" s="452">
        <f t="shared" si="560"/>
        <v>70</v>
      </c>
      <c r="CH196" s="452">
        <f t="shared" si="560"/>
        <v>70</v>
      </c>
      <c r="CI196" s="452">
        <f t="shared" si="560"/>
        <v>70</v>
      </c>
      <c r="CJ196" s="452">
        <f t="shared" si="560"/>
        <v>70</v>
      </c>
      <c r="CK196" s="452">
        <f t="shared" si="560"/>
        <v>70</v>
      </c>
      <c r="CL196" s="452">
        <f t="shared" si="560"/>
        <v>620</v>
      </c>
      <c r="CM196" s="452">
        <f t="shared" si="560"/>
        <v>620</v>
      </c>
      <c r="CN196" s="452">
        <f t="shared" si="560"/>
        <v>678.36699999999996</v>
      </c>
      <c r="CP196" s="453">
        <f t="shared" si="563"/>
        <v>0</v>
      </c>
      <c r="CQ196" s="453">
        <f t="shared" si="561"/>
        <v>0</v>
      </c>
      <c r="CR196" s="453">
        <f t="shared" si="561"/>
        <v>0</v>
      </c>
      <c r="CS196" s="453">
        <f t="shared" si="561"/>
        <v>70</v>
      </c>
      <c r="CT196" s="453">
        <f t="shared" si="561"/>
        <v>70</v>
      </c>
      <c r="CU196" s="453">
        <f t="shared" si="561"/>
        <v>70</v>
      </c>
      <c r="CV196" s="453">
        <f t="shared" si="561"/>
        <v>70</v>
      </c>
      <c r="CW196" s="453">
        <f t="shared" si="561"/>
        <v>70</v>
      </c>
      <c r="CX196" s="453">
        <f t="shared" si="561"/>
        <v>70</v>
      </c>
      <c r="CY196" s="453">
        <f t="shared" si="561"/>
        <v>70</v>
      </c>
      <c r="CZ196" s="453">
        <f t="shared" si="561"/>
        <v>620</v>
      </c>
      <c r="DA196" s="453">
        <f t="shared" si="561"/>
        <v>678.36699999999996</v>
      </c>
      <c r="DC196" s="452">
        <v>0</v>
      </c>
      <c r="DD196" s="453">
        <v>70000000</v>
      </c>
      <c r="DE196" s="453">
        <v>70000000</v>
      </c>
      <c r="DF196" s="453">
        <v>70000000</v>
      </c>
      <c r="DG196" s="453">
        <v>70000000</v>
      </c>
      <c r="DH196" s="453">
        <v>70000000</v>
      </c>
      <c r="DI196" s="453">
        <v>70000000</v>
      </c>
      <c r="DJ196" s="453">
        <v>70000000</v>
      </c>
      <c r="DK196" s="453">
        <v>70000000</v>
      </c>
      <c r="DL196" s="453">
        <v>620000000</v>
      </c>
      <c r="DM196" s="453">
        <v>620000000</v>
      </c>
      <c r="DN196" s="453">
        <v>678367000</v>
      </c>
      <c r="DP196" s="453">
        <v>0</v>
      </c>
      <c r="DQ196" s="453">
        <v>0</v>
      </c>
      <c r="DR196" s="453">
        <v>0</v>
      </c>
      <c r="DS196" s="453">
        <v>70000000</v>
      </c>
      <c r="DT196" s="453">
        <v>70000000</v>
      </c>
      <c r="DU196" s="453">
        <v>70000000</v>
      </c>
      <c r="DV196" s="453">
        <v>70000000</v>
      </c>
      <c r="DW196" s="453">
        <v>70000000</v>
      </c>
      <c r="DX196" s="453">
        <v>70000000</v>
      </c>
      <c r="DY196" s="453">
        <v>70000000</v>
      </c>
      <c r="DZ196" s="453">
        <v>620000000</v>
      </c>
      <c r="EA196" s="453">
        <v>678367000</v>
      </c>
      <c r="EC196" s="452">
        <v>1000000</v>
      </c>
      <c r="ED196" s="453">
        <v>1000000</v>
      </c>
      <c r="EE196" s="453">
        <v>1000000</v>
      </c>
      <c r="EF196" s="453">
        <v>1000000</v>
      </c>
      <c r="EG196" s="453">
        <v>1000000</v>
      </c>
      <c r="EH196" s="453">
        <v>1000000</v>
      </c>
      <c r="EI196" s="453">
        <v>1000000</v>
      </c>
      <c r="EJ196" s="453">
        <v>1000000</v>
      </c>
      <c r="EK196" s="453">
        <v>1000000</v>
      </c>
      <c r="EL196" s="453">
        <v>1000000</v>
      </c>
      <c r="EM196" s="453">
        <v>1000000</v>
      </c>
      <c r="EN196" s="453">
        <v>1000000</v>
      </c>
      <c r="EP196" s="453">
        <v>1000000</v>
      </c>
      <c r="EQ196" s="453">
        <v>1000000</v>
      </c>
      <c r="ER196" s="453">
        <v>1000000</v>
      </c>
      <c r="ES196" s="453">
        <v>1000000</v>
      </c>
      <c r="ET196" s="453">
        <v>1000000</v>
      </c>
      <c r="EU196" s="453">
        <v>1000000</v>
      </c>
      <c r="EV196" s="453">
        <v>1000000</v>
      </c>
      <c r="EW196" s="453">
        <v>1000000</v>
      </c>
      <c r="EX196" s="453">
        <v>1000000</v>
      </c>
      <c r="EY196" s="453">
        <v>1000000</v>
      </c>
      <c r="EZ196" s="453">
        <v>1000000</v>
      </c>
      <c r="FA196" s="453">
        <v>1000000</v>
      </c>
    </row>
    <row r="197" spans="2:157" ht="20.100000000000001" customHeight="1" thickBot="1">
      <c r="B197" s="161"/>
      <c r="G197" s="1" t="s">
        <v>161</v>
      </c>
      <c r="H197" s="1" t="s">
        <v>161</v>
      </c>
      <c r="I197" s="1" t="s">
        <v>161</v>
      </c>
      <c r="J197" s="1" t="s">
        <v>161</v>
      </c>
      <c r="K197" s="1" t="s">
        <v>161</v>
      </c>
      <c r="L197" s="1" t="s">
        <v>161</v>
      </c>
      <c r="M197" s="1" t="s">
        <v>161</v>
      </c>
      <c r="N197" s="1" t="s">
        <v>161</v>
      </c>
      <c r="O197" s="1" t="s">
        <v>161</v>
      </c>
      <c r="T197" s="152" t="s">
        <v>174</v>
      </c>
      <c r="U197" s="384"/>
      <c r="V197" s="152" t="s">
        <v>174</v>
      </c>
      <c r="W197" s="335">
        <f>+W212</f>
        <v>90423.292999999991</v>
      </c>
      <c r="X197" s="335">
        <f t="shared" ref="X197:AC197" si="564">+X212</f>
        <v>0</v>
      </c>
      <c r="Y197" s="335">
        <f t="shared" si="564"/>
        <v>0</v>
      </c>
      <c r="Z197" s="335">
        <f t="shared" si="564"/>
        <v>0</v>
      </c>
      <c r="AA197" s="335">
        <f t="shared" si="564"/>
        <v>0</v>
      </c>
      <c r="AB197" s="335">
        <f t="shared" si="564"/>
        <v>0</v>
      </c>
      <c r="AC197" s="335">
        <f t="shared" si="564"/>
        <v>0</v>
      </c>
      <c r="AD197" s="335">
        <f>+AD212</f>
        <v>90423.292999999991</v>
      </c>
      <c r="AE197" s="335">
        <f>AE212</f>
        <v>0</v>
      </c>
      <c r="AF197" s="335">
        <f>AF212</f>
        <v>86141.428660229998</v>
      </c>
      <c r="AG197" s="335">
        <f>AG212</f>
        <v>4281.8643397700007</v>
      </c>
      <c r="AH197" s="398">
        <f t="shared" ref="AH197:AN197" si="565">+AH212</f>
        <v>52755.612224420001</v>
      </c>
      <c r="AI197" s="163">
        <f>+AH197/AD197</f>
        <v>0.58342945135187685</v>
      </c>
      <c r="AJ197" s="220"/>
      <c r="AK197" s="335">
        <f>+AK212</f>
        <v>67959.614571094542</v>
      </c>
      <c r="AL197" s="335">
        <f>+AL212</f>
        <v>-15204.002346674546</v>
      </c>
      <c r="AM197" s="166">
        <f t="shared" si="550"/>
        <v>0.75157199341429148</v>
      </c>
      <c r="AN197" s="414">
        <f t="shared" si="565"/>
        <v>20871.529083089998</v>
      </c>
      <c r="AO197" s="299">
        <f>+AN197/AD197</f>
        <v>0.23082027197450108</v>
      </c>
      <c r="AP197" s="212"/>
      <c r="AQ197" s="335">
        <f>+AQ212</f>
        <v>25362.091945043139</v>
      </c>
      <c r="AR197" s="335">
        <f>+AR212</f>
        <v>-4490.5628619531344</v>
      </c>
      <c r="AS197" s="166">
        <f t="shared" si="551"/>
        <v>0.28048184382140495</v>
      </c>
      <c r="AT197" s="414">
        <f>+AT212</f>
        <v>19686.944689549997</v>
      </c>
      <c r="AU197" s="299">
        <f>+AT197/AD197</f>
        <v>0.2177198378469804</v>
      </c>
      <c r="AV197" s="398">
        <f>+AV212</f>
        <v>37667.680775580004</v>
      </c>
      <c r="AW197" s="335">
        <f>+AW212</f>
        <v>31884.083141329997</v>
      </c>
      <c r="AX197" s="337">
        <f>+AX212</f>
        <v>69551.76391691</v>
      </c>
      <c r="AY197" s="361"/>
      <c r="AZ197" s="183">
        <f>+AZ212</f>
        <v>25362.091945043132</v>
      </c>
      <c r="BA197" s="168">
        <f>IF(AND(AZ197=0,AN197&gt;AZ197),1,IFERROR(AN197/AZ197,1))</f>
        <v>0.82294193745201738</v>
      </c>
      <c r="BC197" s="466">
        <f>CC197/$AD$197</f>
        <v>0.50521048152935555</v>
      </c>
      <c r="BD197" s="466">
        <f t="shared" ref="BD197:BN197" si="566">CD197/$AD$197</f>
        <v>0.52566446487499652</v>
      </c>
      <c r="BE197" s="466">
        <f t="shared" si="566"/>
        <v>0.58420231321920779</v>
      </c>
      <c r="BF197" s="466">
        <f t="shared" si="566"/>
        <v>0.59372743681648898</v>
      </c>
      <c r="BG197" s="466">
        <f t="shared" si="566"/>
        <v>0.63127191333052179</v>
      </c>
      <c r="BH197" s="466">
        <f t="shared" si="566"/>
        <v>0.75157199341429148</v>
      </c>
      <c r="BI197" s="466">
        <f t="shared" si="566"/>
        <v>0.77699024370228076</v>
      </c>
      <c r="BJ197" s="466">
        <f t="shared" si="566"/>
        <v>0.78928683371187236</v>
      </c>
      <c r="BK197" s="466">
        <f t="shared" si="566"/>
        <v>0.83753179072267259</v>
      </c>
      <c r="BL197" s="466">
        <f t="shared" si="566"/>
        <v>0.87477934129128765</v>
      </c>
      <c r="BM197" s="466">
        <f t="shared" si="566"/>
        <v>0.96700382444650934</v>
      </c>
      <c r="BN197" s="466">
        <f t="shared" si="566"/>
        <v>0.99999999999698386</v>
      </c>
      <c r="BP197" s="466">
        <f>CP197/$AD$197</f>
        <v>0</v>
      </c>
      <c r="BQ197" s="466">
        <f t="shared" ref="BQ197:CA197" si="567">CQ197/$AD$197</f>
        <v>4.9719535322289003E-2</v>
      </c>
      <c r="BR197" s="466">
        <f t="shared" si="567"/>
        <v>0.10229186392044658</v>
      </c>
      <c r="BS197" s="466">
        <f t="shared" si="567"/>
        <v>0.15699393907368761</v>
      </c>
      <c r="BT197" s="466">
        <f t="shared" si="567"/>
        <v>0.2193135836120183</v>
      </c>
      <c r="BU197" s="466">
        <f t="shared" si="567"/>
        <v>0.28048184382140495</v>
      </c>
      <c r="BV197" s="466">
        <f t="shared" si="567"/>
        <v>0.37598157594028775</v>
      </c>
      <c r="BW197" s="466">
        <f t="shared" si="567"/>
        <v>0.4480764605574552</v>
      </c>
      <c r="BX197" s="466">
        <f t="shared" si="567"/>
        <v>0.52980523230111753</v>
      </c>
      <c r="BY197" s="466">
        <f t="shared" si="567"/>
        <v>0.66603388041706224</v>
      </c>
      <c r="BZ197" s="466">
        <f t="shared" si="567"/>
        <v>0.79915042795229474</v>
      </c>
      <c r="CA197" s="466">
        <f t="shared" si="567"/>
        <v>1</v>
      </c>
      <c r="CC197" s="335">
        <f>+CC212</f>
        <v>45682.795398000002</v>
      </c>
      <c r="CD197" s="335">
        <f t="shared" ref="CD197:CN197" si="568">+CD212</f>
        <v>47532.311927080009</v>
      </c>
      <c r="CE197" s="335">
        <f t="shared" si="568"/>
        <v>52825.496939498189</v>
      </c>
      <c r="CF197" s="335">
        <f t="shared" si="568"/>
        <v>53686.789981396367</v>
      </c>
      <c r="CG197" s="335">
        <f t="shared" si="568"/>
        <v>57081.685181756373</v>
      </c>
      <c r="CH197" s="335">
        <f t="shared" si="568"/>
        <v>67959.614571094542</v>
      </c>
      <c r="CI197" s="335">
        <f t="shared" si="568"/>
        <v>70258.016464432731</v>
      </c>
      <c r="CJ197" s="335">
        <f t="shared" si="568"/>
        <v>71369.914625770907</v>
      </c>
      <c r="CK197" s="335">
        <f t="shared" si="568"/>
        <v>75732.382509330899</v>
      </c>
      <c r="CL197" s="335">
        <f t="shared" si="568"/>
        <v>79100.428687929088</v>
      </c>
      <c r="CM197" s="335">
        <f t="shared" si="568"/>
        <v>87439.67015004727</v>
      </c>
      <c r="CN197" s="335">
        <f t="shared" si="568"/>
        <v>90423.292999727259</v>
      </c>
      <c r="CP197" s="335">
        <f t="shared" ref="CP197:DA197" si="569">+CP212</f>
        <v>0</v>
      </c>
      <c r="CQ197" s="335">
        <f t="shared" si="569"/>
        <v>4495.8041102711877</v>
      </c>
      <c r="CR197" s="335">
        <f t="shared" si="569"/>
        <v>9249.567182794668</v>
      </c>
      <c r="CS197" s="335">
        <f t="shared" si="569"/>
        <v>14195.908952084201</v>
      </c>
      <c r="CT197" s="335">
        <f t="shared" si="569"/>
        <v>19831.056429829528</v>
      </c>
      <c r="CU197" s="335">
        <f t="shared" si="569"/>
        <v>25362.091945043139</v>
      </c>
      <c r="CV197" s="335">
        <f t="shared" si="569"/>
        <v>33997.492203850386</v>
      </c>
      <c r="CW197" s="335">
        <f t="shared" si="569"/>
        <v>40516.549079389712</v>
      </c>
      <c r="CX197" s="335">
        <f t="shared" si="569"/>
        <v>47906.733753297012</v>
      </c>
      <c r="CY197" s="335">
        <f t="shared" si="569"/>
        <v>60224.976716878977</v>
      </c>
      <c r="CZ197" s="335">
        <f t="shared" si="569"/>
        <v>72261.813297805726</v>
      </c>
      <c r="DA197" s="335">
        <f t="shared" si="569"/>
        <v>90423.292999999991</v>
      </c>
      <c r="DC197" s="335">
        <f t="shared" ref="DC197:DN197" si="570">+DC212</f>
        <v>45682795398</v>
      </c>
      <c r="DD197" s="335">
        <f t="shared" si="570"/>
        <v>47532311927.080002</v>
      </c>
      <c r="DE197" s="335">
        <f t="shared" si="570"/>
        <v>52825496939.498184</v>
      </c>
      <c r="DF197" s="335">
        <f t="shared" si="570"/>
        <v>53686789981.396362</v>
      </c>
      <c r="DG197" s="335">
        <f t="shared" si="570"/>
        <v>57081685181.756363</v>
      </c>
      <c r="DH197" s="335">
        <f t="shared" si="570"/>
        <v>67959614571.094543</v>
      </c>
      <c r="DI197" s="335">
        <f t="shared" si="570"/>
        <v>70258016464.432739</v>
      </c>
      <c r="DJ197" s="335">
        <f t="shared" si="570"/>
        <v>71369914625.770905</v>
      </c>
      <c r="DK197" s="335">
        <f t="shared" si="570"/>
        <v>75732382509.330902</v>
      </c>
      <c r="DL197" s="335">
        <f t="shared" si="570"/>
        <v>79100428687.929077</v>
      </c>
      <c r="DM197" s="335">
        <f t="shared" si="570"/>
        <v>87439670150.047272</v>
      </c>
      <c r="DN197" s="335">
        <f t="shared" si="570"/>
        <v>90423292999.727264</v>
      </c>
      <c r="DP197" s="335">
        <f t="shared" ref="DP197:EA197" si="571">+DP212</f>
        <v>0</v>
      </c>
      <c r="DQ197" s="335">
        <f t="shared" si="571"/>
        <v>4495804110.2711878</v>
      </c>
      <c r="DR197" s="335">
        <f t="shared" si="571"/>
        <v>9249567182.7946663</v>
      </c>
      <c r="DS197" s="335">
        <f t="shared" si="571"/>
        <v>14195908952.084202</v>
      </c>
      <c r="DT197" s="335">
        <f t="shared" si="571"/>
        <v>19831056429.829529</v>
      </c>
      <c r="DU197" s="335">
        <f t="shared" si="571"/>
        <v>25362091945.043133</v>
      </c>
      <c r="DV197" s="335">
        <f t="shared" si="571"/>
        <v>33997492203.850395</v>
      </c>
      <c r="DW197" s="335">
        <f t="shared" si="571"/>
        <v>40516549079.389709</v>
      </c>
      <c r="DX197" s="335">
        <f t="shared" si="571"/>
        <v>47906733753.297028</v>
      </c>
      <c r="DY197" s="335">
        <f t="shared" si="571"/>
        <v>60224976716.878975</v>
      </c>
      <c r="DZ197" s="335">
        <f t="shared" si="571"/>
        <v>72261813297.805725</v>
      </c>
      <c r="EA197" s="335">
        <f t="shared" si="571"/>
        <v>90423293000</v>
      </c>
      <c r="EC197" s="468">
        <v>1000000</v>
      </c>
      <c r="ED197" s="468">
        <v>1000000</v>
      </c>
      <c r="EE197" s="468">
        <v>1000000</v>
      </c>
      <c r="EF197" s="468">
        <v>1000000</v>
      </c>
      <c r="EG197" s="468">
        <v>1000000</v>
      </c>
      <c r="EH197" s="468">
        <v>1000000</v>
      </c>
      <c r="EI197" s="468">
        <v>1000000</v>
      </c>
      <c r="EJ197" s="468">
        <v>1000000</v>
      </c>
      <c r="EK197" s="468">
        <v>1000000</v>
      </c>
      <c r="EL197" s="468">
        <v>1000000</v>
      </c>
      <c r="EM197" s="468">
        <v>1000000</v>
      </c>
      <c r="EN197" s="468">
        <v>1000000</v>
      </c>
      <c r="EP197" s="468">
        <v>1000000</v>
      </c>
      <c r="EQ197" s="468">
        <v>1000000</v>
      </c>
      <c r="ER197" s="468">
        <v>1000000</v>
      </c>
      <c r="ES197" s="468">
        <v>1000000</v>
      </c>
      <c r="ET197" s="468">
        <v>1000000</v>
      </c>
      <c r="EU197" s="468">
        <v>1000000</v>
      </c>
      <c r="EV197" s="468">
        <v>1000000</v>
      </c>
      <c r="EW197" s="468">
        <v>1000000</v>
      </c>
      <c r="EX197" s="468">
        <v>1000000</v>
      </c>
      <c r="EY197" s="468">
        <v>1000000</v>
      </c>
      <c r="EZ197" s="468">
        <v>1000000</v>
      </c>
      <c r="FA197" s="468">
        <v>1000000</v>
      </c>
    </row>
    <row r="198" spans="2:157" ht="24.75" customHeight="1" thickBot="1">
      <c r="B198" s="161" t="s">
        <v>186</v>
      </c>
      <c r="C198" s="1" t="s">
        <v>187</v>
      </c>
      <c r="D198" s="1" t="s">
        <v>161</v>
      </c>
      <c r="E198" s="1" t="s">
        <v>173</v>
      </c>
      <c r="F198" s="1" t="s">
        <v>161</v>
      </c>
      <c r="G198" s="1" t="s">
        <v>161</v>
      </c>
      <c r="H198" s="1" t="s">
        <v>161</v>
      </c>
      <c r="I198" s="1" t="s">
        <v>161</v>
      </c>
      <c r="J198" s="1" t="s">
        <v>161</v>
      </c>
      <c r="K198" s="1" t="s">
        <v>161</v>
      </c>
      <c r="L198" s="1" t="s">
        <v>161</v>
      </c>
      <c r="M198" s="1" t="s">
        <v>161</v>
      </c>
      <c r="N198" s="149" t="s">
        <v>161</v>
      </c>
      <c r="O198" s="149" t="s">
        <v>161</v>
      </c>
      <c r="P198" s="149"/>
      <c r="Q198" s="149"/>
      <c r="R198" s="149"/>
      <c r="S198" s="149"/>
      <c r="T198" s="152" t="s">
        <v>209</v>
      </c>
      <c r="U198" s="384"/>
      <c r="V198" s="152" t="s">
        <v>209</v>
      </c>
      <c r="W198" s="335">
        <f>+W197+W191</f>
        <v>217936.56239099998</v>
      </c>
      <c r="X198" s="335">
        <f t="shared" ref="X198:AC198" si="572">+X197+X191</f>
        <v>0</v>
      </c>
      <c r="Y198" s="335">
        <f t="shared" si="572"/>
        <v>5514.6539000000002</v>
      </c>
      <c r="Z198" s="335">
        <f t="shared" si="572"/>
        <v>0</v>
      </c>
      <c r="AA198" s="335">
        <f t="shared" si="572"/>
        <v>5514.6539000000002</v>
      </c>
      <c r="AB198" s="335">
        <f t="shared" si="572"/>
        <v>0</v>
      </c>
      <c r="AC198" s="335">
        <f t="shared" si="572"/>
        <v>0</v>
      </c>
      <c r="AD198" s="335">
        <f>+AD197+AD191</f>
        <v>217936.56239099998</v>
      </c>
      <c r="AE198" s="335">
        <f>+AE197+AE191</f>
        <v>4943.7648669999999</v>
      </c>
      <c r="AF198" s="335">
        <f>+AF197+AF191</f>
        <v>203143.41423977999</v>
      </c>
      <c r="AG198" s="335">
        <f>+AG197+AG191</f>
        <v>9849.3832842200027</v>
      </c>
      <c r="AH198" s="398">
        <f t="shared" ref="AH198" si="573">+AH197+AH191</f>
        <v>122379.94468645001</v>
      </c>
      <c r="AI198" s="163">
        <f>+AH198/AD198</f>
        <v>0.56153929998624164</v>
      </c>
      <c r="AJ198" s="253"/>
      <c r="AK198" s="335">
        <f>+AK197+AK191</f>
        <v>131901.93224809453</v>
      </c>
      <c r="AL198" s="335">
        <f>+AL197+AL191</f>
        <v>-9521.9875616445461</v>
      </c>
      <c r="AM198" s="166">
        <f t="shared" si="550"/>
        <v>0.60523085617662109</v>
      </c>
      <c r="AN198" s="398">
        <f>+AN197+AN191</f>
        <v>72499.880449160002</v>
      </c>
      <c r="AO198" s="179">
        <f>+AN198/AD198</f>
        <v>0.33266506387802874</v>
      </c>
      <c r="AP198" s="254"/>
      <c r="AQ198" s="335">
        <f>+AQ197+AQ191</f>
        <v>73389.321230111454</v>
      </c>
      <c r="AR198" s="335">
        <f>+AR197+AR191</f>
        <v>-889.44078095145551</v>
      </c>
      <c r="AS198" s="166">
        <f t="shared" si="551"/>
        <v>0.33674625507969458</v>
      </c>
      <c r="AT198" s="398">
        <f>+AT197+AT191</f>
        <v>70885.943746209989</v>
      </c>
      <c r="AU198" s="179">
        <f>+AT198/AD198</f>
        <v>0.32525952950947956</v>
      </c>
      <c r="AV198" s="398">
        <f>+AV197+AV191</f>
        <v>95556.617704550023</v>
      </c>
      <c r="AW198" s="335">
        <f>+AW197+AW191</f>
        <v>49880.064237289997</v>
      </c>
      <c r="AX198" s="337">
        <f>+AX197+AX191</f>
        <v>145436.68194183998</v>
      </c>
      <c r="AY198" s="361"/>
      <c r="AZ198" s="183">
        <f>+AZ197+AZ191</f>
        <v>73319.321230111469</v>
      </c>
      <c r="BA198" s="168">
        <f>IF(AND(AZ198=0,AN198&gt;AZ198),1,IFERROR(AN198/AZ198,1))</f>
        <v>0.98882367202528154</v>
      </c>
      <c r="BC198" s="502">
        <f>CC198/$AD$198</f>
        <v>0.29827206941883216</v>
      </c>
      <c r="BD198" s="502">
        <f t="shared" ref="BD198:BN198" si="574">CD198/$AD$198</f>
        <v>0.33125617134379154</v>
      </c>
      <c r="BE198" s="502">
        <f t="shared" si="574"/>
        <v>0.44078347143762808</v>
      </c>
      <c r="BF198" s="502">
        <f t="shared" si="574"/>
        <v>0.47180267365744499</v>
      </c>
      <c r="BG198" s="502">
        <f t="shared" si="574"/>
        <v>0.51803775081210846</v>
      </c>
      <c r="BH198" s="502">
        <f t="shared" si="574"/>
        <v>0.60523085617662109</v>
      </c>
      <c r="BI198" s="502">
        <f t="shared" si="574"/>
        <v>0.66606688515165524</v>
      </c>
      <c r="BJ198" s="502">
        <f t="shared" si="574"/>
        <v>0.69887837552704668</v>
      </c>
      <c r="BK198" s="502">
        <f t="shared" si="574"/>
        <v>0.8074293854586273</v>
      </c>
      <c r="BL198" s="502">
        <f t="shared" si="574"/>
        <v>0.85599980947314935</v>
      </c>
      <c r="BM198" s="502">
        <f t="shared" si="574"/>
        <v>0.92485684916617283</v>
      </c>
      <c r="BN198" s="502">
        <f t="shared" si="574"/>
        <v>0.99999999999874867</v>
      </c>
      <c r="BP198" s="502">
        <f>CP198/$AD$198</f>
        <v>1.179331125902966E-2</v>
      </c>
      <c r="BQ198" s="502">
        <f t="shared" ref="BQ198:CA198" si="575">CQ198/$AD$198</f>
        <v>5.8503766616550684E-2</v>
      </c>
      <c r="BR198" s="502">
        <f t="shared" si="575"/>
        <v>0.16747981535173884</v>
      </c>
      <c r="BS198" s="502">
        <f t="shared" si="575"/>
        <v>0.22057145469855352</v>
      </c>
      <c r="BT198" s="502">
        <f t="shared" si="575"/>
        <v>0.27977025127378891</v>
      </c>
      <c r="BU198" s="502">
        <f t="shared" si="575"/>
        <v>0.33674625507969458</v>
      </c>
      <c r="BV198" s="502">
        <f t="shared" si="575"/>
        <v>0.42845509396158349</v>
      </c>
      <c r="BW198" s="502">
        <f t="shared" si="575"/>
        <v>0.48810233698811084</v>
      </c>
      <c r="BX198" s="502">
        <f t="shared" si="575"/>
        <v>0.57607500834878789</v>
      </c>
      <c r="BY198" s="502">
        <f t="shared" si="575"/>
        <v>0.68074007570565254</v>
      </c>
      <c r="BZ198" s="502">
        <f t="shared" si="575"/>
        <v>0.78635071155897995</v>
      </c>
      <c r="CA198" s="502">
        <f t="shared" si="575"/>
        <v>1</v>
      </c>
      <c r="CC198" s="518">
        <f>+CC197+CC191</f>
        <v>65004.389466389999</v>
      </c>
      <c r="CD198" s="518">
        <f t="shared" ref="CD198:CN198" si="576">+CD197+CD191</f>
        <v>72192.831253470009</v>
      </c>
      <c r="CE198" s="518">
        <f t="shared" si="576"/>
        <v>96062.834523888188</v>
      </c>
      <c r="CF198" s="518">
        <f t="shared" si="576"/>
        <v>102823.05282378636</v>
      </c>
      <c r="CG198" s="518">
        <f t="shared" si="576"/>
        <v>112899.36660075637</v>
      </c>
      <c r="CH198" s="518">
        <f t="shared" si="576"/>
        <v>131901.93224809453</v>
      </c>
      <c r="CI198" s="518">
        <f t="shared" si="576"/>
        <v>145160.32727243274</v>
      </c>
      <c r="CJ198" s="518">
        <f t="shared" si="576"/>
        <v>152311.15069177092</v>
      </c>
      <c r="CK198" s="518">
        <f t="shared" si="576"/>
        <v>175968.38464033091</v>
      </c>
      <c r="CL198" s="518">
        <f t="shared" si="576"/>
        <v>186553.65588392911</v>
      </c>
      <c r="CM198" s="518">
        <f t="shared" si="576"/>
        <v>201560.12241104728</v>
      </c>
      <c r="CN198" s="518">
        <f t="shared" si="576"/>
        <v>217936.56239072728</v>
      </c>
      <c r="CP198" s="518">
        <f t="shared" ref="CP198:DA198" si="577">+CP197+CP191</f>
        <v>2570.1937149999999</v>
      </c>
      <c r="CQ198" s="518">
        <f t="shared" si="577"/>
        <v>12750.1097833364</v>
      </c>
      <c r="CR198" s="518">
        <f t="shared" si="577"/>
        <v>36499.975227637391</v>
      </c>
      <c r="CS198" s="518">
        <f t="shared" si="577"/>
        <v>48070.584598584937</v>
      </c>
      <c r="CT198" s="518">
        <f t="shared" si="577"/>
        <v>60972.166821875835</v>
      </c>
      <c r="CU198" s="518">
        <f t="shared" si="577"/>
        <v>73389.321230111454</v>
      </c>
      <c r="CV198" s="518">
        <f t="shared" si="577"/>
        <v>93376.030316900404</v>
      </c>
      <c r="CW198" s="518">
        <f t="shared" si="577"/>
        <v>106375.34541820231</v>
      </c>
      <c r="CX198" s="518">
        <f t="shared" si="577"/>
        <v>125547.80699890145</v>
      </c>
      <c r="CY198" s="518">
        <f t="shared" si="577"/>
        <v>148358.15198107899</v>
      </c>
      <c r="CZ198" s="518">
        <f t="shared" si="577"/>
        <v>171374.57091088087</v>
      </c>
      <c r="DA198" s="518">
        <f t="shared" si="577"/>
        <v>217936.56239099998</v>
      </c>
      <c r="DC198" s="518">
        <f t="shared" ref="DC198:DN198" si="578">+DC197+DC191</f>
        <v>65004389466.389999</v>
      </c>
      <c r="DD198" s="518">
        <f t="shared" si="578"/>
        <v>72192831253.470001</v>
      </c>
      <c r="DE198" s="518">
        <f t="shared" si="578"/>
        <v>96062834523.888184</v>
      </c>
      <c r="DF198" s="518">
        <f t="shared" si="578"/>
        <v>102823052823.78636</v>
      </c>
      <c r="DG198" s="518">
        <f t="shared" si="578"/>
        <v>112899366600.75636</v>
      </c>
      <c r="DH198" s="518">
        <f t="shared" si="578"/>
        <v>131901932248.09454</v>
      </c>
      <c r="DI198" s="518">
        <f t="shared" si="578"/>
        <v>145160327272.43274</v>
      </c>
      <c r="DJ198" s="518">
        <f t="shared" si="578"/>
        <v>152311150691.7709</v>
      </c>
      <c r="DK198" s="518">
        <f t="shared" si="578"/>
        <v>175968384640.3309</v>
      </c>
      <c r="DL198" s="518">
        <f t="shared" si="578"/>
        <v>186553655883.92908</v>
      </c>
      <c r="DM198" s="518">
        <f t="shared" si="578"/>
        <v>201560122411.04727</v>
      </c>
      <c r="DN198" s="518">
        <f t="shared" si="578"/>
        <v>217936562390.72726</v>
      </c>
      <c r="DP198" s="518">
        <f t="shared" ref="DP198:EA198" si="579">+DP197+DP191</f>
        <v>2570193715</v>
      </c>
      <c r="DQ198" s="518">
        <f t="shared" si="579"/>
        <v>12750109783.336403</v>
      </c>
      <c r="DR198" s="518">
        <f t="shared" si="579"/>
        <v>36499975227.63739</v>
      </c>
      <c r="DS198" s="518">
        <f t="shared" si="579"/>
        <v>48070584598.584938</v>
      </c>
      <c r="DT198" s="518">
        <f t="shared" si="579"/>
        <v>60972166821.875832</v>
      </c>
      <c r="DU198" s="518">
        <f t="shared" si="579"/>
        <v>73389321230.11145</v>
      </c>
      <c r="DV198" s="518">
        <f t="shared" si="579"/>
        <v>93376030316.900421</v>
      </c>
      <c r="DW198" s="518">
        <f t="shared" si="579"/>
        <v>106375345418.2023</v>
      </c>
      <c r="DX198" s="518">
        <f t="shared" si="579"/>
        <v>125547806998.90146</v>
      </c>
      <c r="DY198" s="518">
        <f t="shared" si="579"/>
        <v>148358151981.07898</v>
      </c>
      <c r="DZ198" s="518">
        <f t="shared" si="579"/>
        <v>171374570910.88086</v>
      </c>
      <c r="EA198" s="518">
        <f t="shared" si="579"/>
        <v>217936562391</v>
      </c>
      <c r="EC198" s="504">
        <v>1000000</v>
      </c>
      <c r="ED198" s="505">
        <v>1000000</v>
      </c>
      <c r="EE198" s="505">
        <v>1000000</v>
      </c>
      <c r="EF198" s="505">
        <v>1000000</v>
      </c>
      <c r="EG198" s="505">
        <v>1000000</v>
      </c>
      <c r="EH198" s="505">
        <v>1000000</v>
      </c>
      <c r="EI198" s="505">
        <v>1000000</v>
      </c>
      <c r="EJ198" s="505">
        <v>1000000</v>
      </c>
      <c r="EK198" s="505">
        <v>1000000</v>
      </c>
      <c r="EL198" s="505">
        <v>1000000</v>
      </c>
      <c r="EM198" s="505">
        <v>1000000</v>
      </c>
      <c r="EN198" s="505">
        <v>1000000</v>
      </c>
      <c r="EP198" s="505">
        <v>1000000</v>
      </c>
      <c r="EQ198" s="505">
        <v>1000000</v>
      </c>
      <c r="ER198" s="505">
        <v>1000000</v>
      </c>
      <c r="ES198" s="505">
        <v>1000000</v>
      </c>
      <c r="ET198" s="505">
        <v>1000000</v>
      </c>
      <c r="EU198" s="505">
        <v>1000000</v>
      </c>
      <c r="EV198" s="505">
        <v>1000000</v>
      </c>
      <c r="EW198" s="505">
        <v>1000000</v>
      </c>
      <c r="EX198" s="505">
        <v>1000000</v>
      </c>
      <c r="EY198" s="505">
        <v>1000000</v>
      </c>
      <c r="EZ198" s="505">
        <v>1000000</v>
      </c>
      <c r="FA198" s="505">
        <v>1000000</v>
      </c>
    </row>
    <row r="199" spans="2:157" ht="23.25" customHeight="1" thickBot="1">
      <c r="B199" s="300" t="s">
        <v>186</v>
      </c>
      <c r="C199" s="149" t="s">
        <v>187</v>
      </c>
      <c r="D199" s="149" t="s">
        <v>161</v>
      </c>
      <c r="E199" s="149" t="s">
        <v>161</v>
      </c>
      <c r="F199" s="149" t="s">
        <v>161</v>
      </c>
      <c r="G199" s="149" t="s">
        <v>161</v>
      </c>
      <c r="H199" s="149" t="s">
        <v>161</v>
      </c>
      <c r="I199" s="149" t="s">
        <v>161</v>
      </c>
      <c r="J199" s="149" t="s">
        <v>161</v>
      </c>
      <c r="K199" s="149" t="s">
        <v>161</v>
      </c>
      <c r="L199" s="149" t="s">
        <v>161</v>
      </c>
      <c r="M199" s="149" t="s">
        <v>161</v>
      </c>
      <c r="T199" s="137"/>
      <c r="U199" s="374"/>
      <c r="V199" s="138"/>
      <c r="W199" s="137"/>
      <c r="X199" s="137"/>
      <c r="Y199" s="137"/>
      <c r="Z199" s="137"/>
      <c r="AA199" s="137"/>
      <c r="AB199" s="137"/>
      <c r="AC199" s="137"/>
      <c r="AD199" s="368"/>
      <c r="AE199" s="137"/>
      <c r="AF199" s="137"/>
      <c r="AG199" s="137"/>
      <c r="AH199" s="368"/>
      <c r="AI199" s="139"/>
      <c r="AJ199" s="140"/>
      <c r="AK199" s="140"/>
      <c r="AL199" s="140"/>
      <c r="AM199" s="134"/>
      <c r="AN199" s="368"/>
      <c r="AO199" s="139"/>
      <c r="AP199" s="140"/>
      <c r="AQ199" s="140"/>
      <c r="AR199" s="140"/>
      <c r="AS199" s="134"/>
      <c r="AT199" s="368"/>
      <c r="AU199" s="139"/>
      <c r="AV199" s="368"/>
      <c r="AW199" s="328"/>
      <c r="AX199" s="328"/>
      <c r="AY199" s="328"/>
      <c r="AZ199" s="140"/>
      <c r="BA199" s="140"/>
      <c r="BC199" s="305"/>
      <c r="BD199" s="305"/>
      <c r="BE199" s="305"/>
      <c r="BF199" s="305"/>
      <c r="BG199" s="305"/>
      <c r="BH199" s="305"/>
      <c r="BI199" s="305"/>
      <c r="BJ199" s="305"/>
      <c r="BK199" s="305"/>
      <c r="BL199" s="305"/>
      <c r="BM199" s="305"/>
      <c r="BN199" s="305"/>
      <c r="BO199" s="506"/>
      <c r="BP199" s="305"/>
      <c r="BQ199" s="305"/>
      <c r="BR199" s="305"/>
      <c r="BS199" s="305"/>
      <c r="BT199" s="305"/>
      <c r="BU199" s="305"/>
      <c r="BV199" s="305"/>
      <c r="BW199" s="305"/>
      <c r="BX199" s="305"/>
      <c r="BY199" s="305"/>
      <c r="BZ199" s="305"/>
      <c r="CA199" s="305"/>
      <c r="CC199" s="473"/>
      <c r="CD199" s="473"/>
      <c r="CE199" s="473"/>
      <c r="CF199" s="473"/>
      <c r="CG199" s="473"/>
      <c r="CH199" s="473"/>
      <c r="CI199" s="473"/>
      <c r="CJ199" s="473"/>
      <c r="CK199" s="473"/>
      <c r="CL199" s="473"/>
      <c r="CM199" s="473"/>
      <c r="CN199" s="473"/>
      <c r="CO199" s="507"/>
      <c r="CP199" s="473"/>
      <c r="CQ199" s="473"/>
      <c r="CR199" s="473"/>
      <c r="CS199" s="473"/>
      <c r="CT199" s="473"/>
      <c r="CU199" s="473"/>
      <c r="CV199" s="473"/>
      <c r="CW199" s="473"/>
      <c r="CX199" s="473"/>
      <c r="CY199" s="473"/>
      <c r="CZ199" s="473"/>
      <c r="DA199" s="473"/>
      <c r="DC199" s="473"/>
      <c r="DD199" s="473"/>
      <c r="DE199" s="473"/>
      <c r="DF199" s="473"/>
      <c r="DG199" s="473"/>
      <c r="DH199" s="473"/>
      <c r="DI199" s="473"/>
      <c r="DJ199" s="473"/>
      <c r="DK199" s="473"/>
      <c r="DL199" s="473"/>
      <c r="DM199" s="473"/>
      <c r="DN199" s="473"/>
      <c r="DO199" s="507"/>
      <c r="DP199" s="473"/>
      <c r="DQ199" s="473"/>
      <c r="DR199" s="473"/>
      <c r="DS199" s="473"/>
      <c r="DT199" s="473"/>
      <c r="DU199" s="473"/>
      <c r="DV199" s="473"/>
      <c r="DW199" s="473"/>
      <c r="DX199" s="473"/>
      <c r="DY199" s="473"/>
      <c r="DZ199" s="473"/>
      <c r="EA199" s="473"/>
      <c r="EC199" s="473"/>
      <c r="ED199" s="473"/>
      <c r="EE199" s="473"/>
      <c r="EF199" s="473"/>
      <c r="EG199" s="473"/>
      <c r="EH199" s="473"/>
      <c r="EI199" s="473"/>
      <c r="EJ199" s="473"/>
      <c r="EK199" s="473"/>
      <c r="EL199" s="473"/>
      <c r="EM199" s="473"/>
      <c r="EN199" s="473"/>
      <c r="EO199" s="507"/>
      <c r="EP199" s="473"/>
      <c r="EQ199" s="473"/>
      <c r="ER199" s="473"/>
      <c r="ES199" s="473"/>
      <c r="ET199" s="473"/>
      <c r="EU199" s="473"/>
      <c r="EV199" s="473"/>
      <c r="EW199" s="473"/>
      <c r="EX199" s="473"/>
      <c r="EY199" s="473"/>
      <c r="EZ199" s="473"/>
      <c r="FA199" s="473"/>
    </row>
    <row r="200" spans="2:157" ht="27.75" customHeight="1" thickBot="1">
      <c r="T200" s="137"/>
      <c r="U200" s="374"/>
      <c r="V200" s="138"/>
      <c r="W200" s="137"/>
      <c r="X200" s="137"/>
      <c r="Y200" s="137"/>
      <c r="Z200" s="137"/>
      <c r="AA200" s="137"/>
      <c r="AB200" s="137"/>
      <c r="AC200" s="137"/>
      <c r="AD200" s="368"/>
      <c r="AE200" s="137"/>
      <c r="AF200" s="137"/>
      <c r="AG200" s="137"/>
      <c r="AH200" s="368"/>
      <c r="AI200" s="139"/>
      <c r="AJ200" s="140"/>
      <c r="AK200" s="140"/>
      <c r="AL200" s="140"/>
      <c r="AM200" s="134"/>
      <c r="AN200" s="368"/>
      <c r="AO200" s="139"/>
      <c r="AP200" s="140"/>
      <c r="AQ200" s="140"/>
      <c r="AR200" s="140"/>
      <c r="AS200" s="134"/>
      <c r="AT200" s="368"/>
      <c r="AU200" s="139"/>
      <c r="AV200" s="368"/>
      <c r="AW200" s="328"/>
      <c r="AX200" s="328"/>
      <c r="AY200" s="328"/>
      <c r="AZ200" s="140"/>
      <c r="BA200" s="140"/>
      <c r="BC200" s="305"/>
      <c r="BD200" s="305"/>
      <c r="BE200" s="305"/>
      <c r="BF200" s="305"/>
      <c r="BG200" s="305"/>
      <c r="BH200" s="305"/>
      <c r="BI200" s="305"/>
      <c r="BJ200" s="305"/>
      <c r="BK200" s="305"/>
      <c r="BL200" s="305"/>
      <c r="BM200" s="305"/>
      <c r="BN200" s="305"/>
      <c r="BO200" s="506"/>
      <c r="BP200" s="305"/>
      <c r="BQ200" s="305"/>
      <c r="BR200" s="305"/>
      <c r="BS200" s="305"/>
      <c r="BT200" s="305"/>
      <c r="BU200" s="305"/>
      <c r="BV200" s="305"/>
      <c r="BW200" s="305"/>
      <c r="BX200" s="305"/>
      <c r="BY200" s="305"/>
      <c r="BZ200" s="305"/>
      <c r="CA200" s="305"/>
      <c r="CC200" s="473"/>
      <c r="CD200" s="473"/>
      <c r="CE200" s="473"/>
      <c r="CF200" s="473"/>
      <c r="CG200" s="473"/>
      <c r="CH200" s="473"/>
      <c r="CI200" s="473"/>
      <c r="CJ200" s="473"/>
      <c r="CK200" s="473"/>
      <c r="CL200" s="473"/>
      <c r="CM200" s="473"/>
      <c r="CN200" s="473"/>
      <c r="CO200" s="507"/>
      <c r="CP200" s="473"/>
      <c r="CQ200" s="473"/>
      <c r="CR200" s="473"/>
      <c r="CS200" s="473"/>
      <c r="CT200" s="473"/>
      <c r="CU200" s="473"/>
      <c r="CV200" s="473"/>
      <c r="CW200" s="473"/>
      <c r="CX200" s="473"/>
      <c r="CY200" s="473"/>
      <c r="CZ200" s="473"/>
      <c r="DA200" s="473"/>
      <c r="DC200" s="473"/>
      <c r="DD200" s="473"/>
      <c r="DE200" s="473"/>
      <c r="DF200" s="473"/>
      <c r="DG200" s="473"/>
      <c r="DH200" s="473"/>
      <c r="DI200" s="473"/>
      <c r="DJ200" s="473"/>
      <c r="DK200" s="473"/>
      <c r="DL200" s="473"/>
      <c r="DM200" s="473"/>
      <c r="DN200" s="473"/>
      <c r="DO200" s="507"/>
      <c r="DP200" s="473"/>
      <c r="DQ200" s="473"/>
      <c r="DR200" s="473"/>
      <c r="DS200" s="473"/>
      <c r="DT200" s="473"/>
      <c r="DU200" s="473"/>
      <c r="DV200" s="473"/>
      <c r="DW200" s="473"/>
      <c r="DX200" s="473"/>
      <c r="DY200" s="473"/>
      <c r="DZ200" s="473"/>
      <c r="EA200" s="473"/>
      <c r="EC200" s="473"/>
      <c r="ED200" s="473"/>
      <c r="EE200" s="473"/>
      <c r="EF200" s="473"/>
      <c r="EG200" s="473"/>
      <c r="EH200" s="473"/>
      <c r="EI200" s="473"/>
      <c r="EJ200" s="473"/>
      <c r="EK200" s="473"/>
      <c r="EL200" s="473"/>
      <c r="EM200" s="473"/>
      <c r="EN200" s="473"/>
      <c r="EO200" s="507"/>
      <c r="EP200" s="473"/>
      <c r="EQ200" s="473"/>
      <c r="ER200" s="473"/>
      <c r="ES200" s="473"/>
      <c r="ET200" s="473"/>
      <c r="EU200" s="473"/>
      <c r="EV200" s="473"/>
      <c r="EW200" s="473"/>
      <c r="EX200" s="473"/>
      <c r="EY200" s="473"/>
      <c r="EZ200" s="473"/>
      <c r="FA200" s="473"/>
    </row>
    <row r="201" spans="2:157" ht="51" customHeight="1" thickBot="1">
      <c r="B201" s="146"/>
      <c r="C201" s="217"/>
      <c r="D201" s="217"/>
      <c r="E201" s="217"/>
      <c r="F201" s="217"/>
      <c r="G201" s="217"/>
      <c r="H201" s="217"/>
      <c r="I201" s="217"/>
      <c r="J201" s="217"/>
      <c r="K201" s="217"/>
      <c r="L201" s="217"/>
      <c r="M201" s="217"/>
      <c r="N201" s="217"/>
      <c r="O201" s="217"/>
      <c r="P201" s="217"/>
      <c r="Q201" s="217"/>
      <c r="R201" s="217"/>
      <c r="S201" s="217"/>
      <c r="T201" s="151" t="s">
        <v>122</v>
      </c>
      <c r="U201" s="383"/>
      <c r="V201" s="151" t="s">
        <v>122</v>
      </c>
      <c r="W201" s="152" t="s">
        <v>425</v>
      </c>
      <c r="X201" s="152" t="s">
        <v>123</v>
      </c>
      <c r="Y201" s="152" t="s">
        <v>124</v>
      </c>
      <c r="Z201" s="152" t="s">
        <v>125</v>
      </c>
      <c r="AA201" s="152" t="s">
        <v>126</v>
      </c>
      <c r="AB201" s="152" t="s">
        <v>127</v>
      </c>
      <c r="AC201" s="151" t="s">
        <v>128</v>
      </c>
      <c r="AD201" s="394" t="s">
        <v>424</v>
      </c>
      <c r="AE201" s="151" t="s">
        <v>423</v>
      </c>
      <c r="AF201" s="151" t="s">
        <v>129</v>
      </c>
      <c r="AG201" s="151" t="s">
        <v>130</v>
      </c>
      <c r="AH201" s="394" t="s">
        <v>7</v>
      </c>
      <c r="AI201" s="153" t="s">
        <v>131</v>
      </c>
      <c r="AJ201" s="154" t="s">
        <v>132</v>
      </c>
      <c r="AK201" s="154" t="s">
        <v>133</v>
      </c>
      <c r="AL201" s="154" t="s">
        <v>134</v>
      </c>
      <c r="AM201" s="155" t="s">
        <v>135</v>
      </c>
      <c r="AN201" s="394" t="s">
        <v>136</v>
      </c>
      <c r="AO201" s="153" t="s">
        <v>137</v>
      </c>
      <c r="AP201" s="301"/>
      <c r="AQ201" s="266" t="s">
        <v>139</v>
      </c>
      <c r="AR201" s="232" t="s">
        <v>140</v>
      </c>
      <c r="AS201" s="267" t="s">
        <v>141</v>
      </c>
      <c r="AT201" s="394" t="s">
        <v>142</v>
      </c>
      <c r="AU201" s="153" t="s">
        <v>143</v>
      </c>
      <c r="AV201" s="394" t="s">
        <v>144</v>
      </c>
      <c r="AW201" s="329" t="s">
        <v>145</v>
      </c>
      <c r="AX201" s="329" t="s">
        <v>146</v>
      </c>
      <c r="AY201" s="365"/>
      <c r="AZ201" s="156" t="s">
        <v>148</v>
      </c>
      <c r="BA201" s="157" t="s">
        <v>149</v>
      </c>
      <c r="BC201" s="309" t="s">
        <v>150</v>
      </c>
      <c r="BD201" s="309" t="s">
        <v>151</v>
      </c>
      <c r="BE201" s="309" t="s">
        <v>152</v>
      </c>
      <c r="BF201" s="309" t="s">
        <v>153</v>
      </c>
      <c r="BG201" s="309" t="s">
        <v>154</v>
      </c>
      <c r="BH201" s="309" t="s">
        <v>155</v>
      </c>
      <c r="BI201" s="309" t="s">
        <v>156</v>
      </c>
      <c r="BJ201" s="309" t="s">
        <v>157</v>
      </c>
      <c r="BK201" s="309" t="s">
        <v>104</v>
      </c>
      <c r="BL201" s="309" t="s">
        <v>158</v>
      </c>
      <c r="BM201" s="309" t="s">
        <v>159</v>
      </c>
      <c r="BN201" s="309" t="s">
        <v>160</v>
      </c>
      <c r="BP201" s="309" t="s">
        <v>150</v>
      </c>
      <c r="BQ201" s="309" t="s">
        <v>151</v>
      </c>
      <c r="BR201" s="309" t="s">
        <v>152</v>
      </c>
      <c r="BS201" s="309" t="s">
        <v>153</v>
      </c>
      <c r="BT201" s="309" t="s">
        <v>154</v>
      </c>
      <c r="BU201" s="309" t="s">
        <v>155</v>
      </c>
      <c r="BV201" s="309" t="s">
        <v>156</v>
      </c>
      <c r="BW201" s="309" t="s">
        <v>157</v>
      </c>
      <c r="BX201" s="309" t="s">
        <v>104</v>
      </c>
      <c r="BY201" s="309" t="s">
        <v>158</v>
      </c>
      <c r="BZ201" s="309" t="s">
        <v>159</v>
      </c>
      <c r="CA201" s="309" t="s">
        <v>160</v>
      </c>
      <c r="CC201" s="508" t="s">
        <v>150</v>
      </c>
      <c r="CD201" s="508" t="s">
        <v>151</v>
      </c>
      <c r="CE201" s="508" t="s">
        <v>152</v>
      </c>
      <c r="CF201" s="508" t="s">
        <v>153</v>
      </c>
      <c r="CG201" s="508" t="s">
        <v>154</v>
      </c>
      <c r="CH201" s="508" t="s">
        <v>155</v>
      </c>
      <c r="CI201" s="508" t="s">
        <v>156</v>
      </c>
      <c r="CJ201" s="508" t="s">
        <v>157</v>
      </c>
      <c r="CK201" s="508" t="s">
        <v>104</v>
      </c>
      <c r="CL201" s="508" t="s">
        <v>158</v>
      </c>
      <c r="CM201" s="508" t="s">
        <v>159</v>
      </c>
      <c r="CN201" s="508" t="s">
        <v>160</v>
      </c>
      <c r="CP201" s="508" t="s">
        <v>150</v>
      </c>
      <c r="CQ201" s="508" t="s">
        <v>151</v>
      </c>
      <c r="CR201" s="508" t="s">
        <v>152</v>
      </c>
      <c r="CS201" s="508" t="s">
        <v>153</v>
      </c>
      <c r="CT201" s="508" t="s">
        <v>154</v>
      </c>
      <c r="CU201" s="508" t="s">
        <v>155</v>
      </c>
      <c r="CV201" s="508" t="s">
        <v>156</v>
      </c>
      <c r="CW201" s="508" t="s">
        <v>157</v>
      </c>
      <c r="CX201" s="508" t="s">
        <v>104</v>
      </c>
      <c r="CY201" s="508" t="s">
        <v>158</v>
      </c>
      <c r="CZ201" s="508" t="s">
        <v>159</v>
      </c>
      <c r="DA201" s="508" t="s">
        <v>160</v>
      </c>
      <c r="DC201" s="508" t="s">
        <v>150</v>
      </c>
      <c r="DD201" s="508" t="s">
        <v>151</v>
      </c>
      <c r="DE201" s="508" t="s">
        <v>152</v>
      </c>
      <c r="DF201" s="508" t="s">
        <v>153</v>
      </c>
      <c r="DG201" s="508" t="s">
        <v>154</v>
      </c>
      <c r="DH201" s="508" t="s">
        <v>155</v>
      </c>
      <c r="DI201" s="508" t="s">
        <v>156</v>
      </c>
      <c r="DJ201" s="508" t="s">
        <v>157</v>
      </c>
      <c r="DK201" s="508" t="s">
        <v>104</v>
      </c>
      <c r="DL201" s="508" t="s">
        <v>158</v>
      </c>
      <c r="DM201" s="508" t="s">
        <v>159</v>
      </c>
      <c r="DN201" s="508" t="s">
        <v>160</v>
      </c>
      <c r="DP201" s="508" t="s">
        <v>150</v>
      </c>
      <c r="DQ201" s="508" t="s">
        <v>151</v>
      </c>
      <c r="DR201" s="508" t="s">
        <v>152</v>
      </c>
      <c r="DS201" s="508" t="s">
        <v>153</v>
      </c>
      <c r="DT201" s="508" t="s">
        <v>154</v>
      </c>
      <c r="DU201" s="508" t="s">
        <v>155</v>
      </c>
      <c r="DV201" s="508" t="s">
        <v>156</v>
      </c>
      <c r="DW201" s="508" t="s">
        <v>157</v>
      </c>
      <c r="DX201" s="508" t="s">
        <v>104</v>
      </c>
      <c r="DY201" s="508" t="s">
        <v>158</v>
      </c>
      <c r="DZ201" s="508" t="s">
        <v>159</v>
      </c>
      <c r="EA201" s="508" t="s">
        <v>160</v>
      </c>
      <c r="EC201" s="508" t="s">
        <v>150</v>
      </c>
      <c r="ED201" s="508" t="s">
        <v>151</v>
      </c>
      <c r="EE201" s="508" t="s">
        <v>152</v>
      </c>
      <c r="EF201" s="508" t="s">
        <v>153</v>
      </c>
      <c r="EG201" s="508" t="s">
        <v>154</v>
      </c>
      <c r="EH201" s="508" t="s">
        <v>155</v>
      </c>
      <c r="EI201" s="508" t="s">
        <v>156</v>
      </c>
      <c r="EJ201" s="508" t="s">
        <v>157</v>
      </c>
      <c r="EK201" s="508" t="s">
        <v>104</v>
      </c>
      <c r="EL201" s="508" t="s">
        <v>158</v>
      </c>
      <c r="EM201" s="508" t="s">
        <v>159</v>
      </c>
      <c r="EN201" s="508" t="s">
        <v>160</v>
      </c>
      <c r="EP201" s="508" t="s">
        <v>150</v>
      </c>
      <c r="EQ201" s="508" t="s">
        <v>151</v>
      </c>
      <c r="ER201" s="508" t="s">
        <v>152</v>
      </c>
      <c r="ES201" s="508" t="s">
        <v>153</v>
      </c>
      <c r="ET201" s="508" t="s">
        <v>154</v>
      </c>
      <c r="EU201" s="508" t="s">
        <v>155</v>
      </c>
      <c r="EV201" s="508" t="s">
        <v>156</v>
      </c>
      <c r="EW201" s="508" t="s">
        <v>157</v>
      </c>
      <c r="EX201" s="508" t="s">
        <v>104</v>
      </c>
      <c r="EY201" s="508" t="s">
        <v>158</v>
      </c>
      <c r="EZ201" s="508" t="s">
        <v>159</v>
      </c>
      <c r="FA201" s="508" t="s">
        <v>160</v>
      </c>
    </row>
    <row r="202" spans="2:157" ht="83.25" customHeight="1">
      <c r="B202" s="1" t="s">
        <v>186</v>
      </c>
      <c r="C202" s="1" t="s">
        <v>187</v>
      </c>
      <c r="D202" s="541" t="s">
        <v>296</v>
      </c>
      <c r="E202" s="1" t="s">
        <v>173</v>
      </c>
      <c r="F202" s="1" t="s">
        <v>161</v>
      </c>
      <c r="G202" s="1" t="s">
        <v>161</v>
      </c>
      <c r="H202" s="1" t="s">
        <v>161</v>
      </c>
      <c r="I202" s="1" t="s">
        <v>161</v>
      </c>
      <c r="J202" s="1" t="s">
        <v>161</v>
      </c>
      <c r="K202" s="1" t="s">
        <v>161</v>
      </c>
      <c r="L202" s="1" t="s">
        <v>161</v>
      </c>
      <c r="M202" s="1" t="s">
        <v>161</v>
      </c>
      <c r="N202" s="1" t="s">
        <v>161</v>
      </c>
      <c r="O202" s="1" t="s">
        <v>161</v>
      </c>
      <c r="T202" s="438" t="s">
        <v>63</v>
      </c>
      <c r="U202" s="442">
        <v>202300000000327</v>
      </c>
      <c r="V202" s="278" t="s">
        <v>63</v>
      </c>
      <c r="W202" s="342">
        <f>+SUMIFS('[1]SIIF 30 de Junio 2026'!$P$4:$P$749,'[1]SIIF 30 de Junio 2026'!$A$4:$A$749,$B202,'[1]SIIF 30 de Junio 2026'!$B$4:$B$749,$C202,'[1]SIIF 30 de Junio 2026'!$C$4:$C$749,$D202)/1000000</f>
        <v>5000</v>
      </c>
      <c r="X202" s="342">
        <f>1500-1500</f>
        <v>0</v>
      </c>
      <c r="Y202" s="342">
        <f>+SUMIFS('[1]SIIF 30 de Junio 2026'!$R$4:$R$749,'[1]SIIF 30 de Junio 2026'!$A$4:$A$749,$B202,'[1]SIIF 30 de Junio 2026'!$B$4:$B$749,$C202,'[1]SIIF 30 de Junio 2026'!$C$4:$C$749,$D202)/1000000</f>
        <v>0</v>
      </c>
      <c r="Z202" s="342"/>
      <c r="AA202" s="342">
        <f>+SUMIFS('[1]SIIF 30 de Junio 2026'!$Q$4:$Q$749,'[1]SIIF 30 de Junio 2026'!$A$4:$A$749,$B202,'[1]SIIF 30 de Junio 2026'!$B$4:$B$749,$C202,'[1]SIIF 30 de Junio 2026'!$C$4:$C$749,$D202)/1000000</f>
        <v>0</v>
      </c>
      <c r="AB202" s="342"/>
      <c r="AC202" s="342"/>
      <c r="AD202" s="403">
        <f>+SUMIFS('[1]SIIF 30 de Junio 2026'!$S$4:$S$749,'[1]SIIF 30 de Junio 2026'!$A$4:$A$749,$B202,'[1]SIIF 30 de Junio 2026'!$B$4:$B$749,$C202,'[1]SIIF 30 de Junio 2026'!$C$4:$C$749,$D202)/1000000</f>
        <v>5000</v>
      </c>
      <c r="AE202" s="342">
        <f>+SUMIFS('[1]SIIF 30 de Junio 2026'!$T$4:$T$749,'[1]SIIF 30 de Junio 2026'!$A$4:$A$749,$B202,'[1]SIIF 30 de Junio 2026'!$B$4:$B$749,$C202,'[1]SIIF 30 de Junio 2026'!$C$4:$C$749,$D202)/1000000</f>
        <v>0</v>
      </c>
      <c r="AF202" s="342">
        <f>+SUMIFS('[1]SIIF 30 de Junio 2026'!$U$4:$U$749,'[1]SIIF 30 de Junio 2026'!$A$4:$A$749,$B202,'[1]SIIF 30 de Junio 2026'!$B$4:$B$749,$C202,'[1]SIIF 30 de Junio 2026'!$C$4:$C$749,$D202)/1000000</f>
        <v>4911.5393139999996</v>
      </c>
      <c r="AG202" s="342">
        <f>+SUMIFS('[1]SIIF 30 de Junio 2026'!$V$4:$V$749,'[1]SIIF 30 de Junio 2026'!$A$4:$A$749,$B202,'[1]SIIF 30 de Junio 2026'!$B$4:$B$749,$C202,'[1]SIIF 30 de Junio 2026'!$C$4:$C$749,$D202)/1000000</f>
        <v>88.460685999999995</v>
      </c>
      <c r="AH202" s="408">
        <f>+SUMIFS('[1]SIIF 30 de Junio 2026'!$W$4:$W$749,'[1]SIIF 30 de Junio 2026'!$A$4:$A$749,$B202,'[1]SIIF 30 de Junio 2026'!$B$4:$B$749,$C202,'[1]SIIF 30 de Junio 2026'!$C$4:$C$749,$D202,'[1]SIIF 30 de Junio 2026'!$D$4:$D$749,$E202,'[1]SIIF 30 de Junio 2026'!$E$4:$E$749,$F202,'[1]SIIF 30 de Junio 2026'!$F$4:$F$749,$G202,'[1]SIIF 30 de Junio 2026'!$G$4:$G$749,$H202,'[1]SIIF 30 de Junio 2026'!$H$4:$H$749,$I202,'[1]SIIF 30 de Junio 2026'!$I$4:$I$749,$J202,'[1]SIIF 30 de Junio 2026'!$J$4:$J$749,$K202,'[1]SIIF 30 de Junio 2026'!$K$4:$K$749,$L202,'[1]SIIF 30 de Junio 2026'!$L$4:$L$749,$M202,'[1]SIIF 30 de Junio 2026'!$M$4:$M$749,$N202,'[1]SIIF 30 de Junio 2026'!$N$4:$N$749,$O202)/1000000</f>
        <v>4109.2796905100004</v>
      </c>
      <c r="AI202" s="241">
        <f t="shared" ref="AI202:AI212" si="580">+AH202/AD202</f>
        <v>0.82185593810200008</v>
      </c>
      <c r="AJ202" s="242"/>
      <c r="AK202" s="240">
        <f t="shared" ref="AK202:AK211" si="581">INDEX(CC202:CN202,MATCH($W$1,$CC$86:$CN$86,0))</f>
        <v>4148.6911890000001</v>
      </c>
      <c r="AL202" s="240">
        <f t="shared" ref="AL202:AL211" si="582">+AH202-AK202</f>
        <v>-39.411498489999758</v>
      </c>
      <c r="AM202" s="166">
        <f t="shared" ref="AM202:AM212" si="583">INDEX(BC202:BN202,MATCH($W$1,$BC$86:$BN$86,0))</f>
        <v>0.8297382378</v>
      </c>
      <c r="AN202" s="412">
        <f>+SUMIFS('[1]SIIF 30 de Junio 2026'!$X$4:$X$749,'[1]SIIF 30 de Junio 2026'!$A$4:$A$749,$B202,'[1]SIIF 30 de Junio 2026'!$B$4:$B$749,$C202,'[1]SIIF 30 de Junio 2026'!$C$4:$C$749,$D202,'[1]SIIF 30 de Junio 2026'!$D$4:$D$749,$E202,'[1]SIIF 30 de Junio 2026'!$E$4:$E$749,$F202,'[1]SIIF 30 de Junio 2026'!$F$4:$F$749,$G202,'[1]SIIF 30 de Junio 2026'!$G$4:$G$749,$H202,'[1]SIIF 30 de Junio 2026'!$H$4:$H$749,$I202,'[1]SIIF 30 de Junio 2026'!$I$4:$I$749,$J202,'[1]SIIF 30 de Junio 2026'!$J$4:$J$749,$K202,'[1]SIIF 30 de Junio 2026'!$K$4:$K$749,$L202,'[1]SIIF 30 de Junio 2026'!$L$4:$L$749,$M202,'[1]SIIF 30 de Junio 2026'!$M$4:$M$749,$N202,'[1]SIIF 30 de Junio 2026'!$N$4:$N$749,$O202)/1000000</f>
        <v>1674.5953636700001</v>
      </c>
      <c r="AO202" s="241">
        <f t="shared" ref="AO202:AO212" si="584">+AN202/AD202</f>
        <v>0.33491907273400001</v>
      </c>
      <c r="AP202" s="242"/>
      <c r="AQ202" s="240">
        <f t="shared" ref="AQ202:AQ211" si="585">INDEX(CP202:DA202,MATCH($W$1,$CP$86:$DA$86,0))</f>
        <v>1891.0931836363625</v>
      </c>
      <c r="AR202" s="240">
        <f t="shared" ref="AR202:AR211" si="586">+AN202-AQ202</f>
        <v>-216.49781996636239</v>
      </c>
      <c r="AS202" s="166">
        <f t="shared" ref="AS202:AS212" si="587">INDEX(BP202:CA202,MATCH($W$1,$BP$86:$CA$86,0))</f>
        <v>0.37821863672727252</v>
      </c>
      <c r="AT202" s="412">
        <f>+SUMIFS('[1]SIIF 30 de Junio 2026'!$Z$4:$Z$749,'[1]SIIF 30 de Junio 2026'!$A$4:$A$749,$B202,'[1]SIIF 30 de Junio 2026'!$B$4:$B$749,$C202,'[1]SIIF 30 de Junio 2026'!$C$4:$C$749,$D202,'[1]SIIF 30 de Junio 2026'!$D$4:$D$749,$E202,'[1]SIIF 30 de Junio 2026'!$E$4:$E$749,$F202,'[1]SIIF 30 de Junio 2026'!$F$4:$F$749,$G202,'[1]SIIF 30 de Junio 2026'!$G$4:$G$749,$H202,'[1]SIIF 30 de Junio 2026'!$H$4:$H$749,$I202,'[1]SIIF 30 de Junio 2026'!$I$4:$I$749,$J202,'[1]SIIF 30 de Junio 2026'!$J$4:$J$749,$K202,'[1]SIIF 30 de Junio 2026'!$K$4:$K$749,$L202,'[1]SIIF 30 de Junio 2026'!$L$4:$L$749,$M202,'[1]SIIF 30 de Junio 2026'!$M$4:$M$749,$N202,'[1]SIIF 30 de Junio 2026'!$N$4:$N$749,$O202)/1000000</f>
        <v>1541.6274796700002</v>
      </c>
      <c r="AU202" s="241">
        <f t="shared" ref="AU202:AU212" si="588">+AT202/AD202</f>
        <v>0.30832549593400005</v>
      </c>
      <c r="AV202" s="408">
        <f t="shared" ref="AV202:AV211" si="589">+AD202-AH202</f>
        <v>890.72030948999964</v>
      </c>
      <c r="AW202" s="343">
        <f t="shared" ref="AW202:AW211" si="590">+AH202-AN202</f>
        <v>2434.6843268400003</v>
      </c>
      <c r="AX202" s="359">
        <f t="shared" ref="AX202:AX211" si="591">+AD202-AN202</f>
        <v>3325.4046363299999</v>
      </c>
      <c r="AY202" s="363"/>
      <c r="AZ202" s="186">
        <f t="shared" ref="AZ202:AZ211" si="592">AD202*AS202</f>
        <v>1891.0931836363625</v>
      </c>
      <c r="BA202" s="168">
        <f t="shared" ref="BA202:BA212" si="593">IF(AND(AZ202=0,AN202&gt;AZ202),1,IFERROR(AN202/AZ202,1))</f>
        <v>0.88551710627497415</v>
      </c>
      <c r="BB202" s="610"/>
      <c r="BC202" s="245">
        <v>0.72413823779999997</v>
      </c>
      <c r="BD202" s="274">
        <v>0.81173823779999998</v>
      </c>
      <c r="BE202" s="274">
        <v>0.81313823780000005</v>
      </c>
      <c r="BF202" s="274">
        <v>0.81453823780000001</v>
      </c>
      <c r="BG202" s="274">
        <v>0.82833823780000004</v>
      </c>
      <c r="BH202" s="274">
        <v>0.8297382378</v>
      </c>
      <c r="BI202" s="274">
        <v>0.83113823779999996</v>
      </c>
      <c r="BJ202" s="274">
        <v>0.83253823780000002</v>
      </c>
      <c r="BK202" s="274">
        <v>0.85801104080000001</v>
      </c>
      <c r="BL202" s="274">
        <v>0.98739448439999999</v>
      </c>
      <c r="BM202" s="274">
        <v>0.99468300259999998</v>
      </c>
      <c r="BN202" s="274">
        <v>1</v>
      </c>
      <c r="BP202" s="246">
        <v>0</v>
      </c>
      <c r="BQ202" s="246">
        <v>9.3655840945454497E-2</v>
      </c>
      <c r="BR202" s="246">
        <v>0.161046539890909</v>
      </c>
      <c r="BS202" s="246">
        <v>0.2284972388363635</v>
      </c>
      <c r="BT202" s="246">
        <v>0.30425793778181803</v>
      </c>
      <c r="BU202" s="277">
        <v>0.37821863672727252</v>
      </c>
      <c r="BV202" s="246">
        <v>0.44577933567272704</v>
      </c>
      <c r="BW202" s="246">
        <v>0.52154003461818155</v>
      </c>
      <c r="BX202" s="277">
        <v>0.59274466136363602</v>
      </c>
      <c r="BY202" s="246">
        <v>0.67034928810909056</v>
      </c>
      <c r="BZ202" s="277">
        <v>0.79082764625454505</v>
      </c>
      <c r="CA202" s="246">
        <v>1</v>
      </c>
      <c r="CC202" s="452">
        <f t="shared" ref="CC202:CN211" si="594">DC202/EC202</f>
        <v>3620.6911890000001</v>
      </c>
      <c r="CD202" s="452">
        <f t="shared" si="594"/>
        <v>4058.6911890000001</v>
      </c>
      <c r="CE202" s="452">
        <f t="shared" si="594"/>
        <v>4065.6911890000001</v>
      </c>
      <c r="CF202" s="452">
        <f t="shared" si="594"/>
        <v>4072.6911890000001</v>
      </c>
      <c r="CG202" s="452">
        <f t="shared" si="594"/>
        <v>4141.6911890000001</v>
      </c>
      <c r="CH202" s="452">
        <f t="shared" si="594"/>
        <v>4148.6911890000001</v>
      </c>
      <c r="CI202" s="452">
        <f t="shared" si="594"/>
        <v>4155.6911890000001</v>
      </c>
      <c r="CJ202" s="452">
        <f t="shared" si="594"/>
        <v>4162.6911890000001</v>
      </c>
      <c r="CK202" s="452">
        <f t="shared" si="594"/>
        <v>4290.0552040000002</v>
      </c>
      <c r="CL202" s="452">
        <f t="shared" si="594"/>
        <v>4936.9724219999998</v>
      </c>
      <c r="CM202" s="452">
        <f t="shared" si="594"/>
        <v>4973.4150129999998</v>
      </c>
      <c r="CN202" s="452">
        <f t="shared" si="594"/>
        <v>5000</v>
      </c>
      <c r="CP202" s="453">
        <f t="shared" ref="CP202:DA211" si="595">DP202/EP202</f>
        <v>0</v>
      </c>
      <c r="CQ202" s="453">
        <f t="shared" si="595"/>
        <v>468.27920472727249</v>
      </c>
      <c r="CR202" s="453">
        <f t="shared" si="595"/>
        <v>805.23269945454501</v>
      </c>
      <c r="CS202" s="453">
        <f t="shared" si="595"/>
        <v>1142.4861941818176</v>
      </c>
      <c r="CT202" s="453">
        <f t="shared" si="595"/>
        <v>1521.28968890909</v>
      </c>
      <c r="CU202" s="453">
        <f t="shared" si="595"/>
        <v>1891.0931836363625</v>
      </c>
      <c r="CV202" s="453">
        <f t="shared" si="595"/>
        <v>2228.8966783636351</v>
      </c>
      <c r="CW202" s="453">
        <f t="shared" si="595"/>
        <v>2607.7001730909074</v>
      </c>
      <c r="CX202" s="453">
        <f t="shared" si="595"/>
        <v>2963.7233068181799</v>
      </c>
      <c r="CY202" s="453">
        <f t="shared" si="595"/>
        <v>3351.7464405454525</v>
      </c>
      <c r="CZ202" s="453">
        <f t="shared" si="595"/>
        <v>3954.1382312727251</v>
      </c>
      <c r="DA202" s="453">
        <f t="shared" si="595"/>
        <v>5000</v>
      </c>
      <c r="DC202" s="452">
        <v>3620691189</v>
      </c>
      <c r="DD202" s="453">
        <v>4058691189</v>
      </c>
      <c r="DE202" s="453">
        <v>4065691189</v>
      </c>
      <c r="DF202" s="453">
        <v>4072691189</v>
      </c>
      <c r="DG202" s="453">
        <v>4141691189</v>
      </c>
      <c r="DH202" s="453">
        <v>4148691189</v>
      </c>
      <c r="DI202" s="453">
        <v>4155691189</v>
      </c>
      <c r="DJ202" s="453">
        <v>4162691189</v>
      </c>
      <c r="DK202" s="453">
        <v>4290055204</v>
      </c>
      <c r="DL202" s="453">
        <v>4936972422</v>
      </c>
      <c r="DM202" s="453">
        <v>4973415013</v>
      </c>
      <c r="DN202" s="453">
        <v>5000000000</v>
      </c>
      <c r="DP202" s="453">
        <v>0</v>
      </c>
      <c r="DQ202" s="453">
        <v>468279204.72727251</v>
      </c>
      <c r="DR202" s="453">
        <v>805232699.45454502</v>
      </c>
      <c r="DS202" s="453">
        <v>1142486194.1818175</v>
      </c>
      <c r="DT202" s="453">
        <v>1521289688.90909</v>
      </c>
      <c r="DU202" s="460">
        <v>1891093183.6363626</v>
      </c>
      <c r="DV202" s="453">
        <v>2228896678.3636351</v>
      </c>
      <c r="DW202" s="453">
        <v>2607700173.0909076</v>
      </c>
      <c r="DX202" s="460">
        <v>2963723306.8181801</v>
      </c>
      <c r="DY202" s="453">
        <v>3351746440.5454526</v>
      </c>
      <c r="DZ202" s="460">
        <v>3954138231.2727251</v>
      </c>
      <c r="EA202" s="453">
        <v>5000000000</v>
      </c>
      <c r="EB202" s="1" t="b">
        <f t="shared" ref="EB202:EB210" si="596">+EA202=DN202</f>
        <v>1</v>
      </c>
      <c r="EC202" s="452">
        <v>1000000</v>
      </c>
      <c r="ED202" s="453">
        <v>1000000</v>
      </c>
      <c r="EE202" s="453">
        <v>1000000</v>
      </c>
      <c r="EF202" s="453">
        <v>1000000</v>
      </c>
      <c r="EG202" s="453">
        <v>1000000</v>
      </c>
      <c r="EH202" s="453">
        <v>1000000</v>
      </c>
      <c r="EI202" s="453">
        <v>1000000</v>
      </c>
      <c r="EJ202" s="453">
        <v>1000000</v>
      </c>
      <c r="EK202" s="453">
        <v>1000000</v>
      </c>
      <c r="EL202" s="453">
        <v>1000000</v>
      </c>
      <c r="EM202" s="453">
        <v>1000000</v>
      </c>
      <c r="EN202" s="453">
        <v>1000000</v>
      </c>
      <c r="EP202" s="453">
        <v>1000000</v>
      </c>
      <c r="EQ202" s="453">
        <v>1000000</v>
      </c>
      <c r="ER202" s="453">
        <v>1000000</v>
      </c>
      <c r="ES202" s="453">
        <v>1000000</v>
      </c>
      <c r="ET202" s="453">
        <v>1000000</v>
      </c>
      <c r="EU202" s="460">
        <v>1000000</v>
      </c>
      <c r="EV202" s="453">
        <v>1000000</v>
      </c>
      <c r="EW202" s="453">
        <v>1000000</v>
      </c>
      <c r="EX202" s="460">
        <v>1000000</v>
      </c>
      <c r="EY202" s="453">
        <v>1000000</v>
      </c>
      <c r="EZ202" s="460">
        <v>1000000</v>
      </c>
      <c r="FA202" s="453">
        <v>1000000</v>
      </c>
    </row>
    <row r="203" spans="2:157" ht="120" customHeight="1">
      <c r="B203" s="1" t="s">
        <v>186</v>
      </c>
      <c r="C203" s="1" t="s">
        <v>187</v>
      </c>
      <c r="D203" s="541" t="s">
        <v>297</v>
      </c>
      <c r="E203" s="1" t="s">
        <v>173</v>
      </c>
      <c r="F203" s="1" t="s">
        <v>161</v>
      </c>
      <c r="G203" s="1" t="s">
        <v>161</v>
      </c>
      <c r="H203" s="1" t="s">
        <v>161</v>
      </c>
      <c r="I203" s="1" t="s">
        <v>161</v>
      </c>
      <c r="J203" s="1" t="s">
        <v>161</v>
      </c>
      <c r="K203" s="1" t="s">
        <v>161</v>
      </c>
      <c r="L203" s="1" t="s">
        <v>161</v>
      </c>
      <c r="M203" s="1" t="s">
        <v>161</v>
      </c>
      <c r="N203" s="1" t="s">
        <v>161</v>
      </c>
      <c r="O203" s="1" t="s">
        <v>161</v>
      </c>
      <c r="T203" s="438" t="s">
        <v>64</v>
      </c>
      <c r="U203" s="297" t="s">
        <v>298</v>
      </c>
      <c r="V203" s="278" t="s">
        <v>64</v>
      </c>
      <c r="W203" s="342">
        <f>+SUMIFS('[1]SIIF 30 de Junio 2026'!$P$4:$P$749,'[1]SIIF 30 de Junio 2026'!$A$4:$A$749,$B203,'[1]SIIF 30 de Junio 2026'!$B$4:$B$749,$C203,'[1]SIIF 30 de Junio 2026'!$C$4:$C$749,$D203)/1000000</f>
        <v>16289.238175</v>
      </c>
      <c r="X203" s="342">
        <v>0</v>
      </c>
      <c r="Y203" s="528">
        <f>+SUMIFS('[1]SIIF 30 de Junio 2026'!$R$4:$R$749,'[1]SIIF 30 de Junio 2026'!$A$4:$A$749,$B203,'[1]SIIF 30 de Junio 2026'!$B$4:$B$749,$C203,'[1]SIIF 30 de Junio 2026'!$C$4:$C$749,$D203)/1000000</f>
        <v>0</v>
      </c>
      <c r="Z203" s="342"/>
      <c r="AA203" s="342">
        <f>+SUMIFS('[1]SIIF 30 de Junio 2026'!$Q$4:$Q$749,'[1]SIIF 30 de Junio 2026'!$A$4:$A$749,$B203,'[1]SIIF 30 de Junio 2026'!$B$4:$B$749,$C203,'[1]SIIF 30 de Junio 2026'!$C$4:$C$749,$D203)/1000000</f>
        <v>0</v>
      </c>
      <c r="AB203" s="342"/>
      <c r="AC203" s="342"/>
      <c r="AD203" s="403">
        <f>+SUMIFS('[1]SIIF 30 de Junio 2026'!$S$4:$S$749,'[1]SIIF 30 de Junio 2026'!$A$4:$A$749,$B203,'[1]SIIF 30 de Junio 2026'!$B$4:$B$749,$C203,'[1]SIIF 30 de Junio 2026'!$C$4:$C$749,$D203)/1000000</f>
        <v>16289.238175</v>
      </c>
      <c r="AE203" s="342">
        <f>+SUMIFS('[1]SIIF 30 de Junio 2026'!$T$4:$T$749,'[1]SIIF 30 de Junio 2026'!$A$4:$A$749,$B203,'[1]SIIF 30 de Junio 2026'!$B$4:$B$749,$C203,'[1]SIIF 30 de Junio 2026'!$C$4:$C$749,$D203)/1000000</f>
        <v>0</v>
      </c>
      <c r="AF203" s="342">
        <f>+SUMIFS('[1]SIIF 30 de Junio 2026'!$U$4:$U$749,'[1]SIIF 30 de Junio 2026'!$A$4:$A$749,$B203,'[1]SIIF 30 de Junio 2026'!$B$4:$B$749,$C203,'[1]SIIF 30 de Junio 2026'!$C$4:$C$749,$D203)/1000000</f>
        <v>14866.108484</v>
      </c>
      <c r="AG203" s="342">
        <f>+SUMIFS('[1]SIIF 30 de Junio 2026'!$V$4:$V$749,'[1]SIIF 30 de Junio 2026'!$A$4:$A$749,$B203,'[1]SIIF 30 de Junio 2026'!$B$4:$B$749,$C203,'[1]SIIF 30 de Junio 2026'!$C$4:$C$749,$D203)/1000000</f>
        <v>1423.1296910000001</v>
      </c>
      <c r="AH203" s="408">
        <f>+SUMIFS('[1]SIIF 30 de Junio 2026'!$W$4:$W$749,'[1]SIIF 30 de Junio 2026'!$A$4:$A$749,$B203,'[1]SIIF 30 de Junio 2026'!$B$4:$B$749,$C203,'[1]SIIF 30 de Junio 2026'!$C$4:$C$749,$D203,'[1]SIIF 30 de Junio 2026'!$D$4:$D$749,$E203,'[1]SIIF 30 de Junio 2026'!$E$4:$E$749,$F203,'[1]SIIF 30 de Junio 2026'!$F$4:$F$749,$G203,'[1]SIIF 30 de Junio 2026'!$G$4:$G$749,$H203,'[1]SIIF 30 de Junio 2026'!$H$4:$H$749,$I203,'[1]SIIF 30 de Junio 2026'!$I$4:$I$749,$J203,'[1]SIIF 30 de Junio 2026'!$J$4:$J$749,$K203,'[1]SIIF 30 de Junio 2026'!$K$4:$K$749,$L203,'[1]SIIF 30 de Junio 2026'!$L$4:$L$749,$M203,'[1]SIIF 30 de Junio 2026'!$M$4:$M$749,$N203,'[1]SIIF 30 de Junio 2026'!$N$4:$N$749,$O203)/1000000</f>
        <v>13036.128177000001</v>
      </c>
      <c r="AI203" s="241">
        <f t="shared" si="580"/>
        <v>0.80029084460237498</v>
      </c>
      <c r="AJ203" s="242"/>
      <c r="AK203" s="240">
        <f t="shared" si="581"/>
        <v>13964.192969</v>
      </c>
      <c r="AL203" s="240">
        <f t="shared" si="582"/>
        <v>-928.06479199999922</v>
      </c>
      <c r="AM203" s="166">
        <f t="shared" si="583"/>
        <v>0.85726495118916146</v>
      </c>
      <c r="AN203" s="412">
        <f>+SUMIFS('[1]SIIF 30 de Junio 2026'!$X$4:$X$749,'[1]SIIF 30 de Junio 2026'!$A$4:$A$749,$B203,'[1]SIIF 30 de Junio 2026'!$B$4:$B$749,$C203,'[1]SIIF 30 de Junio 2026'!$C$4:$C$749,$D203,'[1]SIIF 30 de Junio 2026'!$D$4:$D$749,$E203,'[1]SIIF 30 de Junio 2026'!$E$4:$E$749,$F203,'[1]SIIF 30 de Junio 2026'!$F$4:$F$749,$G203,'[1]SIIF 30 de Junio 2026'!$G$4:$G$749,$H203,'[1]SIIF 30 de Junio 2026'!$H$4:$H$749,$I203,'[1]SIIF 30 de Junio 2026'!$I$4:$I$749,$J203,'[1]SIIF 30 de Junio 2026'!$J$4:$J$749,$K203,'[1]SIIF 30 de Junio 2026'!$K$4:$K$749,$L203,'[1]SIIF 30 de Junio 2026'!$L$4:$L$749,$M203,'[1]SIIF 30 de Junio 2026'!$M$4:$M$749,$N203,'[1]SIIF 30 de Junio 2026'!$N$4:$N$749,$O203)/1000000</f>
        <v>5764.4484571200001</v>
      </c>
      <c r="AO203" s="241">
        <f t="shared" si="584"/>
        <v>0.35388078897188818</v>
      </c>
      <c r="AP203" s="242"/>
      <c r="AQ203" s="240">
        <f t="shared" si="585"/>
        <v>5801.4897165555567</v>
      </c>
      <c r="AR203" s="240">
        <f t="shared" si="586"/>
        <v>-37.04125943555664</v>
      </c>
      <c r="AS203" s="166">
        <f t="shared" si="587"/>
        <v>0.35615476023055664</v>
      </c>
      <c r="AT203" s="412">
        <f>+SUMIFS('[1]SIIF 30 de Junio 2026'!$Z$4:$Z$749,'[1]SIIF 30 de Junio 2026'!$A$4:$A$749,$B203,'[1]SIIF 30 de Junio 2026'!$B$4:$B$749,$C203,'[1]SIIF 30 de Junio 2026'!$C$4:$C$749,$D203,'[1]SIIF 30 de Junio 2026'!$D$4:$D$749,$E203,'[1]SIIF 30 de Junio 2026'!$E$4:$E$749,$F203,'[1]SIIF 30 de Junio 2026'!$F$4:$F$749,$G203,'[1]SIIF 30 de Junio 2026'!$G$4:$G$749,$H203,'[1]SIIF 30 de Junio 2026'!$H$4:$H$749,$I203,'[1]SIIF 30 de Junio 2026'!$I$4:$I$749,$J203,'[1]SIIF 30 de Junio 2026'!$J$4:$J$749,$K203,'[1]SIIF 30 de Junio 2026'!$K$4:$K$749,$L203,'[1]SIIF 30 de Junio 2026'!$L$4:$L$749,$M203,'[1]SIIF 30 de Junio 2026'!$M$4:$M$749,$N203,'[1]SIIF 30 de Junio 2026'!$N$4:$N$749,$O203)/1000000</f>
        <v>5260.6153661199996</v>
      </c>
      <c r="AU203" s="241">
        <f t="shared" si="588"/>
        <v>0.32295036204908334</v>
      </c>
      <c r="AV203" s="408">
        <f t="shared" si="589"/>
        <v>3253.1099979999999</v>
      </c>
      <c r="AW203" s="343">
        <f t="shared" si="590"/>
        <v>7271.6797198800004</v>
      </c>
      <c r="AX203" s="359">
        <f t="shared" si="591"/>
        <v>10524.789717880001</v>
      </c>
      <c r="AY203" s="363"/>
      <c r="AZ203" s="186">
        <f t="shared" si="592"/>
        <v>5801.4897165555549</v>
      </c>
      <c r="BA203" s="168">
        <f t="shared" si="593"/>
        <v>0.99361521587638924</v>
      </c>
      <c r="BB203" s="610"/>
      <c r="BC203" s="252">
        <v>0.85726495118916146</v>
      </c>
      <c r="BD203" s="246">
        <v>0.85726495118916146</v>
      </c>
      <c r="BE203" s="246">
        <v>0.85726495118916146</v>
      </c>
      <c r="BF203" s="246">
        <v>0.85726495118916146</v>
      </c>
      <c r="BG203" s="246">
        <v>0.85726495118916146</v>
      </c>
      <c r="BH203" s="246">
        <v>0.85726495118916146</v>
      </c>
      <c r="BI203" s="246">
        <v>0.85726495118916146</v>
      </c>
      <c r="BJ203" s="246">
        <v>0.89593377542961739</v>
      </c>
      <c r="BK203" s="246">
        <v>0.93765697572286866</v>
      </c>
      <c r="BL203" s="246">
        <v>0.96684950430470329</v>
      </c>
      <c r="BM203" s="246">
        <v>1</v>
      </c>
      <c r="BN203" s="246">
        <v>1</v>
      </c>
      <c r="BP203" s="246">
        <v>0</v>
      </c>
      <c r="BQ203" s="246">
        <v>7.1438745932430089E-2</v>
      </c>
      <c r="BR203" s="246">
        <v>0.14261774950696171</v>
      </c>
      <c r="BS203" s="246">
        <v>0.21379675308149335</v>
      </c>
      <c r="BT203" s="246">
        <v>0.28497575665602498</v>
      </c>
      <c r="BU203" s="277">
        <v>0.35615476023055664</v>
      </c>
      <c r="BV203" s="246">
        <v>0.44416000832035701</v>
      </c>
      <c r="BW203" s="246">
        <v>0.53577036099633302</v>
      </c>
      <c r="BX203" s="277">
        <v>0.63313931902329601</v>
      </c>
      <c r="BY203" s="246">
        <v>0.730508277050259</v>
      </c>
      <c r="BZ203" s="277">
        <v>0.83781785134548392</v>
      </c>
      <c r="CA203" s="246">
        <v>1</v>
      </c>
      <c r="CC203" s="452">
        <f t="shared" si="594"/>
        <v>13964.192969</v>
      </c>
      <c r="CD203" s="452">
        <f t="shared" si="594"/>
        <v>13964.192969</v>
      </c>
      <c r="CE203" s="452">
        <f t="shared" si="594"/>
        <v>13964.192969</v>
      </c>
      <c r="CF203" s="452">
        <f t="shared" si="594"/>
        <v>13964.192969</v>
      </c>
      <c r="CG203" s="452">
        <f t="shared" si="594"/>
        <v>13964.192969</v>
      </c>
      <c r="CH203" s="452">
        <f t="shared" si="594"/>
        <v>13964.192969</v>
      </c>
      <c r="CI203" s="452">
        <f t="shared" si="594"/>
        <v>13964.192969</v>
      </c>
      <c r="CJ203" s="452">
        <f t="shared" si="594"/>
        <v>14594.078657</v>
      </c>
      <c r="CK203" s="452">
        <f t="shared" si="594"/>
        <v>15273.717804</v>
      </c>
      <c r="CL203" s="452">
        <f t="shared" si="594"/>
        <v>15749.241855</v>
      </c>
      <c r="CM203" s="452">
        <f t="shared" si="594"/>
        <v>16289.238175</v>
      </c>
      <c r="CN203" s="452">
        <f t="shared" si="594"/>
        <v>16289.238175</v>
      </c>
      <c r="CP203" s="453">
        <f t="shared" si="595"/>
        <v>0</v>
      </c>
      <c r="CQ203" s="453">
        <f t="shared" si="595"/>
        <v>1163.6827474166664</v>
      </c>
      <c r="CR203" s="453">
        <f t="shared" si="595"/>
        <v>2323.1344897013887</v>
      </c>
      <c r="CS203" s="453">
        <f t="shared" si="595"/>
        <v>3482.5862319861112</v>
      </c>
      <c r="CT203" s="453">
        <f t="shared" si="595"/>
        <v>4642.0379742708337</v>
      </c>
      <c r="CU203" s="453">
        <f t="shared" si="595"/>
        <v>5801.4897165555567</v>
      </c>
      <c r="CV203" s="453">
        <f t="shared" si="595"/>
        <v>7235.0281633402783</v>
      </c>
      <c r="CW203" s="453">
        <f t="shared" si="595"/>
        <v>8727.2910173750006</v>
      </c>
      <c r="CX203" s="453">
        <f t="shared" si="595"/>
        <v>10313.357165527779</v>
      </c>
      <c r="CY203" s="453">
        <f t="shared" si="595"/>
        <v>11899.423313680558</v>
      </c>
      <c r="CZ203" s="453">
        <f t="shared" si="595"/>
        <v>13647.414527833336</v>
      </c>
      <c r="DA203" s="453">
        <f t="shared" si="595"/>
        <v>16289.238175000004</v>
      </c>
      <c r="DC203" s="452">
        <v>13964192969</v>
      </c>
      <c r="DD203" s="453">
        <v>13964192969</v>
      </c>
      <c r="DE203" s="453">
        <v>13964192969</v>
      </c>
      <c r="DF203" s="453">
        <v>13964192969</v>
      </c>
      <c r="DG203" s="453">
        <v>13964192969</v>
      </c>
      <c r="DH203" s="453">
        <v>13964192969</v>
      </c>
      <c r="DI203" s="453">
        <v>13964192969</v>
      </c>
      <c r="DJ203" s="453">
        <v>14594078657</v>
      </c>
      <c r="DK203" s="453">
        <v>15273717804</v>
      </c>
      <c r="DL203" s="453">
        <v>15749241855</v>
      </c>
      <c r="DM203" s="453">
        <v>16289238175</v>
      </c>
      <c r="DN203" s="453">
        <v>16289238175</v>
      </c>
      <c r="DP203" s="453">
        <v>0</v>
      </c>
      <c r="DQ203" s="453">
        <v>1163682747.4166665</v>
      </c>
      <c r="DR203" s="453">
        <v>2323134489.7013888</v>
      </c>
      <c r="DS203" s="453">
        <v>3482586231.9861112</v>
      </c>
      <c r="DT203" s="453">
        <v>4642037974.270834</v>
      </c>
      <c r="DU203" s="460">
        <v>5801489716.5555563</v>
      </c>
      <c r="DV203" s="453">
        <v>7235028163.3402786</v>
      </c>
      <c r="DW203" s="453">
        <v>8727291017.375</v>
      </c>
      <c r="DX203" s="460">
        <v>10313357165.527779</v>
      </c>
      <c r="DY203" s="453">
        <v>11899423313.680557</v>
      </c>
      <c r="DZ203" s="460">
        <v>13647414527.833336</v>
      </c>
      <c r="EA203" s="453">
        <v>16289238175.000004</v>
      </c>
      <c r="EB203" s="1" t="b">
        <f t="shared" si="596"/>
        <v>1</v>
      </c>
      <c r="EC203" s="452">
        <v>1000000</v>
      </c>
      <c r="ED203" s="453">
        <v>1000000</v>
      </c>
      <c r="EE203" s="453">
        <v>1000000</v>
      </c>
      <c r="EF203" s="453">
        <v>1000000</v>
      </c>
      <c r="EG203" s="453">
        <v>1000000</v>
      </c>
      <c r="EH203" s="453">
        <v>1000000</v>
      </c>
      <c r="EI203" s="453">
        <v>1000000</v>
      </c>
      <c r="EJ203" s="453">
        <v>1000000</v>
      </c>
      <c r="EK203" s="453">
        <v>1000000</v>
      </c>
      <c r="EL203" s="453">
        <v>1000000</v>
      </c>
      <c r="EM203" s="453">
        <v>1000000</v>
      </c>
      <c r="EN203" s="453">
        <v>1000000</v>
      </c>
      <c r="EP203" s="453">
        <v>1000000</v>
      </c>
      <c r="EQ203" s="453">
        <v>1000000</v>
      </c>
      <c r="ER203" s="453">
        <v>1000000</v>
      </c>
      <c r="ES203" s="453">
        <v>1000000</v>
      </c>
      <c r="ET203" s="453">
        <v>1000000</v>
      </c>
      <c r="EU203" s="460">
        <v>1000000</v>
      </c>
      <c r="EV203" s="453">
        <v>1000000</v>
      </c>
      <c r="EW203" s="453">
        <v>1000000</v>
      </c>
      <c r="EX203" s="460">
        <v>1000000</v>
      </c>
      <c r="EY203" s="453">
        <v>1000000</v>
      </c>
      <c r="EZ203" s="460">
        <v>1000000</v>
      </c>
      <c r="FA203" s="453">
        <v>1000000</v>
      </c>
    </row>
    <row r="204" spans="2:157" ht="73.5" customHeight="1">
      <c r="B204" s="1" t="s">
        <v>186</v>
      </c>
      <c r="C204" s="1" t="s">
        <v>187</v>
      </c>
      <c r="D204" s="541" t="s">
        <v>299</v>
      </c>
      <c r="E204" s="1" t="s">
        <v>173</v>
      </c>
      <c r="F204" s="1" t="s">
        <v>161</v>
      </c>
      <c r="G204" s="1" t="s">
        <v>161</v>
      </c>
      <c r="H204" s="1" t="s">
        <v>161</v>
      </c>
      <c r="I204" s="1" t="s">
        <v>161</v>
      </c>
      <c r="J204" s="1" t="s">
        <v>161</v>
      </c>
      <c r="K204" s="1" t="s">
        <v>161</v>
      </c>
      <c r="L204" s="1" t="s">
        <v>161</v>
      </c>
      <c r="M204" s="1" t="s">
        <v>161</v>
      </c>
      <c r="N204" s="1" t="s">
        <v>161</v>
      </c>
      <c r="O204" s="1" t="s">
        <v>161</v>
      </c>
      <c r="T204" s="438" t="s">
        <v>65</v>
      </c>
      <c r="U204" s="297" t="s">
        <v>300</v>
      </c>
      <c r="V204" s="278" t="s">
        <v>65</v>
      </c>
      <c r="W204" s="342">
        <f>+SUMIFS('[1]SIIF 30 de Junio 2026'!$P$4:$P$749,'[1]SIIF 30 de Junio 2026'!$A$4:$A$749,$B204,'[1]SIIF 30 de Junio 2026'!$B$4:$B$749,$C204,'[1]SIIF 30 de Junio 2026'!$C$4:$C$749,$D204)/1000000</f>
        <v>10906</v>
      </c>
      <c r="X204" s="342">
        <v>0</v>
      </c>
      <c r="Y204" s="528">
        <f>+SUMIFS('[1]SIIF 30 de Junio 2026'!$R$4:$R$749,'[1]SIIF 30 de Junio 2026'!$A$4:$A$749,$B204,'[1]SIIF 30 de Junio 2026'!$B$4:$B$749,$C204,'[1]SIIF 30 de Junio 2026'!$C$4:$C$749,$D204)/1000000</f>
        <v>0</v>
      </c>
      <c r="Z204" s="342"/>
      <c r="AA204" s="342">
        <f>+SUMIFS('[1]SIIF 30 de Junio 2026'!$Q$4:$Q$749,'[1]SIIF 30 de Junio 2026'!$A$4:$A$749,$B204,'[1]SIIF 30 de Junio 2026'!$B$4:$B$749,$C204,'[1]SIIF 30 de Junio 2026'!$C$4:$C$749,$D204)/1000000</f>
        <v>0</v>
      </c>
      <c r="AB204" s="342"/>
      <c r="AC204" s="342"/>
      <c r="AD204" s="403">
        <f>+SUMIFS('[1]SIIF 30 de Junio 2026'!$S$4:$S$749,'[1]SIIF 30 de Junio 2026'!$A$4:$A$749,$B204,'[1]SIIF 30 de Junio 2026'!$B$4:$B$749,$C204,'[1]SIIF 30 de Junio 2026'!$C$4:$C$749,$D204)/1000000</f>
        <v>10906</v>
      </c>
      <c r="AE204" s="342">
        <f>+SUMIFS('[1]SIIF 30 de Junio 2026'!$T$4:$T$749,'[1]SIIF 30 de Junio 2026'!$A$4:$A$749,$B204,'[1]SIIF 30 de Junio 2026'!$B$4:$B$749,$C204,'[1]SIIF 30 de Junio 2026'!$C$4:$C$749,$D204)/1000000</f>
        <v>0</v>
      </c>
      <c r="AF204" s="342">
        <f>+SUMIFS('[1]SIIF 30 de Junio 2026'!$U$4:$U$749,'[1]SIIF 30 de Junio 2026'!$A$4:$A$749,$B204,'[1]SIIF 30 de Junio 2026'!$B$4:$B$749,$C204,'[1]SIIF 30 de Junio 2026'!$C$4:$C$749,$D204)/1000000</f>
        <v>10797.090698</v>
      </c>
      <c r="AG204" s="342">
        <f>+SUMIFS('[1]SIIF 30 de Junio 2026'!$V$4:$V$749,'[1]SIIF 30 de Junio 2026'!$A$4:$A$749,$B204,'[1]SIIF 30 de Junio 2026'!$B$4:$B$749,$C204,'[1]SIIF 30 de Junio 2026'!$C$4:$C$749,$D204)/1000000</f>
        <v>108.909302</v>
      </c>
      <c r="AH204" s="408">
        <f>+SUMIFS('[1]SIIF 30 de Junio 2026'!$W$4:$W$749,'[1]SIIF 30 de Junio 2026'!$A$4:$A$749,$B204,'[1]SIIF 30 de Junio 2026'!$B$4:$B$749,$C204,'[1]SIIF 30 de Junio 2026'!$C$4:$C$749,$D204,'[1]SIIF 30 de Junio 2026'!$D$4:$D$749,$E204,'[1]SIIF 30 de Junio 2026'!$E$4:$E$749,$F204,'[1]SIIF 30 de Junio 2026'!$F$4:$F$749,$G204,'[1]SIIF 30 de Junio 2026'!$G$4:$G$749,$H204,'[1]SIIF 30 de Junio 2026'!$H$4:$H$749,$I204,'[1]SIIF 30 de Junio 2026'!$I$4:$I$749,$J204,'[1]SIIF 30 de Junio 2026'!$J$4:$J$749,$K204,'[1]SIIF 30 de Junio 2026'!$K$4:$K$749,$L204,'[1]SIIF 30 de Junio 2026'!$L$4:$L$749,$M204,'[1]SIIF 30 de Junio 2026'!$M$4:$M$749,$N204,'[1]SIIF 30 de Junio 2026'!$N$4:$N$749,$O204)/1000000</f>
        <v>4605.9975219999997</v>
      </c>
      <c r="AI204" s="241">
        <f t="shared" si="580"/>
        <v>0.42233610141206673</v>
      </c>
      <c r="AJ204" s="242"/>
      <c r="AK204" s="240">
        <f>INDEX(CC204:CN204,MATCH($W$1,$CC$86:$CN$86,0))</f>
        <v>5171.367835</v>
      </c>
      <c r="AL204" s="240">
        <f>+AH204-AK204</f>
        <v>-565.37031300000035</v>
      </c>
      <c r="AM204" s="166">
        <f t="shared" si="583"/>
        <v>0.47417640152209795</v>
      </c>
      <c r="AN204" s="412">
        <f>+SUMIFS('[1]SIIF 30 de Junio 2026'!$X$4:$X$749,'[1]SIIF 30 de Junio 2026'!$A$4:$A$749,$B204,'[1]SIIF 30 de Junio 2026'!$B$4:$B$749,$C204,'[1]SIIF 30 de Junio 2026'!$C$4:$C$749,$D204,'[1]SIIF 30 de Junio 2026'!$D$4:$D$749,$E204,'[1]SIIF 30 de Junio 2026'!$E$4:$E$749,$F204,'[1]SIIF 30 de Junio 2026'!$F$4:$F$749,$G204,'[1]SIIF 30 de Junio 2026'!$G$4:$G$749,$H204,'[1]SIIF 30 de Junio 2026'!$H$4:$H$749,$I204,'[1]SIIF 30 de Junio 2026'!$I$4:$I$749,$J204,'[1]SIIF 30 de Junio 2026'!$J$4:$J$749,$K204,'[1]SIIF 30 de Junio 2026'!$K$4:$K$749,$L204,'[1]SIIF 30 de Junio 2026'!$L$4:$L$749,$M204,'[1]SIIF 30 de Junio 2026'!$M$4:$M$749,$N204,'[1]SIIF 30 de Junio 2026'!$N$4:$N$749,$O204)/1000000</f>
        <v>1919.168038</v>
      </c>
      <c r="AO204" s="241">
        <f t="shared" si="584"/>
        <v>0.17597359600220064</v>
      </c>
      <c r="AP204" s="242"/>
      <c r="AQ204" s="240">
        <f t="shared" si="585"/>
        <v>2955.0612230000002</v>
      </c>
      <c r="AR204" s="240">
        <f>+AN204-AQ204</f>
        <v>-1035.8931850000001</v>
      </c>
      <c r="AS204" s="166">
        <f t="shared" si="587"/>
        <v>0.27095738336695396</v>
      </c>
      <c r="AT204" s="412">
        <f>+SUMIFS('[1]SIIF 30 de Junio 2026'!$Z$4:$Z$749,'[1]SIIF 30 de Junio 2026'!$A$4:$A$749,$B204,'[1]SIIF 30 de Junio 2026'!$B$4:$B$749,$C204,'[1]SIIF 30 de Junio 2026'!$C$4:$C$749,$D204,'[1]SIIF 30 de Junio 2026'!$D$4:$D$749,$E204,'[1]SIIF 30 de Junio 2026'!$E$4:$E$749,$F204,'[1]SIIF 30 de Junio 2026'!$F$4:$F$749,$G204,'[1]SIIF 30 de Junio 2026'!$G$4:$G$749,$H204,'[1]SIIF 30 de Junio 2026'!$H$4:$H$749,$I204,'[1]SIIF 30 de Junio 2026'!$I$4:$I$749,$J204,'[1]SIIF 30 de Junio 2026'!$J$4:$J$749,$K204,'[1]SIIF 30 de Junio 2026'!$K$4:$K$749,$L204,'[1]SIIF 30 de Junio 2026'!$L$4:$L$749,$M204,'[1]SIIF 30 de Junio 2026'!$M$4:$M$749,$N204,'[1]SIIF 30 de Junio 2026'!$N$4:$N$749,$O204)/1000000</f>
        <v>1903.8637719999999</v>
      </c>
      <c r="AU204" s="241">
        <f t="shared" si="588"/>
        <v>0.17457030735375023</v>
      </c>
      <c r="AV204" s="408">
        <f t="shared" si="589"/>
        <v>6300.0024780000003</v>
      </c>
      <c r="AW204" s="343">
        <f>+AH204-AN204</f>
        <v>2686.8294839999999</v>
      </c>
      <c r="AX204" s="359">
        <f t="shared" si="591"/>
        <v>8986.8319620000002</v>
      </c>
      <c r="AY204" s="363"/>
      <c r="AZ204" s="186">
        <f t="shared" si="592"/>
        <v>2955.0612229999997</v>
      </c>
      <c r="BA204" s="168">
        <f>IF(AND(AZ204=0,AN204&gt;AZ204),1,IFERROR(AN204/AZ204,1))</f>
        <v>0.64945119345163571</v>
      </c>
      <c r="BB204" s="610"/>
      <c r="BC204" s="245">
        <v>0.46775791628461399</v>
      </c>
      <c r="BD204" s="274">
        <v>0.46775791628461399</v>
      </c>
      <c r="BE204" s="246">
        <v>0.47417640152209795</v>
      </c>
      <c r="BF204" s="246">
        <v>0.47417640152209795</v>
      </c>
      <c r="BG204" s="246">
        <v>0.47417640152209795</v>
      </c>
      <c r="BH204" s="246">
        <v>0.47417640152209795</v>
      </c>
      <c r="BI204" s="246">
        <v>0.50168419539702913</v>
      </c>
      <c r="BJ204" s="246">
        <v>0.50168419539702913</v>
      </c>
      <c r="BK204" s="246">
        <v>0.50168419539702913</v>
      </c>
      <c r="BL204" s="246">
        <v>0.50168419539702913</v>
      </c>
      <c r="BM204" s="246">
        <v>0.82300531294700163</v>
      </c>
      <c r="BN204" s="246">
        <v>1</v>
      </c>
      <c r="BP204" s="246">
        <v>0</v>
      </c>
      <c r="BQ204" s="246">
        <v>5.4522302127269391E-2</v>
      </c>
      <c r="BR204" s="246">
        <v>0.11841478461397396</v>
      </c>
      <c r="BS204" s="246">
        <v>0.16926231753163395</v>
      </c>
      <c r="BT204" s="246">
        <v>0.22010985044929396</v>
      </c>
      <c r="BU204" s="277">
        <v>0.27095738336695396</v>
      </c>
      <c r="BV204" s="246">
        <v>0.32180491646799925</v>
      </c>
      <c r="BW204" s="246">
        <v>0.34312270282413349</v>
      </c>
      <c r="BX204" s="277">
        <v>0.36533234925728958</v>
      </c>
      <c r="BY204" s="246">
        <v>0.44380297368421051</v>
      </c>
      <c r="BZ204" s="277">
        <v>0.4988532234549789</v>
      </c>
      <c r="CA204" s="246">
        <v>1</v>
      </c>
      <c r="CC204" s="452">
        <f>DC204/EC204</f>
        <v>5101.367835</v>
      </c>
      <c r="CD204" s="452">
        <f t="shared" si="594"/>
        <v>5101.367835</v>
      </c>
      <c r="CE204" s="452">
        <f t="shared" si="594"/>
        <v>5171.367835</v>
      </c>
      <c r="CF204" s="452">
        <f t="shared" si="594"/>
        <v>5171.367835</v>
      </c>
      <c r="CG204" s="452">
        <f t="shared" si="594"/>
        <v>5171.367835</v>
      </c>
      <c r="CH204" s="452">
        <f t="shared" si="594"/>
        <v>5171.367835</v>
      </c>
      <c r="CI204" s="452">
        <f t="shared" si="594"/>
        <v>5471.367835</v>
      </c>
      <c r="CJ204" s="452">
        <f t="shared" si="594"/>
        <v>5471.367835</v>
      </c>
      <c r="CK204" s="452">
        <f t="shared" si="594"/>
        <v>5471.367835</v>
      </c>
      <c r="CL204" s="452">
        <f t="shared" si="594"/>
        <v>5471.367835</v>
      </c>
      <c r="CM204" s="452">
        <f t="shared" si="594"/>
        <v>8975.6959430000006</v>
      </c>
      <c r="CN204" s="452">
        <f t="shared" si="594"/>
        <v>10906</v>
      </c>
      <c r="CP204" s="453">
        <f t="shared" si="595"/>
        <v>0</v>
      </c>
      <c r="CQ204" s="453">
        <f t="shared" si="595"/>
        <v>594.620227</v>
      </c>
      <c r="CR204" s="453">
        <f t="shared" si="595"/>
        <v>1291.4316409999999</v>
      </c>
      <c r="CS204" s="453">
        <f t="shared" si="595"/>
        <v>1845.974835</v>
      </c>
      <c r="CT204" s="453">
        <f t="shared" si="595"/>
        <v>2400.5180289999998</v>
      </c>
      <c r="CU204" s="453">
        <f t="shared" si="595"/>
        <v>2955.0612230000002</v>
      </c>
      <c r="CV204" s="453">
        <f t="shared" si="595"/>
        <v>3509.6044189999998</v>
      </c>
      <c r="CW204" s="453">
        <f t="shared" si="595"/>
        <v>3742.0961969999998</v>
      </c>
      <c r="CX204" s="453">
        <f t="shared" si="595"/>
        <v>3984.314601</v>
      </c>
      <c r="CY204" s="453">
        <f t="shared" si="595"/>
        <v>4840.1152309999998</v>
      </c>
      <c r="CZ204" s="453">
        <f t="shared" si="595"/>
        <v>5440.4932550000003</v>
      </c>
      <c r="DA204" s="453">
        <f t="shared" si="595"/>
        <v>10906</v>
      </c>
      <c r="DC204" s="456">
        <v>5101367835</v>
      </c>
      <c r="DD204" s="453">
        <v>5101367835</v>
      </c>
      <c r="DE204" s="453">
        <v>5171367835</v>
      </c>
      <c r="DF204" s="453">
        <v>5171367835</v>
      </c>
      <c r="DG204" s="453">
        <v>5171367835</v>
      </c>
      <c r="DH204" s="453">
        <v>5171367835</v>
      </c>
      <c r="DI204" s="453">
        <v>5471367835</v>
      </c>
      <c r="DJ204" s="453">
        <v>5471367835</v>
      </c>
      <c r="DK204" s="453">
        <v>5471367835</v>
      </c>
      <c r="DL204" s="453">
        <v>5471367835</v>
      </c>
      <c r="DM204" s="453">
        <v>8975695943</v>
      </c>
      <c r="DN204" s="453">
        <v>10906000000</v>
      </c>
      <c r="DP204" s="453">
        <v>0</v>
      </c>
      <c r="DQ204" s="453">
        <v>594620227</v>
      </c>
      <c r="DR204" s="453">
        <v>1291431641</v>
      </c>
      <c r="DS204" s="453">
        <v>1845974835</v>
      </c>
      <c r="DT204" s="453">
        <v>2400518029</v>
      </c>
      <c r="DU204" s="460">
        <v>2955061223</v>
      </c>
      <c r="DV204" s="453">
        <v>3509604419</v>
      </c>
      <c r="DW204" s="453">
        <v>3742096197</v>
      </c>
      <c r="DX204" s="460">
        <v>3984314601</v>
      </c>
      <c r="DY204" s="453">
        <v>4840115231</v>
      </c>
      <c r="DZ204" s="460">
        <v>5440493255</v>
      </c>
      <c r="EA204" s="453">
        <v>10906000000</v>
      </c>
      <c r="EB204" s="1" t="b">
        <f t="shared" si="596"/>
        <v>1</v>
      </c>
      <c r="EC204" s="452">
        <v>1000000</v>
      </c>
      <c r="ED204" s="453">
        <v>1000000</v>
      </c>
      <c r="EE204" s="453">
        <v>1000000</v>
      </c>
      <c r="EF204" s="453">
        <v>1000000</v>
      </c>
      <c r="EG204" s="453">
        <v>1000000</v>
      </c>
      <c r="EH204" s="453">
        <v>1000000</v>
      </c>
      <c r="EI204" s="453">
        <v>1000000</v>
      </c>
      <c r="EJ204" s="453">
        <v>1000000</v>
      </c>
      <c r="EK204" s="453">
        <v>1000000</v>
      </c>
      <c r="EL204" s="453">
        <v>1000000</v>
      </c>
      <c r="EM204" s="453">
        <v>1000000</v>
      </c>
      <c r="EN204" s="453">
        <v>1000000</v>
      </c>
      <c r="EP204" s="453">
        <v>1000000</v>
      </c>
      <c r="EQ204" s="453">
        <v>1000000</v>
      </c>
      <c r="ER204" s="453">
        <v>1000000</v>
      </c>
      <c r="ES204" s="453">
        <v>1000000</v>
      </c>
      <c r="ET204" s="453">
        <v>1000000</v>
      </c>
      <c r="EU204" s="460">
        <v>1000000</v>
      </c>
      <c r="EV204" s="453">
        <v>1000000</v>
      </c>
      <c r="EW204" s="453">
        <v>1000000</v>
      </c>
      <c r="EX204" s="460">
        <v>1000000</v>
      </c>
      <c r="EY204" s="453">
        <v>1000000</v>
      </c>
      <c r="EZ204" s="460">
        <v>1000000</v>
      </c>
      <c r="FA204" s="453">
        <v>1000000</v>
      </c>
    </row>
    <row r="205" spans="2:157" ht="75" customHeight="1">
      <c r="B205" s="1" t="s">
        <v>186</v>
      </c>
      <c r="C205" s="1" t="s">
        <v>187</v>
      </c>
      <c r="D205" s="541" t="s">
        <v>301</v>
      </c>
      <c r="E205" s="1" t="s">
        <v>173</v>
      </c>
      <c r="F205" s="1" t="s">
        <v>161</v>
      </c>
      <c r="G205" s="1" t="s">
        <v>161</v>
      </c>
      <c r="H205" s="1" t="s">
        <v>161</v>
      </c>
      <c r="I205" s="1" t="s">
        <v>161</v>
      </c>
      <c r="J205" s="1" t="s">
        <v>161</v>
      </c>
      <c r="K205" s="1" t="s">
        <v>161</v>
      </c>
      <c r="L205" s="1" t="s">
        <v>161</v>
      </c>
      <c r="M205" s="1" t="s">
        <v>161</v>
      </c>
      <c r="N205" s="1" t="s">
        <v>161</v>
      </c>
      <c r="O205" s="1" t="s">
        <v>161</v>
      </c>
      <c r="T205" s="438" t="s">
        <v>66</v>
      </c>
      <c r="U205" s="297" t="s">
        <v>302</v>
      </c>
      <c r="V205" s="278" t="s">
        <v>66</v>
      </c>
      <c r="W205" s="342">
        <f>+SUMIFS('[1]SIIF 30 de Junio 2026'!$P$4:$P$749,'[1]SIIF 30 de Junio 2026'!$A$4:$A$749,$B205,'[1]SIIF 30 de Junio 2026'!$B$4:$B$749,$C205,'[1]SIIF 30 de Junio 2026'!$C$4:$C$749,$D205)/1000000</f>
        <v>7915</v>
      </c>
      <c r="X205" s="342">
        <v>0</v>
      </c>
      <c r="Y205" s="342">
        <f>+SUMIFS('[1]SIIF 30 de Junio 2026'!$R$4:$R$749,'[1]SIIF 30 de Junio 2026'!$A$4:$A$749,$B205,'[1]SIIF 30 de Junio 2026'!$B$4:$B$749,$C205,'[1]SIIF 30 de Junio 2026'!$C$4:$C$749,$D205)/1000000</f>
        <v>0</v>
      </c>
      <c r="Z205" s="342"/>
      <c r="AA205" s="342">
        <f>+SUMIFS('[1]SIIF 30 de Junio 2026'!$Q$4:$Q$749,'[1]SIIF 30 de Junio 2026'!$A$4:$A$749,$B205,'[1]SIIF 30 de Junio 2026'!$B$4:$B$749,$C205,'[1]SIIF 30 de Junio 2026'!$C$4:$C$749,$D205)/1000000</f>
        <v>0</v>
      </c>
      <c r="AB205" s="342"/>
      <c r="AC205" s="342"/>
      <c r="AD205" s="403">
        <f>+SUMIFS('[1]SIIF 30 de Junio 2026'!$S$4:$S$749,'[1]SIIF 30 de Junio 2026'!$A$4:$A$749,$B205,'[1]SIIF 30 de Junio 2026'!$B$4:$B$749,$C205,'[1]SIIF 30 de Junio 2026'!$C$4:$C$749,$D205)/1000000</f>
        <v>7915</v>
      </c>
      <c r="AE205" s="342">
        <f>+SUMIFS('[1]SIIF 30 de Junio 2026'!$T$4:$T$749,'[1]SIIF 30 de Junio 2026'!$A$4:$A$749,$B205,'[1]SIIF 30 de Junio 2026'!$B$4:$B$749,$C205,'[1]SIIF 30 de Junio 2026'!$C$4:$C$749,$D205)/1000000</f>
        <v>0</v>
      </c>
      <c r="AF205" s="342">
        <f>+SUMIFS('[1]SIIF 30 de Junio 2026'!$U$4:$U$749,'[1]SIIF 30 de Junio 2026'!$A$4:$A$749,$B205,'[1]SIIF 30 de Junio 2026'!$B$4:$B$749,$C205,'[1]SIIF 30 de Junio 2026'!$C$4:$C$749,$D205)/1000000</f>
        <v>7715.4566679999998</v>
      </c>
      <c r="AG205" s="342">
        <f>+SUMIFS('[1]SIIF 30 de Junio 2026'!$V$4:$V$749,'[1]SIIF 30 de Junio 2026'!$A$4:$A$749,$B205,'[1]SIIF 30 de Junio 2026'!$B$4:$B$749,$C205,'[1]SIIF 30 de Junio 2026'!$C$4:$C$749,$D205)/1000000</f>
        <v>199.54333199999999</v>
      </c>
      <c r="AH205" s="408">
        <f>+SUMIFS('[1]SIIF 30 de Junio 2026'!$W$4:$W$749,'[1]SIIF 30 de Junio 2026'!$A$4:$A$749,$B205,'[1]SIIF 30 de Junio 2026'!$B$4:$B$749,$C205,'[1]SIIF 30 de Junio 2026'!$C$4:$C$749,$D205,'[1]SIIF 30 de Junio 2026'!$D$4:$D$749,$E205,'[1]SIIF 30 de Junio 2026'!$E$4:$E$749,$F205,'[1]SIIF 30 de Junio 2026'!$F$4:$F$749,$G205,'[1]SIIF 30 de Junio 2026'!$G$4:$G$749,$H205,'[1]SIIF 30 de Junio 2026'!$H$4:$H$749,$I205,'[1]SIIF 30 de Junio 2026'!$I$4:$I$749,$J205,'[1]SIIF 30 de Junio 2026'!$J$4:$J$749,$K205,'[1]SIIF 30 de Junio 2026'!$K$4:$K$749,$L205,'[1]SIIF 30 de Junio 2026'!$L$4:$L$749,$M205,'[1]SIIF 30 de Junio 2026'!$M$4:$M$749,$N205,'[1]SIIF 30 de Junio 2026'!$N$4:$N$749,$O205)/1000000</f>
        <v>2651.6127059999999</v>
      </c>
      <c r="AI205" s="241">
        <f t="shared" si="580"/>
        <v>0.33501108098547061</v>
      </c>
      <c r="AJ205" s="242"/>
      <c r="AK205" s="240">
        <f t="shared" si="581"/>
        <v>6775</v>
      </c>
      <c r="AL205" s="240">
        <f t="shared" si="582"/>
        <v>-4123.3872940000001</v>
      </c>
      <c r="AM205" s="166">
        <f t="shared" si="583"/>
        <v>0.85596967782691091</v>
      </c>
      <c r="AN205" s="412">
        <f>+SUMIFS('[1]SIIF 30 de Junio 2026'!$X$4:$X$749,'[1]SIIF 30 de Junio 2026'!$A$4:$A$749,$B205,'[1]SIIF 30 de Junio 2026'!$B$4:$B$749,$C205,'[1]SIIF 30 de Junio 2026'!$C$4:$C$749,$D205,'[1]SIIF 30 de Junio 2026'!$D$4:$D$749,$E205,'[1]SIIF 30 de Junio 2026'!$E$4:$E$749,$F205,'[1]SIIF 30 de Junio 2026'!$F$4:$F$749,$G205,'[1]SIIF 30 de Junio 2026'!$G$4:$G$749,$H205,'[1]SIIF 30 de Junio 2026'!$H$4:$H$749,$I205,'[1]SIIF 30 de Junio 2026'!$I$4:$I$749,$J205,'[1]SIIF 30 de Junio 2026'!$J$4:$J$749,$K205,'[1]SIIF 30 de Junio 2026'!$K$4:$K$749,$L205,'[1]SIIF 30 de Junio 2026'!$L$4:$L$749,$M205,'[1]SIIF 30 de Junio 2026'!$M$4:$M$749,$N205,'[1]SIIF 30 de Junio 2026'!$N$4:$N$749,$O205)/1000000</f>
        <v>962.87220966000007</v>
      </c>
      <c r="AO205" s="241">
        <f t="shared" si="584"/>
        <v>0.12165157418319647</v>
      </c>
      <c r="AP205" s="242"/>
      <c r="AQ205" s="240">
        <f t="shared" si="585"/>
        <v>1151.8325770909089</v>
      </c>
      <c r="AR205" s="240">
        <f t="shared" si="586"/>
        <v>-188.96036743090883</v>
      </c>
      <c r="AS205" s="166">
        <f t="shared" si="587"/>
        <v>0.14552527821742375</v>
      </c>
      <c r="AT205" s="412">
        <f>+SUMIFS('[1]SIIF 30 de Junio 2026'!$Z$4:$Z$749,'[1]SIIF 30 de Junio 2026'!$A$4:$A$749,$B205,'[1]SIIF 30 de Junio 2026'!$B$4:$B$749,$C205,'[1]SIIF 30 de Junio 2026'!$C$4:$C$749,$D205,'[1]SIIF 30 de Junio 2026'!$D$4:$D$749,$E205,'[1]SIIF 30 de Junio 2026'!$E$4:$E$749,$F205,'[1]SIIF 30 de Junio 2026'!$F$4:$F$749,$G205,'[1]SIIF 30 de Junio 2026'!$G$4:$G$749,$H205,'[1]SIIF 30 de Junio 2026'!$H$4:$H$749,$I205,'[1]SIIF 30 de Junio 2026'!$I$4:$I$749,$J205,'[1]SIIF 30 de Junio 2026'!$J$4:$J$749,$K205,'[1]SIIF 30 de Junio 2026'!$K$4:$K$749,$L205,'[1]SIIF 30 de Junio 2026'!$L$4:$L$749,$M205,'[1]SIIF 30 de Junio 2026'!$M$4:$M$749,$N205,'[1]SIIF 30 de Junio 2026'!$N$4:$N$749,$O205)/1000000</f>
        <v>887.85170366000011</v>
      </c>
      <c r="AU205" s="241">
        <f t="shared" si="588"/>
        <v>0.11217330431585598</v>
      </c>
      <c r="AV205" s="408">
        <f t="shared" si="589"/>
        <v>5263.3872940000001</v>
      </c>
      <c r="AW205" s="343">
        <f t="shared" si="590"/>
        <v>1688.7404963399999</v>
      </c>
      <c r="AX205" s="359">
        <f t="shared" si="591"/>
        <v>6952.1277903399996</v>
      </c>
      <c r="AY205" s="363"/>
      <c r="AZ205" s="186">
        <f t="shared" si="592"/>
        <v>1151.8325770909089</v>
      </c>
      <c r="BA205" s="168">
        <f t="shared" si="593"/>
        <v>0.83594806121202891</v>
      </c>
      <c r="BB205" s="610"/>
      <c r="BC205" s="245">
        <v>0.16548325963360708</v>
      </c>
      <c r="BD205" s="274">
        <v>0.2662034112444725</v>
      </c>
      <c r="BE205" s="246">
        <v>0.28894504106127605</v>
      </c>
      <c r="BF205" s="246">
        <v>0.29810486418193305</v>
      </c>
      <c r="BG205" s="246">
        <v>0.41300981478205939</v>
      </c>
      <c r="BH205" s="246">
        <v>0.85596967782691091</v>
      </c>
      <c r="BI205" s="246">
        <v>0.96557169930511688</v>
      </c>
      <c r="BJ205" s="246">
        <v>0.97220467466835125</v>
      </c>
      <c r="BK205" s="246">
        <v>0.97883765003158563</v>
      </c>
      <c r="BL205" s="246">
        <v>0.98547062539482</v>
      </c>
      <c r="BM205" s="246">
        <v>0.99336702463676563</v>
      </c>
      <c r="BN205" s="246">
        <v>1</v>
      </c>
      <c r="BP205" s="246">
        <v>0</v>
      </c>
      <c r="BQ205" s="246">
        <v>1.503704129098949E-2</v>
      </c>
      <c r="BR205" s="246">
        <v>4.6810237604088895E-2</v>
      </c>
      <c r="BS205" s="246">
        <v>7.8583433917188319E-2</v>
      </c>
      <c r="BT205" s="246">
        <v>0.11205435606730603</v>
      </c>
      <c r="BU205" s="277">
        <v>0.14552527821742375</v>
      </c>
      <c r="BV205" s="246">
        <v>0.18299704256589902</v>
      </c>
      <c r="BW205" s="246">
        <v>0.31469005816726964</v>
      </c>
      <c r="BX205" s="277">
        <v>0.53608574009839383</v>
      </c>
      <c r="BY205" s="246">
        <v>0.76611481887095845</v>
      </c>
      <c r="BZ205" s="277">
        <v>0.93841858675702061</v>
      </c>
      <c r="CA205" s="246">
        <v>1</v>
      </c>
      <c r="CC205" s="452">
        <f t="shared" si="594"/>
        <v>1309.8</v>
      </c>
      <c r="CD205" s="452">
        <f t="shared" si="594"/>
        <v>2107</v>
      </c>
      <c r="CE205" s="452">
        <f t="shared" si="594"/>
        <v>2287</v>
      </c>
      <c r="CF205" s="452">
        <f t="shared" si="594"/>
        <v>2359.5</v>
      </c>
      <c r="CG205" s="452">
        <f t="shared" si="594"/>
        <v>3268.9726839999998</v>
      </c>
      <c r="CH205" s="452">
        <f t="shared" si="594"/>
        <v>6775</v>
      </c>
      <c r="CI205" s="452">
        <f t="shared" si="594"/>
        <v>7642.5</v>
      </c>
      <c r="CJ205" s="452">
        <f t="shared" si="594"/>
        <v>7695</v>
      </c>
      <c r="CK205" s="452">
        <f t="shared" si="594"/>
        <v>7747.5</v>
      </c>
      <c r="CL205" s="452">
        <f t="shared" si="594"/>
        <v>7800</v>
      </c>
      <c r="CM205" s="452">
        <f t="shared" si="594"/>
        <v>7862.5</v>
      </c>
      <c r="CN205" s="452">
        <f t="shared" si="594"/>
        <v>7915</v>
      </c>
      <c r="CP205" s="453">
        <f t="shared" si="595"/>
        <v>0</v>
      </c>
      <c r="CQ205" s="453">
        <f t="shared" si="595"/>
        <v>119.01818181818182</v>
      </c>
      <c r="CR205" s="453">
        <f t="shared" si="595"/>
        <v>370.50303063636363</v>
      </c>
      <c r="CS205" s="453">
        <f t="shared" si="595"/>
        <v>621.98787945454546</v>
      </c>
      <c r="CT205" s="453">
        <f t="shared" si="595"/>
        <v>886.9102282727273</v>
      </c>
      <c r="CU205" s="453">
        <f t="shared" si="595"/>
        <v>1151.8325770909089</v>
      </c>
      <c r="CV205" s="453">
        <f t="shared" si="595"/>
        <v>1448.4215919090907</v>
      </c>
      <c r="CW205" s="453">
        <f t="shared" si="595"/>
        <v>2490.7718103939392</v>
      </c>
      <c r="CX205" s="453">
        <f t="shared" si="595"/>
        <v>4243.1186328787871</v>
      </c>
      <c r="CY205" s="453">
        <f t="shared" si="595"/>
        <v>6063.7987913636362</v>
      </c>
      <c r="CZ205" s="453">
        <f t="shared" si="595"/>
        <v>7427.583114181818</v>
      </c>
      <c r="DA205" s="453">
        <f t="shared" si="595"/>
        <v>7915</v>
      </c>
      <c r="DC205" s="456">
        <v>1309800000</v>
      </c>
      <c r="DD205" s="453">
        <v>2107000000</v>
      </c>
      <c r="DE205" s="453">
        <v>2287000000</v>
      </c>
      <c r="DF205" s="453">
        <v>2359500000</v>
      </c>
      <c r="DG205" s="453">
        <v>3268972684</v>
      </c>
      <c r="DH205" s="453">
        <v>6775000000</v>
      </c>
      <c r="DI205" s="453">
        <v>7642500000</v>
      </c>
      <c r="DJ205" s="453">
        <v>7695000000</v>
      </c>
      <c r="DK205" s="453">
        <v>7747500000</v>
      </c>
      <c r="DL205" s="453">
        <v>7800000000</v>
      </c>
      <c r="DM205" s="453">
        <v>7862500000</v>
      </c>
      <c r="DN205" s="453">
        <v>7915000000</v>
      </c>
      <c r="DP205" s="453">
        <v>0</v>
      </c>
      <c r="DQ205" s="453">
        <v>119018181.81818181</v>
      </c>
      <c r="DR205" s="453">
        <v>370503030.63636363</v>
      </c>
      <c r="DS205" s="453">
        <v>621987879.4545455</v>
      </c>
      <c r="DT205" s="453">
        <v>886910228.27272725</v>
      </c>
      <c r="DU205" s="460">
        <v>1151832577.090909</v>
      </c>
      <c r="DV205" s="453">
        <v>1448421591.9090908</v>
      </c>
      <c r="DW205" s="453">
        <v>2490771810.393939</v>
      </c>
      <c r="DX205" s="460">
        <v>4243118632.8787875</v>
      </c>
      <c r="DY205" s="453">
        <v>6063798791.363636</v>
      </c>
      <c r="DZ205" s="460">
        <v>7427583114.181818</v>
      </c>
      <c r="EA205" s="453">
        <v>7915000000</v>
      </c>
      <c r="EB205" s="1" t="b">
        <f t="shared" si="596"/>
        <v>1</v>
      </c>
      <c r="EC205" s="452">
        <v>1000000</v>
      </c>
      <c r="ED205" s="453">
        <v>1000000</v>
      </c>
      <c r="EE205" s="453">
        <v>1000000</v>
      </c>
      <c r="EF205" s="453">
        <v>1000000</v>
      </c>
      <c r="EG205" s="453">
        <v>1000000</v>
      </c>
      <c r="EH205" s="453">
        <v>1000000</v>
      </c>
      <c r="EI205" s="453">
        <v>1000000</v>
      </c>
      <c r="EJ205" s="453">
        <v>1000000</v>
      </c>
      <c r="EK205" s="453">
        <v>1000000</v>
      </c>
      <c r="EL205" s="453">
        <v>1000000</v>
      </c>
      <c r="EM205" s="453">
        <v>1000000</v>
      </c>
      <c r="EN205" s="453">
        <v>1000000</v>
      </c>
      <c r="EP205" s="453">
        <v>1000000</v>
      </c>
      <c r="EQ205" s="453">
        <v>1000000</v>
      </c>
      <c r="ER205" s="453">
        <v>1000000</v>
      </c>
      <c r="ES205" s="453">
        <v>1000000</v>
      </c>
      <c r="ET205" s="453">
        <v>1000000</v>
      </c>
      <c r="EU205" s="460">
        <v>1000000</v>
      </c>
      <c r="EV205" s="453">
        <v>1000000</v>
      </c>
      <c r="EW205" s="453">
        <v>1000000</v>
      </c>
      <c r="EX205" s="460">
        <v>1000000</v>
      </c>
      <c r="EY205" s="453">
        <v>1000000</v>
      </c>
      <c r="EZ205" s="460">
        <v>1000000</v>
      </c>
      <c r="FA205" s="453">
        <v>1000000</v>
      </c>
    </row>
    <row r="206" spans="2:157" ht="67.5" customHeight="1">
      <c r="B206" s="1" t="s">
        <v>186</v>
      </c>
      <c r="C206" s="1" t="s">
        <v>187</v>
      </c>
      <c r="D206" s="541" t="s">
        <v>303</v>
      </c>
      <c r="E206" s="1" t="s">
        <v>173</v>
      </c>
      <c r="F206" s="1" t="s">
        <v>161</v>
      </c>
      <c r="G206" s="1" t="s">
        <v>161</v>
      </c>
      <c r="H206" s="1" t="s">
        <v>161</v>
      </c>
      <c r="I206" s="1" t="s">
        <v>161</v>
      </c>
      <c r="J206" s="1" t="s">
        <v>161</v>
      </c>
      <c r="K206" s="1" t="s">
        <v>161</v>
      </c>
      <c r="L206" s="1" t="s">
        <v>161</v>
      </c>
      <c r="M206" s="1" t="s">
        <v>161</v>
      </c>
      <c r="N206" s="1" t="s">
        <v>161</v>
      </c>
      <c r="O206" s="1" t="s">
        <v>161</v>
      </c>
      <c r="T206" s="440" t="s">
        <v>67</v>
      </c>
      <c r="U206" s="297">
        <v>202300000000012</v>
      </c>
      <c r="V206" s="580" t="s">
        <v>67</v>
      </c>
      <c r="W206" s="355">
        <f>+SUMIFS('[1]SIIF 30 de Junio 2026'!$P$4:$P$749,'[1]SIIF 30 de Junio 2026'!$A$4:$A$749,$B206,'[1]SIIF 30 de Junio 2026'!$B$4:$B$749,$C206,'[1]SIIF 30 de Junio 2026'!$C$4:$C$749,$D206)/1000000</f>
        <v>8232</v>
      </c>
      <c r="X206" s="342"/>
      <c r="Y206" s="528">
        <f>+SUMIFS('[1]SIIF 30 de Junio 2026'!$R$4:$R$749,'[1]SIIF 30 de Junio 2026'!$A$4:$A$749,$B206,'[1]SIIF 30 de Junio 2026'!$B$4:$B$749,$C206,'[1]SIIF 30 de Junio 2026'!$C$4:$C$749,$D206)/1000000</f>
        <v>0</v>
      </c>
      <c r="Z206" s="342"/>
      <c r="AA206" s="342">
        <f>+SUMIFS('[1]SIIF 30 de Junio 2026'!$Q$4:$Q$749,'[1]SIIF 30 de Junio 2026'!$A$4:$A$749,$B206,'[1]SIIF 30 de Junio 2026'!$B$4:$B$749,$C206,'[1]SIIF 30 de Junio 2026'!$C$4:$C$749,$D206)/1000000</f>
        <v>0</v>
      </c>
      <c r="AB206" s="342"/>
      <c r="AC206" s="342"/>
      <c r="AD206" s="403">
        <f>+SUMIFS('[1]SIIF 30 de Junio 2026'!$S$4:$S$749,'[1]SIIF 30 de Junio 2026'!$A$4:$A$749,$B206,'[1]SIIF 30 de Junio 2026'!$B$4:$B$749,$C206,'[1]SIIF 30 de Junio 2026'!$C$4:$C$749,$D206)/1000000</f>
        <v>8232</v>
      </c>
      <c r="AE206" s="355">
        <f>+SUMIFS('[1]SIIF 30 de Junio 2026'!$T$4:$T$749,'[1]SIIF 30 de Junio 2026'!$A$4:$A$749,$B206,'[1]SIIF 30 de Junio 2026'!$B$4:$B$749,$C206,'[1]SIIF 30 de Junio 2026'!$C$4:$C$749,$D206)/1000000</f>
        <v>0</v>
      </c>
      <c r="AF206" s="355">
        <f>+SUMIFS('[1]SIIF 30 de Junio 2026'!$U$4:$U$749,'[1]SIIF 30 de Junio 2026'!$A$4:$A$749,$B206,'[1]SIIF 30 de Junio 2026'!$B$4:$B$749,$C206,'[1]SIIF 30 de Junio 2026'!$C$4:$C$749,$D206)/1000000</f>
        <v>8161</v>
      </c>
      <c r="AG206" s="342">
        <f>+SUMIFS('[1]SIIF 30 de Junio 2026'!$V$4:$V$749,'[1]SIIF 30 de Junio 2026'!$A$4:$A$749,$B206,'[1]SIIF 30 de Junio 2026'!$B$4:$B$749,$C206,'[1]SIIF 30 de Junio 2026'!$C$4:$C$749,$D206)/1000000</f>
        <v>71</v>
      </c>
      <c r="AH206" s="408">
        <f>+SUMIFS('[1]SIIF 30 de Junio 2026'!$W$4:$W$749,'[1]SIIF 30 de Junio 2026'!$A$4:$A$749,$B206,'[1]SIIF 30 de Junio 2026'!$B$4:$B$749,$C206,'[1]SIIF 30 de Junio 2026'!$C$4:$C$749,$D206,'[1]SIIF 30 de Junio 2026'!$D$4:$D$749,$E206,'[1]SIIF 30 de Junio 2026'!$E$4:$E$749,$F206,'[1]SIIF 30 de Junio 2026'!$F$4:$F$749,$G206,'[1]SIIF 30 de Junio 2026'!$G$4:$G$749,$H206,'[1]SIIF 30 de Junio 2026'!$H$4:$H$749,$I206,'[1]SIIF 30 de Junio 2026'!$I$4:$I$749,$J206,'[1]SIIF 30 de Junio 2026'!$J$4:$J$749,$K206,'[1]SIIF 30 de Junio 2026'!$K$4:$K$749,$L206,'[1]SIIF 30 de Junio 2026'!$L$4:$L$749,$M206,'[1]SIIF 30 de Junio 2026'!$M$4:$M$749,$N206,'[1]SIIF 30 de Junio 2026'!$N$4:$N$749,$O206)/1000000</f>
        <v>6366.3424329999998</v>
      </c>
      <c r="AI206" s="275">
        <f t="shared" si="580"/>
        <v>0.77336521294946547</v>
      </c>
      <c r="AJ206" s="276"/>
      <c r="AK206" s="240">
        <f t="shared" si="581"/>
        <v>7029.8628274545463</v>
      </c>
      <c r="AL206" s="240">
        <f>+AH206-AK206</f>
        <v>-663.52039445454648</v>
      </c>
      <c r="AM206" s="166">
        <f t="shared" si="583"/>
        <v>0.85396778761995207</v>
      </c>
      <c r="AN206" s="412">
        <f>+SUMIFS('[1]SIIF 30 de Junio 2026'!$X$4:$X$749,'[1]SIIF 30 de Junio 2026'!$A$4:$A$749,$B206,'[1]SIIF 30 de Junio 2026'!$B$4:$B$749,$C206,'[1]SIIF 30 de Junio 2026'!$C$4:$C$749,$D206,'[1]SIIF 30 de Junio 2026'!$D$4:$D$749,$E206,'[1]SIIF 30 de Junio 2026'!$E$4:$E$749,$F206,'[1]SIIF 30 de Junio 2026'!$F$4:$F$749,$G206,'[1]SIIF 30 de Junio 2026'!$G$4:$G$749,$H206,'[1]SIIF 30 de Junio 2026'!$H$4:$H$749,$I206,'[1]SIIF 30 de Junio 2026'!$I$4:$I$749,$J206,'[1]SIIF 30 de Junio 2026'!$J$4:$J$749,$K206,'[1]SIIF 30 de Junio 2026'!$K$4:$K$749,$L206,'[1]SIIF 30 de Junio 2026'!$L$4:$L$749,$M206,'[1]SIIF 30 de Junio 2026'!$M$4:$M$749,$N206,'[1]SIIF 30 de Junio 2026'!$N$4:$N$749,$O206)/1000000</f>
        <v>2794.9497710400001</v>
      </c>
      <c r="AO206" s="275">
        <f t="shared" si="584"/>
        <v>0.33952256693877553</v>
      </c>
      <c r="AP206" s="276"/>
      <c r="AQ206" s="240">
        <f t="shared" si="585"/>
        <v>3624.788329233766</v>
      </c>
      <c r="AR206" s="240">
        <f>+AN206-AQ206</f>
        <v>-829.83855819376595</v>
      </c>
      <c r="AS206" s="166">
        <f t="shared" si="587"/>
        <v>0.44032900014987453</v>
      </c>
      <c r="AT206" s="412">
        <f>+SUMIFS('[1]SIIF 30 de Junio 2026'!$Z$4:$Z$749,'[1]SIIF 30 de Junio 2026'!$A$4:$A$749,$B206,'[1]SIIF 30 de Junio 2026'!$B$4:$B$749,$C206,'[1]SIIF 30 de Junio 2026'!$C$4:$C$749,$D206,'[1]SIIF 30 de Junio 2026'!$D$4:$D$749,$E206,'[1]SIIF 30 de Junio 2026'!$E$4:$E$749,$F206,'[1]SIIF 30 de Junio 2026'!$F$4:$F$749,$G206,'[1]SIIF 30 de Junio 2026'!$G$4:$G$749,$H206,'[1]SIIF 30 de Junio 2026'!$H$4:$H$749,$I206,'[1]SIIF 30 de Junio 2026'!$I$4:$I$749,$J206,'[1]SIIF 30 de Junio 2026'!$J$4:$J$749,$K206,'[1]SIIF 30 de Junio 2026'!$K$4:$K$749,$L206,'[1]SIIF 30 de Junio 2026'!$L$4:$L$749,$M206,'[1]SIIF 30 de Junio 2026'!$M$4:$M$749,$N206,'[1]SIIF 30 de Junio 2026'!$N$4:$N$749,$O206)/1000000</f>
        <v>2610.4207370399999</v>
      </c>
      <c r="AU206" s="275">
        <f t="shared" si="588"/>
        <v>0.31710650352769676</v>
      </c>
      <c r="AV206" s="408">
        <f t="shared" si="589"/>
        <v>1865.6575670000002</v>
      </c>
      <c r="AW206" s="356">
        <f>+AH206-AN206</f>
        <v>3571.3926619599997</v>
      </c>
      <c r="AX206" s="367">
        <f t="shared" si="591"/>
        <v>5437.0502289599999</v>
      </c>
      <c r="AY206" s="362"/>
      <c r="AZ206" s="186">
        <f t="shared" si="592"/>
        <v>3624.7883292337669</v>
      </c>
      <c r="BA206" s="168">
        <f>IF(AND(AZ206=0,AN206&gt;AZ206),1,IFERROR(AN206/AZ206,1))</f>
        <v>0.77106565050953368</v>
      </c>
      <c r="BB206" s="610"/>
      <c r="BC206" s="559">
        <v>0.70630381501368167</v>
      </c>
      <c r="BD206" s="558">
        <v>0.71255527796335427</v>
      </c>
      <c r="BE206" s="303">
        <v>0.7342640185882453</v>
      </c>
      <c r="BF206" s="303">
        <v>0.7540898631975248</v>
      </c>
      <c r="BG206" s="303">
        <v>0.83426342017297006</v>
      </c>
      <c r="BH206" s="246">
        <v>0.85396778761995207</v>
      </c>
      <c r="BI206" s="246">
        <v>0.89708157598607696</v>
      </c>
      <c r="BJ206" s="246">
        <v>0.91678594343305897</v>
      </c>
      <c r="BK206" s="246">
        <v>0.91982287249049677</v>
      </c>
      <c r="BL206" s="246">
        <v>0.93952723993747878</v>
      </c>
      <c r="BM206" s="246">
        <v>0.95923160738446078</v>
      </c>
      <c r="BN206" s="246">
        <v>1</v>
      </c>
      <c r="BP206" s="246">
        <v>0</v>
      </c>
      <c r="BQ206" s="246">
        <v>8.6852928670819021E-2</v>
      </c>
      <c r="BR206" s="246">
        <v>0.1751129678858557</v>
      </c>
      <c r="BS206" s="246">
        <v>0.26033607804355513</v>
      </c>
      <c r="BT206" s="246">
        <v>0.34841059685042852</v>
      </c>
      <c r="BU206" s="277">
        <v>0.44032900014987453</v>
      </c>
      <c r="BV206" s="246">
        <v>0.53224740344932042</v>
      </c>
      <c r="BW206" s="246">
        <v>0.62416580674876643</v>
      </c>
      <c r="BX206" s="277">
        <v>0.71608421004821232</v>
      </c>
      <c r="BY206" s="246">
        <v>0.80800261334765822</v>
      </c>
      <c r="BZ206" s="277">
        <v>0.90478010313884372</v>
      </c>
      <c r="CA206" s="246">
        <v>1</v>
      </c>
      <c r="CC206" s="452">
        <f t="shared" si="594"/>
        <v>5814.2930050000004</v>
      </c>
      <c r="CD206" s="452">
        <f t="shared" si="594"/>
        <v>5865.755048</v>
      </c>
      <c r="CE206" s="452">
        <f t="shared" si="594"/>
        <v>6044.4614008181816</v>
      </c>
      <c r="CF206" s="452">
        <f t="shared" si="594"/>
        <v>6207.6677536363641</v>
      </c>
      <c r="CG206" s="452">
        <f t="shared" si="594"/>
        <v>6867.6564746363638</v>
      </c>
      <c r="CH206" s="452">
        <f t="shared" si="594"/>
        <v>7029.8628274545463</v>
      </c>
      <c r="CI206" s="452">
        <f t="shared" si="594"/>
        <v>7384.7755332727284</v>
      </c>
      <c r="CJ206" s="452">
        <f t="shared" si="594"/>
        <v>7546.9818860909099</v>
      </c>
      <c r="CK206" s="452">
        <f t="shared" si="594"/>
        <v>7571.9818860909099</v>
      </c>
      <c r="CL206" s="452">
        <f t="shared" si="594"/>
        <v>7734.1882389090915</v>
      </c>
      <c r="CM206" s="452">
        <f t="shared" si="594"/>
        <v>7896.394591727274</v>
      </c>
      <c r="CN206" s="452">
        <f t="shared" si="594"/>
        <v>8231.9999997272735</v>
      </c>
      <c r="CP206" s="453">
        <f t="shared" si="595"/>
        <v>0</v>
      </c>
      <c r="CQ206" s="453">
        <f t="shared" si="595"/>
        <v>714.97330881818198</v>
      </c>
      <c r="CR206" s="453">
        <f t="shared" si="595"/>
        <v>1441.5299516363636</v>
      </c>
      <c r="CS206" s="453">
        <f t="shared" si="595"/>
        <v>2143.0865944545453</v>
      </c>
      <c r="CT206" s="453">
        <f t="shared" si="595"/>
        <v>2868.1160332727272</v>
      </c>
      <c r="CU206" s="453">
        <f t="shared" si="595"/>
        <v>3624.788329233766</v>
      </c>
      <c r="CV206" s="453">
        <f t="shared" si="595"/>
        <v>4381.4606251948053</v>
      </c>
      <c r="CW206" s="453">
        <f t="shared" si="595"/>
        <v>5138.1329211558441</v>
      </c>
      <c r="CX206" s="453">
        <f t="shared" si="595"/>
        <v>5894.805217116882</v>
      </c>
      <c r="CY206" s="453">
        <f t="shared" si="595"/>
        <v>6651.4775130779208</v>
      </c>
      <c r="CZ206" s="453">
        <f t="shared" si="595"/>
        <v>7448.1498090389596</v>
      </c>
      <c r="DA206" s="453">
        <f t="shared" si="595"/>
        <v>8231.9999999999982</v>
      </c>
      <c r="DC206" s="529">
        <v>5814293005</v>
      </c>
      <c r="DD206" s="471">
        <v>5865755048</v>
      </c>
      <c r="DE206" s="471">
        <v>6044461400.818182</v>
      </c>
      <c r="DF206" s="471">
        <v>6207667753.636364</v>
      </c>
      <c r="DG206" s="471">
        <v>6867656474.636364</v>
      </c>
      <c r="DH206" s="471">
        <v>7029862827.454546</v>
      </c>
      <c r="DI206" s="471">
        <v>7384775533.272728</v>
      </c>
      <c r="DJ206" s="471">
        <v>7546981886.09091</v>
      </c>
      <c r="DK206" s="471">
        <v>7571981886.09091</v>
      </c>
      <c r="DL206" s="471">
        <v>7734188238.9090919</v>
      </c>
      <c r="DM206" s="471">
        <v>7896394591.7272739</v>
      </c>
      <c r="DN206" s="471">
        <v>8231999999.7272739</v>
      </c>
      <c r="DP206" s="453">
        <v>0</v>
      </c>
      <c r="DQ206" s="453">
        <v>714973308.81818199</v>
      </c>
      <c r="DR206" s="453">
        <v>1441529951.6363637</v>
      </c>
      <c r="DS206" s="453">
        <v>2143086594.4545455</v>
      </c>
      <c r="DT206" s="453">
        <v>2868116033.272727</v>
      </c>
      <c r="DU206" s="460">
        <v>3624788329.2337661</v>
      </c>
      <c r="DV206" s="453">
        <v>4381460625.1948051</v>
      </c>
      <c r="DW206" s="453">
        <v>5138132921.1558437</v>
      </c>
      <c r="DX206" s="460">
        <v>5894805217.1168823</v>
      </c>
      <c r="DY206" s="453">
        <v>6651477513.0779209</v>
      </c>
      <c r="DZ206" s="460">
        <v>7448149809.0389595</v>
      </c>
      <c r="EA206" s="453">
        <v>8231999999.9999981</v>
      </c>
      <c r="EB206" s="1" t="b">
        <f t="shared" si="596"/>
        <v>0</v>
      </c>
      <c r="EC206" s="470">
        <v>1000000</v>
      </c>
      <c r="ED206" s="471">
        <v>1000000</v>
      </c>
      <c r="EE206" s="471">
        <v>1000000</v>
      </c>
      <c r="EF206" s="471">
        <v>1000000</v>
      </c>
      <c r="EG206" s="471">
        <v>1000000</v>
      </c>
      <c r="EH206" s="471">
        <v>1000000</v>
      </c>
      <c r="EI206" s="471">
        <v>1000000</v>
      </c>
      <c r="EJ206" s="471">
        <v>1000000</v>
      </c>
      <c r="EK206" s="471">
        <v>1000000</v>
      </c>
      <c r="EL206" s="471">
        <v>1000000</v>
      </c>
      <c r="EM206" s="471">
        <v>1000000</v>
      </c>
      <c r="EN206" s="471">
        <v>1000000</v>
      </c>
      <c r="EP206" s="453">
        <v>1000000</v>
      </c>
      <c r="EQ206" s="453">
        <v>1000000</v>
      </c>
      <c r="ER206" s="453">
        <v>1000000</v>
      </c>
      <c r="ES206" s="453">
        <v>1000000</v>
      </c>
      <c r="ET206" s="453">
        <v>1000000</v>
      </c>
      <c r="EU206" s="460">
        <v>1000000</v>
      </c>
      <c r="EV206" s="453">
        <v>1000000</v>
      </c>
      <c r="EW206" s="453">
        <v>1000000</v>
      </c>
      <c r="EX206" s="460">
        <v>1000000</v>
      </c>
      <c r="EY206" s="453">
        <v>1000000</v>
      </c>
      <c r="EZ206" s="460">
        <v>1000000</v>
      </c>
      <c r="FA206" s="453">
        <v>1000000</v>
      </c>
    </row>
    <row r="207" spans="2:157" ht="67.5" customHeight="1">
      <c r="B207" s="1" t="s">
        <v>186</v>
      </c>
      <c r="C207" s="1" t="s">
        <v>187</v>
      </c>
      <c r="D207" s="543" t="s">
        <v>304</v>
      </c>
      <c r="E207" s="1" t="s">
        <v>173</v>
      </c>
      <c r="F207" s="1" t="s">
        <v>161</v>
      </c>
      <c r="G207" s="1" t="s">
        <v>161</v>
      </c>
      <c r="H207" s="1" t="s">
        <v>161</v>
      </c>
      <c r="I207" s="1" t="s">
        <v>161</v>
      </c>
      <c r="J207" s="1" t="s">
        <v>161</v>
      </c>
      <c r="K207" s="1" t="s">
        <v>161</v>
      </c>
      <c r="L207" s="1" t="s">
        <v>161</v>
      </c>
      <c r="M207" s="1" t="s">
        <v>161</v>
      </c>
      <c r="N207" s="1" t="s">
        <v>161</v>
      </c>
      <c r="O207" s="1" t="s">
        <v>161</v>
      </c>
      <c r="T207" s="440" t="s">
        <v>68</v>
      </c>
      <c r="U207" s="542">
        <v>202400000000205</v>
      </c>
      <c r="V207" s="581" t="s">
        <v>68</v>
      </c>
      <c r="W207" s="355">
        <f>+SUMIFS('[1]SIIF 30 de Junio 2026'!$P$4:$P$749,'[1]SIIF 30 de Junio 2026'!$A$4:$A$749,$B207,'[1]SIIF 30 de Junio 2026'!$B$4:$B$749,$C207,'[1]SIIF 30 de Junio 2026'!$C$4:$C$749,$D207)/1000000</f>
        <v>2899.3306779999998</v>
      </c>
      <c r="X207" s="342"/>
      <c r="Y207" s="342">
        <f>+SUMIFS('[1]SIIF 30 de Junio 2026'!$R$4:$R$749,'[1]SIIF 30 de Junio 2026'!$A$4:$A$749,$B207,'[1]SIIF 30 de Junio 2026'!$B$4:$B$749,$C207,'[1]SIIF 30 de Junio 2026'!$C$4:$C$749,$D207)/1000000</f>
        <v>0</v>
      </c>
      <c r="Z207" s="342"/>
      <c r="AA207" s="342">
        <f>+SUMIFS('[1]SIIF 30 de Junio 2026'!$Q$4:$Q$749,'[1]SIIF 30 de Junio 2026'!$A$4:$A$749,$B207,'[1]SIIF 30 de Junio 2026'!$B$4:$B$749,$C207,'[1]SIIF 30 de Junio 2026'!$C$4:$C$749,$D207)/1000000</f>
        <v>0</v>
      </c>
      <c r="AB207" s="342"/>
      <c r="AC207" s="342"/>
      <c r="AD207" s="403">
        <f>+SUMIFS('[1]SIIF 30 de Junio 2026'!$S$4:$S$749,'[1]SIIF 30 de Junio 2026'!$A$4:$A$749,$B207,'[1]SIIF 30 de Junio 2026'!$B$4:$B$749,$C207,'[1]SIIF 30 de Junio 2026'!$C$4:$C$749,$D207)/1000000</f>
        <v>2899.3306779999998</v>
      </c>
      <c r="AE207" s="355">
        <f>+SUMIFS('[1]SIIF 30 de Junio 2026'!$T$4:$T$749,'[1]SIIF 30 de Junio 2026'!$A$4:$A$749,$B207,'[1]SIIF 30 de Junio 2026'!$B$4:$B$749,$C207,'[1]SIIF 30 de Junio 2026'!$C$4:$C$749,$D207)/1000000</f>
        <v>0</v>
      </c>
      <c r="AF207" s="355">
        <f>+SUMIFS('[1]SIIF 30 de Junio 2026'!$U$4:$U$749,'[1]SIIF 30 de Junio 2026'!$A$4:$A$749,$B207,'[1]SIIF 30 de Junio 2026'!$B$4:$B$749,$C207,'[1]SIIF 30 de Junio 2026'!$C$4:$C$749,$D207)/1000000</f>
        <v>2886.9196539999998</v>
      </c>
      <c r="AG207" s="342">
        <f>+SUMIFS('[1]SIIF 30 de Junio 2026'!$V$4:$V$749,'[1]SIIF 30 de Junio 2026'!$A$4:$A$749,$B207,'[1]SIIF 30 de Junio 2026'!$B$4:$B$749,$C207,'[1]SIIF 30 de Junio 2026'!$C$4:$C$749,$D207)/1000000</f>
        <v>12.411023999999999</v>
      </c>
      <c r="AH207" s="408">
        <f>+SUMIFS('[1]SIIF 30 de Junio 2026'!$W$4:$W$749,'[1]SIIF 30 de Junio 2026'!$A$4:$A$749,$B207,'[1]SIIF 30 de Junio 2026'!$B$4:$B$749,$C207,'[1]SIIF 30 de Junio 2026'!$C$4:$C$749,$D207,'[1]SIIF 30 de Junio 2026'!$D$4:$D$749,$E207,'[1]SIIF 30 de Junio 2026'!$E$4:$E$749,$F207,'[1]SIIF 30 de Junio 2026'!$F$4:$F$749,$G207,'[1]SIIF 30 de Junio 2026'!$G$4:$G$749,$H207,'[1]SIIF 30 de Junio 2026'!$H$4:$H$749,$I207,'[1]SIIF 30 de Junio 2026'!$I$4:$I$749,$J207,'[1]SIIF 30 de Junio 2026'!$J$4:$J$749,$K207,'[1]SIIF 30 de Junio 2026'!$K$4:$K$749,$L207,'[1]SIIF 30 de Junio 2026'!$L$4:$L$749,$M207,'[1]SIIF 30 de Junio 2026'!$M$4:$M$749,$N207,'[1]SIIF 30 de Junio 2026'!$N$4:$N$749,$O207)/1000000</f>
        <v>2787.2855859899996</v>
      </c>
      <c r="AI207" s="275">
        <f t="shared" si="580"/>
        <v>0.96135484204675459</v>
      </c>
      <c r="AJ207" s="276"/>
      <c r="AK207" s="240">
        <f t="shared" si="581"/>
        <v>2858.7641420000004</v>
      </c>
      <c r="AL207" s="240">
        <f>+AH207-AK207</f>
        <v>-71.47855601000083</v>
      </c>
      <c r="AM207" s="166">
        <f t="shared" si="583"/>
        <v>0.98600831001864753</v>
      </c>
      <c r="AN207" s="412">
        <f>+SUMIFS('[1]SIIF 30 de Junio 2026'!$X$4:$X$749,'[1]SIIF 30 de Junio 2026'!$A$4:$A$749,$B207,'[1]SIIF 30 de Junio 2026'!$B$4:$B$749,$C207,'[1]SIIF 30 de Junio 2026'!$C$4:$C$749,$D207,'[1]SIIF 30 de Junio 2026'!$D$4:$D$749,$E207,'[1]SIIF 30 de Junio 2026'!$E$4:$E$749,$F207,'[1]SIIF 30 de Junio 2026'!$F$4:$F$749,$G207,'[1]SIIF 30 de Junio 2026'!$G$4:$G$749,$H207,'[1]SIIF 30 de Junio 2026'!$H$4:$H$749,$I207,'[1]SIIF 30 de Junio 2026'!$I$4:$I$749,$J207,'[1]SIIF 30 de Junio 2026'!$J$4:$J$749,$K207,'[1]SIIF 30 de Junio 2026'!$K$4:$K$749,$L207,'[1]SIIF 30 de Junio 2026'!$L$4:$L$749,$M207,'[1]SIIF 30 de Junio 2026'!$M$4:$M$749,$N207,'[1]SIIF 30 de Junio 2026'!$N$4:$N$749,$O207)/1000000</f>
        <v>1166.83541472</v>
      </c>
      <c r="AO207" s="275">
        <f t="shared" si="584"/>
        <v>0.40244992527892676</v>
      </c>
      <c r="AP207" s="276"/>
      <c r="AQ207" s="240">
        <f t="shared" si="585"/>
        <v>1340.0098270000001</v>
      </c>
      <c r="AR207" s="240">
        <f>+AN207-AQ207</f>
        <v>-173.17441228000007</v>
      </c>
      <c r="AS207" s="166">
        <f t="shared" si="587"/>
        <v>0.46217902537573186</v>
      </c>
      <c r="AT207" s="412">
        <f>+SUMIFS('[1]SIIF 30 de Junio 2026'!$Z$4:$Z$749,'[1]SIIF 30 de Junio 2026'!$A$4:$A$749,$B207,'[1]SIIF 30 de Junio 2026'!$B$4:$B$749,$C207,'[1]SIIF 30 de Junio 2026'!$C$4:$C$749,$D207,'[1]SIIF 30 de Junio 2026'!$D$4:$D$749,$E207,'[1]SIIF 30 de Junio 2026'!$E$4:$E$749,$F207,'[1]SIIF 30 de Junio 2026'!$F$4:$F$749,$G207,'[1]SIIF 30 de Junio 2026'!$G$4:$G$749,$H207,'[1]SIIF 30 de Junio 2026'!$H$4:$H$749,$I207,'[1]SIIF 30 de Junio 2026'!$I$4:$I$749,$J207,'[1]SIIF 30 de Junio 2026'!$J$4:$J$749,$K207,'[1]SIIF 30 de Junio 2026'!$K$4:$K$749,$L207,'[1]SIIF 30 de Junio 2026'!$L$4:$L$749,$M207,'[1]SIIF 30 de Junio 2026'!$M$4:$M$749,$N207,'[1]SIIF 30 de Junio 2026'!$N$4:$N$749,$O207)/1000000</f>
        <v>1033.4526247200001</v>
      </c>
      <c r="AU207" s="275">
        <f t="shared" si="588"/>
        <v>0.35644524184902243</v>
      </c>
      <c r="AV207" s="408">
        <f t="shared" si="589"/>
        <v>112.04509201000019</v>
      </c>
      <c r="AW207" s="356">
        <f>+AH207-AN207</f>
        <v>1620.4501712699996</v>
      </c>
      <c r="AX207" s="367">
        <f t="shared" si="591"/>
        <v>1732.4952632799998</v>
      </c>
      <c r="AY207" s="362"/>
      <c r="AZ207" s="186">
        <f t="shared" si="592"/>
        <v>1340.0098269999999</v>
      </c>
      <c r="BA207" s="168">
        <f>IF(AND(AZ207=0,AN207&gt;AZ207),1,IFERROR(AN207/AZ207,1))</f>
        <v>0.87076631171601115</v>
      </c>
      <c r="BB207" s="610"/>
      <c r="BC207" s="559">
        <v>0.84567794167285359</v>
      </c>
      <c r="BD207" s="558">
        <v>0.97713577616274894</v>
      </c>
      <c r="BE207" s="303">
        <v>0.97935390962672364</v>
      </c>
      <c r="BF207" s="303">
        <v>0.98157204309069823</v>
      </c>
      <c r="BG207" s="303">
        <v>0.98379017655467293</v>
      </c>
      <c r="BH207" s="303">
        <v>0.98600831001864753</v>
      </c>
      <c r="BI207" s="303">
        <v>0.98822644348262212</v>
      </c>
      <c r="BJ207" s="303">
        <v>0.99044457694659682</v>
      </c>
      <c r="BK207" s="303">
        <v>0.99266271041057141</v>
      </c>
      <c r="BL207" s="303">
        <v>0.99847168091807426</v>
      </c>
      <c r="BM207" s="303">
        <v>1</v>
      </c>
      <c r="BN207" s="303">
        <v>1</v>
      </c>
      <c r="BP207" s="246">
        <v>0</v>
      </c>
      <c r="BQ207" s="246">
        <v>9.2435805075146371E-2</v>
      </c>
      <c r="BR207" s="246">
        <v>0.18487161015029274</v>
      </c>
      <c r="BS207" s="246">
        <v>0.27730741522543911</v>
      </c>
      <c r="BT207" s="246">
        <v>0.36974322030058548</v>
      </c>
      <c r="BU207" s="277">
        <v>0.46217902537573186</v>
      </c>
      <c r="BV207" s="246">
        <v>0.55461483045087823</v>
      </c>
      <c r="BW207" s="246">
        <v>0.6470506355260246</v>
      </c>
      <c r="BX207" s="277">
        <v>0.73948644060117108</v>
      </c>
      <c r="BY207" s="246">
        <v>0.83192224567631745</v>
      </c>
      <c r="BZ207" s="277">
        <v>0.92863870217704092</v>
      </c>
      <c r="CA207" s="246">
        <v>1</v>
      </c>
      <c r="CC207" s="452">
        <f t="shared" si="594"/>
        <v>2451.9</v>
      </c>
      <c r="CD207" s="452">
        <f t="shared" si="594"/>
        <v>2833.0397324</v>
      </c>
      <c r="CE207" s="452">
        <f t="shared" si="594"/>
        <v>2839.4708348000004</v>
      </c>
      <c r="CF207" s="452">
        <f t="shared" si="594"/>
        <v>2845.9019372000002</v>
      </c>
      <c r="CG207" s="452">
        <f t="shared" si="594"/>
        <v>2852.3330396000006</v>
      </c>
      <c r="CH207" s="452">
        <f t="shared" si="594"/>
        <v>2858.7641420000004</v>
      </c>
      <c r="CI207" s="452">
        <f t="shared" si="594"/>
        <v>2865.1952444000008</v>
      </c>
      <c r="CJ207" s="452">
        <f t="shared" si="594"/>
        <v>2871.6263468000006</v>
      </c>
      <c r="CK207" s="452">
        <f t="shared" si="594"/>
        <v>2878.057449200001</v>
      </c>
      <c r="CL207" s="452">
        <f t="shared" si="594"/>
        <v>2894.8995756000008</v>
      </c>
      <c r="CM207" s="452">
        <f t="shared" si="594"/>
        <v>2899.3306780000012</v>
      </c>
      <c r="CN207" s="452">
        <f t="shared" si="594"/>
        <v>2899.3306780000012</v>
      </c>
      <c r="CP207" s="453">
        <f t="shared" si="595"/>
        <v>0</v>
      </c>
      <c r="CQ207" s="453">
        <f t="shared" si="595"/>
        <v>268.00196540000002</v>
      </c>
      <c r="CR207" s="453">
        <f t="shared" si="595"/>
        <v>536.00393080000003</v>
      </c>
      <c r="CS207" s="453">
        <f t="shared" si="595"/>
        <v>804.00589620000005</v>
      </c>
      <c r="CT207" s="453">
        <f t="shared" si="595"/>
        <v>1072.0078616000001</v>
      </c>
      <c r="CU207" s="453">
        <f t="shared" si="595"/>
        <v>1340.0098270000001</v>
      </c>
      <c r="CV207" s="453">
        <f t="shared" si="595"/>
        <v>1608.0117924000001</v>
      </c>
      <c r="CW207" s="453">
        <f t="shared" si="595"/>
        <v>1876.0137578000001</v>
      </c>
      <c r="CX207" s="453">
        <f t="shared" si="595"/>
        <v>2144.0157232000001</v>
      </c>
      <c r="CY207" s="453">
        <f t="shared" si="595"/>
        <v>2412.0176886000004</v>
      </c>
      <c r="CZ207" s="453">
        <f t="shared" si="595"/>
        <v>2692.4306780000006</v>
      </c>
      <c r="DA207" s="453">
        <f t="shared" si="595"/>
        <v>2899.3306780000003</v>
      </c>
      <c r="DC207" s="529">
        <v>2451900000</v>
      </c>
      <c r="DD207" s="471">
        <v>2833039732.4000001</v>
      </c>
      <c r="DE207" s="471">
        <v>2839470834.8000002</v>
      </c>
      <c r="DF207" s="471">
        <v>2845901937.2000003</v>
      </c>
      <c r="DG207" s="471">
        <v>2852333039.6000004</v>
      </c>
      <c r="DH207" s="471">
        <v>2858764142.0000005</v>
      </c>
      <c r="DI207" s="471">
        <v>2865195244.4000006</v>
      </c>
      <c r="DJ207" s="471">
        <v>2871626346.8000007</v>
      </c>
      <c r="DK207" s="471">
        <v>2878057449.2000008</v>
      </c>
      <c r="DL207" s="471">
        <v>2894899575.6000009</v>
      </c>
      <c r="DM207" s="471">
        <v>2899330678.000001</v>
      </c>
      <c r="DN207" s="471">
        <v>2899330678.000001</v>
      </c>
      <c r="DP207" s="453">
        <v>0</v>
      </c>
      <c r="DQ207" s="453">
        <v>268001965.40000001</v>
      </c>
      <c r="DR207" s="453">
        <v>536003930.80000001</v>
      </c>
      <c r="DS207" s="453">
        <v>804005896.20000005</v>
      </c>
      <c r="DT207" s="453">
        <v>1072007861.6</v>
      </c>
      <c r="DU207" s="460">
        <v>1340009827</v>
      </c>
      <c r="DV207" s="453">
        <v>1608011792.4000001</v>
      </c>
      <c r="DW207" s="453">
        <v>1876013757.8000002</v>
      </c>
      <c r="DX207" s="460">
        <v>2144015723.2000003</v>
      </c>
      <c r="DY207" s="453">
        <v>2412017688.6000004</v>
      </c>
      <c r="DZ207" s="460">
        <v>2692430678.0000005</v>
      </c>
      <c r="EA207" s="453">
        <v>2899330678.0000005</v>
      </c>
      <c r="EB207" s="1" t="b">
        <f t="shared" si="596"/>
        <v>1</v>
      </c>
      <c r="EC207" s="470">
        <v>1000000</v>
      </c>
      <c r="ED207" s="471">
        <v>1000000</v>
      </c>
      <c r="EE207" s="471">
        <v>1000000</v>
      </c>
      <c r="EF207" s="471">
        <v>1000000</v>
      </c>
      <c r="EG207" s="471">
        <v>1000000</v>
      </c>
      <c r="EH207" s="471">
        <v>1000000</v>
      </c>
      <c r="EI207" s="471">
        <v>1000000</v>
      </c>
      <c r="EJ207" s="471">
        <v>1000000</v>
      </c>
      <c r="EK207" s="471">
        <v>1000000</v>
      </c>
      <c r="EL207" s="471">
        <v>1000000</v>
      </c>
      <c r="EM207" s="471">
        <v>1000000</v>
      </c>
      <c r="EN207" s="471">
        <v>1000000</v>
      </c>
      <c r="EP207" s="453">
        <v>1000000</v>
      </c>
      <c r="EQ207" s="453">
        <v>1000000</v>
      </c>
      <c r="ER207" s="453">
        <v>1000000</v>
      </c>
      <c r="ES207" s="453">
        <v>1000000</v>
      </c>
      <c r="ET207" s="453">
        <v>1000000</v>
      </c>
      <c r="EU207" s="460">
        <v>1000000</v>
      </c>
      <c r="EV207" s="453">
        <v>1000000</v>
      </c>
      <c r="EW207" s="453">
        <v>1000000</v>
      </c>
      <c r="EX207" s="460">
        <v>1000000</v>
      </c>
      <c r="EY207" s="453">
        <v>1000000</v>
      </c>
      <c r="EZ207" s="460">
        <v>1000000</v>
      </c>
      <c r="FA207" s="453">
        <v>1000000</v>
      </c>
    </row>
    <row r="208" spans="2:157" ht="67.5" customHeight="1">
      <c r="B208" s="1" t="s">
        <v>186</v>
      </c>
      <c r="C208" s="1" t="s">
        <v>187</v>
      </c>
      <c r="D208" s="543" t="s">
        <v>305</v>
      </c>
      <c r="E208" s="1" t="s">
        <v>173</v>
      </c>
      <c r="F208" s="1" t="s">
        <v>161</v>
      </c>
      <c r="G208" s="1" t="s">
        <v>161</v>
      </c>
      <c r="H208" s="1" t="s">
        <v>161</v>
      </c>
      <c r="I208" s="1" t="s">
        <v>161</v>
      </c>
      <c r="J208" s="1" t="s">
        <v>161</v>
      </c>
      <c r="K208" s="1" t="s">
        <v>161</v>
      </c>
      <c r="L208" s="1" t="s">
        <v>161</v>
      </c>
      <c r="M208" s="1" t="s">
        <v>161</v>
      </c>
      <c r="N208" s="1" t="s">
        <v>161</v>
      </c>
      <c r="O208" s="1" t="s">
        <v>161</v>
      </c>
      <c r="T208" s="440" t="s">
        <v>69</v>
      </c>
      <c r="U208" s="542">
        <v>202400000000193</v>
      </c>
      <c r="V208" s="581" t="s">
        <v>69</v>
      </c>
      <c r="W208" s="355">
        <f>+SUMIFS('[1]SIIF 30 de Junio 2026'!$P$4:$P$749,'[1]SIIF 30 de Junio 2026'!$A$4:$A$749,$B208,'[1]SIIF 30 de Junio 2026'!$B$4:$B$749,$C208,'[1]SIIF 30 de Junio 2026'!$C$4:$C$749,$D208)/1000000</f>
        <v>10579.08</v>
      </c>
      <c r="X208" s="342"/>
      <c r="Y208" s="342">
        <f>+SUMIFS('[1]SIIF 30 de Junio 2026'!$R$4:$R$749,'[1]SIIF 30 de Junio 2026'!$A$4:$A$749,$B208,'[1]SIIF 30 de Junio 2026'!$B$4:$B$749,$C208,'[1]SIIF 30 de Junio 2026'!$C$4:$C$749,$D208)/1000000</f>
        <v>0</v>
      </c>
      <c r="Z208" s="342"/>
      <c r="AA208" s="342">
        <f>+SUMIFS('[1]SIIF 30 de Junio 2026'!$Q$4:$Q$749,'[1]SIIF 30 de Junio 2026'!$A$4:$A$749,$B208,'[1]SIIF 30 de Junio 2026'!$B$4:$B$749,$C208,'[1]SIIF 30 de Junio 2026'!$C$4:$C$749,$D208)/1000000</f>
        <v>0</v>
      </c>
      <c r="AB208" s="342"/>
      <c r="AC208" s="342"/>
      <c r="AD208" s="403">
        <f>+SUMIFS('[1]SIIF 30 de Junio 2026'!$S$4:$S$749,'[1]SIIF 30 de Junio 2026'!$A$4:$A$749,$B208,'[1]SIIF 30 de Junio 2026'!$B$4:$B$749,$C208,'[1]SIIF 30 de Junio 2026'!$C$4:$C$749,$D208)/1000000</f>
        <v>10579.08</v>
      </c>
      <c r="AE208" s="355">
        <f>+SUMIFS('[1]SIIF 30 de Junio 2026'!$T$4:$T$749,'[1]SIIF 30 de Junio 2026'!$A$4:$A$749,$B208,'[1]SIIF 30 de Junio 2026'!$B$4:$B$749,$C208,'[1]SIIF 30 de Junio 2026'!$C$4:$C$749,$D208)/1000000</f>
        <v>0</v>
      </c>
      <c r="AF208" s="355">
        <f>+SUMIFS('[1]SIIF 30 de Junio 2026'!$U$4:$U$749,'[1]SIIF 30 de Junio 2026'!$A$4:$A$749,$B208,'[1]SIIF 30 de Junio 2026'!$B$4:$B$749,$C208,'[1]SIIF 30 de Junio 2026'!$C$4:$C$749,$D208)/1000000</f>
        <v>8688.2449909999996</v>
      </c>
      <c r="AG208" s="342">
        <f>+SUMIFS('[1]SIIF 30 de Junio 2026'!$V$4:$V$749,'[1]SIIF 30 de Junio 2026'!$A$4:$A$749,$B208,'[1]SIIF 30 de Junio 2026'!$B$4:$B$749,$C208,'[1]SIIF 30 de Junio 2026'!$C$4:$C$749,$D208)/1000000</f>
        <v>1890.8350089999999</v>
      </c>
      <c r="AH208" s="408">
        <f>+SUMIFS('[1]SIIF 30 de Junio 2026'!$W$4:$W$749,'[1]SIIF 30 de Junio 2026'!$A$4:$A$749,$B208,'[1]SIIF 30 de Junio 2026'!$B$4:$B$749,$C208,'[1]SIIF 30 de Junio 2026'!$C$4:$C$749,$D208,'[1]SIIF 30 de Junio 2026'!$D$4:$D$749,$E208,'[1]SIIF 30 de Junio 2026'!$E$4:$E$749,$F208,'[1]SIIF 30 de Junio 2026'!$F$4:$F$749,$G208,'[1]SIIF 30 de Junio 2026'!$G$4:$G$749,$H208,'[1]SIIF 30 de Junio 2026'!$H$4:$H$749,$I208,'[1]SIIF 30 de Junio 2026'!$I$4:$I$749,$J208,'[1]SIIF 30 de Junio 2026'!$J$4:$J$749,$K208,'[1]SIIF 30 de Junio 2026'!$K$4:$K$749,$L208,'[1]SIIF 30 de Junio 2026'!$L$4:$L$749,$M208,'[1]SIIF 30 de Junio 2026'!$M$4:$M$749,$N208,'[1]SIIF 30 de Junio 2026'!$N$4:$N$749,$O208)/1000000</f>
        <v>8163.4073596100006</v>
      </c>
      <c r="AI208" s="275">
        <f t="shared" si="580"/>
        <v>0.7716556978120972</v>
      </c>
      <c r="AJ208" s="276"/>
      <c r="AK208" s="240">
        <f t="shared" si="581"/>
        <v>7584.9681979999996</v>
      </c>
      <c r="AL208" s="240">
        <f>+AH208-AK208</f>
        <v>578.43916161000107</v>
      </c>
      <c r="AM208" s="166">
        <f t="shared" si="583"/>
        <v>0.71697805461344466</v>
      </c>
      <c r="AN208" s="412">
        <f>+SUMIFS('[1]SIIF 30 de Junio 2026'!$X$4:$X$749,'[1]SIIF 30 de Junio 2026'!$A$4:$A$749,$B208,'[1]SIIF 30 de Junio 2026'!$B$4:$B$749,$C208,'[1]SIIF 30 de Junio 2026'!$C$4:$C$749,$D208,'[1]SIIF 30 de Junio 2026'!$D$4:$D$749,$E208,'[1]SIIF 30 de Junio 2026'!$E$4:$E$749,$F208,'[1]SIIF 30 de Junio 2026'!$F$4:$F$749,$G208,'[1]SIIF 30 de Junio 2026'!$G$4:$G$749,$H208,'[1]SIIF 30 de Junio 2026'!$H$4:$H$749,$I208,'[1]SIIF 30 de Junio 2026'!$I$4:$I$749,$J208,'[1]SIIF 30 de Junio 2026'!$J$4:$J$749,$K208,'[1]SIIF 30 de Junio 2026'!$K$4:$K$749,$L208,'[1]SIIF 30 de Junio 2026'!$L$4:$L$749,$M208,'[1]SIIF 30 de Junio 2026'!$M$4:$M$749,$N208,'[1]SIIF 30 de Junio 2026'!$N$4:$N$749,$O208)/1000000</f>
        <v>2655.6593929699998</v>
      </c>
      <c r="AO208" s="275">
        <f t="shared" si="584"/>
        <v>0.25102933269906264</v>
      </c>
      <c r="AP208" s="276"/>
      <c r="AQ208" s="240">
        <f t="shared" si="585"/>
        <v>2928.128702</v>
      </c>
      <c r="AR208" s="240">
        <f>+AN208-AQ208</f>
        <v>-272.4693090300002</v>
      </c>
      <c r="AS208" s="166">
        <f t="shared" si="587"/>
        <v>0.27678481512570091</v>
      </c>
      <c r="AT208" s="412">
        <f>+SUMIFS('[1]SIIF 30 de Junio 2026'!$Z$4:$Z$749,'[1]SIIF 30 de Junio 2026'!$A$4:$A$749,$B208,'[1]SIIF 30 de Junio 2026'!$B$4:$B$749,$C208,'[1]SIIF 30 de Junio 2026'!$C$4:$C$749,$D208,'[1]SIIF 30 de Junio 2026'!$D$4:$D$749,$E208,'[1]SIIF 30 de Junio 2026'!$E$4:$E$749,$F208,'[1]SIIF 30 de Junio 2026'!$F$4:$F$749,$G208,'[1]SIIF 30 de Junio 2026'!$G$4:$G$749,$H208,'[1]SIIF 30 de Junio 2026'!$H$4:$H$749,$I208,'[1]SIIF 30 de Junio 2026'!$I$4:$I$749,$J208,'[1]SIIF 30 de Junio 2026'!$J$4:$J$749,$K208,'[1]SIIF 30 de Junio 2026'!$K$4:$K$749,$L208,'[1]SIIF 30 de Junio 2026'!$L$4:$L$749,$M208,'[1]SIIF 30 de Junio 2026'!$M$4:$M$749,$N208,'[1]SIIF 30 de Junio 2026'!$N$4:$N$749,$O208)/1000000</f>
        <v>2622.7432024299997</v>
      </c>
      <c r="AU208" s="275">
        <f t="shared" si="588"/>
        <v>0.24791789101037137</v>
      </c>
      <c r="AV208" s="408">
        <f t="shared" si="589"/>
        <v>2415.6726403899993</v>
      </c>
      <c r="AW208" s="356">
        <f>+AH208-AN208</f>
        <v>5507.7479666400013</v>
      </c>
      <c r="AX208" s="367">
        <f t="shared" si="591"/>
        <v>7923.4206070300006</v>
      </c>
      <c r="AY208" s="362"/>
      <c r="AZ208" s="186">
        <f t="shared" si="592"/>
        <v>2928.128702</v>
      </c>
      <c r="BA208" s="168">
        <f>IF(AND(AZ208=0,AN208&gt;AZ208),1,IFERROR(AN208/AZ208,1))</f>
        <v>0.90694763217071184</v>
      </c>
      <c r="BB208" s="610"/>
      <c r="BC208" s="559">
        <v>0.34310560823814545</v>
      </c>
      <c r="BD208" s="558">
        <v>0.35682765845423231</v>
      </c>
      <c r="BE208" s="303">
        <v>0.7088376424036873</v>
      </c>
      <c r="BF208" s="303">
        <v>0.7088376424036873</v>
      </c>
      <c r="BG208" s="303">
        <v>0.71697805461344466</v>
      </c>
      <c r="BH208" s="303">
        <v>0.71697805461344466</v>
      </c>
      <c r="BI208" s="303">
        <v>0.71697805461344466</v>
      </c>
      <c r="BJ208" s="303">
        <v>0.71697805461344466</v>
      </c>
      <c r="BK208" s="303">
        <v>0.82128017625351168</v>
      </c>
      <c r="BL208" s="303">
        <v>0.91562350823512062</v>
      </c>
      <c r="BM208" s="303">
        <v>1</v>
      </c>
      <c r="BN208" s="303">
        <v>1</v>
      </c>
      <c r="BP208" s="246">
        <v>0</v>
      </c>
      <c r="BQ208" s="246">
        <v>3.7367245544981227E-2</v>
      </c>
      <c r="BR208" s="246">
        <v>7.719289683034819E-2</v>
      </c>
      <c r="BS208" s="246">
        <v>0.11701854811571516</v>
      </c>
      <c r="BT208" s="246">
        <v>0.19690168162070804</v>
      </c>
      <c r="BU208" s="277">
        <v>0.27678481512570091</v>
      </c>
      <c r="BV208" s="246">
        <v>0.35783086466065911</v>
      </c>
      <c r="BW208" s="246">
        <v>0.43974602989376882</v>
      </c>
      <c r="BX208" s="277">
        <v>0.55704682114539805</v>
      </c>
      <c r="BY208" s="246">
        <v>0.67120430173107148</v>
      </c>
      <c r="BZ208" s="277">
        <v>0.78985870785280277</v>
      </c>
      <c r="CA208" s="246">
        <v>1</v>
      </c>
      <c r="CC208" s="452">
        <f t="shared" si="594"/>
        <v>3629.7416779999999</v>
      </c>
      <c r="CD208" s="452">
        <f t="shared" si="594"/>
        <v>3774.9083449999998</v>
      </c>
      <c r="CE208" s="452">
        <f t="shared" si="594"/>
        <v>7498.8501260000003</v>
      </c>
      <c r="CF208" s="452">
        <f t="shared" si="594"/>
        <v>7498.8501260000003</v>
      </c>
      <c r="CG208" s="452">
        <f t="shared" si="594"/>
        <v>7584.9681979999996</v>
      </c>
      <c r="CH208" s="452">
        <f t="shared" si="594"/>
        <v>7584.9681979999996</v>
      </c>
      <c r="CI208" s="452">
        <f t="shared" si="594"/>
        <v>7584.9681979999996</v>
      </c>
      <c r="CJ208" s="452">
        <f t="shared" si="594"/>
        <v>7584.9681979999996</v>
      </c>
      <c r="CK208" s="452">
        <f t="shared" si="594"/>
        <v>8688.3886870000006</v>
      </c>
      <c r="CL208" s="452">
        <f t="shared" si="594"/>
        <v>9686.4543434999996</v>
      </c>
      <c r="CM208" s="452">
        <f t="shared" si="594"/>
        <v>10579.08</v>
      </c>
      <c r="CN208" s="452">
        <f t="shared" si="594"/>
        <v>10579.08</v>
      </c>
      <c r="CP208" s="453">
        <f t="shared" si="595"/>
        <v>0</v>
      </c>
      <c r="CQ208" s="453">
        <f t="shared" si="595"/>
        <v>395.31108</v>
      </c>
      <c r="CR208" s="453">
        <f t="shared" si="595"/>
        <v>816.62983099999997</v>
      </c>
      <c r="CS208" s="453">
        <f t="shared" si="595"/>
        <v>1237.948582</v>
      </c>
      <c r="CT208" s="453">
        <f t="shared" si="595"/>
        <v>2083.038642</v>
      </c>
      <c r="CU208" s="453">
        <f t="shared" si="595"/>
        <v>2928.128702</v>
      </c>
      <c r="CV208" s="453">
        <f t="shared" si="595"/>
        <v>3785.5213437142856</v>
      </c>
      <c r="CW208" s="453">
        <f t="shared" si="595"/>
        <v>4652.1084299285721</v>
      </c>
      <c r="CX208" s="453">
        <f t="shared" si="595"/>
        <v>5893.0428846428576</v>
      </c>
      <c r="CY208" s="453">
        <f t="shared" si="595"/>
        <v>7100.7240043571437</v>
      </c>
      <c r="CZ208" s="453">
        <f t="shared" si="595"/>
        <v>8355.9784590714298</v>
      </c>
      <c r="DA208" s="453">
        <f t="shared" si="595"/>
        <v>10579.08</v>
      </c>
      <c r="DC208" s="529">
        <v>3629741678</v>
      </c>
      <c r="DD208" s="471">
        <v>3774908345</v>
      </c>
      <c r="DE208" s="471">
        <v>7498850126</v>
      </c>
      <c r="DF208" s="471">
        <v>7498850126</v>
      </c>
      <c r="DG208" s="471">
        <v>7584968198</v>
      </c>
      <c r="DH208" s="471">
        <v>7584968198</v>
      </c>
      <c r="DI208" s="471">
        <v>7584968198</v>
      </c>
      <c r="DJ208" s="471">
        <v>7584968198</v>
      </c>
      <c r="DK208" s="471">
        <v>8688388687</v>
      </c>
      <c r="DL208" s="471">
        <v>9686454343.5</v>
      </c>
      <c r="DM208" s="471">
        <v>10579080000</v>
      </c>
      <c r="DN208" s="471">
        <v>10579080000</v>
      </c>
      <c r="DP208" s="453">
        <v>0</v>
      </c>
      <c r="DQ208" s="453">
        <v>395311080</v>
      </c>
      <c r="DR208" s="453">
        <v>816629831</v>
      </c>
      <c r="DS208" s="453">
        <v>1237948582</v>
      </c>
      <c r="DT208" s="453">
        <v>2083038642</v>
      </c>
      <c r="DU208" s="460">
        <v>2928128702</v>
      </c>
      <c r="DV208" s="453">
        <v>3785521343.7142859</v>
      </c>
      <c r="DW208" s="453">
        <v>4652108429.9285717</v>
      </c>
      <c r="DX208" s="460">
        <v>5893042884.6428576</v>
      </c>
      <c r="DY208" s="453">
        <v>7100724004.3571434</v>
      </c>
      <c r="DZ208" s="460">
        <v>8355978459.0714293</v>
      </c>
      <c r="EA208" s="453">
        <v>10579080000</v>
      </c>
      <c r="EB208" s="1" t="b">
        <f t="shared" si="596"/>
        <v>1</v>
      </c>
      <c r="EC208" s="470">
        <v>1000000</v>
      </c>
      <c r="ED208" s="471">
        <v>1000000</v>
      </c>
      <c r="EE208" s="471">
        <v>1000000</v>
      </c>
      <c r="EF208" s="471">
        <v>1000000</v>
      </c>
      <c r="EG208" s="471">
        <v>1000000</v>
      </c>
      <c r="EH208" s="471">
        <v>1000000</v>
      </c>
      <c r="EI208" s="471">
        <v>1000000</v>
      </c>
      <c r="EJ208" s="471">
        <v>1000000</v>
      </c>
      <c r="EK208" s="471">
        <v>1000000</v>
      </c>
      <c r="EL208" s="471">
        <v>1000000</v>
      </c>
      <c r="EM208" s="471">
        <v>1000000</v>
      </c>
      <c r="EN208" s="471">
        <v>1000000</v>
      </c>
      <c r="EP208" s="453">
        <v>1000000</v>
      </c>
      <c r="EQ208" s="453">
        <v>1000000</v>
      </c>
      <c r="ER208" s="453">
        <v>1000000</v>
      </c>
      <c r="ES208" s="453">
        <v>1000000</v>
      </c>
      <c r="ET208" s="453">
        <v>1000000</v>
      </c>
      <c r="EU208" s="460">
        <v>1000000</v>
      </c>
      <c r="EV208" s="453">
        <v>1000000</v>
      </c>
      <c r="EW208" s="453">
        <v>1000000</v>
      </c>
      <c r="EX208" s="460">
        <v>1000000</v>
      </c>
      <c r="EY208" s="453">
        <v>1000000</v>
      </c>
      <c r="EZ208" s="460">
        <v>1000000</v>
      </c>
      <c r="FA208" s="453">
        <v>1000000</v>
      </c>
    </row>
    <row r="209" spans="1:157" ht="67.5" customHeight="1">
      <c r="B209" s="1" t="s">
        <v>186</v>
      </c>
      <c r="C209" s="1" t="s">
        <v>187</v>
      </c>
      <c r="D209" s="541" t="s">
        <v>306</v>
      </c>
      <c r="E209" s="1" t="s">
        <v>173</v>
      </c>
      <c r="F209" s="1" t="s">
        <v>161</v>
      </c>
      <c r="G209" s="1" t="s">
        <v>161</v>
      </c>
      <c r="H209" s="1" t="s">
        <v>161</v>
      </c>
      <c r="I209" s="1" t="s">
        <v>161</v>
      </c>
      <c r="J209" s="1" t="s">
        <v>161</v>
      </c>
      <c r="K209" s="1" t="s">
        <v>161</v>
      </c>
      <c r="L209" s="1" t="s">
        <v>161</v>
      </c>
      <c r="M209" s="1" t="s">
        <v>161</v>
      </c>
      <c r="N209" s="1" t="s">
        <v>161</v>
      </c>
      <c r="O209" s="1" t="s">
        <v>161</v>
      </c>
      <c r="T209" s="440" t="s">
        <v>70</v>
      </c>
      <c r="U209" s="297">
        <v>202300000000329</v>
      </c>
      <c r="V209" s="580" t="s">
        <v>70</v>
      </c>
      <c r="W209" s="355">
        <f>+SUMIFS('[1]SIIF 30 de Junio 2026'!$P$4:$P$749,'[1]SIIF 30 de Junio 2026'!$A$4:$A$749,$B209,'[1]SIIF 30 de Junio 2026'!$B$4:$B$749,$C209,'[1]SIIF 30 de Junio 2026'!$C$4:$C$749,$D209)/1000000</f>
        <v>6065.030248</v>
      </c>
      <c r="X209" s="342">
        <f>1500-1500</f>
        <v>0</v>
      </c>
      <c r="Y209" s="342">
        <f>+SUMIFS('[1]SIIF 30 de Junio 2026'!$R$4:$R$749,'[1]SIIF 30 de Junio 2026'!$A$4:$A$749,$B209,'[1]SIIF 30 de Junio 2026'!$B$4:$B$749,$C209,'[1]SIIF 30 de Junio 2026'!$C$4:$C$749,$D209)/1000000</f>
        <v>0</v>
      </c>
      <c r="Z209" s="342"/>
      <c r="AA209" s="342">
        <f>+SUMIFS('[1]SIIF 30 de Junio 2026'!$Q$4:$Q$749,'[1]SIIF 30 de Junio 2026'!$A$4:$A$749,$B209,'[1]SIIF 30 de Junio 2026'!$B$4:$B$749,$C209,'[1]SIIF 30 de Junio 2026'!$C$4:$C$749,$D209)/1000000</f>
        <v>0</v>
      </c>
      <c r="AB209" s="342"/>
      <c r="AC209" s="342"/>
      <c r="AD209" s="403">
        <f>+SUMIFS('[1]SIIF 30 de Junio 2026'!$S$4:$S$749,'[1]SIIF 30 de Junio 2026'!$A$4:$A$749,$B209,'[1]SIIF 30 de Junio 2026'!$B$4:$B$749,$C209,'[1]SIIF 30 de Junio 2026'!$C$4:$C$749,$D209)/1000000</f>
        <v>6065.030248</v>
      </c>
      <c r="AE209" s="355">
        <f>+SUMIFS('[1]SIIF 30 de Junio 2026'!$T$4:$T$749,'[1]SIIF 30 de Junio 2026'!$A$4:$A$749,$B209,'[1]SIIF 30 de Junio 2026'!$B$4:$B$749,$C209,'[1]SIIF 30 de Junio 2026'!$C$4:$C$749,$D209)/1000000</f>
        <v>0</v>
      </c>
      <c r="AF209" s="355">
        <f>+SUMIFS('[1]SIIF 30 de Junio 2026'!$U$4:$U$749,'[1]SIIF 30 de Junio 2026'!$A$4:$A$749,$B209,'[1]SIIF 30 de Junio 2026'!$B$4:$B$749,$C209,'[1]SIIF 30 de Junio 2026'!$C$4:$C$749,$D209)/1000000</f>
        <v>5907.1506980000004</v>
      </c>
      <c r="AG209" s="342">
        <f>+SUMIFS('[1]SIIF 30 de Junio 2026'!$V$4:$V$749,'[1]SIIF 30 de Junio 2026'!$A$4:$A$749,$B209,'[1]SIIF 30 de Junio 2026'!$B$4:$B$749,$C209,'[1]SIIF 30 de Junio 2026'!$C$4:$C$749,$D209)/1000000</f>
        <v>157.87954999999999</v>
      </c>
      <c r="AH209" s="408">
        <f>+SUMIFS('[1]SIIF 30 de Junio 2026'!$W$4:$W$749,'[1]SIIF 30 de Junio 2026'!$A$4:$A$749,$B209,'[1]SIIF 30 de Junio 2026'!$B$4:$B$749,$C209,'[1]SIIF 30 de Junio 2026'!$C$4:$C$749,$D209,'[1]SIIF 30 de Junio 2026'!$D$4:$D$749,$E209,'[1]SIIF 30 de Junio 2026'!$E$4:$E$749,$F209,'[1]SIIF 30 de Junio 2026'!$F$4:$F$749,$G209,'[1]SIIF 30 de Junio 2026'!$G$4:$G$749,$H209,'[1]SIIF 30 de Junio 2026'!$H$4:$H$749,$I209,'[1]SIIF 30 de Junio 2026'!$I$4:$I$749,$J209,'[1]SIIF 30 de Junio 2026'!$J$4:$J$749,$K209,'[1]SIIF 30 de Junio 2026'!$K$4:$K$749,$L209,'[1]SIIF 30 de Junio 2026'!$L$4:$L$749,$M209,'[1]SIIF 30 de Junio 2026'!$M$4:$M$749,$N209,'[1]SIIF 30 de Junio 2026'!$N$4:$N$749,$O209)/1000000</f>
        <v>5093.4778889999998</v>
      </c>
      <c r="AI209" s="275">
        <f t="shared" si="580"/>
        <v>0.83981079742835929</v>
      </c>
      <c r="AJ209" s="276"/>
      <c r="AK209" s="240">
        <f t="shared" si="581"/>
        <v>4741.94784764</v>
      </c>
      <c r="AL209" s="240">
        <f>+AH209-AK209</f>
        <v>351.53004135999981</v>
      </c>
      <c r="AM209" s="166">
        <f t="shared" si="583"/>
        <v>0.78185065098458506</v>
      </c>
      <c r="AN209" s="412">
        <f>+SUMIFS('[1]SIIF 30 de Junio 2026'!$X$4:$X$749,'[1]SIIF 30 de Junio 2026'!$A$4:$A$749,$B209,'[1]SIIF 30 de Junio 2026'!$B$4:$B$749,$C209,'[1]SIIF 30 de Junio 2026'!$C$4:$C$749,$D209,'[1]SIIF 30 de Junio 2026'!$D$4:$D$749,$E209,'[1]SIIF 30 de Junio 2026'!$E$4:$E$749,$F209,'[1]SIIF 30 de Junio 2026'!$F$4:$F$749,$G209,'[1]SIIF 30 de Junio 2026'!$G$4:$G$749,$H209,'[1]SIIF 30 de Junio 2026'!$H$4:$H$749,$I209,'[1]SIIF 30 de Junio 2026'!$I$4:$I$749,$J209,'[1]SIIF 30 de Junio 2026'!$J$4:$J$749,$K209,'[1]SIIF 30 de Junio 2026'!$K$4:$K$749,$L209,'[1]SIIF 30 de Junio 2026'!$L$4:$L$749,$M209,'[1]SIIF 30 de Junio 2026'!$M$4:$M$749,$N209,'[1]SIIF 30 de Junio 2026'!$N$4:$N$749,$O209)/1000000</f>
        <v>1979.0245675799999</v>
      </c>
      <c r="AO209" s="275">
        <f t="shared" si="584"/>
        <v>0.32630085698791061</v>
      </c>
      <c r="AP209" s="276"/>
      <c r="AQ209" s="240">
        <f t="shared" si="585"/>
        <v>1816.1711322992674</v>
      </c>
      <c r="AR209" s="240">
        <f>+AN209-AQ209</f>
        <v>162.85343528073258</v>
      </c>
      <c r="AS209" s="166">
        <f t="shared" si="587"/>
        <v>0.29944964131022533</v>
      </c>
      <c r="AT209" s="412">
        <f>+SUMIFS('[1]SIIF 30 de Junio 2026'!$Z$4:$Z$749,'[1]SIIF 30 de Junio 2026'!$A$4:$A$749,$B209,'[1]SIIF 30 de Junio 2026'!$B$4:$B$749,$C209,'[1]SIIF 30 de Junio 2026'!$C$4:$C$749,$D209,'[1]SIIF 30 de Junio 2026'!$D$4:$D$749,$E209,'[1]SIIF 30 de Junio 2026'!$E$4:$E$749,$F209,'[1]SIIF 30 de Junio 2026'!$F$4:$F$749,$G209,'[1]SIIF 30 de Junio 2026'!$G$4:$G$749,$H209,'[1]SIIF 30 de Junio 2026'!$H$4:$H$749,$I209,'[1]SIIF 30 de Junio 2026'!$I$4:$I$749,$J209,'[1]SIIF 30 de Junio 2026'!$J$4:$J$749,$K209,'[1]SIIF 30 de Junio 2026'!$K$4:$K$749,$L209,'[1]SIIF 30 de Junio 2026'!$L$4:$L$749,$M209,'[1]SIIF 30 de Junio 2026'!$M$4:$M$749,$N209,'[1]SIIF 30 de Junio 2026'!$N$4:$N$749,$O209)/1000000</f>
        <v>1872.3939355799998</v>
      </c>
      <c r="AU209" s="275">
        <f t="shared" si="588"/>
        <v>0.30871963683898179</v>
      </c>
      <c r="AV209" s="408">
        <f t="shared" si="589"/>
        <v>971.55235900000025</v>
      </c>
      <c r="AW209" s="356">
        <f>+AH209-AN209</f>
        <v>3114.4533214200001</v>
      </c>
      <c r="AX209" s="367">
        <f t="shared" si="591"/>
        <v>4086.0056804200003</v>
      </c>
      <c r="AY209" s="362"/>
      <c r="AZ209" s="186">
        <f t="shared" si="592"/>
        <v>1816.1711322992669</v>
      </c>
      <c r="BA209" s="168">
        <f>IF(AND(AZ209=0,AN209&gt;AZ209),1,IFERROR(AN209/AZ209,1))</f>
        <v>1.0896685518145866</v>
      </c>
      <c r="BB209" s="610"/>
      <c r="BC209" s="559">
        <v>0.75547624193810936</v>
      </c>
      <c r="BD209" s="558">
        <v>0.75952372161689496</v>
      </c>
      <c r="BE209" s="303">
        <v>0.76151971763092841</v>
      </c>
      <c r="BF209" s="303">
        <v>0.76556719730971401</v>
      </c>
      <c r="BG209" s="303">
        <v>0.77461655382002959</v>
      </c>
      <c r="BH209" s="303">
        <v>0.78185065098458506</v>
      </c>
      <c r="BI209" s="303">
        <v>0.80807040004064945</v>
      </c>
      <c r="BJ209" s="303">
        <v>0.84168523950286478</v>
      </c>
      <c r="BK209" s="303">
        <v>0.86978623672644861</v>
      </c>
      <c r="BL209" s="303">
        <v>0.96393098960188406</v>
      </c>
      <c r="BM209" s="303">
        <v>0.9959525203212144</v>
      </c>
      <c r="BN209" s="303">
        <v>1</v>
      </c>
      <c r="BP209" s="246">
        <v>0</v>
      </c>
      <c r="BQ209" s="246">
        <v>3.2072089106163063E-2</v>
      </c>
      <c r="BR209" s="246">
        <v>8.0099056329569832E-2</v>
      </c>
      <c r="BS209" s="246">
        <v>0.15617978582764291</v>
      </c>
      <c r="BT209" s="246">
        <v>0.23166917247208627</v>
      </c>
      <c r="BU209" s="277">
        <v>0.29944964131022533</v>
      </c>
      <c r="BV209" s="246">
        <v>0.37409966387286681</v>
      </c>
      <c r="BW209" s="246">
        <v>0.4406431041639986</v>
      </c>
      <c r="BX209" s="277">
        <v>0.53756887891433647</v>
      </c>
      <c r="BY209" s="246">
        <v>0.65030614099505724</v>
      </c>
      <c r="BZ209" s="277">
        <v>0.78653795222637013</v>
      </c>
      <c r="CA209" s="246">
        <v>1</v>
      </c>
      <c r="CC209" s="452">
        <f t="shared" si="594"/>
        <v>4581.9862590000002</v>
      </c>
      <c r="CD209" s="452">
        <f t="shared" si="594"/>
        <v>4606.5343456800001</v>
      </c>
      <c r="CE209" s="452">
        <f t="shared" si="594"/>
        <v>4618.6401218800002</v>
      </c>
      <c r="CF209" s="452">
        <f t="shared" si="594"/>
        <v>4643.18820856</v>
      </c>
      <c r="CG209" s="452">
        <f t="shared" si="594"/>
        <v>4698.0728295200006</v>
      </c>
      <c r="CH209" s="452">
        <f t="shared" si="594"/>
        <v>4741.94784764</v>
      </c>
      <c r="CI209" s="452">
        <f t="shared" si="594"/>
        <v>4900.9714187600002</v>
      </c>
      <c r="CJ209" s="452">
        <f t="shared" si="594"/>
        <v>5104.8464368800005</v>
      </c>
      <c r="CK209" s="452">
        <f t="shared" si="594"/>
        <v>5275.2798350399999</v>
      </c>
      <c r="CL209" s="452">
        <f t="shared" si="594"/>
        <v>5846.270608920001</v>
      </c>
      <c r="CM209" s="452">
        <f t="shared" si="594"/>
        <v>6040.4821613200011</v>
      </c>
      <c r="CN209" s="452">
        <f t="shared" si="594"/>
        <v>6065.0302480000009</v>
      </c>
      <c r="CP209" s="453">
        <f t="shared" si="595"/>
        <v>0</v>
      </c>
      <c r="CQ209" s="453">
        <f t="shared" si="595"/>
        <v>194.51819054543029</v>
      </c>
      <c r="CR209" s="453">
        <f t="shared" si="595"/>
        <v>485.80319947509696</v>
      </c>
      <c r="CS209" s="453">
        <f t="shared" si="595"/>
        <v>947.2351251708161</v>
      </c>
      <c r="CT209" s="453">
        <f t="shared" si="595"/>
        <v>1405.0805385723324</v>
      </c>
      <c r="CU209" s="453">
        <f t="shared" si="595"/>
        <v>1816.1711322992674</v>
      </c>
      <c r="CV209" s="453">
        <f t="shared" si="595"/>
        <v>2268.9257771555704</v>
      </c>
      <c r="CW209" s="453">
        <f t="shared" si="595"/>
        <v>2672.5137553272666</v>
      </c>
      <c r="CX209" s="453">
        <f t="shared" si="595"/>
        <v>3260.3715109989002</v>
      </c>
      <c r="CY209" s="453">
        <f t="shared" si="595"/>
        <v>3944.1264155951758</v>
      </c>
      <c r="CZ209" s="453">
        <f t="shared" si="595"/>
        <v>4770.3764714529143</v>
      </c>
      <c r="DA209" s="453">
        <f t="shared" si="595"/>
        <v>6065.0302480000009</v>
      </c>
      <c r="DC209" s="529">
        <v>4581986259</v>
      </c>
      <c r="DD209" s="471">
        <v>4606534345.6800003</v>
      </c>
      <c r="DE209" s="471">
        <v>4618640121.8800001</v>
      </c>
      <c r="DF209" s="471">
        <v>4643188208.5600004</v>
      </c>
      <c r="DG209" s="471">
        <v>4698072829.5200005</v>
      </c>
      <c r="DH209" s="471">
        <v>4741947847.6400003</v>
      </c>
      <c r="DI209" s="471">
        <v>4900971418.7600002</v>
      </c>
      <c r="DJ209" s="471">
        <v>5104846436.8800001</v>
      </c>
      <c r="DK209" s="471">
        <v>5275279835.04</v>
      </c>
      <c r="DL209" s="471">
        <v>5846270608.920001</v>
      </c>
      <c r="DM209" s="471">
        <v>6040482161.3200006</v>
      </c>
      <c r="DN209" s="471">
        <v>6065030248.000001</v>
      </c>
      <c r="DP209" s="453">
        <v>0</v>
      </c>
      <c r="DQ209" s="453">
        <v>194518190.54543027</v>
      </c>
      <c r="DR209" s="453">
        <v>485803199.47509694</v>
      </c>
      <c r="DS209" s="453">
        <v>947235125.17081606</v>
      </c>
      <c r="DT209" s="453">
        <v>1405080538.5723324</v>
      </c>
      <c r="DU209" s="460">
        <v>1816171132.2992673</v>
      </c>
      <c r="DV209" s="453">
        <v>2268925777.1555705</v>
      </c>
      <c r="DW209" s="453">
        <v>2672513755.3272667</v>
      </c>
      <c r="DX209" s="460">
        <v>3260371510.9989004</v>
      </c>
      <c r="DY209" s="453">
        <v>3944126415.5951757</v>
      </c>
      <c r="DZ209" s="460">
        <v>4770376471.4529142</v>
      </c>
      <c r="EA209" s="453">
        <v>6065030248.000001</v>
      </c>
      <c r="EB209" s="1" t="b">
        <f t="shared" si="596"/>
        <v>1</v>
      </c>
      <c r="EC209" s="470">
        <v>1000000</v>
      </c>
      <c r="ED209" s="471">
        <v>1000000</v>
      </c>
      <c r="EE209" s="471">
        <v>1000000</v>
      </c>
      <c r="EF209" s="471">
        <v>1000000</v>
      </c>
      <c r="EG209" s="471">
        <v>1000000</v>
      </c>
      <c r="EH209" s="471">
        <v>1000000</v>
      </c>
      <c r="EI209" s="471">
        <v>1000000</v>
      </c>
      <c r="EJ209" s="471">
        <v>1000000</v>
      </c>
      <c r="EK209" s="471">
        <v>1000000</v>
      </c>
      <c r="EL209" s="471">
        <v>1000000</v>
      </c>
      <c r="EM209" s="471">
        <v>1000000</v>
      </c>
      <c r="EN209" s="471">
        <v>1000000</v>
      </c>
      <c r="EP209" s="453">
        <v>1000000</v>
      </c>
      <c r="EQ209" s="453">
        <v>1000000</v>
      </c>
      <c r="ER209" s="453">
        <v>1000000</v>
      </c>
      <c r="ES209" s="453">
        <v>1000000</v>
      </c>
      <c r="ET209" s="453">
        <v>1000000</v>
      </c>
      <c r="EU209" s="460">
        <v>1000000</v>
      </c>
      <c r="EV209" s="453">
        <v>1000000</v>
      </c>
      <c r="EW209" s="453">
        <v>1000000</v>
      </c>
      <c r="EX209" s="460">
        <v>1000000</v>
      </c>
      <c r="EY209" s="453">
        <v>1000000</v>
      </c>
      <c r="EZ209" s="460">
        <v>1000000</v>
      </c>
      <c r="FA209" s="453">
        <v>1000000</v>
      </c>
    </row>
    <row r="210" spans="1:157" ht="122.25" customHeight="1">
      <c r="B210" s="1" t="s">
        <v>186</v>
      </c>
      <c r="C210" s="1" t="s">
        <v>187</v>
      </c>
      <c r="D210" s="541" t="s">
        <v>307</v>
      </c>
      <c r="E210" s="1" t="s">
        <v>173</v>
      </c>
      <c r="F210" s="1" t="s">
        <v>161</v>
      </c>
      <c r="G210" s="1" t="s">
        <v>161</v>
      </c>
      <c r="H210" s="1" t="s">
        <v>161</v>
      </c>
      <c r="I210" s="1" t="s">
        <v>161</v>
      </c>
      <c r="J210" s="1" t="s">
        <v>161</v>
      </c>
      <c r="K210" s="1" t="s">
        <v>161</v>
      </c>
      <c r="L210" s="1" t="s">
        <v>161</v>
      </c>
      <c r="M210" s="1" t="s">
        <v>161</v>
      </c>
      <c r="N210" s="1" t="s">
        <v>161</v>
      </c>
      <c r="O210" s="1" t="s">
        <v>161</v>
      </c>
      <c r="T210" s="440" t="s">
        <v>71</v>
      </c>
      <c r="U210" s="297">
        <v>202300000000237</v>
      </c>
      <c r="V210" s="258" t="s">
        <v>71</v>
      </c>
      <c r="W210" s="355">
        <f>+SUMIFS('[1]SIIF 30 de Junio 2026'!$P$4:$P$749,'[1]SIIF 30 de Junio 2026'!$A$4:$A$749,$B210,'[1]SIIF 30 de Junio 2026'!$B$4:$B$749,$C210,'[1]SIIF 30 de Junio 2026'!$C$4:$C$749,$D210)/1000000</f>
        <v>15877.724299</v>
      </c>
      <c r="X210" s="342">
        <v>0</v>
      </c>
      <c r="Y210" s="342">
        <f>+SUMIFS('[1]SIIF 30 de Junio 2026'!$R$4:$R$749,'[1]SIIF 30 de Junio 2026'!$A$4:$A$749,$B210,'[1]SIIF 30 de Junio 2026'!$B$4:$B$749,$C210,'[1]SIIF 30 de Junio 2026'!$C$4:$C$749,$D210)/1000000</f>
        <v>0</v>
      </c>
      <c r="Z210" s="342"/>
      <c r="AA210" s="342">
        <f>+SUMIFS('[1]SIIF 30 de Junio 2026'!$Q$4:$Q$749,'[1]SIIF 30 de Junio 2026'!$A$4:$A$749,$B210,'[1]SIIF 30 de Junio 2026'!$B$4:$B$749,$C210,'[1]SIIF 30 de Junio 2026'!$C$4:$C$749,$D210)/1000000</f>
        <v>0</v>
      </c>
      <c r="AB210" s="342"/>
      <c r="AC210" s="342"/>
      <c r="AD210" s="403">
        <f>+SUMIFS('[1]SIIF 30 de Junio 2026'!$S$4:$S$749,'[1]SIIF 30 de Junio 2026'!$A$4:$A$749,$B210,'[1]SIIF 30 de Junio 2026'!$B$4:$B$749,$C210,'[1]SIIF 30 de Junio 2026'!$C$4:$C$749,$D210)/1000000</f>
        <v>15877.724299</v>
      </c>
      <c r="AE210" s="355">
        <f>+SUMIFS('[1]SIIF 30 de Junio 2026'!$T$4:$T$749,'[1]SIIF 30 de Junio 2026'!$A$4:$A$749,$B210,'[1]SIIF 30 de Junio 2026'!$B$4:$B$749,$C210,'[1]SIIF 30 de Junio 2026'!$C$4:$C$749,$D210)/1000000</f>
        <v>0</v>
      </c>
      <c r="AF210" s="355">
        <f>+SUMIFS('[1]SIIF 30 de Junio 2026'!$U$4:$U$749,'[1]SIIF 30 de Junio 2026'!$A$4:$A$749,$B210,'[1]SIIF 30 de Junio 2026'!$B$4:$B$749,$C210,'[1]SIIF 30 de Junio 2026'!$C$4:$C$749,$D210)/1000000</f>
        <v>15663.82194123</v>
      </c>
      <c r="AG210" s="342">
        <f>+SUMIFS('[1]SIIF 30 de Junio 2026'!$V$4:$V$749,'[1]SIIF 30 de Junio 2026'!$A$4:$A$749,$B210,'[1]SIIF 30 de Junio 2026'!$B$4:$B$749,$C210,'[1]SIIF 30 de Junio 2026'!$C$4:$C$749,$D210)/1000000</f>
        <v>213.90235777000001</v>
      </c>
      <c r="AH210" s="408">
        <f>+SUMIFS('[1]SIIF 30 de Junio 2026'!$W$4:$W$749,'[1]SIIF 30 de Junio 2026'!$A$4:$A$749,$B210,'[1]SIIF 30 de Junio 2026'!$B$4:$B$749,$C210,'[1]SIIF 30 de Junio 2026'!$C$4:$C$749,$D210,'[1]SIIF 30 de Junio 2026'!$D$4:$D$749,$E210,'[1]SIIF 30 de Junio 2026'!$E$4:$E$749,$F210,'[1]SIIF 30 de Junio 2026'!$F$4:$F$749,$G210,'[1]SIIF 30 de Junio 2026'!$G$4:$G$749,$H210,'[1]SIIF 30 de Junio 2026'!$H$4:$H$749,$I210,'[1]SIIF 30 de Junio 2026'!$I$4:$I$749,$J210,'[1]SIIF 30 de Junio 2026'!$J$4:$J$749,$K210,'[1]SIIF 30 de Junio 2026'!$K$4:$K$749,$L210,'[1]SIIF 30 de Junio 2026'!$L$4:$L$749,$M210,'[1]SIIF 30 de Junio 2026'!$M$4:$M$749,$N210,'[1]SIIF 30 de Junio 2026'!$N$4:$N$749,$O210)/1000000</f>
        <v>5548.5808613099998</v>
      </c>
      <c r="AI210" s="275">
        <f t="shared" si="580"/>
        <v>0.34945693455953614</v>
      </c>
      <c r="AJ210" s="276"/>
      <c r="AK210" s="240">
        <f t="shared" si="581"/>
        <v>9024.9299630000005</v>
      </c>
      <c r="AL210" s="240">
        <f t="shared" ref="AL210" si="597">+AH210-AK210</f>
        <v>-3476.3491016900007</v>
      </c>
      <c r="AM210" s="166">
        <f t="shared" si="583"/>
        <v>0.56840198211329329</v>
      </c>
      <c r="AN210" s="412">
        <f>+SUMIFS('[1]SIIF 30 de Junio 2026'!$X$4:$X$749,'[1]SIIF 30 de Junio 2026'!$A$4:$A$749,$B210,'[1]SIIF 30 de Junio 2026'!$B$4:$B$749,$C210,'[1]SIIF 30 de Junio 2026'!$C$4:$C$749,$D210,'[1]SIIF 30 de Junio 2026'!$D$4:$D$749,$E210,'[1]SIIF 30 de Junio 2026'!$E$4:$E$749,$F210,'[1]SIIF 30 de Junio 2026'!$F$4:$F$749,$G210,'[1]SIIF 30 de Junio 2026'!$G$4:$G$749,$H210,'[1]SIIF 30 de Junio 2026'!$H$4:$H$749,$I210,'[1]SIIF 30 de Junio 2026'!$I$4:$I$749,$J210,'[1]SIIF 30 de Junio 2026'!$J$4:$J$749,$K210,'[1]SIIF 30 de Junio 2026'!$K$4:$K$749,$L210,'[1]SIIF 30 de Junio 2026'!$L$4:$L$749,$M210,'[1]SIIF 30 de Junio 2026'!$M$4:$M$749,$N210,'[1]SIIF 30 de Junio 2026'!$N$4:$N$749,$O210)/1000000</f>
        <v>1767.92586833</v>
      </c>
      <c r="AO210" s="275">
        <f t="shared" si="584"/>
        <v>0.11134630095833987</v>
      </c>
      <c r="AP210" s="276"/>
      <c r="AQ210" s="240">
        <f t="shared" si="585"/>
        <v>3618.8172542272723</v>
      </c>
      <c r="AR210" s="240">
        <f t="shared" ref="AR210" si="598">+AN210-AQ210</f>
        <v>-1850.8913858972724</v>
      </c>
      <c r="AS210" s="166">
        <f t="shared" si="587"/>
        <v>0.22791787954494153</v>
      </c>
      <c r="AT210" s="412">
        <f>+SUMIFS('[1]SIIF 30 de Junio 2026'!$Z$4:$Z$749,'[1]SIIF 30 de Junio 2026'!$A$4:$A$749,$B210,'[1]SIIF 30 de Junio 2026'!$B$4:$B$749,$C210,'[1]SIIF 30 de Junio 2026'!$C$4:$C$749,$D210,'[1]SIIF 30 de Junio 2026'!$D$4:$D$749,$E210,'[1]SIIF 30 de Junio 2026'!$E$4:$E$749,$F210,'[1]SIIF 30 de Junio 2026'!$F$4:$F$749,$G210,'[1]SIIF 30 de Junio 2026'!$G$4:$G$749,$H210,'[1]SIIF 30 de Junio 2026'!$H$4:$H$749,$I210,'[1]SIIF 30 de Junio 2026'!$I$4:$I$749,$J210,'[1]SIIF 30 de Junio 2026'!$J$4:$J$749,$K210,'[1]SIIF 30 de Junio 2026'!$K$4:$K$749,$L210,'[1]SIIF 30 de Junio 2026'!$L$4:$L$749,$M210,'[1]SIIF 30 de Junio 2026'!$M$4:$M$749,$N210,'[1]SIIF 30 de Junio 2026'!$N$4:$N$749,$O210)/1000000</f>
        <v>1767.92586833</v>
      </c>
      <c r="AU210" s="275">
        <f t="shared" si="588"/>
        <v>0.11134630095833987</v>
      </c>
      <c r="AV210" s="408">
        <f t="shared" si="589"/>
        <v>10329.14343769</v>
      </c>
      <c r="AW210" s="356">
        <f t="shared" ref="AW210" si="599">+AH210-AN210</f>
        <v>3780.6549929799999</v>
      </c>
      <c r="AX210" s="367">
        <f t="shared" si="591"/>
        <v>14109.79843067</v>
      </c>
      <c r="AY210" s="362"/>
      <c r="AZ210" s="186">
        <f t="shared" si="592"/>
        <v>3618.8172542272732</v>
      </c>
      <c r="BA210" s="168">
        <f t="shared" ref="BA210" si="600">IF(AND(AZ210=0,AN210&gt;AZ210),1,IFERROR(AN210/AZ210,1))</f>
        <v>0.48853692909328894</v>
      </c>
      <c r="BC210" s="245">
        <v>0.30277150380440676</v>
      </c>
      <c r="BD210" s="274">
        <v>0.30277150380440676</v>
      </c>
      <c r="BE210" s="246">
        <v>0.37299567315027604</v>
      </c>
      <c r="BF210" s="246">
        <v>0.40849241622166799</v>
      </c>
      <c r="BG210" s="246">
        <v>0.50982935656023631</v>
      </c>
      <c r="BH210" s="246">
        <v>0.56840198211329329</v>
      </c>
      <c r="BI210" s="246">
        <v>0.60641338114218379</v>
      </c>
      <c r="BJ210" s="246">
        <v>0.60956244703213314</v>
      </c>
      <c r="BK210" s="246">
        <v>0.74797521265361533</v>
      </c>
      <c r="BL210" s="246">
        <v>0.77600189907416406</v>
      </c>
      <c r="BM210" s="246">
        <v>0.96132441277880887</v>
      </c>
      <c r="BN210" s="246">
        <v>1</v>
      </c>
      <c r="BP210" s="246">
        <v>0</v>
      </c>
      <c r="BQ210" s="246">
        <v>3.2819514606276051E-2</v>
      </c>
      <c r="BR210" s="246">
        <v>6.834722587790848E-2</v>
      </c>
      <c r="BS210" s="246">
        <v>0.11577840621354926</v>
      </c>
      <c r="BT210" s="246">
        <v>0.17436739559120482</v>
      </c>
      <c r="BU210" s="277">
        <v>0.22791787954494153</v>
      </c>
      <c r="BV210" s="246">
        <v>0.30380713771913365</v>
      </c>
      <c r="BW210" s="246">
        <v>0.36849519913169659</v>
      </c>
      <c r="BX210" s="277">
        <v>0.40306335785895336</v>
      </c>
      <c r="BY210" s="246">
        <v>0.57913680987887084</v>
      </c>
      <c r="BZ210" s="277">
        <v>0.8638565435235831</v>
      </c>
      <c r="CA210" s="246">
        <v>1</v>
      </c>
      <c r="CC210" s="452">
        <f t="shared" si="594"/>
        <v>4807.3224630000004</v>
      </c>
      <c r="CD210" s="452">
        <f t="shared" si="594"/>
        <v>4807.3224630000004</v>
      </c>
      <c r="CE210" s="452">
        <f t="shared" si="594"/>
        <v>5922.3224630000004</v>
      </c>
      <c r="CF210" s="452">
        <f t="shared" si="594"/>
        <v>6485.9299629999996</v>
      </c>
      <c r="CG210" s="452">
        <f t="shared" si="594"/>
        <v>8094.9299629999996</v>
      </c>
      <c r="CH210" s="452">
        <f t="shared" si="594"/>
        <v>9024.9299630000005</v>
      </c>
      <c r="CI210" s="452">
        <f t="shared" si="594"/>
        <v>9628.4644769999995</v>
      </c>
      <c r="CJ210" s="452">
        <f t="shared" si="594"/>
        <v>9678.4644769999995</v>
      </c>
      <c r="CK210" s="452">
        <f t="shared" si="594"/>
        <v>11876.144209</v>
      </c>
      <c r="CL210" s="452">
        <f t="shared" si="594"/>
        <v>12321.144209</v>
      </c>
      <c r="CM210" s="452">
        <f t="shared" si="594"/>
        <v>15263.643988</v>
      </c>
      <c r="CN210" s="452">
        <f t="shared" si="594"/>
        <v>15877.724299</v>
      </c>
      <c r="CP210" s="453">
        <f t="shared" si="595"/>
        <v>0</v>
      </c>
      <c r="CQ210" s="453">
        <f t="shared" si="595"/>
        <v>521.09920454545454</v>
      </c>
      <c r="CR210" s="453">
        <f t="shared" si="595"/>
        <v>1085.1984090909091</v>
      </c>
      <c r="CS210" s="453">
        <f t="shared" si="595"/>
        <v>1838.2976136363634</v>
      </c>
      <c r="CT210" s="453">
        <f t="shared" si="595"/>
        <v>2768.5574339318182</v>
      </c>
      <c r="CU210" s="453">
        <f t="shared" si="595"/>
        <v>3618.8172542272723</v>
      </c>
      <c r="CV210" s="453">
        <f t="shared" si="595"/>
        <v>4823.7659727727269</v>
      </c>
      <c r="CW210" s="453">
        <f t="shared" si="595"/>
        <v>5850.8651773181818</v>
      </c>
      <c r="CX210" s="453">
        <f t="shared" si="595"/>
        <v>6399.7288711136362</v>
      </c>
      <c r="CY210" s="453">
        <f t="shared" si="595"/>
        <v>9195.3745986590893</v>
      </c>
      <c r="CZ210" s="453">
        <f t="shared" si="595"/>
        <v>13716.076031954544</v>
      </c>
      <c r="DA210" s="453">
        <f t="shared" si="595"/>
        <v>15877.724298999998</v>
      </c>
      <c r="DC210" s="456">
        <v>4807322463</v>
      </c>
      <c r="DD210" s="453">
        <v>4807322463</v>
      </c>
      <c r="DE210" s="453">
        <v>5922322463</v>
      </c>
      <c r="DF210" s="453">
        <v>6485929963</v>
      </c>
      <c r="DG210" s="453">
        <v>8094929963</v>
      </c>
      <c r="DH210" s="453">
        <v>9024929963</v>
      </c>
      <c r="DI210" s="453">
        <v>9628464477</v>
      </c>
      <c r="DJ210" s="453">
        <v>9678464477</v>
      </c>
      <c r="DK210" s="453">
        <v>11876144209</v>
      </c>
      <c r="DL210" s="453">
        <v>12321144209</v>
      </c>
      <c r="DM210" s="453">
        <v>15263643988</v>
      </c>
      <c r="DN210" s="453">
        <v>15877724299</v>
      </c>
      <c r="DP210" s="453">
        <v>0</v>
      </c>
      <c r="DQ210" s="453">
        <v>521099204.54545456</v>
      </c>
      <c r="DR210" s="453">
        <v>1085198409.090909</v>
      </c>
      <c r="DS210" s="453">
        <v>1838297613.6363635</v>
      </c>
      <c r="DT210" s="453">
        <v>2768557433.931818</v>
      </c>
      <c r="DU210" s="460">
        <v>3618817254.2272725</v>
      </c>
      <c r="DV210" s="453">
        <v>4823765972.772727</v>
      </c>
      <c r="DW210" s="453">
        <v>5850865177.318182</v>
      </c>
      <c r="DX210" s="460">
        <v>6399728871.113636</v>
      </c>
      <c r="DY210" s="453">
        <v>9195374598.65909</v>
      </c>
      <c r="DZ210" s="460">
        <v>13716076031.954544</v>
      </c>
      <c r="EA210" s="453">
        <v>15877724298.999998</v>
      </c>
      <c r="EB210" s="1" t="b">
        <f t="shared" si="596"/>
        <v>1</v>
      </c>
      <c r="EC210" s="452">
        <v>1000000</v>
      </c>
      <c r="ED210" s="453">
        <v>1000000</v>
      </c>
      <c r="EE210" s="453">
        <v>1000000</v>
      </c>
      <c r="EF210" s="453">
        <v>1000000</v>
      </c>
      <c r="EG210" s="453">
        <v>1000000</v>
      </c>
      <c r="EH210" s="453">
        <v>1000000</v>
      </c>
      <c r="EI210" s="453">
        <v>1000000</v>
      </c>
      <c r="EJ210" s="453">
        <v>1000000</v>
      </c>
      <c r="EK210" s="453">
        <v>1000000</v>
      </c>
      <c r="EL210" s="453">
        <v>1000000</v>
      </c>
      <c r="EM210" s="453">
        <v>1000000</v>
      </c>
      <c r="EN210" s="453">
        <v>1000000</v>
      </c>
      <c r="EP210" s="453">
        <v>1000000</v>
      </c>
      <c r="EQ210" s="453">
        <v>1000000</v>
      </c>
      <c r="ER210" s="453">
        <v>1000000</v>
      </c>
      <c r="ES210" s="453">
        <v>1000000</v>
      </c>
      <c r="ET210" s="453">
        <v>1000000</v>
      </c>
      <c r="EU210" s="460">
        <v>1000000</v>
      </c>
      <c r="EV210" s="453">
        <v>1000000</v>
      </c>
      <c r="EW210" s="453">
        <v>1000000</v>
      </c>
      <c r="EX210" s="460">
        <v>1000000</v>
      </c>
      <c r="EY210" s="453">
        <v>1000000</v>
      </c>
      <c r="EZ210" s="460">
        <v>1000000</v>
      </c>
      <c r="FA210" s="453">
        <v>1000000</v>
      </c>
    </row>
    <row r="211" spans="1:157" ht="122.25" customHeight="1" thickBot="1">
      <c r="B211" s="1" t="s">
        <v>186</v>
      </c>
      <c r="C211" s="1" t="s">
        <v>187</v>
      </c>
      <c r="D211" s="541" t="s">
        <v>308</v>
      </c>
      <c r="E211" s="1" t="s">
        <v>173</v>
      </c>
      <c r="F211" s="1" t="s">
        <v>161</v>
      </c>
      <c r="G211" s="1" t="s">
        <v>161</v>
      </c>
      <c r="H211" s="1" t="s">
        <v>161</v>
      </c>
      <c r="I211" s="1" t="s">
        <v>161</v>
      </c>
      <c r="J211" s="1" t="s">
        <v>161</v>
      </c>
      <c r="K211" s="1" t="s">
        <v>161</v>
      </c>
      <c r="L211" s="1" t="s">
        <v>161</v>
      </c>
      <c r="M211" s="1" t="s">
        <v>161</v>
      </c>
      <c r="N211" s="1" t="s">
        <v>161</v>
      </c>
      <c r="O211" s="1" t="s">
        <v>161</v>
      </c>
      <c r="T211" s="440" t="s">
        <v>72</v>
      </c>
      <c r="U211" s="297">
        <v>202300000000364</v>
      </c>
      <c r="V211" s="258" t="s">
        <v>72</v>
      </c>
      <c r="W211" s="355">
        <f>+SUMIFS('[1]SIIF 30 de Junio 2026'!$P$4:$P$749,'[1]SIIF 30 de Junio 2026'!$A$4:$A$749,$B211,'[1]SIIF 30 de Junio 2026'!$B$4:$B$749,$C211,'[1]SIIF 30 de Junio 2026'!$C$4:$C$749,$D211)/1000000</f>
        <v>6659.8896000000004</v>
      </c>
      <c r="X211" s="342">
        <v>0</v>
      </c>
      <c r="Y211" s="528">
        <f>+SUMIFS('[1]SIIF 30 de Junio 2026'!$R$4:$R$749,'[1]SIIF 30 de Junio 2026'!$A$4:$A$749,$B211,'[1]SIIF 30 de Junio 2026'!$B$4:$B$749,$C211,'[1]SIIF 30 de Junio 2026'!$C$4:$C$749,$D211)/1000000</f>
        <v>0</v>
      </c>
      <c r="Z211" s="342"/>
      <c r="AA211" s="342">
        <f>+SUMIFS('[1]SIIF 30 de Junio 2026'!$Q$4:$Q$749,'[1]SIIF 30 de Junio 2026'!$A$4:$A$749,$B211,'[1]SIIF 30 de Junio 2026'!$B$4:$B$749,$C211,'[1]SIIF 30 de Junio 2026'!$C$4:$C$749,$D211)/1000000</f>
        <v>0</v>
      </c>
      <c r="AB211" s="342"/>
      <c r="AC211" s="342"/>
      <c r="AD211" s="403">
        <f>+SUMIFS('[1]SIIF 30 de Junio 2026'!$S$4:$S$749,'[1]SIIF 30 de Junio 2026'!$A$4:$A$749,$B211,'[1]SIIF 30 de Junio 2026'!$B$4:$B$749,$C211,'[1]SIIF 30 de Junio 2026'!$C$4:$C$749,$D211)/1000000</f>
        <v>6659.8896000000004</v>
      </c>
      <c r="AE211" s="355">
        <f>+SUMIFS('[1]SIIF 30 de Junio 2026'!$T$4:$T$749,'[1]SIIF 30 de Junio 2026'!$A$4:$A$749,$B211,'[1]SIIF 30 de Junio 2026'!$B$4:$B$749,$C211,'[1]SIIF 30 de Junio 2026'!$C$4:$C$749,$D211)/1000000</f>
        <v>0</v>
      </c>
      <c r="AF211" s="355">
        <f>+SUMIFS('[1]SIIF 30 de Junio 2026'!$U$4:$U$749,'[1]SIIF 30 de Junio 2026'!$A$4:$A$749,$B211,'[1]SIIF 30 de Junio 2026'!$B$4:$B$749,$C211,'[1]SIIF 30 de Junio 2026'!$C$4:$C$749,$D211)/1000000</f>
        <v>6544.0962120000004</v>
      </c>
      <c r="AG211" s="342">
        <f>+SUMIFS('[1]SIIF 30 de Junio 2026'!$V$4:$V$749,'[1]SIIF 30 de Junio 2026'!$A$4:$A$749,$B211,'[1]SIIF 30 de Junio 2026'!$B$4:$B$749,$C211,'[1]SIIF 30 de Junio 2026'!$C$4:$C$749,$D211)/1000000</f>
        <v>115.79338799999999</v>
      </c>
      <c r="AH211" s="408">
        <f>+SUMIFS('[1]SIIF 30 de Junio 2026'!$W$4:$W$749,'[1]SIIF 30 de Junio 2026'!$A$4:$A$749,$B211,'[1]SIIF 30 de Junio 2026'!$B$4:$B$749,$C211,'[1]SIIF 30 de Junio 2026'!$C$4:$C$749,$D211,'[1]SIIF 30 de Junio 2026'!$D$4:$D$749,$E211,'[1]SIIF 30 de Junio 2026'!$E$4:$E$749,$F211,'[1]SIIF 30 de Junio 2026'!$F$4:$F$749,$G211,'[1]SIIF 30 de Junio 2026'!$G$4:$G$749,$H211,'[1]SIIF 30 de Junio 2026'!$H$4:$H$749,$I211,'[1]SIIF 30 de Junio 2026'!$I$4:$I$749,$J211,'[1]SIIF 30 de Junio 2026'!$J$4:$J$749,$K211,'[1]SIIF 30 de Junio 2026'!$K$4:$K$749,$L211,'[1]SIIF 30 de Junio 2026'!$L$4:$L$749,$M211,'[1]SIIF 30 de Junio 2026'!$M$4:$M$749,$N211,'[1]SIIF 30 de Junio 2026'!$N$4:$N$749,$O211)/1000000</f>
        <v>393.5</v>
      </c>
      <c r="AI211" s="275">
        <f t="shared" si="580"/>
        <v>5.9085063512163923E-2</v>
      </c>
      <c r="AJ211" s="276"/>
      <c r="AK211" s="240">
        <f t="shared" si="581"/>
        <v>6659.8896000000004</v>
      </c>
      <c r="AL211" s="240">
        <f t="shared" si="582"/>
        <v>-6266.3896000000004</v>
      </c>
      <c r="AM211" s="166">
        <f t="shared" si="583"/>
        <v>1</v>
      </c>
      <c r="AN211" s="412">
        <f>+SUMIFS('[1]SIIF 30 de Junio 2026'!$X$4:$X$749,'[1]SIIF 30 de Junio 2026'!$A$4:$A$749,$B211,'[1]SIIF 30 de Junio 2026'!$B$4:$B$749,$C211,'[1]SIIF 30 de Junio 2026'!$C$4:$C$749,$D211,'[1]SIIF 30 de Junio 2026'!$D$4:$D$749,$E211,'[1]SIIF 30 de Junio 2026'!$E$4:$E$749,$F211,'[1]SIIF 30 de Junio 2026'!$F$4:$F$749,$G211,'[1]SIIF 30 de Junio 2026'!$G$4:$G$749,$H211,'[1]SIIF 30 de Junio 2026'!$H$4:$H$749,$I211,'[1]SIIF 30 de Junio 2026'!$I$4:$I$749,$J211,'[1]SIIF 30 de Junio 2026'!$J$4:$J$749,$K211,'[1]SIIF 30 de Junio 2026'!$K$4:$K$749,$L211,'[1]SIIF 30 de Junio 2026'!$L$4:$L$749,$M211,'[1]SIIF 30 de Junio 2026'!$M$4:$M$749,$N211,'[1]SIIF 30 de Junio 2026'!$N$4:$N$749,$O211)/1000000</f>
        <v>186.05</v>
      </c>
      <c r="AO211" s="275">
        <f t="shared" si="584"/>
        <v>2.7935898516996439E-2</v>
      </c>
      <c r="AP211" s="276"/>
      <c r="AQ211" s="240">
        <f t="shared" si="585"/>
        <v>234.7</v>
      </c>
      <c r="AR211" s="240">
        <f t="shared" si="586"/>
        <v>-48.649999999999977</v>
      </c>
      <c r="AS211" s="166">
        <f t="shared" si="587"/>
        <v>3.5240824412464733E-2</v>
      </c>
      <c r="AT211" s="412">
        <f>+SUMIFS('[1]SIIF 30 de Junio 2026'!$Z$4:$Z$749,'[1]SIIF 30 de Junio 2026'!$A$4:$A$749,$B211,'[1]SIIF 30 de Junio 2026'!$B$4:$B$749,$C211,'[1]SIIF 30 de Junio 2026'!$C$4:$C$749,$D211,'[1]SIIF 30 de Junio 2026'!$D$4:$D$749,$E211,'[1]SIIF 30 de Junio 2026'!$E$4:$E$749,$F211,'[1]SIIF 30 de Junio 2026'!$F$4:$F$749,$G211,'[1]SIIF 30 de Junio 2026'!$G$4:$G$749,$H211,'[1]SIIF 30 de Junio 2026'!$H$4:$H$749,$I211,'[1]SIIF 30 de Junio 2026'!$I$4:$I$749,$J211,'[1]SIIF 30 de Junio 2026'!$J$4:$J$749,$K211,'[1]SIIF 30 de Junio 2026'!$K$4:$K$749,$L211,'[1]SIIF 30 de Junio 2026'!$L$4:$L$749,$M211,'[1]SIIF 30 de Junio 2026'!$M$4:$M$749,$N211,'[1]SIIF 30 de Junio 2026'!$N$4:$N$749,$O211)/1000000</f>
        <v>186.05</v>
      </c>
      <c r="AU211" s="275">
        <f t="shared" si="588"/>
        <v>2.7935898516996439E-2</v>
      </c>
      <c r="AV211" s="408">
        <f t="shared" si="589"/>
        <v>6266.3896000000004</v>
      </c>
      <c r="AW211" s="356">
        <f t="shared" si="590"/>
        <v>207.45</v>
      </c>
      <c r="AX211" s="367">
        <f t="shared" si="591"/>
        <v>6473.8396000000002</v>
      </c>
      <c r="AY211" s="362"/>
      <c r="AZ211" s="186">
        <f t="shared" si="592"/>
        <v>234.7</v>
      </c>
      <c r="BA211" s="168">
        <f t="shared" si="593"/>
        <v>0.79271410311035373</v>
      </c>
      <c r="BC211" s="245">
        <v>6.0286284625498898E-2</v>
      </c>
      <c r="BD211" s="274">
        <v>6.2088116295501358E-2</v>
      </c>
      <c r="BE211" s="246">
        <v>6.2088116295501358E-2</v>
      </c>
      <c r="BF211" s="246">
        <v>6.5691779635506264E-2</v>
      </c>
      <c r="BG211" s="246">
        <v>6.5691779635506264E-2</v>
      </c>
      <c r="BH211" s="246">
        <v>1</v>
      </c>
      <c r="BI211" s="246">
        <v>1</v>
      </c>
      <c r="BJ211" s="246">
        <v>1</v>
      </c>
      <c r="BK211" s="246">
        <v>1</v>
      </c>
      <c r="BL211" s="246">
        <v>1</v>
      </c>
      <c r="BM211" s="246">
        <v>1</v>
      </c>
      <c r="BN211" s="246">
        <v>1</v>
      </c>
      <c r="BP211" s="246">
        <v>0</v>
      </c>
      <c r="BQ211" s="246">
        <v>8.4535935850948637E-3</v>
      </c>
      <c r="BR211" s="246">
        <v>1.4129363345602606E-2</v>
      </c>
      <c r="BS211" s="246">
        <v>1.9865194161777094E-2</v>
      </c>
      <c r="BT211" s="246">
        <v>2.7553009287120917E-2</v>
      </c>
      <c r="BU211" s="277">
        <v>3.5240824412464733E-2</v>
      </c>
      <c r="BV211" s="246">
        <v>0.40659170085942564</v>
      </c>
      <c r="BW211" s="246">
        <v>0.41427951598476948</v>
      </c>
      <c r="BX211" s="277">
        <v>0.42196733111011331</v>
      </c>
      <c r="BY211" s="246">
        <v>0.7156534126331463</v>
      </c>
      <c r="BZ211" s="277">
        <v>0.72210997611732186</v>
      </c>
      <c r="CA211" s="246">
        <v>1</v>
      </c>
      <c r="CC211" s="452">
        <f t="shared" si="594"/>
        <v>401.5</v>
      </c>
      <c r="CD211" s="452">
        <f t="shared" si="594"/>
        <v>413.5</v>
      </c>
      <c r="CE211" s="452">
        <f t="shared" si="594"/>
        <v>413.5</v>
      </c>
      <c r="CF211" s="452">
        <f t="shared" si="594"/>
        <v>437.5</v>
      </c>
      <c r="CG211" s="452">
        <f t="shared" si="594"/>
        <v>437.5</v>
      </c>
      <c r="CH211" s="452">
        <f t="shared" si="594"/>
        <v>6659.8896000000004</v>
      </c>
      <c r="CI211" s="452">
        <f t="shared" si="594"/>
        <v>6659.8896000000004</v>
      </c>
      <c r="CJ211" s="452">
        <f t="shared" si="594"/>
        <v>6659.8896000000004</v>
      </c>
      <c r="CK211" s="452">
        <f t="shared" si="594"/>
        <v>6659.8896000000004</v>
      </c>
      <c r="CL211" s="452">
        <f t="shared" si="594"/>
        <v>6659.8896000000004</v>
      </c>
      <c r="CM211" s="452">
        <f t="shared" si="594"/>
        <v>6659.8896000000004</v>
      </c>
      <c r="CN211" s="452">
        <f t="shared" si="594"/>
        <v>6659.8896000000004</v>
      </c>
      <c r="CP211" s="453">
        <f t="shared" si="595"/>
        <v>0</v>
      </c>
      <c r="CQ211" s="453">
        <f t="shared" si="595"/>
        <v>56.3</v>
      </c>
      <c r="CR211" s="453">
        <f t="shared" si="595"/>
        <v>94.1</v>
      </c>
      <c r="CS211" s="453">
        <f t="shared" si="595"/>
        <v>132.30000000000001</v>
      </c>
      <c r="CT211" s="453">
        <f t="shared" si="595"/>
        <v>183.5</v>
      </c>
      <c r="CU211" s="453">
        <f t="shared" si="595"/>
        <v>234.7</v>
      </c>
      <c r="CV211" s="453">
        <f t="shared" si="595"/>
        <v>2707.8558400000002</v>
      </c>
      <c r="CW211" s="453">
        <f t="shared" si="595"/>
        <v>2759.05584</v>
      </c>
      <c r="CX211" s="453">
        <f t="shared" si="595"/>
        <v>2810.2558399999998</v>
      </c>
      <c r="CY211" s="453">
        <f t="shared" si="595"/>
        <v>4766.1727199999996</v>
      </c>
      <c r="CZ211" s="453">
        <f t="shared" si="595"/>
        <v>4809.1727199999996</v>
      </c>
      <c r="DA211" s="453">
        <f t="shared" si="595"/>
        <v>6659.8896000000004</v>
      </c>
      <c r="DC211" s="456">
        <v>401500000</v>
      </c>
      <c r="DD211" s="453">
        <v>413500000</v>
      </c>
      <c r="DE211" s="453">
        <v>413500000</v>
      </c>
      <c r="DF211" s="453">
        <v>437500000</v>
      </c>
      <c r="DG211" s="453">
        <v>437500000</v>
      </c>
      <c r="DH211" s="453">
        <v>6659889600</v>
      </c>
      <c r="DI211" s="453">
        <v>6659889600</v>
      </c>
      <c r="DJ211" s="453">
        <v>6659889600</v>
      </c>
      <c r="DK211" s="453">
        <v>6659889600</v>
      </c>
      <c r="DL211" s="453">
        <v>6659889600</v>
      </c>
      <c r="DM211" s="453">
        <v>6659889600</v>
      </c>
      <c r="DN211" s="453">
        <v>6659889600</v>
      </c>
      <c r="DP211" s="453">
        <v>0</v>
      </c>
      <c r="DQ211" s="453">
        <v>56300000</v>
      </c>
      <c r="DR211" s="453">
        <v>94100000</v>
      </c>
      <c r="DS211" s="453">
        <v>132300000</v>
      </c>
      <c r="DT211" s="453">
        <v>183500000</v>
      </c>
      <c r="DU211" s="460">
        <v>234700000</v>
      </c>
      <c r="DV211" s="453">
        <v>2707855840</v>
      </c>
      <c r="DW211" s="453">
        <v>2759055840</v>
      </c>
      <c r="DX211" s="460">
        <v>2810255840</v>
      </c>
      <c r="DY211" s="453">
        <v>4766172720</v>
      </c>
      <c r="DZ211" s="460">
        <v>4809172720</v>
      </c>
      <c r="EA211" s="453">
        <v>6659889600</v>
      </c>
      <c r="EB211" s="1" t="b">
        <f>+EA211=DN211</f>
        <v>1</v>
      </c>
      <c r="EC211" s="452">
        <v>1000000</v>
      </c>
      <c r="ED211" s="453">
        <v>1000000</v>
      </c>
      <c r="EE211" s="453">
        <v>1000000</v>
      </c>
      <c r="EF211" s="453">
        <v>1000000</v>
      </c>
      <c r="EG211" s="453">
        <v>1000000</v>
      </c>
      <c r="EH211" s="453">
        <v>1000000</v>
      </c>
      <c r="EI211" s="453">
        <v>1000000</v>
      </c>
      <c r="EJ211" s="453">
        <v>1000000</v>
      </c>
      <c r="EK211" s="453">
        <v>1000000</v>
      </c>
      <c r="EL211" s="453">
        <v>1000000</v>
      </c>
      <c r="EM211" s="453">
        <v>1000000</v>
      </c>
      <c r="EN211" s="453">
        <v>1000000</v>
      </c>
      <c r="EP211" s="453">
        <v>1000000</v>
      </c>
      <c r="EQ211" s="453">
        <v>1000000</v>
      </c>
      <c r="ER211" s="453">
        <v>1000000</v>
      </c>
      <c r="ES211" s="453">
        <v>1000000</v>
      </c>
      <c r="ET211" s="453">
        <v>1000000</v>
      </c>
      <c r="EU211" s="460">
        <v>1000000</v>
      </c>
      <c r="EV211" s="453">
        <v>1000000</v>
      </c>
      <c r="EW211" s="453">
        <v>1000000</v>
      </c>
      <c r="EX211" s="460">
        <v>1000000</v>
      </c>
      <c r="EY211" s="453">
        <v>1000000</v>
      </c>
      <c r="EZ211" s="460">
        <v>1000000</v>
      </c>
      <c r="FA211" s="453">
        <v>1000000</v>
      </c>
    </row>
    <row r="212" spans="1:157" ht="24.75" customHeight="1" thickBot="1">
      <c r="N212" s="149"/>
      <c r="O212" s="149"/>
      <c r="P212" s="149"/>
      <c r="Q212" s="149"/>
      <c r="R212" s="149"/>
      <c r="S212" s="149"/>
      <c r="T212" s="152" t="s">
        <v>73</v>
      </c>
      <c r="U212" s="384"/>
      <c r="V212" s="152" t="s">
        <v>73</v>
      </c>
      <c r="W212" s="335">
        <f t="shared" ref="W212:AH212" si="601">SUM(W202:W211)</f>
        <v>90423.292999999991</v>
      </c>
      <c r="X212" s="335">
        <f t="shared" si="601"/>
        <v>0</v>
      </c>
      <c r="Y212" s="335">
        <f t="shared" si="601"/>
        <v>0</v>
      </c>
      <c r="Z212" s="335">
        <f t="shared" si="601"/>
        <v>0</v>
      </c>
      <c r="AA212" s="335">
        <f t="shared" si="601"/>
        <v>0</v>
      </c>
      <c r="AB212" s="335">
        <f t="shared" si="601"/>
        <v>0</v>
      </c>
      <c r="AC212" s="335">
        <f t="shared" si="601"/>
        <v>0</v>
      </c>
      <c r="AD212" s="335">
        <f t="shared" si="601"/>
        <v>90423.292999999991</v>
      </c>
      <c r="AE212" s="335">
        <f t="shared" si="601"/>
        <v>0</v>
      </c>
      <c r="AF212" s="335">
        <f t="shared" si="601"/>
        <v>86141.428660229998</v>
      </c>
      <c r="AG212" s="335">
        <f t="shared" si="601"/>
        <v>4281.8643397700007</v>
      </c>
      <c r="AH212" s="398">
        <f t="shared" si="601"/>
        <v>52755.612224420001</v>
      </c>
      <c r="AI212" s="163">
        <f t="shared" si="580"/>
        <v>0.58342945135187685</v>
      </c>
      <c r="AJ212" s="263"/>
      <c r="AK212" s="335">
        <f>SUM(AK202:AK211)</f>
        <v>67959.614571094542</v>
      </c>
      <c r="AL212" s="335">
        <f>SUM(AL202:AL211)</f>
        <v>-15204.002346674546</v>
      </c>
      <c r="AM212" s="166">
        <f t="shared" si="583"/>
        <v>0.75157199341429148</v>
      </c>
      <c r="AN212" s="398">
        <f>SUM(AN202:AN211)</f>
        <v>20871.529083089998</v>
      </c>
      <c r="AO212" s="179">
        <f t="shared" si="584"/>
        <v>0.23082027197450108</v>
      </c>
      <c r="AP212" s="265"/>
      <c r="AQ212" s="335">
        <f>SUM(AQ202:AQ211)</f>
        <v>25362.091945043139</v>
      </c>
      <c r="AR212" s="335">
        <f>SUM(AR202:AR211)</f>
        <v>-4490.5628619531344</v>
      </c>
      <c r="AS212" s="166">
        <f t="shared" si="587"/>
        <v>0.28048184382140495</v>
      </c>
      <c r="AT212" s="398">
        <f>SUM(AT202:AT211)</f>
        <v>19686.944689549997</v>
      </c>
      <c r="AU212" s="179">
        <f t="shared" si="588"/>
        <v>0.2177198378469804</v>
      </c>
      <c r="AV212" s="398">
        <f>SUM(AV202:AV211)</f>
        <v>37667.680775580004</v>
      </c>
      <c r="AW212" s="335">
        <f>SUM(AW202:AW211)</f>
        <v>31884.083141329997</v>
      </c>
      <c r="AX212" s="335">
        <f>SUM(AX202:AX211)</f>
        <v>69551.76391691</v>
      </c>
      <c r="AY212" s="361"/>
      <c r="AZ212" s="183">
        <f>SUM(AZ202:AZ211)</f>
        <v>25362.091945043132</v>
      </c>
      <c r="BA212" s="168">
        <f t="shared" si="593"/>
        <v>0.82294193745201738</v>
      </c>
      <c r="BC212" s="466">
        <f>CC212/$AD$212</f>
        <v>0.50521048152935555</v>
      </c>
      <c r="BD212" s="466">
        <f t="shared" ref="BD212:BN212" si="602">CD212/$AD$212</f>
        <v>0.52566446487499652</v>
      </c>
      <c r="BE212" s="466">
        <f t="shared" si="602"/>
        <v>0.58420231321920779</v>
      </c>
      <c r="BF212" s="466">
        <f t="shared" si="602"/>
        <v>0.59372743681648898</v>
      </c>
      <c r="BG212" s="466">
        <f t="shared" si="602"/>
        <v>0.63127191333052179</v>
      </c>
      <c r="BH212" s="466">
        <f t="shared" si="602"/>
        <v>0.75157199341429148</v>
      </c>
      <c r="BI212" s="466">
        <f t="shared" si="602"/>
        <v>0.77699024370228076</v>
      </c>
      <c r="BJ212" s="466">
        <f t="shared" si="602"/>
        <v>0.78928683371187236</v>
      </c>
      <c r="BK212" s="466">
        <f t="shared" si="602"/>
        <v>0.83753179072267259</v>
      </c>
      <c r="BL212" s="466">
        <f t="shared" si="602"/>
        <v>0.87477934129128765</v>
      </c>
      <c r="BM212" s="466">
        <f t="shared" si="602"/>
        <v>0.96700382444650934</v>
      </c>
      <c r="BN212" s="466">
        <f t="shared" si="602"/>
        <v>0.99999999999698386</v>
      </c>
      <c r="BP212" s="466">
        <f>CP212/$AD$212</f>
        <v>0</v>
      </c>
      <c r="BQ212" s="466">
        <f t="shared" ref="BQ212:CA212" si="603">CQ212/$AD$212</f>
        <v>4.9719535322289003E-2</v>
      </c>
      <c r="BR212" s="466">
        <f t="shared" si="603"/>
        <v>0.10229186392044658</v>
      </c>
      <c r="BS212" s="466">
        <f t="shared" si="603"/>
        <v>0.15699393907368761</v>
      </c>
      <c r="BT212" s="466">
        <f t="shared" si="603"/>
        <v>0.2193135836120183</v>
      </c>
      <c r="BU212" s="466">
        <f t="shared" si="603"/>
        <v>0.28048184382140495</v>
      </c>
      <c r="BV212" s="466">
        <f t="shared" si="603"/>
        <v>0.37598157594028775</v>
      </c>
      <c r="BW212" s="466">
        <f t="shared" si="603"/>
        <v>0.4480764605574552</v>
      </c>
      <c r="BX212" s="466">
        <f t="shared" si="603"/>
        <v>0.52980523230111753</v>
      </c>
      <c r="BY212" s="466">
        <f t="shared" si="603"/>
        <v>0.66603388041706224</v>
      </c>
      <c r="BZ212" s="466">
        <f t="shared" si="603"/>
        <v>0.79915042795229474</v>
      </c>
      <c r="CA212" s="466">
        <f t="shared" si="603"/>
        <v>1</v>
      </c>
      <c r="CC212" s="335">
        <f>SUM(CC202:CC211)</f>
        <v>45682.795398000002</v>
      </c>
      <c r="CD212" s="335">
        <f t="shared" ref="CD212:DA212" si="604">SUM(CD202:CD211)</f>
        <v>47532.311927080009</v>
      </c>
      <c r="CE212" s="335">
        <f t="shared" si="604"/>
        <v>52825.496939498189</v>
      </c>
      <c r="CF212" s="335">
        <f t="shared" si="604"/>
        <v>53686.789981396367</v>
      </c>
      <c r="CG212" s="335">
        <f t="shared" si="604"/>
        <v>57081.685181756373</v>
      </c>
      <c r="CH212" s="335">
        <f t="shared" si="604"/>
        <v>67959.614571094542</v>
      </c>
      <c r="CI212" s="335">
        <f t="shared" si="604"/>
        <v>70258.016464432731</v>
      </c>
      <c r="CJ212" s="335">
        <f t="shared" si="604"/>
        <v>71369.914625770907</v>
      </c>
      <c r="CK212" s="335">
        <f t="shared" si="604"/>
        <v>75732.382509330899</v>
      </c>
      <c r="CL212" s="335">
        <f t="shared" si="604"/>
        <v>79100.428687929088</v>
      </c>
      <c r="CM212" s="335">
        <f t="shared" si="604"/>
        <v>87439.67015004727</v>
      </c>
      <c r="CN212" s="335">
        <f t="shared" si="604"/>
        <v>90423.292999727259</v>
      </c>
      <c r="CP212" s="335">
        <f t="shared" si="604"/>
        <v>0</v>
      </c>
      <c r="CQ212" s="335">
        <f t="shared" si="604"/>
        <v>4495.8041102711877</v>
      </c>
      <c r="CR212" s="335">
        <f t="shared" si="604"/>
        <v>9249.567182794668</v>
      </c>
      <c r="CS212" s="335">
        <f t="shared" si="604"/>
        <v>14195.908952084201</v>
      </c>
      <c r="CT212" s="335">
        <f t="shared" si="604"/>
        <v>19831.056429829528</v>
      </c>
      <c r="CU212" s="335">
        <f t="shared" si="604"/>
        <v>25362.091945043139</v>
      </c>
      <c r="CV212" s="335">
        <f t="shared" si="604"/>
        <v>33997.492203850386</v>
      </c>
      <c r="CW212" s="335">
        <f t="shared" si="604"/>
        <v>40516.549079389712</v>
      </c>
      <c r="CX212" s="335">
        <f t="shared" si="604"/>
        <v>47906.733753297012</v>
      </c>
      <c r="CY212" s="335">
        <f t="shared" si="604"/>
        <v>60224.976716878977</v>
      </c>
      <c r="CZ212" s="335">
        <f t="shared" si="604"/>
        <v>72261.813297805726</v>
      </c>
      <c r="DA212" s="335">
        <f t="shared" si="604"/>
        <v>90423.292999999991</v>
      </c>
      <c r="DC212" s="335">
        <f t="shared" ref="DC212:EA212" si="605">SUM(DC202:DC211)</f>
        <v>45682795398</v>
      </c>
      <c r="DD212" s="335">
        <f t="shared" si="605"/>
        <v>47532311927.080002</v>
      </c>
      <c r="DE212" s="335">
        <f t="shared" si="605"/>
        <v>52825496939.498184</v>
      </c>
      <c r="DF212" s="335">
        <f t="shared" si="605"/>
        <v>53686789981.396362</v>
      </c>
      <c r="DG212" s="335">
        <f t="shared" si="605"/>
        <v>57081685181.756363</v>
      </c>
      <c r="DH212" s="335">
        <f t="shared" si="605"/>
        <v>67959614571.094543</v>
      </c>
      <c r="DI212" s="335">
        <f t="shared" si="605"/>
        <v>70258016464.432739</v>
      </c>
      <c r="DJ212" s="335">
        <f t="shared" si="605"/>
        <v>71369914625.770905</v>
      </c>
      <c r="DK212" s="335">
        <f t="shared" si="605"/>
        <v>75732382509.330902</v>
      </c>
      <c r="DL212" s="335">
        <f t="shared" si="605"/>
        <v>79100428687.929077</v>
      </c>
      <c r="DM212" s="335">
        <f t="shared" si="605"/>
        <v>87439670150.047272</v>
      </c>
      <c r="DN212" s="335">
        <f t="shared" si="605"/>
        <v>90423292999.727264</v>
      </c>
      <c r="DP212" s="335">
        <f t="shared" si="605"/>
        <v>0</v>
      </c>
      <c r="DQ212" s="335">
        <f t="shared" si="605"/>
        <v>4495804110.2711878</v>
      </c>
      <c r="DR212" s="335">
        <f t="shared" si="605"/>
        <v>9249567182.7946663</v>
      </c>
      <c r="DS212" s="335">
        <f t="shared" si="605"/>
        <v>14195908952.084202</v>
      </c>
      <c r="DT212" s="335">
        <f t="shared" si="605"/>
        <v>19831056429.829529</v>
      </c>
      <c r="DU212" s="335">
        <f t="shared" si="605"/>
        <v>25362091945.043133</v>
      </c>
      <c r="DV212" s="335">
        <f t="shared" si="605"/>
        <v>33997492203.850395</v>
      </c>
      <c r="DW212" s="335">
        <f t="shared" si="605"/>
        <v>40516549079.389709</v>
      </c>
      <c r="DX212" s="335">
        <f t="shared" si="605"/>
        <v>47906733753.297028</v>
      </c>
      <c r="DY212" s="335">
        <f t="shared" si="605"/>
        <v>60224976716.878975</v>
      </c>
      <c r="DZ212" s="335">
        <f t="shared" si="605"/>
        <v>72261813297.805725</v>
      </c>
      <c r="EA212" s="335">
        <f t="shared" si="605"/>
        <v>90423293000</v>
      </c>
      <c r="EC212" s="472">
        <v>1000000</v>
      </c>
      <c r="ED212" s="472">
        <v>1000000</v>
      </c>
      <c r="EE212" s="472">
        <v>1000000</v>
      </c>
      <c r="EF212" s="472">
        <v>1000000</v>
      </c>
      <c r="EG212" s="472">
        <v>1000000</v>
      </c>
      <c r="EH212" s="472">
        <v>1000000</v>
      </c>
      <c r="EI212" s="472">
        <v>1000000</v>
      </c>
      <c r="EJ212" s="472">
        <v>1000000</v>
      </c>
      <c r="EK212" s="472">
        <v>1000000</v>
      </c>
      <c r="EL212" s="472">
        <v>1000000</v>
      </c>
      <c r="EM212" s="472">
        <v>1000000</v>
      </c>
      <c r="EN212" s="472">
        <v>1000000</v>
      </c>
      <c r="EP212" s="472">
        <v>1000000</v>
      </c>
      <c r="EQ212" s="472">
        <v>1000000</v>
      </c>
      <c r="ER212" s="472">
        <v>1000000</v>
      </c>
      <c r="ES212" s="472">
        <v>1000000</v>
      </c>
      <c r="ET212" s="472">
        <v>1000000</v>
      </c>
      <c r="EU212" s="472">
        <v>1000000</v>
      </c>
      <c r="EV212" s="472">
        <v>1000000</v>
      </c>
      <c r="EW212" s="472">
        <v>1000000</v>
      </c>
      <c r="EX212" s="472">
        <v>1000000</v>
      </c>
      <c r="EY212" s="472">
        <v>1000000</v>
      </c>
      <c r="EZ212" s="472">
        <v>1000000</v>
      </c>
      <c r="FA212" s="472">
        <v>1000000</v>
      </c>
    </row>
    <row r="213" spans="1:157" ht="9.75" customHeight="1">
      <c r="T213" s="137"/>
      <c r="U213" s="374"/>
      <c r="V213" s="138"/>
      <c r="W213" s="137"/>
      <c r="X213" s="137"/>
      <c r="Y213" s="137"/>
      <c r="Z213" s="137"/>
      <c r="AA213" s="137"/>
      <c r="AB213" s="137"/>
      <c r="AC213" s="137"/>
      <c r="AD213" s="368"/>
      <c r="AE213" s="137"/>
      <c r="AF213" s="137"/>
      <c r="AG213" s="137"/>
      <c r="AH213" s="368"/>
      <c r="AI213" s="139"/>
      <c r="AJ213" s="140"/>
      <c r="AK213" s="140"/>
      <c r="AL213" s="140"/>
      <c r="AM213" s="134"/>
      <c r="AN213" s="368"/>
      <c r="AO213" s="304"/>
      <c r="AP213" s="140"/>
      <c r="AQ213" s="140"/>
      <c r="AR213" s="140"/>
      <c r="AS213" s="134"/>
      <c r="AT213" s="368"/>
      <c r="AU213" s="304"/>
      <c r="AV213" s="368"/>
      <c r="AW213" s="328"/>
      <c r="AX213" s="328"/>
      <c r="AY213" s="328"/>
      <c r="AZ213" s="140"/>
      <c r="BA213" s="140"/>
      <c r="BC213" s="305"/>
      <c r="BD213" s="305"/>
      <c r="BE213" s="305"/>
      <c r="BF213" s="305"/>
      <c r="BG213" s="305"/>
      <c r="BH213" s="305"/>
      <c r="BI213" s="305"/>
      <c r="BJ213" s="305"/>
      <c r="BK213" s="305"/>
      <c r="BL213" s="305"/>
      <c r="BM213" s="305"/>
      <c r="BN213" s="305"/>
      <c r="BP213" s="305"/>
      <c r="BQ213" s="305"/>
      <c r="BR213" s="305"/>
      <c r="BS213" s="305"/>
      <c r="BT213" s="305"/>
      <c r="BU213" s="305"/>
      <c r="BV213" s="305"/>
      <c r="BW213" s="305"/>
      <c r="BX213" s="305"/>
      <c r="BY213" s="305"/>
      <c r="BZ213" s="305"/>
      <c r="CA213" s="305"/>
      <c r="CC213" s="473"/>
      <c r="CD213" s="473"/>
      <c r="CE213" s="473"/>
      <c r="CF213" s="473"/>
      <c r="CG213" s="473"/>
      <c r="CH213" s="473"/>
      <c r="CI213" s="473"/>
      <c r="CJ213" s="473"/>
      <c r="CK213" s="473"/>
      <c r="CL213" s="473"/>
      <c r="CM213" s="473"/>
      <c r="CN213" s="473"/>
      <c r="CP213" s="473"/>
      <c r="CQ213" s="473"/>
      <c r="CR213" s="473"/>
      <c r="CS213" s="473"/>
      <c r="CT213" s="473"/>
      <c r="CU213" s="473"/>
      <c r="CV213" s="473"/>
      <c r="CW213" s="473"/>
      <c r="CX213" s="473"/>
      <c r="CY213" s="473"/>
      <c r="CZ213" s="473"/>
      <c r="DA213" s="473"/>
      <c r="DC213" s="473"/>
      <c r="DD213" s="473"/>
      <c r="DE213" s="473"/>
      <c r="DF213" s="473"/>
      <c r="DG213" s="473"/>
      <c r="DH213" s="473"/>
      <c r="DI213" s="473"/>
      <c r="DJ213" s="473"/>
      <c r="DK213" s="473"/>
      <c r="DL213" s="473"/>
      <c r="DM213" s="473"/>
      <c r="DN213" s="473"/>
      <c r="DP213" s="473"/>
      <c r="DQ213" s="473"/>
      <c r="DR213" s="473"/>
      <c r="DS213" s="473"/>
      <c r="DT213" s="473"/>
      <c r="DU213" s="473"/>
      <c r="DV213" s="473"/>
      <c r="DW213" s="473"/>
      <c r="DX213" s="473"/>
      <c r="DY213" s="473"/>
      <c r="DZ213" s="473"/>
      <c r="EA213" s="473"/>
      <c r="EC213" s="473"/>
      <c r="ED213" s="473"/>
      <c r="EE213" s="473"/>
      <c r="EF213" s="473"/>
      <c r="EG213" s="473"/>
      <c r="EH213" s="473"/>
      <c r="EI213" s="473"/>
      <c r="EJ213" s="473"/>
      <c r="EK213" s="473"/>
      <c r="EL213" s="473"/>
      <c r="EM213" s="473"/>
      <c r="EN213" s="473"/>
      <c r="EP213" s="473"/>
      <c r="EQ213" s="473"/>
      <c r="ER213" s="473"/>
      <c r="ES213" s="473"/>
      <c r="ET213" s="473"/>
      <c r="EU213" s="473"/>
      <c r="EV213" s="473"/>
      <c r="EW213" s="473"/>
      <c r="EX213" s="473"/>
      <c r="EY213" s="473"/>
      <c r="EZ213" s="473"/>
      <c r="FA213" s="473"/>
    </row>
    <row r="214" spans="1:157" ht="23.25" customHeight="1">
      <c r="T214" s="641" t="s">
        <v>309</v>
      </c>
      <c r="U214" s="641"/>
      <c r="V214" s="641"/>
      <c r="W214" s="641"/>
      <c r="X214" s="641"/>
      <c r="Y214" s="641"/>
      <c r="Z214" s="641"/>
      <c r="AA214" s="641"/>
      <c r="AB214" s="641"/>
      <c r="AC214" s="641"/>
      <c r="AD214" s="641"/>
      <c r="AE214" s="641"/>
      <c r="AF214" s="641"/>
      <c r="AG214" s="641"/>
      <c r="AH214" s="641"/>
      <c r="AI214" s="641"/>
      <c r="AJ214" s="641"/>
      <c r="AK214" s="641"/>
      <c r="AL214" s="641"/>
      <c r="AM214" s="641"/>
      <c r="AN214" s="641"/>
      <c r="AO214" s="641"/>
      <c r="AP214" s="641"/>
      <c r="AQ214" s="641"/>
      <c r="AR214" s="641"/>
      <c r="AS214" s="641"/>
      <c r="AT214" s="611"/>
      <c r="AU214" s="611"/>
      <c r="AV214" s="368"/>
      <c r="AW214" s="328"/>
      <c r="AX214" s="328"/>
      <c r="AY214" s="328"/>
      <c r="AZ214" s="140"/>
      <c r="BA214" s="140"/>
      <c r="BC214" s="305"/>
      <c r="BD214" s="305"/>
      <c r="BE214" s="305"/>
      <c r="BF214" s="305"/>
      <c r="BG214" s="305"/>
      <c r="BH214" s="305"/>
      <c r="BI214" s="305"/>
      <c r="BJ214" s="305"/>
      <c r="BK214" s="305"/>
      <c r="BL214" s="305"/>
      <c r="BM214" s="305"/>
      <c r="BN214" s="305"/>
      <c r="BP214" s="305"/>
      <c r="BQ214" s="305"/>
      <c r="BR214" s="305"/>
      <c r="BS214" s="305"/>
      <c r="BT214" s="305"/>
      <c r="BU214" s="305"/>
      <c r="BV214" s="305"/>
      <c r="BW214" s="305"/>
      <c r="BX214" s="305"/>
      <c r="BY214" s="305"/>
      <c r="BZ214" s="305"/>
      <c r="CA214" s="305"/>
      <c r="CC214" s="473"/>
      <c r="CD214" s="473"/>
      <c r="CE214" s="473"/>
      <c r="CF214" s="473"/>
      <c r="CG214" s="473"/>
      <c r="CH214" s="473"/>
      <c r="CI214" s="473"/>
      <c r="CJ214" s="473"/>
      <c r="CK214" s="473"/>
      <c r="CL214" s="473"/>
      <c r="CM214" s="473"/>
      <c r="CN214" s="473"/>
      <c r="CP214" s="473"/>
      <c r="CQ214" s="473"/>
      <c r="CR214" s="473"/>
      <c r="CS214" s="473"/>
      <c r="CT214" s="473"/>
      <c r="CU214" s="473"/>
      <c r="CV214" s="473"/>
      <c r="CW214" s="473"/>
      <c r="CX214" s="473"/>
      <c r="CY214" s="473"/>
      <c r="CZ214" s="473"/>
      <c r="DA214" s="473"/>
      <c r="DC214" s="473"/>
      <c r="DD214" s="473"/>
      <c r="DE214" s="473"/>
      <c r="DF214" s="473"/>
      <c r="DG214" s="473"/>
      <c r="DH214" s="473"/>
      <c r="DI214" s="473"/>
      <c r="DJ214" s="473"/>
      <c r="DK214" s="473"/>
      <c r="DL214" s="473"/>
      <c r="DM214" s="473"/>
      <c r="DN214" s="473"/>
      <c r="DP214" s="473"/>
      <c r="DQ214" s="473"/>
      <c r="DR214" s="473"/>
      <c r="DS214" s="473"/>
      <c r="DT214" s="473"/>
      <c r="DU214" s="473"/>
      <c r="DV214" s="473"/>
      <c r="DW214" s="473"/>
      <c r="DX214" s="473"/>
      <c r="DY214" s="473"/>
      <c r="DZ214" s="473"/>
      <c r="EA214" s="473"/>
      <c r="EC214" s="473"/>
      <c r="ED214" s="473"/>
      <c r="EE214" s="473"/>
      <c r="EF214" s="473"/>
      <c r="EG214" s="473"/>
      <c r="EH214" s="473"/>
      <c r="EI214" s="473"/>
      <c r="EJ214" s="473"/>
      <c r="EK214" s="473"/>
      <c r="EL214" s="473"/>
      <c r="EM214" s="473"/>
      <c r="EN214" s="473"/>
      <c r="EP214" s="473"/>
      <c r="EQ214" s="473"/>
      <c r="ER214" s="473"/>
      <c r="ES214" s="473"/>
      <c r="ET214" s="473"/>
      <c r="EU214" s="473"/>
      <c r="EV214" s="473"/>
      <c r="EW214" s="473"/>
      <c r="EX214" s="473"/>
      <c r="EY214" s="473"/>
      <c r="EZ214" s="473"/>
      <c r="FA214" s="473"/>
    </row>
    <row r="215" spans="1:157" ht="10.5" customHeight="1" thickBot="1">
      <c r="T215" s="137"/>
      <c r="U215" s="374"/>
      <c r="V215" s="138"/>
      <c r="W215" s="137"/>
      <c r="X215" s="137"/>
      <c r="Y215" s="137"/>
      <c r="Z215" s="137"/>
      <c r="AA215" s="137"/>
      <c r="AB215" s="137"/>
      <c r="AC215" s="137"/>
      <c r="AD215" s="368"/>
      <c r="AE215" s="137"/>
      <c r="AF215" s="137"/>
      <c r="AG215" s="137"/>
      <c r="AH215" s="368"/>
      <c r="AI215" s="139"/>
      <c r="AJ215" s="140"/>
      <c r="AK215" s="140"/>
      <c r="AL215" s="140"/>
      <c r="AM215" s="134"/>
      <c r="AN215" s="368"/>
      <c r="AO215" s="139"/>
      <c r="AP215" s="140"/>
      <c r="AQ215" s="140"/>
      <c r="AR215" s="140"/>
      <c r="AS215" s="134"/>
      <c r="AT215" s="368"/>
      <c r="AU215" s="139"/>
      <c r="AV215" s="368"/>
      <c r="AW215" s="328"/>
      <c r="AX215" s="328"/>
      <c r="AY215" s="328"/>
      <c r="AZ215" s="140"/>
      <c r="BA215" s="140"/>
      <c r="BC215" s="305"/>
      <c r="BD215" s="305"/>
      <c r="BE215" s="305"/>
      <c r="BF215" s="305"/>
      <c r="BG215" s="305"/>
      <c r="BH215" s="305"/>
      <c r="BI215" s="305"/>
      <c r="BJ215" s="305"/>
      <c r="BK215" s="305"/>
      <c r="BL215" s="305"/>
      <c r="BM215" s="305"/>
      <c r="BN215" s="305"/>
      <c r="BP215" s="305"/>
      <c r="BQ215" s="305"/>
      <c r="BR215" s="305"/>
      <c r="BS215" s="305"/>
      <c r="BT215" s="305"/>
      <c r="BU215" s="305"/>
      <c r="BV215" s="305"/>
      <c r="BW215" s="305"/>
      <c r="BX215" s="305"/>
      <c r="BY215" s="305"/>
      <c r="BZ215" s="305"/>
      <c r="CA215" s="305"/>
      <c r="CC215" s="473"/>
      <c r="CD215" s="473"/>
      <c r="CE215" s="473"/>
      <c r="CF215" s="473"/>
      <c r="CG215" s="473"/>
      <c r="CH215" s="473"/>
      <c r="CI215" s="473"/>
      <c r="CJ215" s="473"/>
      <c r="CK215" s="473"/>
      <c r="CL215" s="473"/>
      <c r="CM215" s="473"/>
      <c r="CN215" s="473"/>
      <c r="CP215" s="473"/>
      <c r="CQ215" s="473"/>
      <c r="CR215" s="473"/>
      <c r="CS215" s="473"/>
      <c r="CT215" s="473"/>
      <c r="CU215" s="473"/>
      <c r="CV215" s="473"/>
      <c r="CW215" s="473"/>
      <c r="CX215" s="473"/>
      <c r="CY215" s="473"/>
      <c r="CZ215" s="473"/>
      <c r="DA215" s="473"/>
      <c r="DC215" s="473"/>
      <c r="DD215" s="473"/>
      <c r="DE215" s="473"/>
      <c r="DF215" s="473"/>
      <c r="DG215" s="473"/>
      <c r="DH215" s="473"/>
      <c r="DI215" s="473"/>
      <c r="DJ215" s="473"/>
      <c r="DK215" s="473"/>
      <c r="DL215" s="473"/>
      <c r="DM215" s="473"/>
      <c r="DN215" s="473"/>
      <c r="DP215" s="473"/>
      <c r="DQ215" s="473"/>
      <c r="DR215" s="473"/>
      <c r="DS215" s="473"/>
      <c r="DT215" s="473"/>
      <c r="DU215" s="473"/>
      <c r="DV215" s="473"/>
      <c r="DW215" s="473"/>
      <c r="DX215" s="473"/>
      <c r="DY215" s="473"/>
      <c r="DZ215" s="473"/>
      <c r="EA215" s="473"/>
      <c r="EC215" s="473"/>
      <c r="ED215" s="473"/>
      <c r="EE215" s="473"/>
      <c r="EF215" s="473"/>
      <c r="EG215" s="473"/>
      <c r="EH215" s="473"/>
      <c r="EI215" s="473"/>
      <c r="EJ215" s="473"/>
      <c r="EK215" s="473"/>
      <c r="EL215" s="473"/>
      <c r="EM215" s="473"/>
      <c r="EN215" s="473"/>
      <c r="EP215" s="473"/>
      <c r="EQ215" s="473"/>
      <c r="ER215" s="473"/>
      <c r="ES215" s="473"/>
      <c r="ET215" s="473"/>
      <c r="EU215" s="473"/>
      <c r="EV215" s="473"/>
      <c r="EW215" s="473"/>
      <c r="EX215" s="473"/>
      <c r="EY215" s="473"/>
      <c r="EZ215" s="473"/>
      <c r="FA215" s="473"/>
    </row>
    <row r="216" spans="1:157" ht="51" customHeight="1" thickBot="1">
      <c r="B216" s="146"/>
      <c r="C216" s="217"/>
      <c r="D216" s="217"/>
      <c r="E216" s="217"/>
      <c r="F216" s="217"/>
      <c r="G216" s="217"/>
      <c r="H216" s="217"/>
      <c r="I216" s="217"/>
      <c r="J216" s="217"/>
      <c r="K216" s="217"/>
      <c r="L216" s="217"/>
      <c r="M216" s="217"/>
      <c r="N216" s="217"/>
      <c r="O216" s="217"/>
      <c r="P216" s="217"/>
      <c r="Q216" s="217"/>
      <c r="R216" s="217"/>
      <c r="S216" s="217"/>
      <c r="T216" s="151" t="s">
        <v>122</v>
      </c>
      <c r="U216" s="383"/>
      <c r="V216" s="151" t="s">
        <v>122</v>
      </c>
      <c r="W216" s="152" t="s">
        <v>425</v>
      </c>
      <c r="X216" s="152" t="s">
        <v>123</v>
      </c>
      <c r="Y216" s="152" t="s">
        <v>124</v>
      </c>
      <c r="Z216" s="152" t="s">
        <v>125</v>
      </c>
      <c r="AA216" s="152" t="s">
        <v>126</v>
      </c>
      <c r="AB216" s="152" t="s">
        <v>127</v>
      </c>
      <c r="AC216" s="151" t="s">
        <v>128</v>
      </c>
      <c r="AD216" s="394" t="s">
        <v>424</v>
      </c>
      <c r="AE216" s="151" t="s">
        <v>423</v>
      </c>
      <c r="AF216" s="151" t="s">
        <v>129</v>
      </c>
      <c r="AG216" s="151" t="s">
        <v>130</v>
      </c>
      <c r="AH216" s="394" t="s">
        <v>7</v>
      </c>
      <c r="AI216" s="153" t="s">
        <v>131</v>
      </c>
      <c r="AJ216" s="154" t="s">
        <v>132</v>
      </c>
      <c r="AK216" s="154" t="s">
        <v>133</v>
      </c>
      <c r="AL216" s="154" t="s">
        <v>134</v>
      </c>
      <c r="AM216" s="155" t="s">
        <v>135</v>
      </c>
      <c r="AN216" s="394" t="s">
        <v>136</v>
      </c>
      <c r="AO216" s="153" t="s">
        <v>137</v>
      </c>
      <c r="AP216" s="154"/>
      <c r="AQ216" s="232" t="s">
        <v>139</v>
      </c>
      <c r="AR216" s="232" t="s">
        <v>140</v>
      </c>
      <c r="AS216" s="259" t="s">
        <v>141</v>
      </c>
      <c r="AT216" s="394" t="s">
        <v>142</v>
      </c>
      <c r="AU216" s="153" t="s">
        <v>143</v>
      </c>
      <c r="AV216" s="394" t="s">
        <v>144</v>
      </c>
      <c r="AW216" s="329" t="s">
        <v>145</v>
      </c>
      <c r="AX216" s="329" t="s">
        <v>146</v>
      </c>
      <c r="AY216" s="365"/>
      <c r="AZ216" s="156" t="s">
        <v>148</v>
      </c>
      <c r="BA216" s="157" t="s">
        <v>149</v>
      </c>
      <c r="BC216" s="158" t="s">
        <v>150</v>
      </c>
      <c r="BD216" s="158" t="s">
        <v>151</v>
      </c>
      <c r="BE216" s="158" t="s">
        <v>152</v>
      </c>
      <c r="BF216" s="158" t="s">
        <v>153</v>
      </c>
      <c r="BG216" s="158" t="s">
        <v>154</v>
      </c>
      <c r="BH216" s="158" t="s">
        <v>155</v>
      </c>
      <c r="BI216" s="158" t="s">
        <v>156</v>
      </c>
      <c r="BJ216" s="158" t="s">
        <v>157</v>
      </c>
      <c r="BK216" s="158" t="s">
        <v>104</v>
      </c>
      <c r="BL216" s="158" t="s">
        <v>158</v>
      </c>
      <c r="BM216" s="158" t="s">
        <v>159</v>
      </c>
      <c r="BN216" s="158" t="s">
        <v>160</v>
      </c>
      <c r="BP216" s="158" t="s">
        <v>150</v>
      </c>
      <c r="BQ216" s="158" t="s">
        <v>151</v>
      </c>
      <c r="BR216" s="158" t="s">
        <v>152</v>
      </c>
      <c r="BS216" s="158" t="s">
        <v>153</v>
      </c>
      <c r="BT216" s="158" t="s">
        <v>154</v>
      </c>
      <c r="BU216" s="158" t="s">
        <v>155</v>
      </c>
      <c r="BV216" s="158" t="s">
        <v>156</v>
      </c>
      <c r="BW216" s="158" t="s">
        <v>157</v>
      </c>
      <c r="BX216" s="158" t="s">
        <v>104</v>
      </c>
      <c r="BY216" s="158" t="s">
        <v>158</v>
      </c>
      <c r="BZ216" s="158" t="s">
        <v>159</v>
      </c>
      <c r="CA216" s="158" t="s">
        <v>160</v>
      </c>
      <c r="CC216" s="447" t="s">
        <v>150</v>
      </c>
      <c r="CD216" s="447" t="s">
        <v>151</v>
      </c>
      <c r="CE216" s="447" t="s">
        <v>152</v>
      </c>
      <c r="CF216" s="447" t="s">
        <v>153</v>
      </c>
      <c r="CG216" s="447" t="s">
        <v>154</v>
      </c>
      <c r="CH216" s="447" t="s">
        <v>155</v>
      </c>
      <c r="CI216" s="447" t="s">
        <v>156</v>
      </c>
      <c r="CJ216" s="447" t="s">
        <v>157</v>
      </c>
      <c r="CK216" s="447" t="s">
        <v>104</v>
      </c>
      <c r="CL216" s="447" t="s">
        <v>158</v>
      </c>
      <c r="CM216" s="447" t="s">
        <v>159</v>
      </c>
      <c r="CN216" s="447" t="s">
        <v>160</v>
      </c>
      <c r="CP216" s="447" t="s">
        <v>150</v>
      </c>
      <c r="CQ216" s="447" t="s">
        <v>151</v>
      </c>
      <c r="CR216" s="447" t="s">
        <v>152</v>
      </c>
      <c r="CS216" s="447" t="s">
        <v>153</v>
      </c>
      <c r="CT216" s="447" t="s">
        <v>154</v>
      </c>
      <c r="CU216" s="447" t="s">
        <v>155</v>
      </c>
      <c r="CV216" s="447" t="s">
        <v>156</v>
      </c>
      <c r="CW216" s="447" t="s">
        <v>157</v>
      </c>
      <c r="CX216" s="447" t="s">
        <v>104</v>
      </c>
      <c r="CY216" s="447" t="s">
        <v>158</v>
      </c>
      <c r="CZ216" s="447" t="s">
        <v>159</v>
      </c>
      <c r="DA216" s="447" t="s">
        <v>160</v>
      </c>
      <c r="DC216" s="447" t="s">
        <v>150</v>
      </c>
      <c r="DD216" s="447" t="s">
        <v>151</v>
      </c>
      <c r="DE216" s="447" t="s">
        <v>152</v>
      </c>
      <c r="DF216" s="447" t="s">
        <v>153</v>
      </c>
      <c r="DG216" s="447" t="s">
        <v>154</v>
      </c>
      <c r="DH216" s="447" t="s">
        <v>155</v>
      </c>
      <c r="DI216" s="447" t="s">
        <v>156</v>
      </c>
      <c r="DJ216" s="447" t="s">
        <v>157</v>
      </c>
      <c r="DK216" s="447" t="s">
        <v>104</v>
      </c>
      <c r="DL216" s="447" t="s">
        <v>158</v>
      </c>
      <c r="DM216" s="447" t="s">
        <v>159</v>
      </c>
      <c r="DN216" s="447" t="s">
        <v>160</v>
      </c>
      <c r="DP216" s="447" t="s">
        <v>150</v>
      </c>
      <c r="DQ216" s="447" t="s">
        <v>151</v>
      </c>
      <c r="DR216" s="447" t="s">
        <v>152</v>
      </c>
      <c r="DS216" s="447" t="s">
        <v>153</v>
      </c>
      <c r="DT216" s="447" t="s">
        <v>154</v>
      </c>
      <c r="DU216" s="447" t="s">
        <v>155</v>
      </c>
      <c r="DV216" s="447" t="s">
        <v>156</v>
      </c>
      <c r="DW216" s="447" t="s">
        <v>157</v>
      </c>
      <c r="DX216" s="447" t="s">
        <v>104</v>
      </c>
      <c r="DY216" s="447" t="s">
        <v>158</v>
      </c>
      <c r="DZ216" s="447" t="s">
        <v>159</v>
      </c>
      <c r="EA216" s="447" t="s">
        <v>160</v>
      </c>
      <c r="EC216" s="447" t="s">
        <v>150</v>
      </c>
      <c r="ED216" s="447" t="s">
        <v>151</v>
      </c>
      <c r="EE216" s="447" t="s">
        <v>152</v>
      </c>
      <c r="EF216" s="447" t="s">
        <v>153</v>
      </c>
      <c r="EG216" s="447" t="s">
        <v>154</v>
      </c>
      <c r="EH216" s="447" t="s">
        <v>155</v>
      </c>
      <c r="EI216" s="447" t="s">
        <v>156</v>
      </c>
      <c r="EJ216" s="447" t="s">
        <v>157</v>
      </c>
      <c r="EK216" s="447" t="s">
        <v>104</v>
      </c>
      <c r="EL216" s="447" t="s">
        <v>158</v>
      </c>
      <c r="EM216" s="447" t="s">
        <v>159</v>
      </c>
      <c r="EN216" s="447" t="s">
        <v>160</v>
      </c>
      <c r="EP216" s="447" t="s">
        <v>150</v>
      </c>
      <c r="EQ216" s="447" t="s">
        <v>151</v>
      </c>
      <c r="ER216" s="447" t="s">
        <v>152</v>
      </c>
      <c r="ES216" s="447" t="s">
        <v>153</v>
      </c>
      <c r="ET216" s="447" t="s">
        <v>154</v>
      </c>
      <c r="EU216" s="447" t="s">
        <v>155</v>
      </c>
      <c r="EV216" s="447" t="s">
        <v>156</v>
      </c>
      <c r="EW216" s="447" t="s">
        <v>157</v>
      </c>
      <c r="EX216" s="447" t="s">
        <v>104</v>
      </c>
      <c r="EY216" s="447" t="s">
        <v>158</v>
      </c>
      <c r="EZ216" s="447" t="s">
        <v>159</v>
      </c>
      <c r="FA216" s="447" t="s">
        <v>160</v>
      </c>
    </row>
    <row r="217" spans="1:157" ht="21" customHeight="1" thickBot="1">
      <c r="B217" s="1" t="s">
        <v>189</v>
      </c>
      <c r="C217" s="1" t="s">
        <v>190</v>
      </c>
      <c r="D217" s="1" t="s">
        <v>161</v>
      </c>
      <c r="E217" s="1" t="s">
        <v>162</v>
      </c>
      <c r="F217" s="1" t="s">
        <v>161</v>
      </c>
      <c r="G217" s="1" t="s">
        <v>161</v>
      </c>
      <c r="H217" s="1" t="s">
        <v>161</v>
      </c>
      <c r="I217" s="1" t="s">
        <v>161</v>
      </c>
      <c r="J217" s="1" t="s">
        <v>161</v>
      </c>
      <c r="K217" s="1" t="s">
        <v>161</v>
      </c>
      <c r="L217" s="1" t="s">
        <v>161</v>
      </c>
      <c r="M217" s="1" t="s">
        <v>161</v>
      </c>
      <c r="N217" s="1" t="s">
        <v>161</v>
      </c>
      <c r="O217" s="1" t="s">
        <v>161</v>
      </c>
      <c r="T217" s="152" t="s">
        <v>163</v>
      </c>
      <c r="U217" s="384"/>
      <c r="V217" s="152" t="s">
        <v>163</v>
      </c>
      <c r="W217" s="335">
        <f>SUM(W218:W222)</f>
        <v>38835.4</v>
      </c>
      <c r="X217" s="335">
        <f t="shared" ref="X217:AC217" si="606">SUM(X218:X222)</f>
        <v>0</v>
      </c>
      <c r="Y217" s="335">
        <f t="shared" si="606"/>
        <v>191.90781999999999</v>
      </c>
      <c r="Z217" s="335">
        <f t="shared" si="606"/>
        <v>0</v>
      </c>
      <c r="AA217" s="335">
        <f t="shared" si="606"/>
        <v>191.90781999999999</v>
      </c>
      <c r="AB217" s="335">
        <f t="shared" si="606"/>
        <v>0</v>
      </c>
      <c r="AC217" s="335">
        <f t="shared" si="606"/>
        <v>0</v>
      </c>
      <c r="AD217" s="335">
        <f>SUM(AD218:AD222)</f>
        <v>38835.4</v>
      </c>
      <c r="AE217" s="335">
        <f t="shared" ref="AE217:AG217" si="607">SUM(AE218:AE222)</f>
        <v>2110.1999999999998</v>
      </c>
      <c r="AF217" s="335">
        <f t="shared" si="607"/>
        <v>30548.64223868</v>
      </c>
      <c r="AG217" s="335">
        <f t="shared" si="607"/>
        <v>6176.5577613200003</v>
      </c>
      <c r="AH217" s="398">
        <f>SUM(AH218:AH222)</f>
        <v>15118.280349679999</v>
      </c>
      <c r="AI217" s="163">
        <f>+AH217/AD217</f>
        <v>0.38929122269063787</v>
      </c>
      <c r="AJ217" s="220"/>
      <c r="AK217" s="335">
        <f>SUM(AK218:AK222)</f>
        <v>16718.36767</v>
      </c>
      <c r="AL217" s="335">
        <f>SUM(AL218:AL222)</f>
        <v>-1600.0873203200001</v>
      </c>
      <c r="AM217" s="166">
        <f t="shared" ref="AM217:AM225" si="608">INDEX(BC217:BN217,MATCH($W$1,$BC$86:$BN$86,0))</f>
        <v>0.43049299530840418</v>
      </c>
      <c r="AN217" s="414">
        <f>SUM(AN218:AN222)</f>
        <v>13398.31883342</v>
      </c>
      <c r="AO217" s="299">
        <f>+AN217/AD217</f>
        <v>0.3450027251790892</v>
      </c>
      <c r="AP217" s="212"/>
      <c r="AQ217" s="335">
        <f>SUM(AQ218:AQ222)</f>
        <v>15252.805245</v>
      </c>
      <c r="AR217" s="335">
        <f>SUM(AR218:AR222)</f>
        <v>-1854.4864115799996</v>
      </c>
      <c r="AS217" s="166">
        <f t="shared" ref="AS217:AS225" si="609">INDEX(BP217:CA217,MATCH($W$1,$BP$86:$CA$86,0))</f>
        <v>0.39275519873620457</v>
      </c>
      <c r="AT217" s="414">
        <f>SUM(AT218:AT222)</f>
        <v>12908.911032009999</v>
      </c>
      <c r="AU217" s="299">
        <f>+AT217/AD217</f>
        <v>0.33240061984709823</v>
      </c>
      <c r="AV217" s="398">
        <f>SUM(AV218:AV222)</f>
        <v>23717.119650320001</v>
      </c>
      <c r="AW217" s="335">
        <f>SUM(AW218:AW222)</f>
        <v>1719.9615162599998</v>
      </c>
      <c r="AX217" s="337">
        <f>SUM(AX218:AX222)</f>
        <v>25437.081166580003</v>
      </c>
      <c r="AY217" s="361"/>
      <c r="AZ217" s="183">
        <f>SUM(AZ218:AZ221)</f>
        <v>15071.608877726616</v>
      </c>
      <c r="BA217" s="168">
        <f>IF(AND(AZ217=0,AN217&gt;AZ217),1,IFERROR(AN217/AZ217,1))</f>
        <v>0.88897734423167885</v>
      </c>
      <c r="BC217" s="466">
        <f>CC217/$AD$217</f>
        <v>0.11528045443075131</v>
      </c>
      <c r="BD217" s="466">
        <f t="shared" ref="BD217:BN217" si="610">CD217/$AD$217</f>
        <v>0.17477173851692013</v>
      </c>
      <c r="BE217" s="466">
        <f t="shared" si="610"/>
        <v>0.23231931572740333</v>
      </c>
      <c r="BF217" s="466">
        <f t="shared" si="610"/>
        <v>0.28767762634091576</v>
      </c>
      <c r="BG217" s="466">
        <f t="shared" si="610"/>
        <v>0.37444513920289213</v>
      </c>
      <c r="BH217" s="466">
        <f t="shared" si="610"/>
        <v>0.43049299530840418</v>
      </c>
      <c r="BI217" s="466">
        <f t="shared" si="610"/>
        <v>0.48654085141391618</v>
      </c>
      <c r="BJ217" s="466">
        <f t="shared" si="610"/>
        <v>0.67946897655232086</v>
      </c>
      <c r="BK217" s="466">
        <f t="shared" si="610"/>
        <v>0.73760639949633577</v>
      </c>
      <c r="BL217" s="466">
        <f t="shared" si="610"/>
        <v>0.79652421102911253</v>
      </c>
      <c r="BM217" s="466">
        <f t="shared" si="610"/>
        <v>0.85257206713462452</v>
      </c>
      <c r="BN217" s="466">
        <f t="shared" si="610"/>
        <v>1</v>
      </c>
      <c r="BP217" s="466">
        <f>CP217/$AD$217</f>
        <v>5.7199070976480221E-2</v>
      </c>
      <c r="BQ217" s="466">
        <f t="shared" ref="BQ217:CA217" si="611">CQ217/$AD$217</f>
        <v>0.11725621883642243</v>
      </c>
      <c r="BR217" s="466">
        <f t="shared" si="611"/>
        <v>0.17731336669636463</v>
      </c>
      <c r="BS217" s="466">
        <f t="shared" si="611"/>
        <v>0.23737051455630687</v>
      </c>
      <c r="BT217" s="466">
        <f t="shared" si="611"/>
        <v>0.3292486887736446</v>
      </c>
      <c r="BU217" s="466">
        <f t="shared" si="611"/>
        <v>0.39275519873620457</v>
      </c>
      <c r="BV217" s="466">
        <f t="shared" si="611"/>
        <v>0.45626170869876453</v>
      </c>
      <c r="BW217" s="466">
        <f t="shared" si="611"/>
        <v>0.65664848769421713</v>
      </c>
      <c r="BX217" s="466">
        <f t="shared" si="611"/>
        <v>0.72015499765677704</v>
      </c>
      <c r="BY217" s="466">
        <f t="shared" si="611"/>
        <v>0.78366150761933695</v>
      </c>
      <c r="BZ217" s="466">
        <f t="shared" si="611"/>
        <v>0.84716801758189686</v>
      </c>
      <c r="CA217" s="466">
        <f t="shared" si="611"/>
        <v>1</v>
      </c>
      <c r="CC217" s="335">
        <f t="shared" ref="CC217:CN217" si="612">SUM(CC218:CC222)</f>
        <v>4476.9625599999999</v>
      </c>
      <c r="CD217" s="335">
        <f t="shared" si="612"/>
        <v>6787.3303740000001</v>
      </c>
      <c r="CE217" s="335">
        <f t="shared" si="612"/>
        <v>9022.2135539999999</v>
      </c>
      <c r="CF217" s="335">
        <f t="shared" si="612"/>
        <v>11172.07569</v>
      </c>
      <c r="CG217" s="335">
        <f t="shared" si="612"/>
        <v>14541.726758999997</v>
      </c>
      <c r="CH217" s="335">
        <f t="shared" si="612"/>
        <v>16718.36767</v>
      </c>
      <c r="CI217" s="335">
        <f t="shared" si="612"/>
        <v>18895.008581000002</v>
      </c>
      <c r="CJ217" s="335">
        <f t="shared" si="612"/>
        <v>26387.449492000003</v>
      </c>
      <c r="CK217" s="335">
        <f t="shared" si="612"/>
        <v>28645.239567000001</v>
      </c>
      <c r="CL217" s="335">
        <f t="shared" si="612"/>
        <v>30933.336344999996</v>
      </c>
      <c r="CM217" s="335">
        <f t="shared" si="612"/>
        <v>33109.977255999998</v>
      </c>
      <c r="CN217" s="335">
        <f t="shared" si="612"/>
        <v>38835.4</v>
      </c>
      <c r="CP217" s="335">
        <f>SUM(CP218:CP222)</f>
        <v>2221.3488010000001</v>
      </c>
      <c r="CQ217" s="335">
        <f t="shared" ref="CQ217:DA217" si="613">SUM(CQ218:CQ222)</f>
        <v>4553.6921609999999</v>
      </c>
      <c r="CR217" s="335">
        <f t="shared" si="613"/>
        <v>6886.0355209999998</v>
      </c>
      <c r="CS217" s="335">
        <f t="shared" si="613"/>
        <v>9218.3788810000005</v>
      </c>
      <c r="CT217" s="335">
        <f t="shared" si="613"/>
        <v>12786.504527999998</v>
      </c>
      <c r="CU217" s="335">
        <f t="shared" si="613"/>
        <v>15252.805245</v>
      </c>
      <c r="CV217" s="335">
        <f t="shared" si="613"/>
        <v>17719.105962000001</v>
      </c>
      <c r="CW217" s="335">
        <f t="shared" si="613"/>
        <v>25501.206679000003</v>
      </c>
      <c r="CX217" s="335">
        <f t="shared" si="613"/>
        <v>27967.507396000001</v>
      </c>
      <c r="CY217" s="335">
        <f t="shared" si="613"/>
        <v>30433.808112999999</v>
      </c>
      <c r="CZ217" s="335">
        <f t="shared" si="613"/>
        <v>32900.108829999997</v>
      </c>
      <c r="DA217" s="335">
        <f t="shared" si="613"/>
        <v>38835.4</v>
      </c>
      <c r="DC217" s="335">
        <f t="shared" ref="DC217:DN217" si="614">SUM(DC218:DC222)</f>
        <v>4476962560</v>
      </c>
      <c r="DD217" s="335">
        <f t="shared" si="614"/>
        <v>6787330374</v>
      </c>
      <c r="DE217" s="335">
        <f t="shared" si="614"/>
        <v>9022213554</v>
      </c>
      <c r="DF217" s="335">
        <f t="shared" si="614"/>
        <v>11172075690</v>
      </c>
      <c r="DG217" s="335">
        <f t="shared" si="614"/>
        <v>14541726759</v>
      </c>
      <c r="DH217" s="335">
        <f t="shared" si="614"/>
        <v>16718367670</v>
      </c>
      <c r="DI217" s="335">
        <f t="shared" si="614"/>
        <v>18895008581</v>
      </c>
      <c r="DJ217" s="335">
        <f t="shared" si="614"/>
        <v>26387449492</v>
      </c>
      <c r="DK217" s="335">
        <f t="shared" si="614"/>
        <v>28645239567</v>
      </c>
      <c r="DL217" s="335">
        <f t="shared" si="614"/>
        <v>30933336345</v>
      </c>
      <c r="DM217" s="335">
        <f t="shared" si="614"/>
        <v>33109977256</v>
      </c>
      <c r="DN217" s="335">
        <f t="shared" si="614"/>
        <v>38835400000</v>
      </c>
      <c r="DP217" s="335">
        <f t="shared" ref="DP217:DZ217" si="615">SUM(DP218:DP222)</f>
        <v>2221348801</v>
      </c>
      <c r="DQ217" s="335">
        <f t="shared" si="615"/>
        <v>4553692161</v>
      </c>
      <c r="DR217" s="335">
        <f t="shared" si="615"/>
        <v>6886035521</v>
      </c>
      <c r="DS217" s="335">
        <f t="shared" si="615"/>
        <v>9218378881</v>
      </c>
      <c r="DT217" s="335">
        <f t="shared" si="615"/>
        <v>12786504528</v>
      </c>
      <c r="DU217" s="335">
        <f t="shared" si="615"/>
        <v>15252805245</v>
      </c>
      <c r="DV217" s="335">
        <f t="shared" si="615"/>
        <v>17719105962</v>
      </c>
      <c r="DW217" s="335">
        <f t="shared" si="615"/>
        <v>25501206679</v>
      </c>
      <c r="DX217" s="335">
        <f t="shared" si="615"/>
        <v>27967507396</v>
      </c>
      <c r="DY217" s="335">
        <f t="shared" si="615"/>
        <v>30433808113</v>
      </c>
      <c r="DZ217" s="335">
        <f t="shared" si="615"/>
        <v>32900108830</v>
      </c>
      <c r="EA217" s="335">
        <f>SUM(EA218:EA222)</f>
        <v>38835400000</v>
      </c>
      <c r="EC217" s="474">
        <v>1000000</v>
      </c>
      <c r="ED217" s="474">
        <v>1000000</v>
      </c>
      <c r="EE217" s="474">
        <v>1000000</v>
      </c>
      <c r="EF217" s="474">
        <v>1000000</v>
      </c>
      <c r="EG217" s="474">
        <v>1000000</v>
      </c>
      <c r="EH217" s="474">
        <v>1000000</v>
      </c>
      <c r="EI217" s="474">
        <v>1000000</v>
      </c>
      <c r="EJ217" s="474">
        <v>1000000</v>
      </c>
      <c r="EK217" s="474">
        <v>1000000</v>
      </c>
      <c r="EL217" s="474">
        <v>1000000</v>
      </c>
      <c r="EM217" s="474">
        <v>1000000</v>
      </c>
      <c r="EN217" s="474">
        <v>1000000</v>
      </c>
      <c r="EP217" s="474">
        <v>1000000</v>
      </c>
      <c r="EQ217" s="474">
        <v>1000000</v>
      </c>
      <c r="ER217" s="474">
        <v>1000000</v>
      </c>
      <c r="ES217" s="474">
        <v>1000000</v>
      </c>
      <c r="ET217" s="474">
        <v>1000000</v>
      </c>
      <c r="EU217" s="474">
        <v>1000000</v>
      </c>
      <c r="EV217" s="474">
        <v>1000000</v>
      </c>
      <c r="EW217" s="474">
        <v>1000000</v>
      </c>
      <c r="EX217" s="474">
        <v>1000000</v>
      </c>
      <c r="EY217" s="474">
        <v>1000000</v>
      </c>
      <c r="EZ217" s="474">
        <v>1000000</v>
      </c>
      <c r="FA217" s="474">
        <v>1000000</v>
      </c>
    </row>
    <row r="218" spans="1:157" ht="21" customHeight="1">
      <c r="B218" s="1" t="s">
        <v>189</v>
      </c>
      <c r="C218" s="1" t="s">
        <v>190</v>
      </c>
      <c r="D218" s="1" t="s">
        <v>161</v>
      </c>
      <c r="E218" s="1" t="s">
        <v>162</v>
      </c>
      <c r="F218" s="1">
        <v>1</v>
      </c>
      <c r="G218" s="1" t="s">
        <v>161</v>
      </c>
      <c r="H218" s="1" t="s">
        <v>161</v>
      </c>
      <c r="I218" s="1" t="s">
        <v>161</v>
      </c>
      <c r="J218" s="1" t="s">
        <v>161</v>
      </c>
      <c r="K218" s="1" t="s">
        <v>161</v>
      </c>
      <c r="L218" s="1" t="s">
        <v>161</v>
      </c>
      <c r="M218" s="1" t="s">
        <v>161</v>
      </c>
      <c r="N218" s="1" t="s">
        <v>161</v>
      </c>
      <c r="O218" s="1" t="s">
        <v>161</v>
      </c>
      <c r="T218" s="291" t="s">
        <v>206</v>
      </c>
      <c r="U218" s="388"/>
      <c r="V218" s="170" t="s">
        <v>206</v>
      </c>
      <c r="W218" s="334">
        <f>(+SUMIFS('[1]SIIF 30 de Junio 2026'!$P$4:$P$749,'[1]SIIF 30 de Junio 2026'!$A$4:$A$749,$B218,'[1]SIIF 30 de Junio 2026'!$B$4:$B$749,$C218,'[1]SIIF 30 de Junio 2026'!$C$4:$C$749,$D218,'[1]SIIF 30 de Junio 2026'!$D$4:$D$749,$E218,'[1]SIIF 30 de Junio 2026'!$E$4:$E$749,$F218,'[1]SIIF 30 de Junio 2026'!$F$4:$F$749,$G218,'[1]SIIF 30 de Junio 2026'!$G$4:$G$749,$H218,'[1]SIIF 30 de Junio 2026'!$H$4:$H$749,$I218,'[1]SIIF 30 de Junio 2026'!$I$4:$I$749,$J218,'[1]SIIF 30 de Junio 2026'!$J$4:$J$749,$K218,'[1]SIIF 30 de Junio 2026'!$K$4:$K$749,$L218,'[1]SIIF 30 de Junio 2026'!$L$4:$L$749,$M218,'[1]SIIF 30 de Junio 2026'!$M$4:$M$749,$N218,'[1]SIIF 30 de Junio 2026'!$N$4:$N$749,$O218)/1000000)</f>
        <v>29012.5</v>
      </c>
      <c r="X218" s="290"/>
      <c r="Y218" s="334">
        <f>(+SUMIFS('[1]SIIF 30 de Junio 2026'!$R$4:$R$749,'[1]SIIF 30 de Junio 2026'!$A$4:$A$749,$B218,'[1]SIIF 30 de Junio 2026'!$B$4:$B$749,$C218,'[1]SIIF 30 de Junio 2026'!$C$4:$C$749,$D218,'[1]SIIF 30 de Junio 2026'!$D$4:$D$749,$E218,'[1]SIIF 30 de Junio 2026'!$E$4:$E$749,$F218,'[1]SIIF 30 de Junio 2026'!$F$4:$F$749,$G218,'[1]SIIF 30 de Junio 2026'!$G$4:$G$749,$H218,'[1]SIIF 30 de Junio 2026'!$H$4:$H$749,$I218,'[1]SIIF 30 de Junio 2026'!$I$4:$I$749,$J218,'[1]SIIF 30 de Junio 2026'!$J$4:$J$749,$K218,'[1]SIIF 30 de Junio 2026'!$K$4:$K$749,$L218,'[1]SIIF 30 de Junio 2026'!$L$4:$L$749,$M218,'[1]SIIF 30 de Junio 2026'!$M$4:$M$749,$N218,'[1]SIIF 30 de Junio 2026'!$N$4:$N$749,$O218)/1000000)</f>
        <v>191.90781999999999</v>
      </c>
      <c r="Z218" s="306"/>
      <c r="AA218" s="334">
        <f>(+SUMIFS('[1]SIIF 30 de Junio 2026'!$Q$4:$Q$749,'[1]SIIF 30 de Junio 2026'!$A$4:$A$749,$B218,'[1]SIIF 30 de Junio 2026'!$B$4:$B$749,$C218,'[1]SIIF 30 de Junio 2026'!$C$4:$C$749,$D218,'[1]SIIF 30 de Junio 2026'!$D$4:$D$749,$E218,'[1]SIIF 30 de Junio 2026'!$E$4:$E$749,$F218,'[1]SIIF 30 de Junio 2026'!$F$4:$F$749,$G218,'[1]SIIF 30 de Junio 2026'!$G$4:$G$749,$H218,'[1]SIIF 30 de Junio 2026'!$H$4:$H$749,$I218,'[1]SIIF 30 de Junio 2026'!$I$4:$I$749,$J218,'[1]SIIF 30 de Junio 2026'!$J$4:$J$749,$K218,'[1]SIIF 30 de Junio 2026'!$K$4:$K$749,$L218,'[1]SIIF 30 de Junio 2026'!$L$4:$L$749,$M218,'[1]SIIF 30 de Junio 2026'!$M$4:$M$749,$N218,'[1]SIIF 30 de Junio 2026'!$N$4:$N$749,$O218)/1000000)</f>
        <v>0</v>
      </c>
      <c r="AB218" s="290"/>
      <c r="AC218" s="290"/>
      <c r="AD218" s="397">
        <f>W218-Y218+AA218</f>
        <v>28820.59218</v>
      </c>
      <c r="AE218" s="334">
        <f>(+SUMIFS('[1]SIIF 30 de Junio 2026'!$T$4:$T$749,'[1]SIIF 30 de Junio 2026'!$A$4:$A$749,$B218,'[1]SIIF 30 de Junio 2026'!$B$4:$B$749,$C218,'[1]SIIF 30 de Junio 2026'!$C$4:$C$749,$D218,'[1]SIIF 30 de Junio 2026'!$D$4:$D$749,$E218,'[1]SIIF 30 de Junio 2026'!$E$4:$E$749,$F218,'[1]SIIF 30 de Junio 2026'!$F$4:$F$749,$G218,'[1]SIIF 30 de Junio 2026'!$G$4:$G$749,$H218,'[1]SIIF 30 de Junio 2026'!$H$4:$H$749,$I218,'[1]SIIF 30 de Junio 2026'!$I$4:$I$749,$J218,'[1]SIIF 30 de Junio 2026'!$J$4:$J$749,$K218,'[1]SIIF 30 de Junio 2026'!$K$4:$K$749,$L218,'[1]SIIF 30 de Junio 2026'!$L$4:$L$749,$M218,'[1]SIIF 30 de Junio 2026'!$M$4:$M$749,$N218,'[1]SIIF 30 de Junio 2026'!$N$4:$N$749,$O218)/1000000)</f>
        <v>1910.2</v>
      </c>
      <c r="AF218" s="334">
        <f>(+SUMIFS('[1]SIIF 30 de Junio 2026'!$U$4:$U$749,'[1]SIIF 30 de Junio 2026'!$A$4:$A$749,$B218,'[1]SIIF 30 de Junio 2026'!$B$4:$B$749,$C218,'[1]SIIF 30 de Junio 2026'!$C$4:$C$749,$D218,'[1]SIIF 30 de Junio 2026'!$D$4:$D$749,$E218,'[1]SIIF 30 de Junio 2026'!$E$4:$E$749,$F218,'[1]SIIF 30 de Junio 2026'!$F$4:$F$749,$G218,'[1]SIIF 30 de Junio 2026'!$G$4:$G$749,$H218,'[1]SIIF 30 de Junio 2026'!$H$4:$H$749,$I218,'[1]SIIF 30 de Junio 2026'!$I$4:$I$749,$J218,'[1]SIIF 30 de Junio 2026'!$J$4:$J$749,$K218,'[1]SIIF 30 de Junio 2026'!$K$4:$K$749,$L218,'[1]SIIF 30 de Junio 2026'!$L$4:$L$749,$M218,'[1]SIIF 30 de Junio 2026'!$M$4:$M$749,$N218,'[1]SIIF 30 de Junio 2026'!$N$4:$N$749,$O218)/1000000)</f>
        <v>26910.392179999999</v>
      </c>
      <c r="AG218" s="334">
        <f t="shared" ref="AG218:AG222" si="616">AD218-AE218-AF218</f>
        <v>0</v>
      </c>
      <c r="AH218" s="397">
        <f>+SUMIFS('[1]SIIF 30 de Junio 2026'!$W$4:$W$749,'[1]SIIF 30 de Junio 2026'!$A$4:$A$749,$B218,'[1]SIIF 30 de Junio 2026'!$B$4:$B$749,$C218,'[1]SIIF 30 de Junio 2026'!$C$4:$C$749,$D218,'[1]SIIF 30 de Junio 2026'!$D$4:$D$749,$E218,'[1]SIIF 30 de Junio 2026'!$E$4:$E$749,$F218,'[1]SIIF 30 de Junio 2026'!$F$4:$F$749,$G218,'[1]SIIF 30 de Junio 2026'!$G$4:$G$749,$H218,'[1]SIIF 30 de Junio 2026'!$H$4:$H$749,$I218,'[1]SIIF 30 de Junio 2026'!$I$4:$I$749,$J218,'[1]SIIF 30 de Junio 2026'!$J$4:$J$749,$K218,'[1]SIIF 30 de Junio 2026'!$K$4:$K$749,$L218,'[1]SIIF 30 de Junio 2026'!$L$4:$L$749,$M218,'[1]SIIF 30 de Junio 2026'!$M$4:$M$749,$N218,'[1]SIIF 30 de Junio 2026'!$N$4:$N$749,$O218)/1000000</f>
        <v>11973.447484</v>
      </c>
      <c r="AI218" s="173">
        <f>+AH218/AD218</f>
        <v>0.41544765663451405</v>
      </c>
      <c r="AJ218" s="212"/>
      <c r="AK218" s="240">
        <f>INDEX(CC218:CN218,MATCH($W$1,$CC$86:$CN$86,0))</f>
        <v>13271.420467</v>
      </c>
      <c r="AL218" s="240">
        <f>+AH218-AK218</f>
        <v>-1297.9729829999997</v>
      </c>
      <c r="AM218" s="166">
        <f t="shared" si="608"/>
        <v>0.45743801695820768</v>
      </c>
      <c r="AN218" s="397">
        <f>+SUMIFS('[1]SIIF 30 de Junio 2026'!$X$4:$X$749,'[1]SIIF 30 de Junio 2026'!$A$4:$A$749,$B218,'[1]SIIF 30 de Junio 2026'!$B$4:$B$749,$C218,'[1]SIIF 30 de Junio 2026'!$C$4:$C$749,$D218,'[1]SIIF 30 de Junio 2026'!$D$4:$D$749,$E218,'[1]SIIF 30 de Junio 2026'!$E$4:$E$749,$F218,'[1]SIIF 30 de Junio 2026'!$F$4:$F$749,$G218,'[1]SIIF 30 de Junio 2026'!$G$4:$G$749,$H218,'[1]SIIF 30 de Junio 2026'!$H$4:$H$749,$I218,'[1]SIIF 30 de Junio 2026'!$I$4:$I$749,$J218,'[1]SIIF 30 de Junio 2026'!$J$4:$J$749,$K218,'[1]SIIF 30 de Junio 2026'!$K$4:$K$749,$L218,'[1]SIIF 30 de Junio 2026'!$L$4:$L$749,$M218,'[1]SIIF 30 de Junio 2026'!$M$4:$M$749,$N218,'[1]SIIF 30 de Junio 2026'!$N$4:$N$749,$O218)/1000000</f>
        <v>11973.447484</v>
      </c>
      <c r="AO218" s="173">
        <f>+AN218/AD218</f>
        <v>0.41544765663451405</v>
      </c>
      <c r="AP218" s="212"/>
      <c r="AQ218" s="240">
        <f>INDEX(CP218:DA218,MATCH($W$1,$CP$86:$DA$86,0))</f>
        <v>13271.420467</v>
      </c>
      <c r="AR218" s="240">
        <f t="shared" ref="AR218:AR222" si="617">+AN218-AQ218</f>
        <v>-1297.9729829999997</v>
      </c>
      <c r="AS218" s="166">
        <f t="shared" si="609"/>
        <v>0.45743801695820768</v>
      </c>
      <c r="AT218" s="397">
        <f>+SUMIFS('[1]SIIF 30 de Junio 2026'!$Z$4:$Z$749,'[1]SIIF 30 de Junio 2026'!$A$4:$A$749,$B218,'[1]SIIF 30 de Junio 2026'!$B$4:$B$749,$C218,'[1]SIIF 30 de Junio 2026'!$C$4:$C$749,$D218,'[1]SIIF 30 de Junio 2026'!$D$4:$D$749,$E218,'[1]SIIF 30 de Junio 2026'!$E$4:$E$749,$F218,'[1]SIIF 30 de Junio 2026'!$F$4:$F$749,$G218,'[1]SIIF 30 de Junio 2026'!$G$4:$G$749,$H218,'[1]SIIF 30 de Junio 2026'!$H$4:$H$749,$I218,'[1]SIIF 30 de Junio 2026'!$I$4:$I$749,$J218,'[1]SIIF 30 de Junio 2026'!$J$4:$J$749,$K218,'[1]SIIF 30 de Junio 2026'!$K$4:$K$749,$L218,'[1]SIIF 30 de Junio 2026'!$L$4:$L$749,$M218,'[1]SIIF 30 de Junio 2026'!$M$4:$M$749,$N218,'[1]SIIF 30 de Junio 2026'!$N$4:$N$749,$O218)/1000000</f>
        <v>11504.725385</v>
      </c>
      <c r="AU218" s="173">
        <f>+AT218/AD218</f>
        <v>0.39918421221697464</v>
      </c>
      <c r="AV218" s="397">
        <f>+AD218-AH218</f>
        <v>16847.144695999999</v>
      </c>
      <c r="AW218" s="332">
        <f>+AH218-AN218</f>
        <v>0</v>
      </c>
      <c r="AX218" s="333">
        <f t="shared" ref="AX218:AX225" si="618">+AD218-AN218</f>
        <v>16847.144695999999</v>
      </c>
      <c r="AY218" s="366"/>
      <c r="AZ218" s="186">
        <f>AD218*AS218</f>
        <v>13183.634534380428</v>
      </c>
      <c r="BA218" s="168">
        <f>IF(AND(AZ218=0,AN218&gt;AZ218),1,IFERROR(AN218/AZ218,1))</f>
        <v>0.90820535511474565</v>
      </c>
      <c r="BC218" s="246">
        <v>6.9399442929771654E-2</v>
      </c>
      <c r="BD218" s="246">
        <v>0.13821274398965963</v>
      </c>
      <c r="BE218" s="246">
        <v>0.20702604504954761</v>
      </c>
      <c r="BF218" s="246">
        <v>0.27583934610943561</v>
      </c>
      <c r="BG218" s="246">
        <v>0.38400748687634639</v>
      </c>
      <c r="BH218" s="246">
        <v>0.45743801695820768</v>
      </c>
      <c r="BI218" s="246">
        <v>0.53086854704006892</v>
      </c>
      <c r="BJ218" s="246">
        <v>0.60429907712193021</v>
      </c>
      <c r="BK218" s="246">
        <v>0.6777296072037915</v>
      </c>
      <c r="BL218" s="246">
        <v>0.75116013728565278</v>
      </c>
      <c r="BM218" s="246">
        <v>0.82459066736751396</v>
      </c>
      <c r="BN218" s="246">
        <v>1</v>
      </c>
      <c r="BP218" s="246">
        <v>6.9399442929771654E-2</v>
      </c>
      <c r="BQ218" s="246">
        <v>0.13821274398965963</v>
      </c>
      <c r="BR218" s="246">
        <v>0.20702604504954761</v>
      </c>
      <c r="BS218" s="246">
        <v>0.27583934610943561</v>
      </c>
      <c r="BT218" s="246">
        <v>0.38400748687634639</v>
      </c>
      <c r="BU218" s="246">
        <v>0.45743801695820768</v>
      </c>
      <c r="BV218" s="246">
        <v>0.53086854704006892</v>
      </c>
      <c r="BW218" s="246">
        <v>0.60429907712193021</v>
      </c>
      <c r="BX218" s="246">
        <v>0.6777296072037915</v>
      </c>
      <c r="BY218" s="246">
        <v>0.75116013728565278</v>
      </c>
      <c r="BZ218" s="246">
        <v>0.82459066736751396</v>
      </c>
      <c r="CA218" s="246">
        <v>1</v>
      </c>
      <c r="CC218" s="452">
        <f t="shared" ref="CC218:CN222" si="619">DC218/EC218</f>
        <v>2013.4513380000001</v>
      </c>
      <c r="CD218" s="452">
        <f t="shared" si="619"/>
        <v>4009.8972349999999</v>
      </c>
      <c r="CE218" s="452">
        <f t="shared" si="619"/>
        <v>6006.343132</v>
      </c>
      <c r="CF218" s="452">
        <f t="shared" si="619"/>
        <v>8002.7890289999996</v>
      </c>
      <c r="CG218" s="452">
        <f t="shared" si="619"/>
        <v>11141.017212999999</v>
      </c>
      <c r="CH218" s="452">
        <f t="shared" si="619"/>
        <v>13271.420467</v>
      </c>
      <c r="CI218" s="452">
        <f t="shared" si="619"/>
        <v>15401.823721000001</v>
      </c>
      <c r="CJ218" s="452">
        <f t="shared" si="619"/>
        <v>17532.226975000001</v>
      </c>
      <c r="CK218" s="452">
        <f t="shared" si="619"/>
        <v>19662.630228999999</v>
      </c>
      <c r="CL218" s="452">
        <f t="shared" si="619"/>
        <v>21793.033482999999</v>
      </c>
      <c r="CM218" s="452">
        <f t="shared" si="619"/>
        <v>23923.436737</v>
      </c>
      <c r="CN218" s="452">
        <f t="shared" si="619"/>
        <v>29012.5</v>
      </c>
      <c r="CP218" s="453">
        <f t="shared" ref="CP218:DA222" si="620">DP218/EP218</f>
        <v>2013.4513380000001</v>
      </c>
      <c r="CQ218" s="453">
        <f t="shared" si="620"/>
        <v>4009.8972349999999</v>
      </c>
      <c r="CR218" s="453">
        <f t="shared" si="620"/>
        <v>6006.343132</v>
      </c>
      <c r="CS218" s="453">
        <f t="shared" si="620"/>
        <v>8002.7890289999996</v>
      </c>
      <c r="CT218" s="453">
        <f t="shared" si="620"/>
        <v>11141.017212999999</v>
      </c>
      <c r="CU218" s="453">
        <f t="shared" si="620"/>
        <v>13271.420467</v>
      </c>
      <c r="CV218" s="453">
        <f t="shared" si="620"/>
        <v>15401.823721000001</v>
      </c>
      <c r="CW218" s="453">
        <f t="shared" si="620"/>
        <v>17532.226975000001</v>
      </c>
      <c r="CX218" s="453">
        <f t="shared" si="620"/>
        <v>19662.630228999999</v>
      </c>
      <c r="CY218" s="453">
        <f t="shared" si="620"/>
        <v>21793.033482999999</v>
      </c>
      <c r="CZ218" s="453">
        <f t="shared" si="620"/>
        <v>23923.436737</v>
      </c>
      <c r="DA218" s="453">
        <f t="shared" si="620"/>
        <v>29012.5</v>
      </c>
      <c r="DC218" s="453">
        <v>2013451338</v>
      </c>
      <c r="DD218" s="453">
        <v>4009897235</v>
      </c>
      <c r="DE218" s="453">
        <v>6006343132</v>
      </c>
      <c r="DF218" s="453">
        <v>8002789029</v>
      </c>
      <c r="DG218" s="453">
        <v>11141017213</v>
      </c>
      <c r="DH218" s="453">
        <v>13271420467</v>
      </c>
      <c r="DI218" s="453">
        <v>15401823721</v>
      </c>
      <c r="DJ218" s="453">
        <v>17532226975</v>
      </c>
      <c r="DK218" s="453">
        <v>19662630229</v>
      </c>
      <c r="DL218" s="453">
        <v>21793033483</v>
      </c>
      <c r="DM218" s="453">
        <v>23923436737</v>
      </c>
      <c r="DN218" s="453">
        <v>29012500000</v>
      </c>
      <c r="DP218" s="453">
        <v>2013451338</v>
      </c>
      <c r="DQ218" s="453">
        <v>4009897235</v>
      </c>
      <c r="DR218" s="453">
        <v>6006343132</v>
      </c>
      <c r="DS218" s="453">
        <v>8002789029</v>
      </c>
      <c r="DT218" s="453">
        <v>11141017213</v>
      </c>
      <c r="DU218" s="453">
        <v>13271420467</v>
      </c>
      <c r="DV218" s="453">
        <v>15401823721</v>
      </c>
      <c r="DW218" s="453">
        <v>17532226975</v>
      </c>
      <c r="DX218" s="453">
        <v>19662630229</v>
      </c>
      <c r="DY218" s="453">
        <v>21793033483</v>
      </c>
      <c r="DZ218" s="453">
        <v>23923436737</v>
      </c>
      <c r="EA218" s="453">
        <v>29012500000</v>
      </c>
      <c r="EC218" s="453">
        <v>1000000</v>
      </c>
      <c r="ED218" s="453">
        <v>1000000</v>
      </c>
      <c r="EE218" s="453">
        <v>1000000</v>
      </c>
      <c r="EF218" s="453">
        <v>1000000</v>
      </c>
      <c r="EG218" s="453">
        <v>1000000</v>
      </c>
      <c r="EH218" s="453">
        <v>1000000</v>
      </c>
      <c r="EI218" s="453">
        <v>1000000</v>
      </c>
      <c r="EJ218" s="453">
        <v>1000000</v>
      </c>
      <c r="EK218" s="453">
        <v>1000000</v>
      </c>
      <c r="EL218" s="453">
        <v>1000000</v>
      </c>
      <c r="EM218" s="453">
        <v>1000000</v>
      </c>
      <c r="EN218" s="453">
        <v>1000000</v>
      </c>
      <c r="EP218" s="453">
        <v>1000000</v>
      </c>
      <c r="EQ218" s="453">
        <v>1000000</v>
      </c>
      <c r="ER218" s="453">
        <v>1000000</v>
      </c>
      <c r="ES218" s="453">
        <v>1000000</v>
      </c>
      <c r="ET218" s="453">
        <v>1000000</v>
      </c>
      <c r="EU218" s="453">
        <v>1000000</v>
      </c>
      <c r="EV218" s="453">
        <v>1000000</v>
      </c>
      <c r="EW218" s="453">
        <v>1000000</v>
      </c>
      <c r="EX218" s="453">
        <v>1000000</v>
      </c>
      <c r="EY218" s="453">
        <v>1000000</v>
      </c>
      <c r="EZ218" s="453">
        <v>1000000</v>
      </c>
      <c r="FA218" s="453">
        <v>1000000</v>
      </c>
    </row>
    <row r="219" spans="1:157" ht="21" customHeight="1">
      <c r="B219" s="1" t="s">
        <v>189</v>
      </c>
      <c r="C219" s="1" t="s">
        <v>190</v>
      </c>
      <c r="D219" s="1" t="s">
        <v>161</v>
      </c>
      <c r="E219" s="1" t="s">
        <v>162</v>
      </c>
      <c r="F219" s="1">
        <v>2</v>
      </c>
      <c r="G219" s="1" t="s">
        <v>161</v>
      </c>
      <c r="H219" s="1" t="s">
        <v>161</v>
      </c>
      <c r="I219" s="1" t="s">
        <v>161</v>
      </c>
      <c r="J219" s="1" t="s">
        <v>161</v>
      </c>
      <c r="K219" s="1" t="s">
        <v>161</v>
      </c>
      <c r="L219" s="1" t="s">
        <v>161</v>
      </c>
      <c r="M219" s="1" t="s">
        <v>161</v>
      </c>
      <c r="N219" s="1" t="s">
        <v>161</v>
      </c>
      <c r="O219" s="1" t="s">
        <v>161</v>
      </c>
      <c r="T219" s="291" t="s">
        <v>165</v>
      </c>
      <c r="U219" s="388"/>
      <c r="V219" s="170" t="s">
        <v>165</v>
      </c>
      <c r="W219" s="334">
        <f>(+SUMIFS('[1]SIIF 30 de Junio 2026'!$P$4:$P$749,'[1]SIIF 30 de Junio 2026'!$A$4:$A$749,$B219,'[1]SIIF 30 de Junio 2026'!$B$4:$B$749,$C219,'[1]SIIF 30 de Junio 2026'!$C$4:$C$749,$D219,'[1]SIIF 30 de Junio 2026'!$D$4:$D$749,$E219,'[1]SIIF 30 de Junio 2026'!$E$4:$E$749,$F219,'[1]SIIF 30 de Junio 2026'!$F$4:$F$749,$G219,'[1]SIIF 30 de Junio 2026'!$G$4:$G$749,$H219,'[1]SIIF 30 de Junio 2026'!$H$4:$H$749,$I219,'[1]SIIF 30 de Junio 2026'!$I$4:$I$749,$J219,'[1]SIIF 30 de Junio 2026'!$J$4:$J$749,$K219,'[1]SIIF 30 de Junio 2026'!$K$4:$K$749,$L219,'[1]SIIF 30 de Junio 2026'!$L$4:$L$749,$M219,'[1]SIIF 30 de Junio 2026'!$M$4:$M$749,$N219,'[1]SIIF 30 de Junio 2026'!$N$4:$N$749,$O219)/1000000)</f>
        <v>4055.7</v>
      </c>
      <c r="X219" s="290"/>
      <c r="Y219" s="334">
        <f>(+SUMIFS('[1]SIIF 30 de Junio 2026'!$R$4:$R$749,'[1]SIIF 30 de Junio 2026'!$A$4:$A$749,$B219,'[1]SIIF 30 de Junio 2026'!$B$4:$B$749,$C219,'[1]SIIF 30 de Junio 2026'!$C$4:$C$749,$D219,'[1]SIIF 30 de Junio 2026'!$D$4:$D$749,$E219,'[1]SIIF 30 de Junio 2026'!$E$4:$E$749,$F219,'[1]SIIF 30 de Junio 2026'!$F$4:$F$749,$G219,'[1]SIIF 30 de Junio 2026'!$G$4:$G$749,$H219,'[1]SIIF 30 de Junio 2026'!$H$4:$H$749,$I219,'[1]SIIF 30 de Junio 2026'!$I$4:$I$749,$J219,'[1]SIIF 30 de Junio 2026'!$J$4:$J$749,$K219,'[1]SIIF 30 de Junio 2026'!$K$4:$K$749,$L219,'[1]SIIF 30 de Junio 2026'!$L$4:$L$749,$M219,'[1]SIIF 30 de Junio 2026'!$M$4:$M$749,$N219,'[1]SIIF 30 de Junio 2026'!$N$4:$N$749,$O219)/1000000)</f>
        <v>0</v>
      </c>
      <c r="Z219" s="290"/>
      <c r="AA219" s="334">
        <f>(+SUMIFS('[1]SIIF 30 de Junio 2026'!$Q$4:$Q$749,'[1]SIIF 30 de Junio 2026'!$A$4:$A$749,$B219,'[1]SIIF 30 de Junio 2026'!$B$4:$B$749,$C219,'[1]SIIF 30 de Junio 2026'!$C$4:$C$749,$D219,'[1]SIIF 30 de Junio 2026'!$D$4:$D$749,$E219,'[1]SIIF 30 de Junio 2026'!$E$4:$E$749,$F219,'[1]SIIF 30 de Junio 2026'!$F$4:$F$749,$G219,'[1]SIIF 30 de Junio 2026'!$G$4:$G$749,$H219,'[1]SIIF 30 de Junio 2026'!$H$4:$H$749,$I219,'[1]SIIF 30 de Junio 2026'!$I$4:$I$749,$J219,'[1]SIIF 30 de Junio 2026'!$J$4:$J$749,$K219,'[1]SIIF 30 de Junio 2026'!$K$4:$K$749,$L219,'[1]SIIF 30 de Junio 2026'!$L$4:$L$749,$M219,'[1]SIIF 30 de Junio 2026'!$M$4:$M$749,$N219,'[1]SIIF 30 de Junio 2026'!$N$4:$N$749,$O219)/1000000)</f>
        <v>0</v>
      </c>
      <c r="AB219" s="290"/>
      <c r="AC219" s="290"/>
      <c r="AD219" s="397">
        <f>W219-Y219+AA219</f>
        <v>4055.7</v>
      </c>
      <c r="AE219" s="334">
        <f>(+SUMIFS('[1]SIIF 30 de Junio 2026'!$T$4:$T$749,'[1]SIIF 30 de Junio 2026'!$A$4:$A$749,$B219,'[1]SIIF 30 de Junio 2026'!$B$4:$B$749,$C219,'[1]SIIF 30 de Junio 2026'!$C$4:$C$749,$D219,'[1]SIIF 30 de Junio 2026'!$D$4:$D$749,$E219,'[1]SIIF 30 de Junio 2026'!$E$4:$E$749,$F219,'[1]SIIF 30 de Junio 2026'!$F$4:$F$749,$G219,'[1]SIIF 30 de Junio 2026'!$G$4:$G$749,$H219,'[1]SIIF 30 de Junio 2026'!$H$4:$H$749,$I219,'[1]SIIF 30 de Junio 2026'!$I$4:$I$749,$J219,'[1]SIIF 30 de Junio 2026'!$J$4:$J$749,$K219,'[1]SIIF 30 de Junio 2026'!$K$4:$K$749,$L219,'[1]SIIF 30 de Junio 2026'!$L$4:$L$749,$M219,'[1]SIIF 30 de Junio 2026'!$M$4:$M$749,$N219,'[1]SIIF 30 de Junio 2026'!$N$4:$N$749,$O219)/1000000)</f>
        <v>0</v>
      </c>
      <c r="AF219" s="334">
        <f>(+SUMIFS('[1]SIIF 30 de Junio 2026'!$U$4:$U$749,'[1]SIIF 30 de Junio 2026'!$A$4:$A$749,$B219,'[1]SIIF 30 de Junio 2026'!$B$4:$B$749,$C219,'[1]SIIF 30 de Junio 2026'!$C$4:$C$749,$D219,'[1]SIIF 30 de Junio 2026'!$D$4:$D$749,$E219,'[1]SIIF 30 de Junio 2026'!$E$4:$E$749,$F219,'[1]SIIF 30 de Junio 2026'!$F$4:$F$749,$G219,'[1]SIIF 30 de Junio 2026'!$G$4:$G$749,$H219,'[1]SIIF 30 de Junio 2026'!$H$4:$H$749,$I219,'[1]SIIF 30 de Junio 2026'!$I$4:$I$749,$J219,'[1]SIIF 30 de Junio 2026'!$J$4:$J$749,$K219,'[1]SIIF 30 de Junio 2026'!$K$4:$K$749,$L219,'[1]SIIF 30 de Junio 2026'!$L$4:$L$749,$M219,'[1]SIIF 30 de Junio 2026'!$M$4:$M$749,$N219,'[1]SIIF 30 de Junio 2026'!$N$4:$N$749,$O219)/1000000)</f>
        <v>3343.4152386799997</v>
      </c>
      <c r="AG219" s="334">
        <f t="shared" si="616"/>
        <v>712.28476132000014</v>
      </c>
      <c r="AH219" s="397">
        <f>+SUMIFS('[1]SIIF 30 de Junio 2026'!$W$4:$W$749,'[1]SIIF 30 de Junio 2026'!$A$4:$A$749,$B219,'[1]SIIF 30 de Junio 2026'!$B$4:$B$749,$C219,'[1]SIIF 30 de Junio 2026'!$C$4:$C$749,$D219,'[1]SIIF 30 de Junio 2026'!$D$4:$D$749,$E219,'[1]SIIF 30 de Junio 2026'!$E$4:$E$749,$F219,'[1]SIIF 30 de Junio 2026'!$F$4:$F$749,$G219,'[1]SIIF 30 de Junio 2026'!$G$4:$G$749,$H219,'[1]SIIF 30 de Junio 2026'!$H$4:$H$749,$I219,'[1]SIIF 30 de Junio 2026'!$I$4:$I$749,$J219,'[1]SIIF 30 de Junio 2026'!$J$4:$J$749,$K219,'[1]SIIF 30 de Junio 2026'!$K$4:$K$749,$L219,'[1]SIIF 30 de Junio 2026'!$L$4:$L$749,$M219,'[1]SIIF 30 de Junio 2026'!$M$4:$M$749,$N219,'[1]SIIF 30 de Junio 2026'!$N$4:$N$749,$O219)/1000000</f>
        <v>2999.6396456799998</v>
      </c>
      <c r="AI219" s="173">
        <f>+AH219/AD219</f>
        <v>0.73961083060384147</v>
      </c>
      <c r="AJ219" s="212"/>
      <c r="AK219" s="240">
        <f>INDEX(CC219:CN219,MATCH($W$1,$CC$86:$CN$86,0))</f>
        <v>3335.8972010000002</v>
      </c>
      <c r="AL219" s="240">
        <f t="shared" ref="AL219:AL222" si="621">+AH219-AK219</f>
        <v>-336.25755532000039</v>
      </c>
      <c r="AM219" s="166">
        <f t="shared" si="608"/>
        <v>0.8225206995093326</v>
      </c>
      <c r="AN219" s="397">
        <f>+SUMIFS('[1]SIIF 30 de Junio 2026'!$X$4:$X$749,'[1]SIIF 30 de Junio 2026'!$A$4:$A$749,$B219,'[1]SIIF 30 de Junio 2026'!$B$4:$B$749,$C219,'[1]SIIF 30 de Junio 2026'!$C$4:$C$749,$D219,'[1]SIIF 30 de Junio 2026'!$D$4:$D$749,$E219,'[1]SIIF 30 de Junio 2026'!$E$4:$E$749,$F219,'[1]SIIF 30 de Junio 2026'!$F$4:$F$749,$G219,'[1]SIIF 30 de Junio 2026'!$G$4:$G$749,$H219,'[1]SIIF 30 de Junio 2026'!$H$4:$H$749,$I219,'[1]SIIF 30 de Junio 2026'!$I$4:$I$749,$J219,'[1]SIIF 30 de Junio 2026'!$J$4:$J$749,$K219,'[1]SIIF 30 de Junio 2026'!$K$4:$K$749,$L219,'[1]SIIF 30 de Junio 2026'!$L$4:$L$749,$M219,'[1]SIIF 30 de Junio 2026'!$M$4:$M$749,$N219,'[1]SIIF 30 de Junio 2026'!$N$4:$N$749,$O219)/1000000</f>
        <v>1279.67812942</v>
      </c>
      <c r="AO219" s="173">
        <f>+AN219/AD219</f>
        <v>0.31552583510121557</v>
      </c>
      <c r="AP219" s="212"/>
      <c r="AQ219" s="240">
        <f>INDEX(CP219:DA219,MATCH($W$1,$CP$86:$DA$86,0))</f>
        <v>1870.3347759999999</v>
      </c>
      <c r="AR219" s="240">
        <f t="shared" si="617"/>
        <v>-590.65664657999992</v>
      </c>
      <c r="AS219" s="166">
        <f t="shared" si="609"/>
        <v>0.46116201296940107</v>
      </c>
      <c r="AT219" s="397">
        <f>+SUMIFS('[1]SIIF 30 de Junio 2026'!$Z$4:$Z$749,'[1]SIIF 30 de Junio 2026'!$A$4:$A$749,$B219,'[1]SIIF 30 de Junio 2026'!$B$4:$B$749,$C219,'[1]SIIF 30 de Junio 2026'!$C$4:$C$749,$D219,'[1]SIIF 30 de Junio 2026'!$D$4:$D$749,$E219,'[1]SIIF 30 de Junio 2026'!$E$4:$E$749,$F219,'[1]SIIF 30 de Junio 2026'!$F$4:$F$749,$G219,'[1]SIIF 30 de Junio 2026'!$G$4:$G$749,$H219,'[1]SIIF 30 de Junio 2026'!$H$4:$H$749,$I219,'[1]SIIF 30 de Junio 2026'!$I$4:$I$749,$J219,'[1]SIIF 30 de Junio 2026'!$J$4:$J$749,$K219,'[1]SIIF 30 de Junio 2026'!$K$4:$K$749,$L219,'[1]SIIF 30 de Junio 2026'!$L$4:$L$749,$M219,'[1]SIIF 30 de Junio 2026'!$M$4:$M$749,$N219,'[1]SIIF 30 de Junio 2026'!$N$4:$N$749,$O219)/1000000</f>
        <v>1258.99242701</v>
      </c>
      <c r="AU219" s="173">
        <f>+AT219/AD219</f>
        <v>0.31042543260349631</v>
      </c>
      <c r="AV219" s="397">
        <f>+AD219-AH219</f>
        <v>1056.06035432</v>
      </c>
      <c r="AW219" s="332">
        <f>+AH219-AN219</f>
        <v>1719.9615162599998</v>
      </c>
      <c r="AX219" s="333">
        <f t="shared" si="618"/>
        <v>2776.0218705799998</v>
      </c>
      <c r="AY219" s="366"/>
      <c r="AZ219" s="186">
        <f>AD219*AS219</f>
        <v>1870.3347759999999</v>
      </c>
      <c r="BA219" s="168">
        <f>IF(AND(AZ219=0,AN219&gt;AZ219),1,IFERROR(AN219/AZ219,1))</f>
        <v>0.68419736714557033</v>
      </c>
      <c r="BC219" s="246">
        <v>0.60671882905540353</v>
      </c>
      <c r="BD219" s="246">
        <v>0.68342081638188223</v>
      </c>
      <c r="BE219" s="246">
        <v>0.74151081712158196</v>
      </c>
      <c r="BF219" s="246">
        <v>0.77863747145992057</v>
      </c>
      <c r="BG219" s="246">
        <v>0.81182069950933256</v>
      </c>
      <c r="BH219" s="246">
        <v>0.8225206995093326</v>
      </c>
      <c r="BI219" s="246">
        <v>0.83322069950933253</v>
      </c>
      <c r="BJ219" s="246">
        <v>0.84392069950933257</v>
      </c>
      <c r="BK219" s="246">
        <v>0.87462936977587102</v>
      </c>
      <c r="BL219" s="246">
        <v>0.91281065956554974</v>
      </c>
      <c r="BM219" s="246">
        <v>0.92351065956554967</v>
      </c>
      <c r="BN219" s="246">
        <v>1</v>
      </c>
      <c r="BP219" s="246">
        <v>5.0559902359641987E-2</v>
      </c>
      <c r="BQ219" s="246">
        <v>0.13268032448159381</v>
      </c>
      <c r="BR219" s="246">
        <v>0.21480074660354562</v>
      </c>
      <c r="BS219" s="246">
        <v>0.29692116872549745</v>
      </c>
      <c r="BT219" s="246">
        <v>0.37904159084744926</v>
      </c>
      <c r="BU219" s="246">
        <v>0.46116201296940107</v>
      </c>
      <c r="BV219" s="246">
        <v>0.54328243509135288</v>
      </c>
      <c r="BW219" s="246">
        <v>0.62540285721330469</v>
      </c>
      <c r="BX219" s="246">
        <v>0.70752327933525661</v>
      </c>
      <c r="BY219" s="246">
        <v>0.78964370145720841</v>
      </c>
      <c r="BZ219" s="246">
        <v>0.87176412357916022</v>
      </c>
      <c r="CA219" s="246">
        <v>1</v>
      </c>
      <c r="CC219" s="452">
        <f t="shared" si="619"/>
        <v>2460.6695549999999</v>
      </c>
      <c r="CD219" s="452">
        <f t="shared" si="619"/>
        <v>2771.7498049999999</v>
      </c>
      <c r="CE219" s="452">
        <f t="shared" si="619"/>
        <v>3007.345421</v>
      </c>
      <c r="CF219" s="452">
        <f t="shared" si="619"/>
        <v>3157.919993</v>
      </c>
      <c r="CG219" s="452">
        <f t="shared" si="619"/>
        <v>3292.5012109999998</v>
      </c>
      <c r="CH219" s="452">
        <f t="shared" si="619"/>
        <v>3335.8972010000002</v>
      </c>
      <c r="CI219" s="452">
        <f t="shared" si="619"/>
        <v>3379.2931910000002</v>
      </c>
      <c r="CJ219" s="452">
        <f t="shared" si="619"/>
        <v>3422.6891810000002</v>
      </c>
      <c r="CK219" s="452">
        <f t="shared" si="619"/>
        <v>3547.2343350000001</v>
      </c>
      <c r="CL219" s="452">
        <f t="shared" si="619"/>
        <v>3702.0861920000002</v>
      </c>
      <c r="CM219" s="452">
        <f t="shared" si="619"/>
        <v>3745.4821820000002</v>
      </c>
      <c r="CN219" s="452">
        <f t="shared" si="619"/>
        <v>4055.7</v>
      </c>
      <c r="CP219" s="453">
        <f t="shared" si="620"/>
        <v>205.05579599999999</v>
      </c>
      <c r="CQ219" s="453">
        <f t="shared" si="620"/>
        <v>538.11159199999997</v>
      </c>
      <c r="CR219" s="453">
        <f t="shared" si="620"/>
        <v>871.16738799999996</v>
      </c>
      <c r="CS219" s="453">
        <f t="shared" si="620"/>
        <v>1204.2231839999999</v>
      </c>
      <c r="CT219" s="453">
        <f t="shared" si="620"/>
        <v>1537.27898</v>
      </c>
      <c r="CU219" s="453">
        <f t="shared" si="620"/>
        <v>1870.3347759999999</v>
      </c>
      <c r="CV219" s="453">
        <f t="shared" si="620"/>
        <v>2203.3905719999998</v>
      </c>
      <c r="CW219" s="453">
        <f t="shared" si="620"/>
        <v>2536.4463679999999</v>
      </c>
      <c r="CX219" s="453">
        <f t="shared" si="620"/>
        <v>2869.502164</v>
      </c>
      <c r="CY219" s="453">
        <f t="shared" si="620"/>
        <v>3202.5579600000001</v>
      </c>
      <c r="CZ219" s="453">
        <f t="shared" si="620"/>
        <v>3535.6137560000002</v>
      </c>
      <c r="DA219" s="453">
        <f t="shared" si="620"/>
        <v>4055.7</v>
      </c>
      <c r="DC219" s="453">
        <v>2460669555</v>
      </c>
      <c r="DD219" s="453">
        <v>2771749805</v>
      </c>
      <c r="DE219" s="453">
        <v>3007345421</v>
      </c>
      <c r="DF219" s="453">
        <v>3157919993</v>
      </c>
      <c r="DG219" s="453">
        <v>3292501211</v>
      </c>
      <c r="DH219" s="453">
        <v>3335897201</v>
      </c>
      <c r="DI219" s="453">
        <v>3379293191</v>
      </c>
      <c r="DJ219" s="453">
        <v>3422689181</v>
      </c>
      <c r="DK219" s="453">
        <v>3547234335</v>
      </c>
      <c r="DL219" s="453">
        <v>3702086192</v>
      </c>
      <c r="DM219" s="453">
        <v>3745482182</v>
      </c>
      <c r="DN219" s="453">
        <v>4055700000</v>
      </c>
      <c r="DP219" s="453">
        <v>205055796</v>
      </c>
      <c r="DQ219" s="453">
        <v>538111592</v>
      </c>
      <c r="DR219" s="453">
        <v>871167388</v>
      </c>
      <c r="DS219" s="453">
        <v>1204223184</v>
      </c>
      <c r="DT219" s="453">
        <v>1537278980</v>
      </c>
      <c r="DU219" s="453">
        <v>1870334776</v>
      </c>
      <c r="DV219" s="453">
        <v>2203390572</v>
      </c>
      <c r="DW219" s="453">
        <v>2536446368</v>
      </c>
      <c r="DX219" s="453">
        <v>2869502164</v>
      </c>
      <c r="DY219" s="453">
        <v>3202557960</v>
      </c>
      <c r="DZ219" s="453">
        <v>3535613756</v>
      </c>
      <c r="EA219" s="453">
        <v>4055700000</v>
      </c>
      <c r="EC219" s="453">
        <v>1000000</v>
      </c>
      <c r="ED219" s="453">
        <v>1000000</v>
      </c>
      <c r="EE219" s="453">
        <v>1000000</v>
      </c>
      <c r="EF219" s="453">
        <v>1000000</v>
      </c>
      <c r="EG219" s="453">
        <v>1000000</v>
      </c>
      <c r="EH219" s="453">
        <v>1000000</v>
      </c>
      <c r="EI219" s="453">
        <v>1000000</v>
      </c>
      <c r="EJ219" s="453">
        <v>1000000</v>
      </c>
      <c r="EK219" s="453">
        <v>1000000</v>
      </c>
      <c r="EL219" s="453">
        <v>1000000</v>
      </c>
      <c r="EM219" s="453">
        <v>1000000</v>
      </c>
      <c r="EN219" s="453">
        <v>1000000</v>
      </c>
      <c r="EP219" s="453">
        <v>1000000</v>
      </c>
      <c r="EQ219" s="453">
        <v>1000000</v>
      </c>
      <c r="ER219" s="453">
        <v>1000000</v>
      </c>
      <c r="ES219" s="453">
        <v>1000000</v>
      </c>
      <c r="ET219" s="453">
        <v>1000000</v>
      </c>
      <c r="EU219" s="453">
        <v>1000000</v>
      </c>
      <c r="EV219" s="453">
        <v>1000000</v>
      </c>
      <c r="EW219" s="453">
        <v>1000000</v>
      </c>
      <c r="EX219" s="453">
        <v>1000000</v>
      </c>
      <c r="EY219" s="453">
        <v>1000000</v>
      </c>
      <c r="EZ219" s="453">
        <v>1000000</v>
      </c>
      <c r="FA219" s="453">
        <v>1000000</v>
      </c>
    </row>
    <row r="220" spans="1:157" ht="20.25" customHeight="1">
      <c r="B220" s="1" t="s">
        <v>189</v>
      </c>
      <c r="C220" s="1" t="s">
        <v>190</v>
      </c>
      <c r="D220" s="1" t="s">
        <v>161</v>
      </c>
      <c r="E220" s="1" t="s">
        <v>162</v>
      </c>
      <c r="F220" s="1">
        <v>3</v>
      </c>
      <c r="G220" s="1" t="s">
        <v>161</v>
      </c>
      <c r="H220" s="1" t="s">
        <v>161</v>
      </c>
      <c r="I220" s="1" t="s">
        <v>161</v>
      </c>
      <c r="J220" s="1" t="s">
        <v>161</v>
      </c>
      <c r="K220" s="1" t="s">
        <v>161</v>
      </c>
      <c r="L220" s="1" t="s">
        <v>161</v>
      </c>
      <c r="M220" s="1" t="s">
        <v>161</v>
      </c>
      <c r="N220" s="1" t="s">
        <v>161</v>
      </c>
      <c r="O220" s="1" t="s">
        <v>161</v>
      </c>
      <c r="T220" s="291" t="s">
        <v>166</v>
      </c>
      <c r="U220" s="388"/>
      <c r="V220" s="170" t="s">
        <v>166</v>
      </c>
      <c r="W220" s="334">
        <f>(+SUMIFS('[1]SIIF 30 de Junio 2026'!$P$4:$P$749,'[1]SIIF 30 de Junio 2026'!$A$4:$A$749,$B220,'[1]SIIF 30 de Junio 2026'!$B$4:$B$749,$C220,'[1]SIIF 30 de Junio 2026'!$C$4:$C$749,$D220,'[1]SIIF 30 de Junio 2026'!$D$4:$D$749,$E220,'[1]SIIF 30 de Junio 2026'!$E$4:$E$749,$F220,'[1]SIIF 30 de Junio 2026'!$F$4:$F$749,$G220,'[1]SIIF 30 de Junio 2026'!$G$4:$G$749,$H220,'[1]SIIF 30 de Junio 2026'!$H$4:$H$749,$I220,'[1]SIIF 30 de Junio 2026'!$I$4:$I$749,$J220,'[1]SIIF 30 de Junio 2026'!$J$4:$J$749,$K220,'[1]SIIF 30 de Junio 2026'!$K$4:$K$749,$L220,'[1]SIIF 30 de Junio 2026'!$L$4:$L$749,$M220,'[1]SIIF 30 de Junio 2026'!$M$4:$M$749,$N220,'[1]SIIF 30 de Junio 2026'!$N$4:$N$749,$O220)/1000000)</f>
        <v>5549.9</v>
      </c>
      <c r="X220" s="290"/>
      <c r="Y220" s="334">
        <f>(+SUMIFS('[1]SIIF 30 de Junio 2026'!$R$4:$R$749,'[1]SIIF 30 de Junio 2026'!$A$4:$A$749,$B220,'[1]SIIF 30 de Junio 2026'!$B$4:$B$749,$C220,'[1]SIIF 30 de Junio 2026'!$C$4:$C$749,$D220,'[1]SIIF 30 de Junio 2026'!$D$4:$D$749,$E220,'[1]SIIF 30 de Junio 2026'!$E$4:$E$749,$F220,'[1]SIIF 30 de Junio 2026'!$F$4:$F$749,$G220,'[1]SIIF 30 de Junio 2026'!$G$4:$G$749,$H220,'[1]SIIF 30 de Junio 2026'!$H$4:$H$749,$I220,'[1]SIIF 30 de Junio 2026'!$I$4:$I$749,$J220,'[1]SIIF 30 de Junio 2026'!$J$4:$J$749,$K220,'[1]SIIF 30 de Junio 2026'!$K$4:$K$749,$L220,'[1]SIIF 30 de Junio 2026'!$L$4:$L$749,$M220,'[1]SIIF 30 de Junio 2026'!$M$4:$M$749,$N220,'[1]SIIF 30 de Junio 2026'!$N$4:$N$749,$O220)/1000000)</f>
        <v>0</v>
      </c>
      <c r="Z220" s="306"/>
      <c r="AA220" s="334">
        <f>(+SUMIFS('[1]SIIF 30 de Junio 2026'!$Q$4:$Q$749,'[1]SIIF 30 de Junio 2026'!$A$4:$A$749,$B220,'[1]SIIF 30 de Junio 2026'!$B$4:$B$749,$C220,'[1]SIIF 30 de Junio 2026'!$C$4:$C$749,$D220,'[1]SIIF 30 de Junio 2026'!$D$4:$D$749,$E220,'[1]SIIF 30 de Junio 2026'!$E$4:$E$749,$F220,'[1]SIIF 30 de Junio 2026'!$F$4:$F$749,$G220,'[1]SIIF 30 de Junio 2026'!$G$4:$G$749,$H220,'[1]SIIF 30 de Junio 2026'!$H$4:$H$749,$I220,'[1]SIIF 30 de Junio 2026'!$I$4:$I$749,$J220,'[1]SIIF 30 de Junio 2026'!$J$4:$J$749,$K220,'[1]SIIF 30 de Junio 2026'!$K$4:$K$749,$L220,'[1]SIIF 30 de Junio 2026'!$L$4:$L$749,$M220,'[1]SIIF 30 de Junio 2026'!$M$4:$M$749,$N220,'[1]SIIF 30 de Junio 2026'!$N$4:$N$749,$O220)/1000000)</f>
        <v>191.90781999999999</v>
      </c>
      <c r="AB220" s="290"/>
      <c r="AC220" s="290"/>
      <c r="AD220" s="397">
        <f>W220-Y220+AA220</f>
        <v>5741.80782</v>
      </c>
      <c r="AE220" s="334">
        <f>(+SUMIFS('[1]SIIF 30 de Junio 2026'!$T$4:$T$749,'[1]SIIF 30 de Junio 2026'!$A$4:$A$749,$B220,'[1]SIIF 30 de Junio 2026'!$B$4:$B$749,$C220,'[1]SIIF 30 de Junio 2026'!$C$4:$C$749,$D220,'[1]SIIF 30 de Junio 2026'!$D$4:$D$749,$E220,'[1]SIIF 30 de Junio 2026'!$E$4:$E$749,$F220,'[1]SIIF 30 de Junio 2026'!$F$4:$F$749,$G220,'[1]SIIF 30 de Junio 2026'!$G$4:$G$749,$H220,'[1]SIIF 30 de Junio 2026'!$H$4:$H$749,$I220,'[1]SIIF 30 de Junio 2026'!$I$4:$I$749,$J220,'[1]SIIF 30 de Junio 2026'!$J$4:$J$749,$K220,'[1]SIIF 30 de Junio 2026'!$K$4:$K$749,$L220,'[1]SIIF 30 de Junio 2026'!$L$4:$L$749,$M220,'[1]SIIF 30 de Junio 2026'!$M$4:$M$749,$N220,'[1]SIIF 30 de Junio 2026'!$N$4:$N$749,$O220)/1000000)</f>
        <v>200</v>
      </c>
      <c r="AF220" s="334">
        <f>(+SUMIFS('[1]SIIF 30 de Junio 2026'!$U$4:$U$749,'[1]SIIF 30 de Junio 2026'!$A$4:$A$749,$B220,'[1]SIIF 30 de Junio 2026'!$B$4:$B$749,$C220,'[1]SIIF 30 de Junio 2026'!$C$4:$C$749,$D220,'[1]SIIF 30 de Junio 2026'!$D$4:$D$749,$E220,'[1]SIIF 30 de Junio 2026'!$E$4:$E$749,$F220,'[1]SIIF 30 de Junio 2026'!$F$4:$F$749,$G220,'[1]SIIF 30 de Junio 2026'!$G$4:$G$749,$H220,'[1]SIIF 30 de Junio 2026'!$H$4:$H$749,$I220,'[1]SIIF 30 de Junio 2026'!$I$4:$I$749,$J220,'[1]SIIF 30 de Junio 2026'!$J$4:$J$749,$K220,'[1]SIIF 30 de Junio 2026'!$K$4:$K$749,$L220,'[1]SIIF 30 de Junio 2026'!$L$4:$L$749,$M220,'[1]SIIF 30 de Junio 2026'!$M$4:$M$749,$N220,'[1]SIIF 30 de Junio 2026'!$N$4:$N$749,$O220)/1000000)</f>
        <v>226.00782000000001</v>
      </c>
      <c r="AG220" s="334">
        <f t="shared" si="616"/>
        <v>5315.8</v>
      </c>
      <c r="AH220" s="397">
        <f>+SUMIFS('[1]SIIF 30 de Junio 2026'!$W$4:$W$749,'[1]SIIF 30 de Junio 2026'!$A$4:$A$749,$B220,'[1]SIIF 30 de Junio 2026'!$B$4:$B$749,$C220,'[1]SIIF 30 de Junio 2026'!$C$4:$C$749,$D220,'[1]SIIF 30 de Junio 2026'!$D$4:$D$749,$E220,'[1]SIIF 30 de Junio 2026'!$E$4:$E$749,$F220,'[1]SIIF 30 de Junio 2026'!$F$4:$F$749,$G220,'[1]SIIF 30 de Junio 2026'!$G$4:$G$749,$H220,'[1]SIIF 30 de Junio 2026'!$H$4:$H$749,$I220,'[1]SIIF 30 de Junio 2026'!$I$4:$I$749,$J220,'[1]SIIF 30 de Junio 2026'!$J$4:$J$749,$K220,'[1]SIIF 30 de Junio 2026'!$K$4:$K$749,$L220,'[1]SIIF 30 de Junio 2026'!$L$4:$L$749,$M220,'[1]SIIF 30 de Junio 2026'!$M$4:$M$749,$N220,'[1]SIIF 30 de Junio 2026'!$N$4:$N$749,$O220)/1000000</f>
        <v>76.366219999999998</v>
      </c>
      <c r="AI220" s="173">
        <f>+AH220/AD220</f>
        <v>1.3300030651321938E-2</v>
      </c>
      <c r="AJ220" s="212"/>
      <c r="AK220" s="240">
        <f>INDEX(CC220:CN220,MATCH($W$1,$CC$86:$CN$86,0))</f>
        <v>17.050001999999999</v>
      </c>
      <c r="AL220" s="240">
        <f t="shared" si="621"/>
        <v>59.316217999999999</v>
      </c>
      <c r="AM220" s="166">
        <f t="shared" si="608"/>
        <v>3.0721277860862356E-3</v>
      </c>
      <c r="AN220" s="397">
        <f>+SUMIFS('[1]SIIF 30 de Junio 2026'!$X$4:$X$749,'[1]SIIF 30 de Junio 2026'!$A$4:$A$749,$B220,'[1]SIIF 30 de Junio 2026'!$B$4:$B$749,$C220,'[1]SIIF 30 de Junio 2026'!$C$4:$C$749,$D220,'[1]SIIF 30 de Junio 2026'!$D$4:$D$749,$E220,'[1]SIIF 30 de Junio 2026'!$E$4:$E$749,$F220,'[1]SIIF 30 de Junio 2026'!$F$4:$F$749,$G220,'[1]SIIF 30 de Junio 2026'!$G$4:$G$749,$H220,'[1]SIIF 30 de Junio 2026'!$H$4:$H$749,$I220,'[1]SIIF 30 de Junio 2026'!$I$4:$I$749,$J220,'[1]SIIF 30 de Junio 2026'!$J$4:$J$749,$K220,'[1]SIIF 30 de Junio 2026'!$K$4:$K$749,$L220,'[1]SIIF 30 de Junio 2026'!$L$4:$L$749,$M220,'[1]SIIF 30 de Junio 2026'!$M$4:$M$749,$N220,'[1]SIIF 30 de Junio 2026'!$N$4:$N$749,$O220)/1000000</f>
        <v>76.366219999999998</v>
      </c>
      <c r="AO220" s="173">
        <f>+AN220/AD220</f>
        <v>1.3300030651321938E-2</v>
      </c>
      <c r="AP220" s="212"/>
      <c r="AQ220" s="240">
        <f>INDEX(CP220:DA220,MATCH($W$1,$CP$86:$DA$86,0))</f>
        <v>17.050001999999999</v>
      </c>
      <c r="AR220" s="240">
        <f t="shared" si="617"/>
        <v>59.316217999999999</v>
      </c>
      <c r="AS220" s="166">
        <f t="shared" si="609"/>
        <v>3.0721277860862356E-3</v>
      </c>
      <c r="AT220" s="397">
        <f>+SUMIFS('[1]SIIF 30 de Junio 2026'!$Z$4:$Z$749,'[1]SIIF 30 de Junio 2026'!$A$4:$A$749,$B220,'[1]SIIF 30 de Junio 2026'!$B$4:$B$749,$C220,'[1]SIIF 30 de Junio 2026'!$C$4:$C$749,$D220,'[1]SIIF 30 de Junio 2026'!$D$4:$D$749,$E220,'[1]SIIF 30 de Junio 2026'!$E$4:$E$749,$F220,'[1]SIIF 30 de Junio 2026'!$F$4:$F$749,$G220,'[1]SIIF 30 de Junio 2026'!$G$4:$G$749,$H220,'[1]SIIF 30 de Junio 2026'!$H$4:$H$749,$I220,'[1]SIIF 30 de Junio 2026'!$I$4:$I$749,$J220,'[1]SIIF 30 de Junio 2026'!$J$4:$J$749,$K220,'[1]SIIF 30 de Junio 2026'!$K$4:$K$749,$L220,'[1]SIIF 30 de Junio 2026'!$L$4:$L$749,$M220,'[1]SIIF 30 de Junio 2026'!$M$4:$M$749,$N220,'[1]SIIF 30 de Junio 2026'!$N$4:$N$749,$O220)/1000000</f>
        <v>76.366219999999998</v>
      </c>
      <c r="AU220" s="173">
        <f>+AT220/AD220</f>
        <v>1.3300030651321938E-2</v>
      </c>
      <c r="AV220" s="397">
        <f>+AD220-AH220</f>
        <v>5665.4416000000001</v>
      </c>
      <c r="AW220" s="332">
        <f>+AH220-AN220</f>
        <v>0</v>
      </c>
      <c r="AX220" s="333">
        <f t="shared" si="618"/>
        <v>5665.4416000000001</v>
      </c>
      <c r="AY220" s="366"/>
      <c r="AZ220" s="186">
        <f>AD220*AS220</f>
        <v>17.639567346189235</v>
      </c>
      <c r="BA220" s="168">
        <f>IF(AND(AZ220=0,AN220&gt;AZ220),1,IFERROR(AN220/AZ220,1))</f>
        <v>4.3292569767306555</v>
      </c>
      <c r="BC220" s="246">
        <v>5.1202129768103931E-4</v>
      </c>
      <c r="BD220" s="246">
        <v>1.0240425953620786E-3</v>
      </c>
      <c r="BE220" s="246">
        <v>1.5360638930431178E-3</v>
      </c>
      <c r="BF220" s="246">
        <v>2.0480851907241572E-3</v>
      </c>
      <c r="BG220" s="246">
        <v>2.5601064884051964E-3</v>
      </c>
      <c r="BH220" s="246">
        <v>3.0721277860862356E-3</v>
      </c>
      <c r="BI220" s="246">
        <v>3.5841490837672752E-3</v>
      </c>
      <c r="BJ220" s="246">
        <v>0.96191523018432767</v>
      </c>
      <c r="BK220" s="246">
        <v>0.96242725148200869</v>
      </c>
      <c r="BL220" s="246">
        <v>0.96293927277968971</v>
      </c>
      <c r="BM220" s="246">
        <v>0.96345129407737073</v>
      </c>
      <c r="BN220" s="246">
        <v>1</v>
      </c>
      <c r="BP220" s="246">
        <v>5.1202129768103931E-4</v>
      </c>
      <c r="BQ220" s="246">
        <v>1.0240425953620786E-3</v>
      </c>
      <c r="BR220" s="246">
        <v>1.5360638930431178E-3</v>
      </c>
      <c r="BS220" s="246">
        <v>2.0480851907241572E-3</v>
      </c>
      <c r="BT220" s="246">
        <v>2.5601064884051964E-3</v>
      </c>
      <c r="BU220" s="246">
        <v>3.0721277860862356E-3</v>
      </c>
      <c r="BV220" s="246">
        <v>3.5841490837672752E-3</v>
      </c>
      <c r="BW220" s="246">
        <v>0.96191523018432767</v>
      </c>
      <c r="BX220" s="246">
        <v>0.96242725148200869</v>
      </c>
      <c r="BY220" s="246">
        <v>0.96293927277968971</v>
      </c>
      <c r="BZ220" s="246">
        <v>0.96345129407737073</v>
      </c>
      <c r="CA220" s="246">
        <v>1</v>
      </c>
      <c r="CC220" s="452">
        <f t="shared" si="619"/>
        <v>2.8416670000000002</v>
      </c>
      <c r="CD220" s="452">
        <f t="shared" si="619"/>
        <v>5.6833340000000003</v>
      </c>
      <c r="CE220" s="452">
        <f t="shared" si="619"/>
        <v>8.5250009999999996</v>
      </c>
      <c r="CF220" s="452">
        <f t="shared" si="619"/>
        <v>11.366668000000001</v>
      </c>
      <c r="CG220" s="452">
        <f t="shared" si="619"/>
        <v>14.208335</v>
      </c>
      <c r="CH220" s="452">
        <f t="shared" si="619"/>
        <v>17.050001999999999</v>
      </c>
      <c r="CI220" s="452">
        <f t="shared" si="619"/>
        <v>19.891669</v>
      </c>
      <c r="CJ220" s="452">
        <f t="shared" si="619"/>
        <v>5338.5333360000004</v>
      </c>
      <c r="CK220" s="452">
        <f t="shared" si="619"/>
        <v>5341.3750030000001</v>
      </c>
      <c r="CL220" s="452">
        <f t="shared" si="619"/>
        <v>5344.2166699999998</v>
      </c>
      <c r="CM220" s="452">
        <f t="shared" si="619"/>
        <v>5347.0583370000004</v>
      </c>
      <c r="CN220" s="452">
        <f t="shared" si="619"/>
        <v>5549.9</v>
      </c>
      <c r="CP220" s="453">
        <f t="shared" si="620"/>
        <v>2.8416670000000002</v>
      </c>
      <c r="CQ220" s="453">
        <f t="shared" si="620"/>
        <v>5.6833340000000003</v>
      </c>
      <c r="CR220" s="453">
        <f t="shared" si="620"/>
        <v>8.5250009999999996</v>
      </c>
      <c r="CS220" s="453">
        <f t="shared" si="620"/>
        <v>11.366668000000001</v>
      </c>
      <c r="CT220" s="453">
        <f t="shared" si="620"/>
        <v>14.208335</v>
      </c>
      <c r="CU220" s="453">
        <f t="shared" si="620"/>
        <v>17.050001999999999</v>
      </c>
      <c r="CV220" s="453">
        <f t="shared" si="620"/>
        <v>19.891669</v>
      </c>
      <c r="CW220" s="453">
        <f t="shared" si="620"/>
        <v>5338.5333360000004</v>
      </c>
      <c r="CX220" s="453">
        <f t="shared" si="620"/>
        <v>5341.3750030000001</v>
      </c>
      <c r="CY220" s="453">
        <f t="shared" si="620"/>
        <v>5344.2166699999998</v>
      </c>
      <c r="CZ220" s="453">
        <f t="shared" si="620"/>
        <v>5347.0583370000004</v>
      </c>
      <c r="DA220" s="453">
        <f t="shared" si="620"/>
        <v>5549.9</v>
      </c>
      <c r="DC220" s="453">
        <v>2841667</v>
      </c>
      <c r="DD220" s="453">
        <v>5683334</v>
      </c>
      <c r="DE220" s="453">
        <v>8525001</v>
      </c>
      <c r="DF220" s="453">
        <v>11366668</v>
      </c>
      <c r="DG220" s="453">
        <v>14208335</v>
      </c>
      <c r="DH220" s="453">
        <v>17050002</v>
      </c>
      <c r="DI220" s="453">
        <v>19891669</v>
      </c>
      <c r="DJ220" s="453">
        <v>5338533336</v>
      </c>
      <c r="DK220" s="453">
        <v>5341375003</v>
      </c>
      <c r="DL220" s="453">
        <v>5344216670</v>
      </c>
      <c r="DM220" s="453">
        <v>5347058337</v>
      </c>
      <c r="DN220" s="453">
        <v>5549900000</v>
      </c>
      <c r="DP220" s="453">
        <v>2841667</v>
      </c>
      <c r="DQ220" s="453">
        <v>5683334</v>
      </c>
      <c r="DR220" s="453">
        <v>8525001</v>
      </c>
      <c r="DS220" s="453">
        <v>11366668</v>
      </c>
      <c r="DT220" s="453">
        <v>14208335</v>
      </c>
      <c r="DU220" s="453">
        <v>17050002</v>
      </c>
      <c r="DV220" s="453">
        <v>19891669</v>
      </c>
      <c r="DW220" s="453">
        <v>5338533336</v>
      </c>
      <c r="DX220" s="453">
        <v>5341375003</v>
      </c>
      <c r="DY220" s="453">
        <v>5344216670</v>
      </c>
      <c r="DZ220" s="453">
        <v>5347058337</v>
      </c>
      <c r="EA220" s="453">
        <v>5549900000</v>
      </c>
      <c r="EC220" s="453">
        <v>1000000</v>
      </c>
      <c r="ED220" s="453">
        <v>1000000</v>
      </c>
      <c r="EE220" s="453">
        <v>1000000</v>
      </c>
      <c r="EF220" s="453">
        <v>1000000</v>
      </c>
      <c r="EG220" s="453">
        <v>1000000</v>
      </c>
      <c r="EH220" s="453">
        <v>1000000</v>
      </c>
      <c r="EI220" s="453">
        <v>1000000</v>
      </c>
      <c r="EJ220" s="453">
        <v>1000000</v>
      </c>
      <c r="EK220" s="453">
        <v>1000000</v>
      </c>
      <c r="EL220" s="453">
        <v>1000000</v>
      </c>
      <c r="EM220" s="453">
        <v>1000000</v>
      </c>
      <c r="EN220" s="453">
        <v>1000000</v>
      </c>
      <c r="EP220" s="453">
        <v>1000000</v>
      </c>
      <c r="EQ220" s="453">
        <v>1000000</v>
      </c>
      <c r="ER220" s="453">
        <v>1000000</v>
      </c>
      <c r="ES220" s="453">
        <v>1000000</v>
      </c>
      <c r="ET220" s="453">
        <v>1000000</v>
      </c>
      <c r="EU220" s="453">
        <v>1000000</v>
      </c>
      <c r="EV220" s="453">
        <v>1000000</v>
      </c>
      <c r="EW220" s="453">
        <v>1000000</v>
      </c>
      <c r="EX220" s="453">
        <v>1000000</v>
      </c>
      <c r="EY220" s="453">
        <v>1000000</v>
      </c>
      <c r="EZ220" s="453">
        <v>1000000</v>
      </c>
      <c r="FA220" s="453">
        <v>1000000</v>
      </c>
    </row>
    <row r="221" spans="1:157" ht="19.5" customHeight="1">
      <c r="B221" s="1" t="s">
        <v>189</v>
      </c>
      <c r="C221" s="1" t="s">
        <v>190</v>
      </c>
      <c r="D221" s="1" t="s">
        <v>161</v>
      </c>
      <c r="E221" s="1" t="s">
        <v>162</v>
      </c>
      <c r="F221" s="1">
        <v>5</v>
      </c>
      <c r="G221" s="1" t="s">
        <v>161</v>
      </c>
      <c r="H221" s="1" t="s">
        <v>161</v>
      </c>
      <c r="I221" s="1" t="s">
        <v>161</v>
      </c>
      <c r="J221" s="1" t="s">
        <v>161</v>
      </c>
      <c r="K221" s="1" t="s">
        <v>161</v>
      </c>
      <c r="L221" s="1" t="s">
        <v>161</v>
      </c>
      <c r="M221" s="1" t="s">
        <v>161</v>
      </c>
      <c r="N221" s="1" t="s">
        <v>161</v>
      </c>
      <c r="O221" s="1" t="s">
        <v>161</v>
      </c>
      <c r="T221" s="291" t="s">
        <v>295</v>
      </c>
      <c r="U221" s="388"/>
      <c r="V221" s="170" t="s">
        <v>295</v>
      </c>
      <c r="W221" s="334">
        <f>(+SUMIFS('[1]SIIF 30 de Junio 2026'!$P$4:$P$749,'[1]SIIF 30 de Junio 2026'!$A$4:$A$749,$B221,'[1]SIIF 30 de Junio 2026'!$B$4:$B$749,$C221,'[1]SIIF 30 de Junio 2026'!$C$4:$C$749,$D221,'[1]SIIF 30 de Junio 2026'!$D$4:$D$749,$E221,'[1]SIIF 30 de Junio 2026'!$E$4:$E$749,$F221,'[1]SIIF 30 de Junio 2026'!$F$4:$F$749,$G221,'[1]SIIF 30 de Junio 2026'!$G$4:$G$749,$H221,'[1]SIIF 30 de Junio 2026'!$H$4:$H$749,$I221,'[1]SIIF 30 de Junio 2026'!$I$4:$I$749,$J221,'[1]SIIF 30 de Junio 2026'!$J$4:$J$749,$K221,'[1]SIIF 30 de Junio 2026'!$K$4:$K$749,$L221,'[1]SIIF 30 de Junio 2026'!$L$4:$L$749,$M221,'[1]SIIF 30 de Junio 2026'!$M$4:$M$749,$N221,'[1]SIIF 30 de Junio 2026'!$N$4:$N$749,$O221)/1000000)</f>
        <v>0</v>
      </c>
      <c r="X221" s="290">
        <v>0</v>
      </c>
      <c r="Y221" s="334">
        <f>(+SUMIFS('[1]SIIF 30 de Junio 2026'!$R$4:$R$749,'[1]SIIF 30 de Junio 2026'!$A$4:$A$749,$B221,'[1]SIIF 30 de Junio 2026'!$B$4:$B$749,$C221,'[1]SIIF 30 de Junio 2026'!$C$4:$C$749,$D221,'[1]SIIF 30 de Junio 2026'!$D$4:$D$749,$E221,'[1]SIIF 30 de Junio 2026'!$E$4:$E$749,$F221,'[1]SIIF 30 de Junio 2026'!$F$4:$F$749,$G221,'[1]SIIF 30 de Junio 2026'!$G$4:$G$749,$H221,'[1]SIIF 30 de Junio 2026'!$H$4:$H$749,$I221,'[1]SIIF 30 de Junio 2026'!$I$4:$I$749,$J221,'[1]SIIF 30 de Junio 2026'!$J$4:$J$749,$K221,'[1]SIIF 30 de Junio 2026'!$K$4:$K$749,$L221,'[1]SIIF 30 de Junio 2026'!$L$4:$L$749,$M221,'[1]SIIF 30 de Junio 2026'!$M$4:$M$749,$N221,'[1]SIIF 30 de Junio 2026'!$N$4:$N$749,$O221)/1000000)</f>
        <v>0</v>
      </c>
      <c r="Z221" s="290"/>
      <c r="AA221" s="334">
        <f>(+SUMIFS('[1]SIIF 30 de Junio 2026'!$Q$4:$Q$749,'[1]SIIF 30 de Junio 2026'!$A$4:$A$749,$B221,'[1]SIIF 30 de Junio 2026'!$B$4:$B$749,$C221,'[1]SIIF 30 de Junio 2026'!$C$4:$C$749,$D221,'[1]SIIF 30 de Junio 2026'!$D$4:$D$749,$E221,'[1]SIIF 30 de Junio 2026'!$E$4:$E$749,$F221,'[1]SIIF 30 de Junio 2026'!$F$4:$F$749,$G221,'[1]SIIF 30 de Junio 2026'!$G$4:$G$749,$H221,'[1]SIIF 30 de Junio 2026'!$H$4:$H$749,$I221,'[1]SIIF 30 de Junio 2026'!$I$4:$I$749,$J221,'[1]SIIF 30 de Junio 2026'!$J$4:$J$749,$K221,'[1]SIIF 30 de Junio 2026'!$K$4:$K$749,$L221,'[1]SIIF 30 de Junio 2026'!$L$4:$L$749,$M221,'[1]SIIF 30 de Junio 2026'!$M$4:$M$749,$N221,'[1]SIIF 30 de Junio 2026'!$N$4:$N$749,$O221)/1000000)</f>
        <v>0</v>
      </c>
      <c r="AB221" s="290"/>
      <c r="AC221" s="290"/>
      <c r="AD221" s="397">
        <f>W221-Y221+AA221</f>
        <v>0</v>
      </c>
      <c r="AE221" s="334">
        <f>(+SUMIFS('[1]SIIF 30 de Junio 2026'!$T$4:$T$749,'[1]SIIF 30 de Junio 2026'!$A$4:$A$749,$B221,'[1]SIIF 30 de Junio 2026'!$B$4:$B$749,$C221,'[1]SIIF 30 de Junio 2026'!$C$4:$C$749,$D221,'[1]SIIF 30 de Junio 2026'!$D$4:$D$749,$E221,'[1]SIIF 30 de Junio 2026'!$E$4:$E$749,$F221,'[1]SIIF 30 de Junio 2026'!$F$4:$F$749,$G221,'[1]SIIF 30 de Junio 2026'!$G$4:$G$749,$H221,'[1]SIIF 30 de Junio 2026'!$H$4:$H$749,$I221,'[1]SIIF 30 de Junio 2026'!$I$4:$I$749,$J221,'[1]SIIF 30 de Junio 2026'!$J$4:$J$749,$K221,'[1]SIIF 30 de Junio 2026'!$K$4:$K$749,$L221,'[1]SIIF 30 de Junio 2026'!$L$4:$L$749,$M221,'[1]SIIF 30 de Junio 2026'!$M$4:$M$749,$N221,'[1]SIIF 30 de Junio 2026'!$N$4:$N$749,$O221)/1000000)</f>
        <v>0</v>
      </c>
      <c r="AF221" s="334">
        <f>(+SUMIFS('[1]SIIF 30 de Junio 2026'!$U$4:$U$749,'[1]SIIF 30 de Junio 2026'!$A$4:$A$749,$B221,'[1]SIIF 30 de Junio 2026'!$B$4:$B$749,$C221,'[1]SIIF 30 de Junio 2026'!$C$4:$C$749,$D221,'[1]SIIF 30 de Junio 2026'!$D$4:$D$749,$E221,'[1]SIIF 30 de Junio 2026'!$E$4:$E$749,$F221,'[1]SIIF 30 de Junio 2026'!$F$4:$F$749,$G221,'[1]SIIF 30 de Junio 2026'!$G$4:$G$749,$H221,'[1]SIIF 30 de Junio 2026'!$H$4:$H$749,$I221,'[1]SIIF 30 de Junio 2026'!$I$4:$I$749,$J221,'[1]SIIF 30 de Junio 2026'!$J$4:$J$749,$K221,'[1]SIIF 30 de Junio 2026'!$K$4:$K$749,$L221,'[1]SIIF 30 de Junio 2026'!$L$4:$L$749,$M221,'[1]SIIF 30 de Junio 2026'!$M$4:$M$749,$N221,'[1]SIIF 30 de Junio 2026'!$N$4:$N$749,$O221)/1000000)</f>
        <v>0</v>
      </c>
      <c r="AG221" s="334">
        <f t="shared" si="616"/>
        <v>0</v>
      </c>
      <c r="AH221" s="397">
        <f>+SUMIFS('[1]SIIF 30 de Junio 2026'!$W$4:$W$749,'[1]SIIF 30 de Junio 2026'!$A$4:$A$749,$B221,'[1]SIIF 30 de Junio 2026'!$B$4:$B$749,$C221,'[1]SIIF 30 de Junio 2026'!$C$4:$C$749,$D221,'[1]SIIF 30 de Junio 2026'!$D$4:$D$749,$E221,'[1]SIIF 30 de Junio 2026'!$E$4:$E$749,$F221,'[1]SIIF 30 de Junio 2026'!$F$4:$F$749,$G221,'[1]SIIF 30 de Junio 2026'!$G$4:$G$749,$H221,'[1]SIIF 30 de Junio 2026'!$H$4:$H$749,$I221,'[1]SIIF 30 de Junio 2026'!$I$4:$I$749,$J221,'[1]SIIF 30 de Junio 2026'!$J$4:$J$749,$K221,'[1]SIIF 30 de Junio 2026'!$K$4:$K$749,$L221,'[1]SIIF 30 de Junio 2026'!$L$4:$L$749,$M221,'[1]SIIF 30 de Junio 2026'!$M$4:$M$749,$N221,'[1]SIIF 30 de Junio 2026'!$N$4:$N$749,$O221)/1000000</f>
        <v>0</v>
      </c>
      <c r="AI221" s="173">
        <f>IFERROR(AH221/AD221,0)</f>
        <v>0</v>
      </c>
      <c r="AJ221" s="212"/>
      <c r="AK221" s="240">
        <f>INDEX(CC221:CN221,MATCH($W$1,$CC$86:$CN$86,0))</f>
        <v>0</v>
      </c>
      <c r="AL221" s="240">
        <f t="shared" si="621"/>
        <v>0</v>
      </c>
      <c r="AM221" s="166">
        <f t="shared" si="608"/>
        <v>0</v>
      </c>
      <c r="AN221" s="397">
        <f>+SUMIFS('[1]SIIF 30 de Junio 2026'!$X$4:$X$749,'[1]SIIF 30 de Junio 2026'!$A$4:$A$749,$B221,'[1]SIIF 30 de Junio 2026'!$B$4:$B$749,$C221,'[1]SIIF 30 de Junio 2026'!$C$4:$C$749,$D221,'[1]SIIF 30 de Junio 2026'!$D$4:$D$749,$E221,'[1]SIIF 30 de Junio 2026'!$E$4:$E$749,$F221,'[1]SIIF 30 de Junio 2026'!$F$4:$F$749,$G221,'[1]SIIF 30 de Junio 2026'!$G$4:$G$749,$H221,'[1]SIIF 30 de Junio 2026'!$H$4:$H$749,$I221,'[1]SIIF 30 de Junio 2026'!$I$4:$I$749,$J221,'[1]SIIF 30 de Junio 2026'!$J$4:$J$749,$K221,'[1]SIIF 30 de Junio 2026'!$K$4:$K$749,$L221,'[1]SIIF 30 de Junio 2026'!$L$4:$L$749,$M221,'[1]SIIF 30 de Junio 2026'!$M$4:$M$749,$N221,'[1]SIIF 30 de Junio 2026'!$N$4:$N$749,$O221)/1000000</f>
        <v>0</v>
      </c>
      <c r="AO221" s="173">
        <f>IFERROR(AN221/AD221,0)</f>
        <v>0</v>
      </c>
      <c r="AP221" s="212"/>
      <c r="AQ221" s="240">
        <f>INDEX(CP221:DA221,MATCH($W$1,$CP$86:$DA$86,0))</f>
        <v>0</v>
      </c>
      <c r="AR221" s="240">
        <f t="shared" si="617"/>
        <v>0</v>
      </c>
      <c r="AS221" s="166">
        <f t="shared" si="609"/>
        <v>0</v>
      </c>
      <c r="AT221" s="397">
        <f>+SUMIFS('[1]SIIF 30 de Junio 2026'!$Z$4:$Z$749,'[1]SIIF 30 de Junio 2026'!$A$4:$A$749,$B221,'[1]SIIF 30 de Junio 2026'!$B$4:$B$749,$C221,'[1]SIIF 30 de Junio 2026'!$C$4:$C$749,$D221,'[1]SIIF 30 de Junio 2026'!$D$4:$D$749,$E221,'[1]SIIF 30 de Junio 2026'!$E$4:$E$749,$F221,'[1]SIIF 30 de Junio 2026'!$F$4:$F$749,$G221,'[1]SIIF 30 de Junio 2026'!$G$4:$G$749,$H221,'[1]SIIF 30 de Junio 2026'!$H$4:$H$749,$I221,'[1]SIIF 30 de Junio 2026'!$I$4:$I$749,$J221,'[1]SIIF 30 de Junio 2026'!$J$4:$J$749,$K221,'[1]SIIF 30 de Junio 2026'!$K$4:$K$749,$L221,'[1]SIIF 30 de Junio 2026'!$L$4:$L$749,$M221,'[1]SIIF 30 de Junio 2026'!$M$4:$M$749,$N221,'[1]SIIF 30 de Junio 2026'!$N$4:$N$749,$O221)/1000000</f>
        <v>0</v>
      </c>
      <c r="AU221" s="173">
        <f>IFERROR(AT221/AD221,0)</f>
        <v>0</v>
      </c>
      <c r="AV221" s="397">
        <f>+AD221-AH221</f>
        <v>0</v>
      </c>
      <c r="AW221" s="332">
        <f>+AH221-AN221</f>
        <v>0</v>
      </c>
      <c r="AX221" s="333">
        <f t="shared" si="618"/>
        <v>0</v>
      </c>
      <c r="AY221" s="366"/>
      <c r="AZ221" s="174">
        <f>AD221*AS221</f>
        <v>0</v>
      </c>
      <c r="BA221" s="168" t="e">
        <f>+AN221/AZ221</f>
        <v>#DIV/0!</v>
      </c>
      <c r="BC221" s="246">
        <v>0</v>
      </c>
      <c r="BD221" s="246">
        <v>0</v>
      </c>
      <c r="BE221" s="246">
        <v>0</v>
      </c>
      <c r="BF221" s="246">
        <v>0</v>
      </c>
      <c r="BG221" s="246">
        <v>0</v>
      </c>
      <c r="BH221" s="246">
        <v>0</v>
      </c>
      <c r="BI221" s="246">
        <v>0</v>
      </c>
      <c r="BJ221" s="246">
        <v>0</v>
      </c>
      <c r="BK221" s="246">
        <v>0</v>
      </c>
      <c r="BL221" s="246">
        <v>0</v>
      </c>
      <c r="BM221" s="246">
        <v>0</v>
      </c>
      <c r="BN221" s="246">
        <v>0</v>
      </c>
      <c r="BP221" s="246">
        <v>0</v>
      </c>
      <c r="BQ221" s="246">
        <v>0</v>
      </c>
      <c r="BR221" s="246">
        <v>0</v>
      </c>
      <c r="BS221" s="246">
        <v>0</v>
      </c>
      <c r="BT221" s="246">
        <v>0</v>
      </c>
      <c r="BU221" s="246">
        <v>0</v>
      </c>
      <c r="BV221" s="246">
        <v>0</v>
      </c>
      <c r="BW221" s="246">
        <v>0</v>
      </c>
      <c r="BX221" s="246">
        <v>0</v>
      </c>
      <c r="BY221" s="246">
        <v>0</v>
      </c>
      <c r="BZ221" s="246">
        <v>0</v>
      </c>
      <c r="CA221" s="246">
        <v>0</v>
      </c>
      <c r="CC221" s="452">
        <f t="shared" si="619"/>
        <v>0</v>
      </c>
      <c r="CD221" s="452">
        <f t="shared" si="619"/>
        <v>0</v>
      </c>
      <c r="CE221" s="452">
        <f t="shared" si="619"/>
        <v>0</v>
      </c>
      <c r="CF221" s="452">
        <f t="shared" si="619"/>
        <v>0</v>
      </c>
      <c r="CG221" s="452">
        <f t="shared" si="619"/>
        <v>0</v>
      </c>
      <c r="CH221" s="452">
        <f t="shared" si="619"/>
        <v>0</v>
      </c>
      <c r="CI221" s="452">
        <f t="shared" si="619"/>
        <v>0</v>
      </c>
      <c r="CJ221" s="452">
        <f t="shared" si="619"/>
        <v>0</v>
      </c>
      <c r="CK221" s="452">
        <f t="shared" si="619"/>
        <v>0</v>
      </c>
      <c r="CL221" s="452">
        <f t="shared" si="619"/>
        <v>0</v>
      </c>
      <c r="CM221" s="452">
        <f t="shared" si="619"/>
        <v>0</v>
      </c>
      <c r="CN221" s="452">
        <f t="shared" si="619"/>
        <v>0</v>
      </c>
      <c r="CP221" s="453">
        <f t="shared" si="620"/>
        <v>0</v>
      </c>
      <c r="CQ221" s="453">
        <f t="shared" si="620"/>
        <v>0</v>
      </c>
      <c r="CR221" s="453">
        <f t="shared" si="620"/>
        <v>0</v>
      </c>
      <c r="CS221" s="453">
        <f t="shared" si="620"/>
        <v>0</v>
      </c>
      <c r="CT221" s="453">
        <f t="shared" si="620"/>
        <v>0</v>
      </c>
      <c r="CU221" s="453">
        <f t="shared" si="620"/>
        <v>0</v>
      </c>
      <c r="CV221" s="453">
        <f t="shared" si="620"/>
        <v>0</v>
      </c>
      <c r="CW221" s="453">
        <f t="shared" si="620"/>
        <v>0</v>
      </c>
      <c r="CX221" s="453">
        <f t="shared" si="620"/>
        <v>0</v>
      </c>
      <c r="CY221" s="453">
        <f t="shared" si="620"/>
        <v>0</v>
      </c>
      <c r="CZ221" s="453">
        <f t="shared" si="620"/>
        <v>0</v>
      </c>
      <c r="DA221" s="453">
        <f t="shared" si="620"/>
        <v>0</v>
      </c>
      <c r="DC221" s="453">
        <v>0</v>
      </c>
      <c r="DD221" s="453">
        <v>0</v>
      </c>
      <c r="DE221" s="453">
        <v>0</v>
      </c>
      <c r="DF221" s="453">
        <v>0</v>
      </c>
      <c r="DG221" s="453">
        <v>0</v>
      </c>
      <c r="DH221" s="453">
        <v>0</v>
      </c>
      <c r="DI221" s="453">
        <v>0</v>
      </c>
      <c r="DJ221" s="453">
        <v>0</v>
      </c>
      <c r="DK221" s="453">
        <v>0</v>
      </c>
      <c r="DL221" s="453">
        <v>0</v>
      </c>
      <c r="DM221" s="453">
        <v>0</v>
      </c>
      <c r="DN221" s="453">
        <v>0</v>
      </c>
      <c r="DP221" s="453">
        <v>0</v>
      </c>
      <c r="DQ221" s="453">
        <v>0</v>
      </c>
      <c r="DR221" s="453">
        <v>0</v>
      </c>
      <c r="DS221" s="453">
        <v>0</v>
      </c>
      <c r="DT221" s="453">
        <v>0</v>
      </c>
      <c r="DU221" s="453">
        <v>0</v>
      </c>
      <c r="DV221" s="453">
        <v>0</v>
      </c>
      <c r="DW221" s="453">
        <v>0</v>
      </c>
      <c r="DX221" s="453">
        <v>0</v>
      </c>
      <c r="DY221" s="453">
        <v>0</v>
      </c>
      <c r="DZ221" s="453">
        <v>0</v>
      </c>
      <c r="EA221" s="453">
        <v>0</v>
      </c>
      <c r="EC221" s="453">
        <v>1000000</v>
      </c>
      <c r="ED221" s="453">
        <v>1000000</v>
      </c>
      <c r="EE221" s="453">
        <v>1000000</v>
      </c>
      <c r="EF221" s="453">
        <v>1000000</v>
      </c>
      <c r="EG221" s="453">
        <v>1000000</v>
      </c>
      <c r="EH221" s="453">
        <v>1000000</v>
      </c>
      <c r="EI221" s="453">
        <v>1000000</v>
      </c>
      <c r="EJ221" s="453">
        <v>1000000</v>
      </c>
      <c r="EK221" s="453">
        <v>1000000</v>
      </c>
      <c r="EL221" s="453">
        <v>1000000</v>
      </c>
      <c r="EM221" s="453">
        <v>1000000</v>
      </c>
      <c r="EN221" s="453">
        <v>1000000</v>
      </c>
      <c r="EP221" s="453">
        <v>1000000</v>
      </c>
      <c r="EQ221" s="453">
        <v>1000000</v>
      </c>
      <c r="ER221" s="453">
        <v>1000000</v>
      </c>
      <c r="ES221" s="453">
        <v>1000000</v>
      </c>
      <c r="ET221" s="453">
        <v>1000000</v>
      </c>
      <c r="EU221" s="453">
        <v>1000000</v>
      </c>
      <c r="EV221" s="453">
        <v>1000000</v>
      </c>
      <c r="EW221" s="453">
        <v>1000000</v>
      </c>
      <c r="EX221" s="453">
        <v>1000000</v>
      </c>
      <c r="EY221" s="453">
        <v>1000000</v>
      </c>
      <c r="EZ221" s="453">
        <v>1000000</v>
      </c>
      <c r="FA221" s="453">
        <v>1000000</v>
      </c>
    </row>
    <row r="222" spans="1:157" ht="35.25" customHeight="1" thickBot="1">
      <c r="B222" s="1" t="s">
        <v>189</v>
      </c>
      <c r="C222" s="1" t="s">
        <v>190</v>
      </c>
      <c r="D222" s="1" t="s">
        <v>161</v>
      </c>
      <c r="E222" s="1" t="s">
        <v>162</v>
      </c>
      <c r="F222" s="1">
        <v>8</v>
      </c>
      <c r="G222" s="1" t="s">
        <v>161</v>
      </c>
      <c r="H222" s="1" t="s">
        <v>161</v>
      </c>
      <c r="I222" s="1" t="s">
        <v>161</v>
      </c>
      <c r="J222" s="1" t="s">
        <v>161</v>
      </c>
      <c r="K222" s="1" t="s">
        <v>161</v>
      </c>
      <c r="L222" s="1" t="s">
        <v>161</v>
      </c>
      <c r="M222" s="1" t="s">
        <v>161</v>
      </c>
      <c r="N222" s="1" t="s">
        <v>161</v>
      </c>
      <c r="O222" s="1" t="s">
        <v>161</v>
      </c>
      <c r="T222" s="170" t="s">
        <v>168</v>
      </c>
      <c r="U222" s="389"/>
      <c r="V222" s="170" t="s">
        <v>168</v>
      </c>
      <c r="W222" s="334">
        <f>(+SUMIFS('[1]SIIF 30 de Junio 2026'!$P$4:$P$749,'[1]SIIF 30 de Junio 2026'!$A$4:$A$749,$B222,'[1]SIIF 30 de Junio 2026'!$B$4:$B$749,$C222,'[1]SIIF 30 de Junio 2026'!$C$4:$C$749,$D222,'[1]SIIF 30 de Junio 2026'!$D$4:$D$749,$E222,'[1]SIIF 30 de Junio 2026'!$E$4:$E$749,$F222,'[1]SIIF 30 de Junio 2026'!$F$4:$F$749,$G222,'[1]SIIF 30 de Junio 2026'!$G$4:$G$749,$H222,'[1]SIIF 30 de Junio 2026'!$H$4:$H$749,$I222,'[1]SIIF 30 de Junio 2026'!$I$4:$I$749,$J222,'[1]SIIF 30 de Junio 2026'!$J$4:$J$749,$K222,'[1]SIIF 30 de Junio 2026'!$K$4:$K$749,$L222,'[1]SIIF 30 de Junio 2026'!$L$4:$L$749,$M222,'[1]SIIF 30 de Junio 2026'!$M$4:$M$749,$N222,'[1]SIIF 30 de Junio 2026'!$N$4:$N$749,$O222)/1000000)</f>
        <v>217.3</v>
      </c>
      <c r="X222" s="290"/>
      <c r="Y222" s="334">
        <f>(+SUMIFS('[1]SIIF 30 de Junio 2026'!$R$4:$R$749,'[1]SIIF 30 de Junio 2026'!$A$4:$A$749,$B222,'[1]SIIF 30 de Junio 2026'!$B$4:$B$749,$C222,'[1]SIIF 30 de Junio 2026'!$C$4:$C$749,$D222,'[1]SIIF 30 de Junio 2026'!$D$4:$D$749,$E222,'[1]SIIF 30 de Junio 2026'!$E$4:$E$749,$F222,'[1]SIIF 30 de Junio 2026'!$F$4:$F$749,$G222,'[1]SIIF 30 de Junio 2026'!$G$4:$G$749,$H222,'[1]SIIF 30 de Junio 2026'!$H$4:$H$749,$I222,'[1]SIIF 30 de Junio 2026'!$I$4:$I$749,$J222,'[1]SIIF 30 de Junio 2026'!$J$4:$J$749,$K222,'[1]SIIF 30 de Junio 2026'!$K$4:$K$749,$L222,'[1]SIIF 30 de Junio 2026'!$L$4:$L$749,$M222,'[1]SIIF 30 de Junio 2026'!$M$4:$M$749,$N222,'[1]SIIF 30 de Junio 2026'!$N$4:$N$749,$O222)/1000000)</f>
        <v>0</v>
      </c>
      <c r="Z222" s="290"/>
      <c r="AA222" s="334">
        <f>(+SUMIFS('[1]SIIF 30 de Junio 2026'!$Q$4:$Q$749,'[1]SIIF 30 de Junio 2026'!$A$4:$A$749,$B222,'[1]SIIF 30 de Junio 2026'!$B$4:$B$749,$C222,'[1]SIIF 30 de Junio 2026'!$C$4:$C$749,$D222,'[1]SIIF 30 de Junio 2026'!$D$4:$D$749,$E222,'[1]SIIF 30 de Junio 2026'!$E$4:$E$749,$F222,'[1]SIIF 30 de Junio 2026'!$F$4:$F$749,$G222,'[1]SIIF 30 de Junio 2026'!$G$4:$G$749,$H222,'[1]SIIF 30 de Junio 2026'!$H$4:$H$749,$I222,'[1]SIIF 30 de Junio 2026'!$I$4:$I$749,$J222,'[1]SIIF 30 de Junio 2026'!$J$4:$J$749,$K222,'[1]SIIF 30 de Junio 2026'!$K$4:$K$749,$L222,'[1]SIIF 30 de Junio 2026'!$L$4:$L$749,$M222,'[1]SIIF 30 de Junio 2026'!$M$4:$M$749,$N222,'[1]SIIF 30 de Junio 2026'!$N$4:$N$749,$O222)/1000000)</f>
        <v>0</v>
      </c>
      <c r="AB222" s="290"/>
      <c r="AC222" s="290"/>
      <c r="AD222" s="397">
        <f>W222-Y222+AA222</f>
        <v>217.3</v>
      </c>
      <c r="AE222" s="334">
        <f>(+SUMIFS('[1]SIIF 30 de Junio 2026'!$T$4:$T$749,'[1]SIIF 30 de Junio 2026'!$A$4:$A$749,$B222,'[1]SIIF 30 de Junio 2026'!$B$4:$B$749,$C222,'[1]SIIF 30 de Junio 2026'!$C$4:$C$749,$D222,'[1]SIIF 30 de Junio 2026'!$D$4:$D$749,$E222,'[1]SIIF 30 de Junio 2026'!$E$4:$E$749,$F222,'[1]SIIF 30 de Junio 2026'!$F$4:$F$749,$G222,'[1]SIIF 30 de Junio 2026'!$G$4:$G$749,$H222,'[1]SIIF 30 de Junio 2026'!$H$4:$H$749,$I222,'[1]SIIF 30 de Junio 2026'!$I$4:$I$749,$J222,'[1]SIIF 30 de Junio 2026'!$J$4:$J$749,$K222,'[1]SIIF 30 de Junio 2026'!$K$4:$K$749,$L222,'[1]SIIF 30 de Junio 2026'!$L$4:$L$749,$M222,'[1]SIIF 30 de Junio 2026'!$M$4:$M$749,$N222,'[1]SIIF 30 de Junio 2026'!$N$4:$N$749,$O222)/1000000)</f>
        <v>0</v>
      </c>
      <c r="AF222" s="334">
        <f>(+SUMIFS('[1]SIIF 30 de Junio 2026'!$U$4:$U$749,'[1]SIIF 30 de Junio 2026'!$A$4:$A$749,$B222,'[1]SIIF 30 de Junio 2026'!$B$4:$B$749,$C222,'[1]SIIF 30 de Junio 2026'!$C$4:$C$749,$D222,'[1]SIIF 30 de Junio 2026'!$D$4:$D$749,$E222,'[1]SIIF 30 de Junio 2026'!$E$4:$E$749,$F222,'[1]SIIF 30 de Junio 2026'!$F$4:$F$749,$G222,'[1]SIIF 30 de Junio 2026'!$G$4:$G$749,$H222,'[1]SIIF 30 de Junio 2026'!$H$4:$H$749,$I222,'[1]SIIF 30 de Junio 2026'!$I$4:$I$749,$J222,'[1]SIIF 30 de Junio 2026'!$J$4:$J$749,$K222,'[1]SIIF 30 de Junio 2026'!$K$4:$K$749,$L222,'[1]SIIF 30 de Junio 2026'!$L$4:$L$749,$M222,'[1]SIIF 30 de Junio 2026'!$M$4:$M$749,$N222,'[1]SIIF 30 de Junio 2026'!$N$4:$N$749,$O222)/1000000)</f>
        <v>68.826999999999998</v>
      </c>
      <c r="AG222" s="334">
        <f t="shared" si="616"/>
        <v>148.47300000000001</v>
      </c>
      <c r="AH222" s="397">
        <f>+SUMIFS('[1]SIIF 30 de Junio 2026'!$W$4:$W$749,'[1]SIIF 30 de Junio 2026'!$A$4:$A$749,$B222,'[1]SIIF 30 de Junio 2026'!$B$4:$B$749,$C222,'[1]SIIF 30 de Junio 2026'!$C$4:$C$749,$D222,'[1]SIIF 30 de Junio 2026'!$D$4:$D$749,$E222,'[1]SIIF 30 de Junio 2026'!$E$4:$E$749,$F222,'[1]SIIF 30 de Junio 2026'!$F$4:$F$749,$G222,'[1]SIIF 30 de Junio 2026'!$G$4:$G$749,$H222,'[1]SIIF 30 de Junio 2026'!$H$4:$H$749,$I222,'[1]SIIF 30 de Junio 2026'!$I$4:$I$749,$J222,'[1]SIIF 30 de Junio 2026'!$J$4:$J$749,$K222,'[1]SIIF 30 de Junio 2026'!$K$4:$K$749,$L222,'[1]SIIF 30 de Junio 2026'!$L$4:$L$749,$M222,'[1]SIIF 30 de Junio 2026'!$M$4:$M$749,$N222,'[1]SIIF 30 de Junio 2026'!$N$4:$N$749,$O222)/1000000</f>
        <v>68.826999999999998</v>
      </c>
      <c r="AI222" s="173">
        <f>+AH222/AD222</f>
        <v>0.31673722963644729</v>
      </c>
      <c r="AJ222" s="212"/>
      <c r="AK222" s="240">
        <f>INDEX(CC222:CN222,MATCH($W$1,$CC$86:$CN$86,0))</f>
        <v>94</v>
      </c>
      <c r="AL222" s="240">
        <f t="shared" si="621"/>
        <v>-25.173000000000002</v>
      </c>
      <c r="AM222" s="166">
        <f t="shared" si="608"/>
        <v>0.43258168430740912</v>
      </c>
      <c r="AN222" s="397">
        <f>+SUMIFS('[1]SIIF 30 de Junio 2026'!$X$4:$X$749,'[1]SIIF 30 de Junio 2026'!$A$4:$A$749,$B222,'[1]SIIF 30 de Junio 2026'!$B$4:$B$749,$C222,'[1]SIIF 30 de Junio 2026'!$C$4:$C$749,$D222,'[1]SIIF 30 de Junio 2026'!$D$4:$D$749,$E222,'[1]SIIF 30 de Junio 2026'!$E$4:$E$749,$F222,'[1]SIIF 30 de Junio 2026'!$F$4:$F$749,$G222,'[1]SIIF 30 de Junio 2026'!$G$4:$G$749,$H222,'[1]SIIF 30 de Junio 2026'!$H$4:$H$749,$I222,'[1]SIIF 30 de Junio 2026'!$I$4:$I$749,$J222,'[1]SIIF 30 de Junio 2026'!$J$4:$J$749,$K222,'[1]SIIF 30 de Junio 2026'!$K$4:$K$749,$L222,'[1]SIIF 30 de Junio 2026'!$L$4:$L$749,$M222,'[1]SIIF 30 de Junio 2026'!$M$4:$M$749,$N222,'[1]SIIF 30 de Junio 2026'!$N$4:$N$749,$O222)/1000000</f>
        <v>68.826999999999998</v>
      </c>
      <c r="AO222" s="173">
        <f>+AN222/AD222</f>
        <v>0.31673722963644729</v>
      </c>
      <c r="AP222" s="212"/>
      <c r="AQ222" s="240">
        <f>INDEX(CP222:DA222,MATCH($W$1,$CP$86:$DA$86,0))</f>
        <v>94</v>
      </c>
      <c r="AR222" s="240">
        <f t="shared" si="617"/>
        <v>-25.173000000000002</v>
      </c>
      <c r="AS222" s="166">
        <f t="shared" si="609"/>
        <v>0.43258168430740912</v>
      </c>
      <c r="AT222" s="397">
        <f>+SUMIFS('[1]SIIF 30 de Junio 2026'!$Z$4:$Z$749,'[1]SIIF 30 de Junio 2026'!$A$4:$A$749,$B222,'[1]SIIF 30 de Junio 2026'!$B$4:$B$749,$C222,'[1]SIIF 30 de Junio 2026'!$C$4:$C$749,$D222,'[1]SIIF 30 de Junio 2026'!$D$4:$D$749,$E222,'[1]SIIF 30 de Junio 2026'!$E$4:$E$749,$F222,'[1]SIIF 30 de Junio 2026'!$F$4:$F$749,$G222,'[1]SIIF 30 de Junio 2026'!$G$4:$G$749,$H222,'[1]SIIF 30 de Junio 2026'!$H$4:$H$749,$I222,'[1]SIIF 30 de Junio 2026'!$I$4:$I$749,$J222,'[1]SIIF 30 de Junio 2026'!$J$4:$J$749,$K222,'[1]SIIF 30 de Junio 2026'!$K$4:$K$749,$L222,'[1]SIIF 30 de Junio 2026'!$L$4:$L$749,$M222,'[1]SIIF 30 de Junio 2026'!$M$4:$M$749,$N222,'[1]SIIF 30 de Junio 2026'!$N$4:$N$749,$O222)/1000000</f>
        <v>68.826999999999998</v>
      </c>
      <c r="AU222" s="173">
        <f>+AT222/AD222</f>
        <v>0.31673722963644729</v>
      </c>
      <c r="AV222" s="397">
        <f>+AD222-AH222</f>
        <v>148.47300000000001</v>
      </c>
      <c r="AW222" s="332">
        <f>+AH222-AN222</f>
        <v>0</v>
      </c>
      <c r="AX222" s="333">
        <f t="shared" si="618"/>
        <v>148.47300000000001</v>
      </c>
      <c r="AY222" s="366"/>
      <c r="AZ222" s="174">
        <f>AD222*AS222</f>
        <v>94</v>
      </c>
      <c r="BA222" s="168">
        <f>+AN222/AZ222</f>
        <v>0.73220212765957449</v>
      </c>
      <c r="BC222" s="246">
        <v>0</v>
      </c>
      <c r="BD222" s="246">
        <v>0</v>
      </c>
      <c r="BE222" s="246">
        <v>0</v>
      </c>
      <c r="BF222" s="246">
        <v>0</v>
      </c>
      <c r="BG222" s="246">
        <v>0.43258168430740912</v>
      </c>
      <c r="BH222" s="246">
        <v>0.43258168430740912</v>
      </c>
      <c r="BI222" s="246">
        <v>0.43258168430740912</v>
      </c>
      <c r="BJ222" s="246">
        <v>0.43258168430740912</v>
      </c>
      <c r="BK222" s="246">
        <v>0.43258168430740912</v>
      </c>
      <c r="BL222" s="246">
        <v>0.43258168430740912</v>
      </c>
      <c r="BM222" s="246">
        <v>0.43258168430740912</v>
      </c>
      <c r="BN222" s="246">
        <v>1</v>
      </c>
      <c r="BP222" s="246">
        <v>0</v>
      </c>
      <c r="BQ222" s="246">
        <v>0</v>
      </c>
      <c r="BR222" s="246">
        <v>0</v>
      </c>
      <c r="BS222" s="246">
        <v>0</v>
      </c>
      <c r="BT222" s="246">
        <v>0.43258168430740912</v>
      </c>
      <c r="BU222" s="246">
        <v>0.43258168430740912</v>
      </c>
      <c r="BV222" s="246">
        <v>0.43258168430740912</v>
      </c>
      <c r="BW222" s="246">
        <v>0.43258168430740912</v>
      </c>
      <c r="BX222" s="246">
        <v>0.43258168430740912</v>
      </c>
      <c r="BY222" s="246">
        <v>0.43258168430740912</v>
      </c>
      <c r="BZ222" s="246">
        <v>0.43258168430740912</v>
      </c>
      <c r="CA222" s="246">
        <v>1</v>
      </c>
      <c r="CC222" s="452">
        <f t="shared" si="619"/>
        <v>0</v>
      </c>
      <c r="CD222" s="452">
        <f t="shared" si="619"/>
        <v>0</v>
      </c>
      <c r="CE222" s="452">
        <f t="shared" si="619"/>
        <v>0</v>
      </c>
      <c r="CF222" s="452">
        <f t="shared" si="619"/>
        <v>0</v>
      </c>
      <c r="CG222" s="452">
        <f t="shared" si="619"/>
        <v>94</v>
      </c>
      <c r="CH222" s="452">
        <f t="shared" si="619"/>
        <v>94</v>
      </c>
      <c r="CI222" s="452">
        <f t="shared" si="619"/>
        <v>94</v>
      </c>
      <c r="CJ222" s="452">
        <f t="shared" si="619"/>
        <v>94</v>
      </c>
      <c r="CK222" s="452">
        <f t="shared" si="619"/>
        <v>94</v>
      </c>
      <c r="CL222" s="452">
        <f t="shared" si="619"/>
        <v>94</v>
      </c>
      <c r="CM222" s="452">
        <f t="shared" si="619"/>
        <v>94</v>
      </c>
      <c r="CN222" s="452">
        <f t="shared" si="619"/>
        <v>217.3</v>
      </c>
      <c r="CP222" s="453">
        <f t="shared" si="620"/>
        <v>0</v>
      </c>
      <c r="CQ222" s="453">
        <f t="shared" si="620"/>
        <v>0</v>
      </c>
      <c r="CR222" s="453">
        <f t="shared" si="620"/>
        <v>0</v>
      </c>
      <c r="CS222" s="453">
        <f t="shared" si="620"/>
        <v>0</v>
      </c>
      <c r="CT222" s="453">
        <f t="shared" si="620"/>
        <v>94</v>
      </c>
      <c r="CU222" s="453">
        <f t="shared" si="620"/>
        <v>94</v>
      </c>
      <c r="CV222" s="453">
        <f t="shared" si="620"/>
        <v>94</v>
      </c>
      <c r="CW222" s="453">
        <f t="shared" si="620"/>
        <v>94</v>
      </c>
      <c r="CX222" s="453">
        <f t="shared" si="620"/>
        <v>94</v>
      </c>
      <c r="CY222" s="453">
        <f t="shared" si="620"/>
        <v>94</v>
      </c>
      <c r="CZ222" s="453">
        <f t="shared" si="620"/>
        <v>94</v>
      </c>
      <c r="DA222" s="453">
        <f t="shared" si="620"/>
        <v>217.3</v>
      </c>
      <c r="DC222" s="453">
        <v>0</v>
      </c>
      <c r="DD222" s="453">
        <v>0</v>
      </c>
      <c r="DE222" s="453">
        <v>0</v>
      </c>
      <c r="DF222" s="453">
        <v>0</v>
      </c>
      <c r="DG222" s="453">
        <v>94000000</v>
      </c>
      <c r="DH222" s="453">
        <v>94000000</v>
      </c>
      <c r="DI222" s="453">
        <v>94000000</v>
      </c>
      <c r="DJ222" s="453">
        <v>94000000</v>
      </c>
      <c r="DK222" s="453">
        <v>94000000</v>
      </c>
      <c r="DL222" s="453">
        <v>94000000</v>
      </c>
      <c r="DM222" s="453">
        <v>94000000</v>
      </c>
      <c r="DN222" s="453">
        <v>217300000</v>
      </c>
      <c r="DP222" s="453">
        <v>0</v>
      </c>
      <c r="DQ222" s="453">
        <v>0</v>
      </c>
      <c r="DR222" s="453">
        <v>0</v>
      </c>
      <c r="DS222" s="453">
        <v>0</v>
      </c>
      <c r="DT222" s="453">
        <v>94000000</v>
      </c>
      <c r="DU222" s="453">
        <v>94000000</v>
      </c>
      <c r="DV222" s="453">
        <v>94000000</v>
      </c>
      <c r="DW222" s="453">
        <v>94000000</v>
      </c>
      <c r="DX222" s="453">
        <v>94000000</v>
      </c>
      <c r="DY222" s="453">
        <v>94000000</v>
      </c>
      <c r="DZ222" s="453">
        <v>94000000</v>
      </c>
      <c r="EA222" s="453">
        <v>217300000</v>
      </c>
      <c r="EC222" s="453">
        <v>1000000</v>
      </c>
      <c r="ED222" s="453">
        <v>1000000</v>
      </c>
      <c r="EE222" s="453">
        <v>1000000</v>
      </c>
      <c r="EF222" s="453">
        <v>1000000</v>
      </c>
      <c r="EG222" s="453">
        <v>1000000</v>
      </c>
      <c r="EH222" s="453">
        <v>1000000</v>
      </c>
      <c r="EI222" s="453">
        <v>1000000</v>
      </c>
      <c r="EJ222" s="453">
        <v>1000000</v>
      </c>
      <c r="EK222" s="453">
        <v>1000000</v>
      </c>
      <c r="EL222" s="453">
        <v>1000000</v>
      </c>
      <c r="EM222" s="453">
        <v>1000000</v>
      </c>
      <c r="EN222" s="453">
        <v>1000000</v>
      </c>
      <c r="EP222" s="453">
        <v>1000000</v>
      </c>
      <c r="EQ222" s="453">
        <v>1000000</v>
      </c>
      <c r="ER222" s="453">
        <v>1000000</v>
      </c>
      <c r="ES222" s="453">
        <v>1000000</v>
      </c>
      <c r="ET222" s="453">
        <v>1000000</v>
      </c>
      <c r="EU222" s="453">
        <v>1000000</v>
      </c>
      <c r="EV222" s="453">
        <v>1000000</v>
      </c>
      <c r="EW222" s="453">
        <v>1000000</v>
      </c>
      <c r="EX222" s="453">
        <v>1000000</v>
      </c>
      <c r="EY222" s="453">
        <v>1000000</v>
      </c>
      <c r="EZ222" s="453">
        <v>1000000</v>
      </c>
      <c r="FA222" s="453">
        <v>1000000</v>
      </c>
    </row>
    <row r="223" spans="1:157" ht="27.75" customHeight="1" thickBot="1">
      <c r="A223" s="177"/>
      <c r="B223" s="1" t="s">
        <v>189</v>
      </c>
      <c r="C223" s="1" t="s">
        <v>190</v>
      </c>
      <c r="D223" s="177" t="s">
        <v>161</v>
      </c>
      <c r="E223" s="177" t="s">
        <v>169</v>
      </c>
      <c r="F223" s="177" t="s">
        <v>161</v>
      </c>
      <c r="G223" s="177" t="s">
        <v>161</v>
      </c>
      <c r="H223" s="177" t="s">
        <v>161</v>
      </c>
      <c r="I223" s="177" t="s">
        <v>161</v>
      </c>
      <c r="J223" s="177" t="s">
        <v>161</v>
      </c>
      <c r="K223" s="177" t="s">
        <v>161</v>
      </c>
      <c r="L223" s="177" t="s">
        <v>161</v>
      </c>
      <c r="M223" s="177" t="s">
        <v>161</v>
      </c>
      <c r="N223" s="177" t="s">
        <v>161</v>
      </c>
      <c r="O223" s="177" t="s">
        <v>161</v>
      </c>
      <c r="P223" s="177"/>
      <c r="Q223" s="177"/>
      <c r="R223" s="177"/>
      <c r="S223" s="177"/>
      <c r="T223" s="178" t="s">
        <v>170</v>
      </c>
      <c r="U223" s="178"/>
      <c r="V223" s="178" t="s">
        <v>170</v>
      </c>
      <c r="W223" s="335">
        <f>SUM(W224:W225)</f>
        <v>0</v>
      </c>
      <c r="X223" s="335">
        <f>SUM(X224:X225)</f>
        <v>0</v>
      </c>
      <c r="Y223" s="335">
        <f>SUM(Y224:Y225)</f>
        <v>0</v>
      </c>
      <c r="Z223" s="335">
        <f t="shared" ref="Z223:AC223" si="622">SUM(Z224:Z225)</f>
        <v>0</v>
      </c>
      <c r="AA223" s="335">
        <f t="shared" si="622"/>
        <v>0</v>
      </c>
      <c r="AB223" s="335">
        <f t="shared" si="622"/>
        <v>0</v>
      </c>
      <c r="AC223" s="335">
        <f t="shared" si="622"/>
        <v>0</v>
      </c>
      <c r="AD223" s="335">
        <f>SUM(AD224:AD225)</f>
        <v>0</v>
      </c>
      <c r="AE223" s="335">
        <f>SUM(AE224:AE225)</f>
        <v>0</v>
      </c>
      <c r="AF223" s="335">
        <f>SUM(AF224:AF225)</f>
        <v>0</v>
      </c>
      <c r="AG223" s="335">
        <f>SUM(AG224:AG225)</f>
        <v>0</v>
      </c>
      <c r="AH223" s="398">
        <f>SUM(AH224:AH225)</f>
        <v>0</v>
      </c>
      <c r="AI223" s="179">
        <f>IFERROR(AH223/AD223,0)</f>
        <v>0</v>
      </c>
      <c r="AJ223" s="180" t="e">
        <f>+AH223/AG223</f>
        <v>#DIV/0!</v>
      </c>
      <c r="AK223" s="335">
        <f>SUM(AK224:AK225)</f>
        <v>0</v>
      </c>
      <c r="AL223" s="335">
        <f>SUM(AL224:AL225)</f>
        <v>0</v>
      </c>
      <c r="AM223" s="166">
        <f t="shared" si="608"/>
        <v>0</v>
      </c>
      <c r="AN223" s="398">
        <f>SUM(AN224:AN225)</f>
        <v>0</v>
      </c>
      <c r="AO223" s="179">
        <f>IFERROR(AN223/AD223,0)</f>
        <v>0</v>
      </c>
      <c r="AP223" s="182" t="e">
        <f>+AN223/AG223</f>
        <v>#DIV/0!</v>
      </c>
      <c r="AQ223" s="335">
        <f>SUM(AQ224:AQ225)</f>
        <v>0</v>
      </c>
      <c r="AR223" s="335">
        <f>SUM(AR224:AR225)</f>
        <v>0</v>
      </c>
      <c r="AS223" s="166">
        <f t="shared" si="609"/>
        <v>0</v>
      </c>
      <c r="AT223" s="398">
        <f>SUM(AT224:AT225)</f>
        <v>0</v>
      </c>
      <c r="AU223" s="179">
        <f>IFERROR(AT223/AD223,0)</f>
        <v>0</v>
      </c>
      <c r="AV223" s="398">
        <f>SUM(AV224:AV225)</f>
        <v>0</v>
      </c>
      <c r="AW223" s="335">
        <f>SUM(AW224:AW225)</f>
        <v>0</v>
      </c>
      <c r="AX223" s="335">
        <f t="shared" si="618"/>
        <v>0</v>
      </c>
      <c r="AY223" s="335">
        <f>+AG223-AH223</f>
        <v>0</v>
      </c>
      <c r="AZ223" s="183">
        <f>AZ303</f>
        <v>29175.8252735446</v>
      </c>
      <c r="BA223" s="168">
        <f>IF(AND(AZ223=0,AN223&gt;AZ223),1,IFERROR(AN223/AZ223,1))</f>
        <v>0</v>
      </c>
      <c r="BC223" s="511">
        <v>0</v>
      </c>
      <c r="BD223" s="511">
        <v>0</v>
      </c>
      <c r="BE223" s="511">
        <v>0</v>
      </c>
      <c r="BF223" s="511">
        <v>0</v>
      </c>
      <c r="BG223" s="511">
        <v>0</v>
      </c>
      <c r="BH223" s="511">
        <v>0</v>
      </c>
      <c r="BI223" s="511">
        <v>0</v>
      </c>
      <c r="BJ223" s="511">
        <v>0</v>
      </c>
      <c r="BK223" s="511">
        <v>0</v>
      </c>
      <c r="BL223" s="511">
        <v>0</v>
      </c>
      <c r="BM223" s="511">
        <v>0</v>
      </c>
      <c r="BN223" s="511">
        <v>0</v>
      </c>
      <c r="BP223" s="511">
        <v>0</v>
      </c>
      <c r="BQ223" s="511">
        <v>0</v>
      </c>
      <c r="BR223" s="511">
        <v>0</v>
      </c>
      <c r="BS223" s="511">
        <v>0</v>
      </c>
      <c r="BT223" s="511">
        <v>0</v>
      </c>
      <c r="BU223" s="511">
        <v>0</v>
      </c>
      <c r="BV223" s="511">
        <v>0</v>
      </c>
      <c r="BW223" s="511">
        <v>0</v>
      </c>
      <c r="BX223" s="511">
        <v>0</v>
      </c>
      <c r="BY223" s="511">
        <v>0</v>
      </c>
      <c r="BZ223" s="511">
        <v>0</v>
      </c>
      <c r="CA223" s="511">
        <v>0</v>
      </c>
      <c r="CC223" s="335">
        <f t="shared" ref="CC223:CN223" si="623">SUM(CC224:CC225)</f>
        <v>0</v>
      </c>
      <c r="CD223" s="335">
        <f t="shared" si="623"/>
        <v>0</v>
      </c>
      <c r="CE223" s="335">
        <f t="shared" si="623"/>
        <v>0</v>
      </c>
      <c r="CF223" s="335">
        <f t="shared" si="623"/>
        <v>0</v>
      </c>
      <c r="CG223" s="335">
        <f t="shared" si="623"/>
        <v>0</v>
      </c>
      <c r="CH223" s="335">
        <f t="shared" si="623"/>
        <v>0</v>
      </c>
      <c r="CI223" s="335">
        <f t="shared" si="623"/>
        <v>0</v>
      </c>
      <c r="CJ223" s="335">
        <f t="shared" si="623"/>
        <v>0</v>
      </c>
      <c r="CK223" s="335">
        <f t="shared" si="623"/>
        <v>0</v>
      </c>
      <c r="CL223" s="335">
        <f t="shared" si="623"/>
        <v>0</v>
      </c>
      <c r="CM223" s="335">
        <f t="shared" si="623"/>
        <v>0</v>
      </c>
      <c r="CN223" s="335">
        <f t="shared" si="623"/>
        <v>0</v>
      </c>
      <c r="CO223" s="475"/>
      <c r="CP223" s="335">
        <f t="shared" ref="CP223:DA223" si="624">SUM(CP224:CP225)</f>
        <v>0</v>
      </c>
      <c r="CQ223" s="335">
        <f t="shared" si="624"/>
        <v>0</v>
      </c>
      <c r="CR223" s="335">
        <f t="shared" si="624"/>
        <v>0</v>
      </c>
      <c r="CS223" s="335">
        <f t="shared" si="624"/>
        <v>0</v>
      </c>
      <c r="CT223" s="335">
        <f t="shared" si="624"/>
        <v>0</v>
      </c>
      <c r="CU223" s="335">
        <f t="shared" si="624"/>
        <v>0</v>
      </c>
      <c r="CV223" s="335">
        <f t="shared" si="624"/>
        <v>0</v>
      </c>
      <c r="CW223" s="335">
        <f t="shared" si="624"/>
        <v>0</v>
      </c>
      <c r="CX223" s="335">
        <f t="shared" si="624"/>
        <v>0</v>
      </c>
      <c r="CY223" s="335">
        <f t="shared" si="624"/>
        <v>0</v>
      </c>
      <c r="CZ223" s="335">
        <f t="shared" si="624"/>
        <v>0</v>
      </c>
      <c r="DA223" s="335">
        <f t="shared" si="624"/>
        <v>0</v>
      </c>
      <c r="DC223" s="335">
        <f t="shared" ref="DC223:DN223" si="625">SUM(DC224:DC225)</f>
        <v>0</v>
      </c>
      <c r="DD223" s="335">
        <f t="shared" si="625"/>
        <v>0</v>
      </c>
      <c r="DE223" s="335">
        <f t="shared" si="625"/>
        <v>0</v>
      </c>
      <c r="DF223" s="335">
        <f t="shared" si="625"/>
        <v>0</v>
      </c>
      <c r="DG223" s="335">
        <f t="shared" si="625"/>
        <v>0</v>
      </c>
      <c r="DH223" s="335">
        <f t="shared" si="625"/>
        <v>0</v>
      </c>
      <c r="DI223" s="335">
        <f t="shared" si="625"/>
        <v>0</v>
      </c>
      <c r="DJ223" s="335">
        <f t="shared" si="625"/>
        <v>0</v>
      </c>
      <c r="DK223" s="335">
        <f t="shared" si="625"/>
        <v>0</v>
      </c>
      <c r="DL223" s="335">
        <f t="shared" si="625"/>
        <v>0</v>
      </c>
      <c r="DM223" s="335">
        <f t="shared" si="625"/>
        <v>0</v>
      </c>
      <c r="DN223" s="335">
        <f t="shared" si="625"/>
        <v>0</v>
      </c>
      <c r="DO223" s="475"/>
      <c r="DP223" s="335">
        <f t="shared" ref="DP223:EA223" si="626">SUM(DP224:DP225)</f>
        <v>0</v>
      </c>
      <c r="DQ223" s="335">
        <f t="shared" si="626"/>
        <v>0</v>
      </c>
      <c r="DR223" s="335">
        <f t="shared" si="626"/>
        <v>0</v>
      </c>
      <c r="DS223" s="335">
        <f t="shared" si="626"/>
        <v>0</v>
      </c>
      <c r="DT223" s="335">
        <f t="shared" si="626"/>
        <v>0</v>
      </c>
      <c r="DU223" s="335">
        <f t="shared" si="626"/>
        <v>0</v>
      </c>
      <c r="DV223" s="335">
        <f t="shared" si="626"/>
        <v>0</v>
      </c>
      <c r="DW223" s="335">
        <f t="shared" si="626"/>
        <v>0</v>
      </c>
      <c r="DX223" s="335">
        <f t="shared" si="626"/>
        <v>0</v>
      </c>
      <c r="DY223" s="335">
        <f t="shared" si="626"/>
        <v>0</v>
      </c>
      <c r="DZ223" s="335">
        <f t="shared" si="626"/>
        <v>0</v>
      </c>
      <c r="EA223" s="335">
        <f t="shared" si="626"/>
        <v>0</v>
      </c>
      <c r="EC223" s="472">
        <v>1000000</v>
      </c>
      <c r="ED223" s="472">
        <v>1000000</v>
      </c>
      <c r="EE223" s="472">
        <v>1000000</v>
      </c>
      <c r="EF223" s="472">
        <v>1000000</v>
      </c>
      <c r="EG223" s="472">
        <v>1000000</v>
      </c>
      <c r="EH223" s="472">
        <v>1000000</v>
      </c>
      <c r="EI223" s="472">
        <v>1000000</v>
      </c>
      <c r="EJ223" s="472">
        <v>1000000</v>
      </c>
      <c r="EK223" s="472">
        <v>1000000</v>
      </c>
      <c r="EL223" s="472">
        <v>1000000</v>
      </c>
      <c r="EM223" s="472">
        <v>1000000</v>
      </c>
      <c r="EN223" s="472">
        <v>1000000</v>
      </c>
      <c r="EO223" s="475"/>
      <c r="EP223" s="472">
        <v>1000000</v>
      </c>
      <c r="EQ223" s="472">
        <v>1000000</v>
      </c>
      <c r="ER223" s="472">
        <v>1000000</v>
      </c>
      <c r="ES223" s="472">
        <v>1000000</v>
      </c>
      <c r="ET223" s="472">
        <v>1000000</v>
      </c>
      <c r="EU223" s="472">
        <v>1000000</v>
      </c>
      <c r="EV223" s="472">
        <v>1000000</v>
      </c>
      <c r="EW223" s="472">
        <v>1000000</v>
      </c>
      <c r="EX223" s="472">
        <v>1000000</v>
      </c>
      <c r="EY223" s="472">
        <v>1000000</v>
      </c>
      <c r="EZ223" s="472">
        <v>1000000</v>
      </c>
      <c r="FA223" s="472">
        <v>1000000</v>
      </c>
    </row>
    <row r="224" spans="1:157" ht="21.75" hidden="1" customHeight="1" thickBot="1">
      <c r="A224" s="177"/>
      <c r="B224" s="1" t="s">
        <v>189</v>
      </c>
      <c r="C224" s="1" t="s">
        <v>190</v>
      </c>
      <c r="D224" s="177" t="s">
        <v>207</v>
      </c>
      <c r="E224" s="177" t="s">
        <v>169</v>
      </c>
      <c r="F224" s="177" t="s">
        <v>161</v>
      </c>
      <c r="G224" s="177" t="s">
        <v>161</v>
      </c>
      <c r="H224" s="177" t="s">
        <v>161</v>
      </c>
      <c r="I224" s="177" t="s">
        <v>161</v>
      </c>
      <c r="J224" s="177" t="s">
        <v>161</v>
      </c>
      <c r="K224" s="177" t="s">
        <v>161</v>
      </c>
      <c r="L224" s="177" t="s">
        <v>161</v>
      </c>
      <c r="M224" s="177" t="s">
        <v>161</v>
      </c>
      <c r="N224" s="177" t="s">
        <v>161</v>
      </c>
      <c r="O224" s="177" t="s">
        <v>161</v>
      </c>
      <c r="P224" s="177"/>
      <c r="Q224" s="177"/>
      <c r="R224" s="177"/>
      <c r="S224" s="177"/>
      <c r="T224" s="184" t="s">
        <v>171</v>
      </c>
      <c r="U224" s="377"/>
      <c r="V224" s="184" t="s">
        <v>171</v>
      </c>
      <c r="W224" s="336">
        <f>(+SUMIFS('[1]SIIF 30 de Junio 2026'!$P$4:$P$749,'[1]SIIF 30 de Junio 2026'!$A$4:$A$749,$B224,'[1]SIIF 30 de Junio 2026'!$B$4:$B$749,$C224,'[1]SIIF 30 de Junio 2026'!$C$4:$C$749,$D224,'[1]SIIF 30 de Junio 2026'!$D$4:$D$749,$E224,'[1]SIIF 30 de Junio 2026'!$E$4:$E$749,$F224,'[1]SIIF 30 de Junio 2026'!$F$4:$F$749,$G224,'[1]SIIF 30 de Junio 2026'!$G$4:$G$749,$H224,'[1]SIIF 30 de Junio 2026'!$H$4:$H$749,$I224,'[1]SIIF 30 de Junio 2026'!$I$4:$I$749,$J224,'[1]SIIF 30 de Junio 2026'!$J$4:$J$749,$K224,'[1]SIIF 30 de Junio 2026'!$K$4:$K$749,$L224,'[1]SIIF 30 de Junio 2026'!$L$4:$L$749,$M224,'[1]SIIF 30 de Junio 2026'!$M$4:$M$749,$N224,'[1]SIIF 30 de Junio 2026'!$N$4:$N$749,$O224)/1000000)</f>
        <v>0</v>
      </c>
      <c r="X224" s="336">
        <v>0</v>
      </c>
      <c r="Y224" s="334">
        <f>(+SUMIFS('[1]SIIF 30 de Junio 2026'!$R$4:$R$749,'[1]SIIF 30 de Junio 2026'!$A$4:$A$749,$B224,'[1]SIIF 30 de Junio 2026'!$B$4:$B$749,$C224,'[1]SIIF 30 de Junio 2026'!$C$4:$C$749,$D224,'[1]SIIF 30 de Junio 2026'!$D$4:$D$749,$E224,'[1]SIIF 30 de Junio 2026'!$E$4:$E$749,$F224,'[1]SIIF 30 de Junio 2026'!$F$4:$F$749,$G224,'[1]SIIF 30 de Junio 2026'!$G$4:$G$749,$H224,'[1]SIIF 30 de Junio 2026'!$H$4:$H$749,$I224,'[1]SIIF 30 de Junio 2026'!$I$4:$I$749,$J224,'[1]SIIF 30 de Junio 2026'!$J$4:$J$749,$K224,'[1]SIIF 30 de Junio 2026'!$K$4:$K$749,$L224,'[1]SIIF 30 de Junio 2026'!$L$4:$L$749,$M224,'[1]SIIF 30 de Junio 2026'!$M$4:$M$749,$N224,'[1]SIIF 30 de Junio 2026'!$N$4:$N$749,$O224)/1000000)</f>
        <v>0</v>
      </c>
      <c r="Z224" s="332"/>
      <c r="AA224" s="334">
        <f>(+SUMIFS('[1]SIIF 30 de Junio 2026'!$Q$4:$Q$749,'[1]SIIF 30 de Junio 2026'!$A$4:$A$749,$B224,'[1]SIIF 30 de Junio 2026'!$B$4:$B$749,$C224,'[1]SIIF 30 de Junio 2026'!$C$4:$C$749,$D224,'[1]SIIF 30 de Junio 2026'!$D$4:$D$749,$E224,'[1]SIIF 30 de Junio 2026'!$E$4:$E$749,$F224,'[1]SIIF 30 de Junio 2026'!$F$4:$F$749,$G224,'[1]SIIF 30 de Junio 2026'!$G$4:$G$749,$H224,'[1]SIIF 30 de Junio 2026'!$H$4:$H$749,$I224,'[1]SIIF 30 de Junio 2026'!$I$4:$I$749,$J224,'[1]SIIF 30 de Junio 2026'!$J$4:$J$749,$K224,'[1]SIIF 30 de Junio 2026'!$K$4:$K$749,$L224,'[1]SIIF 30 de Junio 2026'!$L$4:$L$749,$M224,'[1]SIIF 30 de Junio 2026'!$M$4:$M$749,$N224,'[1]SIIF 30 de Junio 2026'!$N$4:$N$749,$O224)/1000000)</f>
        <v>0</v>
      </c>
      <c r="AB224" s="334"/>
      <c r="AC224" s="332"/>
      <c r="AD224" s="397">
        <f>W224-Y224+AA224</f>
        <v>0</v>
      </c>
      <c r="AE224" s="336">
        <f>(+SUMIFS('[1]SIIF 30 de Junio 2026'!$T$4:$T$749,'[1]SIIF 30 de Junio 2026'!$A$4:$A$749,$B224,'[1]SIIF 30 de Junio 2026'!$B$4:$B$749,$C224,'[1]SIIF 30 de Junio 2026'!$C$4:$C$749,$D224,'[1]SIIF 30 de Junio 2026'!$D$4:$D$749,$E224,'[1]SIIF 30 de Junio 2026'!$E$4:$E$749,$F224,'[1]SIIF 30 de Junio 2026'!$F$4:$F$749,$G224,'[1]SIIF 30 de Junio 2026'!$G$4:$G$749,$H224,'[1]SIIF 30 de Junio 2026'!$H$4:$H$749,$I224,'[1]SIIF 30 de Junio 2026'!$I$4:$I$749,$J224,'[1]SIIF 30 de Junio 2026'!$J$4:$J$749,$K224,'[1]SIIF 30 de Junio 2026'!$K$4:$K$749,$L224,'[1]SIIF 30 de Junio 2026'!$L$4:$L$749,$M224,'[1]SIIF 30 de Junio 2026'!$M$4:$M$749,$N224,'[1]SIIF 30 de Junio 2026'!$N$4:$N$749,$O224)/1000000)</f>
        <v>0</v>
      </c>
      <c r="AF224" s="336"/>
      <c r="AG224" s="334">
        <f>AD224-AE224</f>
        <v>0</v>
      </c>
      <c r="AH224" s="399">
        <f>+SUMIFS('[1]SIIF 30 de Junio 2026'!$W$4:$W$749,'[1]SIIF 30 de Junio 2026'!$A$4:$A$749,$B224,'[1]SIIF 30 de Junio 2026'!$B$4:$B$749,$C224,'[1]SIIF 30 de Junio 2026'!$C$4:$C$749,$D224,'[1]SIIF 30 de Junio 2026'!$D$4:$D$749,$E224,'[1]SIIF 30 de Junio 2026'!$E$4:$E$749,$F224,'[1]SIIF 30 de Junio 2026'!$F$4:$F$749,$G224,'[1]SIIF 30 de Junio 2026'!$G$4:$G$749,$H224,'[1]SIIF 30 de Junio 2026'!$H$4:$H$749,$I224,'[1]SIIF 30 de Junio 2026'!$I$4:$I$749,$J224,'[1]SIIF 30 de Junio 2026'!$J$4:$J$749,$K224,'[1]SIIF 30 de Junio 2026'!$K$4:$K$749,$L224,'[1]SIIF 30 de Junio 2026'!$L$4:$L$749,$M224,'[1]SIIF 30 de Junio 2026'!$M$4:$M$749,$N224,'[1]SIIF 30 de Junio 2026'!$N$4:$N$749,$O224)/1000000</f>
        <v>0</v>
      </c>
      <c r="AI224" s="292" t="e">
        <f>+AH224/AD224</f>
        <v>#DIV/0!</v>
      </c>
      <c r="AJ224" s="180" t="e">
        <f>+AH224/AG224</f>
        <v>#DIV/0!</v>
      </c>
      <c r="AK224" s="185">
        <f>+SUMIFS('[1]Cierre Mes Anterior'!$W$4:$W$773,'[1]Cierre Mes Anterior'!$A$4:$A$773,$B224,'[1]Cierre Mes Anterior'!$B$4:$B$773,$C224,'[1]Cierre Mes Anterior'!$C$4:$C$773,$D224,'[1]Cierre Mes Anterior'!$D$4:$D$773,$E224,'[1]Cierre Mes Anterior'!$E$4:$E$773,$F224,'[1]Cierre Mes Anterior'!$F$4:$F$773,$G224,'[1]Cierre Mes Anterior'!$G$4:$G$773,$H224,'[1]Cierre Mes Anterior'!$H$4:$H$773,$I224,'[1]Cierre Mes Anterior'!$I$4:$I$773,$J224,'[1]Cierre Mes Anterior'!$J$4:$J$773,$K224,'[1]Cierre Mes Anterior'!$K$4:$K$773,$L224,'[1]Cierre Mes Anterior'!$L$4:$L$773,$M224,'[1]Cierre Mes Anterior'!$M$4:$M$773,$N224,'[1]Cierre Mes Anterior'!$N$4:$N$773,$O224)/1000000</f>
        <v>0</v>
      </c>
      <c r="AL224" s="172">
        <f>+AH224-AK224</f>
        <v>0</v>
      </c>
      <c r="AM224" s="166">
        <f t="shared" si="608"/>
        <v>0</v>
      </c>
      <c r="AN224" s="399">
        <f>+SUMIFS('[1]SIIF 30 de Junio 2026'!$X$4:$X$749,'[1]SIIF 30 de Junio 2026'!$A$4:$A$749,$B224,'[1]SIIF 30 de Junio 2026'!$B$4:$B$749,$C224,'[1]SIIF 30 de Junio 2026'!$C$4:$C$749,$D224,'[1]SIIF 30 de Junio 2026'!$D$4:$D$749,$E224,'[1]SIIF 30 de Junio 2026'!$E$4:$E$749,$F224,'[1]SIIF 30 de Junio 2026'!$F$4:$F$749,$G224,'[1]SIIF 30 de Junio 2026'!$G$4:$G$749,$H224,'[1]SIIF 30 de Junio 2026'!$H$4:$H$749,$I224,'[1]SIIF 30 de Junio 2026'!$I$4:$I$749,$J224,'[1]SIIF 30 de Junio 2026'!$J$4:$J$749,$K224,'[1]SIIF 30 de Junio 2026'!$K$4:$K$749,$L224,'[1]SIIF 30 de Junio 2026'!$L$4:$L$749,$M224,'[1]SIIF 30 de Junio 2026'!$M$4:$M$749,$N224,'[1]SIIF 30 de Junio 2026'!$N$4:$N$749,$O224)/1000000</f>
        <v>0</v>
      </c>
      <c r="AO224" s="173" t="e">
        <f>+AN224/AD224</f>
        <v>#DIV/0!</v>
      </c>
      <c r="AP224" s="182" t="e">
        <f>+AN224/AG224</f>
        <v>#DIV/0!</v>
      </c>
      <c r="AQ224" s="185">
        <f>+SUMIFS('[1]Cierre Mes Anterior'!$X$4:$X$773,'[1]Cierre Mes Anterior'!$A$4:$A$773,$B224,'[1]Cierre Mes Anterior'!$B$4:$B$773,$C224,'[1]Cierre Mes Anterior'!$C$4:$C$773,$D224,'[1]Cierre Mes Anterior'!$D$4:$D$773,$E224,'[1]Cierre Mes Anterior'!$E$4:$E$773,$F224,'[1]Cierre Mes Anterior'!$F$4:$F$773,$G224,'[1]Cierre Mes Anterior'!$G$4:$G$773,$H224,'[1]Cierre Mes Anterior'!$H$4:$H$773,$I224,'[1]Cierre Mes Anterior'!$I$4:$I$773,$J224,'[1]Cierre Mes Anterior'!$J$4:$J$773,$K224,'[1]Cierre Mes Anterior'!$K$4:$K$773,$L224,'[1]Cierre Mes Anterior'!$L$4:$L$773,$M224,'[1]Cierre Mes Anterior'!$M$4:$M$773,$N224,'[1]Cierre Mes Anterior'!$N$4:$N$773,$O224)/1000000</f>
        <v>0</v>
      </c>
      <c r="AR224" s="172">
        <f>+AN224-AQ224</f>
        <v>0</v>
      </c>
      <c r="AS224" s="166">
        <f t="shared" si="609"/>
        <v>0</v>
      </c>
      <c r="AT224" s="399">
        <f>+SUMIFS('[1]SIIF 30 de Junio 2026'!$Z$4:$Z$749,'[1]SIIF 30 de Junio 2026'!$A$4:$A$749,$B224,'[1]SIIF 30 de Junio 2026'!$B$4:$B$749,$C224,'[1]SIIF 30 de Junio 2026'!$C$4:$C$749,$D224,'[1]SIIF 30 de Junio 2026'!$D$4:$D$749,$E224,'[1]SIIF 30 de Junio 2026'!$E$4:$E$749,$F224,'[1]SIIF 30 de Junio 2026'!$F$4:$F$749,$G224,'[1]SIIF 30 de Junio 2026'!$G$4:$G$749,$H224,'[1]SIIF 30 de Junio 2026'!$H$4:$H$749,$I224,'[1]SIIF 30 de Junio 2026'!$I$4:$I$749,$J224,'[1]SIIF 30 de Junio 2026'!$J$4:$J$749,$K224,'[1]SIIF 30 de Junio 2026'!$K$4:$K$749,$L224,'[1]SIIF 30 de Junio 2026'!$L$4:$L$749,$M224,'[1]SIIF 30 de Junio 2026'!$M$4:$M$749,$N224,'[1]SIIF 30 de Junio 2026'!$N$4:$N$749,$O224)/1000000</f>
        <v>0</v>
      </c>
      <c r="AU224" s="173" t="e">
        <f>+AT224/AD224</f>
        <v>#DIV/0!</v>
      </c>
      <c r="AV224" s="397">
        <f>+AD224-AH224</f>
        <v>0</v>
      </c>
      <c r="AW224" s="332">
        <f>+AH224-AN224</f>
        <v>0</v>
      </c>
      <c r="AX224" s="333">
        <f t="shared" si="618"/>
        <v>0</v>
      </c>
      <c r="AY224" s="334">
        <f>+AG224-AH224</f>
        <v>0</v>
      </c>
      <c r="AZ224" s="186">
        <f>AD224*AS224</f>
        <v>0</v>
      </c>
      <c r="BA224" s="168">
        <f>IF(AND(AZ224=0,AN224&gt;AZ224),1,IFERROR(AN224/AZ224,1))</f>
        <v>1</v>
      </c>
      <c r="BC224" s="308"/>
      <c r="BD224" s="308"/>
      <c r="BE224" s="308"/>
      <c r="BF224" s="308"/>
      <c r="BG224" s="308"/>
      <c r="BH224" s="308"/>
      <c r="BI224" s="308"/>
      <c r="BJ224" s="308"/>
      <c r="BK224" s="308"/>
      <c r="BL224" s="308"/>
      <c r="BM224" s="308"/>
      <c r="BN224" s="308"/>
      <c r="BO224" s="307"/>
      <c r="BP224" s="308"/>
      <c r="BQ224" s="308"/>
      <c r="BR224" s="308"/>
      <c r="BS224" s="308"/>
      <c r="BT224" s="308"/>
      <c r="BU224" s="308"/>
      <c r="BV224" s="308"/>
      <c r="BW224" s="308"/>
      <c r="BX224" s="308"/>
      <c r="BY224" s="308"/>
      <c r="BZ224" s="308"/>
      <c r="CA224" s="308"/>
      <c r="CC224" s="476"/>
      <c r="CD224" s="476"/>
      <c r="CE224" s="476"/>
      <c r="CF224" s="476"/>
      <c r="CG224" s="476"/>
      <c r="CH224" s="476"/>
      <c r="CI224" s="476"/>
      <c r="CJ224" s="476"/>
      <c r="CK224" s="476"/>
      <c r="CL224" s="476"/>
      <c r="CM224" s="476"/>
      <c r="CN224" s="476"/>
      <c r="CO224" s="475"/>
      <c r="CP224" s="476"/>
      <c r="CQ224" s="476"/>
      <c r="CR224" s="476"/>
      <c r="CS224" s="476"/>
      <c r="CT224" s="476"/>
      <c r="CU224" s="476"/>
      <c r="CV224" s="476"/>
      <c r="CW224" s="476"/>
      <c r="CX224" s="476"/>
      <c r="CY224" s="476"/>
      <c r="CZ224" s="476"/>
      <c r="DA224" s="476"/>
      <c r="DC224" s="476"/>
      <c r="DD224" s="476"/>
      <c r="DE224" s="476"/>
      <c r="DF224" s="476"/>
      <c r="DG224" s="476"/>
      <c r="DH224" s="476"/>
      <c r="DI224" s="476"/>
      <c r="DJ224" s="476"/>
      <c r="DK224" s="476"/>
      <c r="DL224" s="476"/>
      <c r="DM224" s="476"/>
      <c r="DN224" s="476"/>
      <c r="DO224" s="475"/>
      <c r="DP224" s="476"/>
      <c r="DQ224" s="476"/>
      <c r="DR224" s="476"/>
      <c r="DS224" s="476"/>
      <c r="DT224" s="476"/>
      <c r="DU224" s="476"/>
      <c r="DV224" s="476"/>
      <c r="DW224" s="476"/>
      <c r="DX224" s="476"/>
      <c r="DY224" s="476"/>
      <c r="DZ224" s="476"/>
      <c r="EA224" s="476"/>
      <c r="EC224" s="476">
        <v>1000000</v>
      </c>
      <c r="ED224" s="476">
        <v>1000000</v>
      </c>
      <c r="EE224" s="476">
        <v>1000000</v>
      </c>
      <c r="EF224" s="476">
        <v>1000000</v>
      </c>
      <c r="EG224" s="476">
        <v>1000000</v>
      </c>
      <c r="EH224" s="476">
        <v>1000000</v>
      </c>
      <c r="EI224" s="476">
        <v>1000000</v>
      </c>
      <c r="EJ224" s="476">
        <v>1000000</v>
      </c>
      <c r="EK224" s="476">
        <v>1000000</v>
      </c>
      <c r="EL224" s="476">
        <v>1000000</v>
      </c>
      <c r="EM224" s="476">
        <v>1000000</v>
      </c>
      <c r="EN224" s="476">
        <v>1000000</v>
      </c>
      <c r="EO224" s="475"/>
      <c r="EP224" s="476">
        <v>1000000</v>
      </c>
      <c r="EQ224" s="476">
        <v>1000000</v>
      </c>
      <c r="ER224" s="476">
        <v>1000000</v>
      </c>
      <c r="ES224" s="476">
        <v>1000000</v>
      </c>
      <c r="ET224" s="476">
        <v>1000000</v>
      </c>
      <c r="EU224" s="476">
        <v>1000000</v>
      </c>
      <c r="EV224" s="476">
        <v>1000000</v>
      </c>
      <c r="EW224" s="476">
        <v>1000000</v>
      </c>
      <c r="EX224" s="476">
        <v>1000000</v>
      </c>
      <c r="EY224" s="476">
        <v>1000000</v>
      </c>
      <c r="EZ224" s="476">
        <v>1000000</v>
      </c>
      <c r="FA224" s="476">
        <v>1000000</v>
      </c>
    </row>
    <row r="225" spans="1:157" ht="21.75" customHeight="1" thickBot="1">
      <c r="A225" s="177"/>
      <c r="B225" s="1" t="s">
        <v>189</v>
      </c>
      <c r="C225" s="1" t="s">
        <v>190</v>
      </c>
      <c r="D225" s="177" t="s">
        <v>208</v>
      </c>
      <c r="E225" s="177" t="s">
        <v>169</v>
      </c>
      <c r="F225" s="177" t="s">
        <v>161</v>
      </c>
      <c r="G225" s="177" t="s">
        <v>161</v>
      </c>
      <c r="H225" s="177" t="s">
        <v>161</v>
      </c>
      <c r="I225" s="177" t="s">
        <v>161</v>
      </c>
      <c r="J225" s="177" t="s">
        <v>161</v>
      </c>
      <c r="K225" s="177" t="s">
        <v>161</v>
      </c>
      <c r="L225" s="177" t="s">
        <v>161</v>
      </c>
      <c r="M225" s="177" t="s">
        <v>161</v>
      </c>
      <c r="N225" s="177" t="s">
        <v>161</v>
      </c>
      <c r="O225" s="177" t="s">
        <v>161</v>
      </c>
      <c r="P225" s="177"/>
      <c r="Q225" s="177"/>
      <c r="R225" s="177"/>
      <c r="S225" s="177"/>
      <c r="T225" s="184" t="s">
        <v>172</v>
      </c>
      <c r="U225" s="377"/>
      <c r="V225" s="184" t="s">
        <v>172</v>
      </c>
      <c r="W225" s="336">
        <f>(+SUMIFS('[1]SIIF 30 de Junio 2026'!$P$4:$P$749,'[1]SIIF 30 de Junio 2026'!$A$4:$A$749,$B225,'[1]SIIF 30 de Junio 2026'!$B$4:$B$749,$C225,'[1]SIIF 30 de Junio 2026'!$C$4:$C$749,$D225,'[1]SIIF 30 de Junio 2026'!$D$4:$D$749,$E225,'[1]SIIF 30 de Junio 2026'!$E$4:$E$749,$F225,'[1]SIIF 30 de Junio 2026'!$F$4:$F$749,$G225,'[1]SIIF 30 de Junio 2026'!$G$4:$G$749,$H225,'[1]SIIF 30 de Junio 2026'!$H$4:$H$749,$I225,'[1]SIIF 30 de Junio 2026'!$I$4:$I$749,$J225,'[1]SIIF 30 de Junio 2026'!$J$4:$J$749,$K225,'[1]SIIF 30 de Junio 2026'!$K$4:$K$749,$L225,'[1]SIIF 30 de Junio 2026'!$L$4:$L$749,$M225,'[1]SIIF 30 de Junio 2026'!$M$4:$M$749,$N225,'[1]SIIF 30 de Junio 2026'!$N$4:$N$749,$O225)/1000000)</f>
        <v>0</v>
      </c>
      <c r="X225" s="336">
        <v>0</v>
      </c>
      <c r="Y225" s="334">
        <f>(+SUMIFS('[1]SIIF 30 de Junio 2026'!$R$4:$R$749,'[1]SIIF 30 de Junio 2026'!$A$4:$A$749,$B225,'[1]SIIF 30 de Junio 2026'!$B$4:$B$749,$C225,'[1]SIIF 30 de Junio 2026'!$C$4:$C$749,$D225,'[1]SIIF 30 de Junio 2026'!$D$4:$D$749,$E225,'[1]SIIF 30 de Junio 2026'!$E$4:$E$749,$F225,'[1]SIIF 30 de Junio 2026'!$F$4:$F$749,$G225,'[1]SIIF 30 de Junio 2026'!$G$4:$G$749,$H225,'[1]SIIF 30 de Junio 2026'!$H$4:$H$749,$I225,'[1]SIIF 30 de Junio 2026'!$I$4:$I$749,$J225,'[1]SIIF 30 de Junio 2026'!$J$4:$J$749,$K225,'[1]SIIF 30 de Junio 2026'!$K$4:$K$749,$L225,'[1]SIIF 30 de Junio 2026'!$L$4:$L$749,$M225,'[1]SIIF 30 de Junio 2026'!$M$4:$M$749,$N225,'[1]SIIF 30 de Junio 2026'!$N$4:$N$749,$O225)/1000000)</f>
        <v>0</v>
      </c>
      <c r="Z225" s="332"/>
      <c r="AA225" s="334">
        <f>(+SUMIFS('[1]SIIF 30 de Junio 2026'!$Q$4:$Q$749,'[1]SIIF 30 de Junio 2026'!$A$4:$A$749,$B225,'[1]SIIF 30 de Junio 2026'!$B$4:$B$749,$C225,'[1]SIIF 30 de Junio 2026'!$C$4:$C$749,$D225,'[1]SIIF 30 de Junio 2026'!$D$4:$D$749,$E225,'[1]SIIF 30 de Junio 2026'!$E$4:$E$749,$F225,'[1]SIIF 30 de Junio 2026'!$F$4:$F$749,$G225,'[1]SIIF 30 de Junio 2026'!$G$4:$G$749,$H225,'[1]SIIF 30 de Junio 2026'!$H$4:$H$749,$I225,'[1]SIIF 30 de Junio 2026'!$I$4:$I$749,$J225,'[1]SIIF 30 de Junio 2026'!$J$4:$J$749,$K225,'[1]SIIF 30 de Junio 2026'!$K$4:$K$749,$L225,'[1]SIIF 30 de Junio 2026'!$L$4:$L$749,$M225,'[1]SIIF 30 de Junio 2026'!$M$4:$M$749,$N225,'[1]SIIF 30 de Junio 2026'!$N$4:$N$749,$O225)/1000000)</f>
        <v>0</v>
      </c>
      <c r="AB225" s="336"/>
      <c r="AC225" s="332"/>
      <c r="AD225" s="397">
        <f>W225-Y225+AA225</f>
        <v>0</v>
      </c>
      <c r="AE225" s="336">
        <f>(+SUMIFS('[1]SIIF 30 de Junio 2026'!$T$4:$T$749,'[1]SIIF 30 de Junio 2026'!$A$4:$A$749,$B225,'[1]SIIF 30 de Junio 2026'!$B$4:$B$749,$C225,'[1]SIIF 30 de Junio 2026'!$C$4:$C$749,$D225,'[1]SIIF 30 de Junio 2026'!$D$4:$D$749,$E225,'[1]SIIF 30 de Junio 2026'!$E$4:$E$749,$F225,'[1]SIIF 30 de Junio 2026'!$F$4:$F$749,$G225,'[1]SIIF 30 de Junio 2026'!$G$4:$G$749,$H225,'[1]SIIF 30 de Junio 2026'!$H$4:$H$749,$I225,'[1]SIIF 30 de Junio 2026'!$I$4:$I$749,$J225,'[1]SIIF 30 de Junio 2026'!$J$4:$J$749,$K225,'[1]SIIF 30 de Junio 2026'!$K$4:$K$749,$L225,'[1]SIIF 30 de Junio 2026'!$L$4:$L$749,$M225,'[1]SIIF 30 de Junio 2026'!$M$4:$M$749,$N225,'[1]SIIF 30 de Junio 2026'!$N$4:$N$749,$O225)/1000000)</f>
        <v>0</v>
      </c>
      <c r="AF225" s="336">
        <f>(+SUMIFS('[1]SIIF 30 de Junio 2026'!$U$4:$U$749,'[1]SIIF 30 de Junio 2026'!$A$4:$A$749,$B225,'[1]SIIF 30 de Junio 2026'!$B$4:$B$749,$C225,'[1]SIIF 30 de Junio 2026'!$C$4:$C$749,$D225,'[1]SIIF 30 de Junio 2026'!$D$4:$D$749,$E225,'[1]SIIF 30 de Junio 2026'!$E$4:$E$749,$F225,'[1]SIIF 30 de Junio 2026'!$F$4:$F$749,$G225,'[1]SIIF 30 de Junio 2026'!$G$4:$G$749,$H225,'[1]SIIF 30 de Junio 2026'!$H$4:$H$749,$I225,'[1]SIIF 30 de Junio 2026'!$I$4:$I$749,$J225,'[1]SIIF 30 de Junio 2026'!$J$4:$J$749,$K225,'[1]SIIF 30 de Junio 2026'!$K$4:$K$749,$L225,'[1]SIIF 30 de Junio 2026'!$L$4:$L$749,$M225,'[1]SIIF 30 de Junio 2026'!$M$4:$M$749,$N225,'[1]SIIF 30 de Junio 2026'!$N$4:$N$749,$O225)/1000000)</f>
        <v>0</v>
      </c>
      <c r="AG225" s="334">
        <f>AD225-AE225</f>
        <v>0</v>
      </c>
      <c r="AH225" s="399">
        <f>+SUMIFS('[1]SIIF 30 de Junio 2026'!$W$4:$W$749,'[1]SIIF 30 de Junio 2026'!$A$4:$A$749,$B225,'[1]SIIF 30 de Junio 2026'!$B$4:$B$749,$C225,'[1]SIIF 30 de Junio 2026'!$C$4:$C$749,$D225,'[1]SIIF 30 de Junio 2026'!$D$4:$D$749,$E225,'[1]SIIF 30 de Junio 2026'!$E$4:$E$749,$F225,'[1]SIIF 30 de Junio 2026'!$F$4:$F$749,$G225,'[1]SIIF 30 de Junio 2026'!$G$4:$G$749,$H225,'[1]SIIF 30 de Junio 2026'!$H$4:$H$749,$I225,'[1]SIIF 30 de Junio 2026'!$I$4:$I$749,$J225,'[1]SIIF 30 de Junio 2026'!$J$4:$J$749,$K225,'[1]SIIF 30 de Junio 2026'!$K$4:$K$749,$L225,'[1]SIIF 30 de Junio 2026'!$L$4:$L$749,$M225,'[1]SIIF 30 de Junio 2026'!$M$4:$M$749,$N225,'[1]SIIF 30 de Junio 2026'!$N$4:$N$749,$O225)/1000000</f>
        <v>0</v>
      </c>
      <c r="AI225" s="171">
        <f>IFERROR(AH225/AD225,0)</f>
        <v>0</v>
      </c>
      <c r="AJ225" s="180" t="e">
        <f>+AH225/AG225</f>
        <v>#DIV/0!</v>
      </c>
      <c r="AK225" s="240">
        <f>INDEX(CC225:CN225,MATCH($W$1,$CC$86:$CN$86,0))</f>
        <v>0</v>
      </c>
      <c r="AL225" s="172">
        <f>+AH225-AK225</f>
        <v>0</v>
      </c>
      <c r="AM225" s="166">
        <f t="shared" si="608"/>
        <v>0</v>
      </c>
      <c r="AN225" s="397">
        <f>+SUMIFS('[1]SIIF 30 de Junio 2026'!$X$4:$X$749,'[1]SIIF 30 de Junio 2026'!$A$4:$A$749,$B225,'[1]SIIF 30 de Junio 2026'!$B$4:$B$749,$C225,'[1]SIIF 30 de Junio 2026'!$C$4:$C$749,$D225,'[1]SIIF 30 de Junio 2026'!$D$4:$D$749,$E225,'[1]SIIF 30 de Junio 2026'!$E$4:$E$749,$F225,'[1]SIIF 30 de Junio 2026'!$F$4:$F$749,$G225,'[1]SIIF 30 de Junio 2026'!$G$4:$G$749,$H225,'[1]SIIF 30 de Junio 2026'!$H$4:$H$749,$I225,'[1]SIIF 30 de Junio 2026'!$I$4:$I$749,$J225,'[1]SIIF 30 de Junio 2026'!$J$4:$J$749,$K225,'[1]SIIF 30 de Junio 2026'!$K$4:$K$749,$L225,'[1]SIIF 30 de Junio 2026'!$L$4:$L$749,$M225,'[1]SIIF 30 de Junio 2026'!$M$4:$M$749,$N225,'[1]SIIF 30 de Junio 2026'!$N$4:$N$749,$O225)/1000000</f>
        <v>0</v>
      </c>
      <c r="AO225" s="173">
        <f>IFERROR(AN225/AD225,0)</f>
        <v>0</v>
      </c>
      <c r="AP225" s="182" t="e">
        <f>+AN225/AG225</f>
        <v>#DIV/0!</v>
      </c>
      <c r="AQ225" s="240">
        <f>INDEX(CP225:DA225,MATCH($W$1,$CP$86:$DA$86,0))</f>
        <v>0</v>
      </c>
      <c r="AR225" s="172">
        <f>+AN225-AQ225</f>
        <v>0</v>
      </c>
      <c r="AS225" s="166">
        <f t="shared" si="609"/>
        <v>0</v>
      </c>
      <c r="AT225" s="397">
        <f>+SUMIFS('[1]SIIF 30 de Junio 2026'!$Z$4:$Z$749,'[1]SIIF 30 de Junio 2026'!$A$4:$A$749,$B225,'[1]SIIF 30 de Junio 2026'!$B$4:$B$749,$C225,'[1]SIIF 30 de Junio 2026'!$C$4:$C$749,$D225,'[1]SIIF 30 de Junio 2026'!$D$4:$D$749,$E225,'[1]SIIF 30 de Junio 2026'!$E$4:$E$749,$F225,'[1]SIIF 30 de Junio 2026'!$F$4:$F$749,$G225,'[1]SIIF 30 de Junio 2026'!$G$4:$G$749,$H225,'[1]SIIF 30 de Junio 2026'!$H$4:$H$749,$I225,'[1]SIIF 30 de Junio 2026'!$I$4:$I$749,$J225,'[1]SIIF 30 de Junio 2026'!$J$4:$J$749,$K225,'[1]SIIF 30 de Junio 2026'!$K$4:$K$749,$L225,'[1]SIIF 30 de Junio 2026'!$L$4:$L$749,$M225,'[1]SIIF 30 de Junio 2026'!$M$4:$M$749,$N225,'[1]SIIF 30 de Junio 2026'!$N$4:$N$749,$O225)/1000000</f>
        <v>0</v>
      </c>
      <c r="AU225" s="173">
        <f>IFERROR(AT225/AD225,0)</f>
        <v>0</v>
      </c>
      <c r="AV225" s="397">
        <f>+AD225-AH225</f>
        <v>0</v>
      </c>
      <c r="AW225" s="332">
        <f>+AH225-AN225</f>
        <v>0</v>
      </c>
      <c r="AX225" s="333">
        <f t="shared" si="618"/>
        <v>0</v>
      </c>
      <c r="AY225" s="334">
        <f>+AG225-AH225</f>
        <v>0</v>
      </c>
      <c r="AZ225" s="186">
        <f>AD225*AS225</f>
        <v>0</v>
      </c>
      <c r="BA225" s="168">
        <f>IF(AND(AZ225=0,AN225&gt;AZ225),1,IFERROR(AN225/AZ225,1))</f>
        <v>1</v>
      </c>
      <c r="BC225" s="308">
        <v>0</v>
      </c>
      <c r="BD225" s="308">
        <v>0</v>
      </c>
      <c r="BE225" s="308">
        <v>0</v>
      </c>
      <c r="BF225" s="308">
        <v>0</v>
      </c>
      <c r="BG225" s="308">
        <v>0</v>
      </c>
      <c r="BH225" s="308">
        <v>0</v>
      </c>
      <c r="BI225" s="308">
        <v>0</v>
      </c>
      <c r="BJ225" s="308">
        <v>0</v>
      </c>
      <c r="BK225" s="308">
        <v>0</v>
      </c>
      <c r="BL225" s="308">
        <v>0</v>
      </c>
      <c r="BM225" s="308">
        <v>0</v>
      </c>
      <c r="BN225" s="308">
        <v>0</v>
      </c>
      <c r="BO225" s="307"/>
      <c r="BP225" s="308">
        <v>0</v>
      </c>
      <c r="BQ225" s="308">
        <v>0</v>
      </c>
      <c r="BR225" s="308">
        <v>0</v>
      </c>
      <c r="BS225" s="308">
        <v>0</v>
      </c>
      <c r="BT225" s="308">
        <v>0</v>
      </c>
      <c r="BU225" s="308">
        <v>0</v>
      </c>
      <c r="BV225" s="308">
        <v>0</v>
      </c>
      <c r="BW225" s="308">
        <v>0</v>
      </c>
      <c r="BX225" s="308">
        <v>0</v>
      </c>
      <c r="BY225" s="308">
        <v>0</v>
      </c>
      <c r="BZ225" s="308">
        <v>0</v>
      </c>
      <c r="CA225" s="308">
        <v>0</v>
      </c>
      <c r="CC225" s="452">
        <f t="shared" ref="CC225:CN225" si="627">DC225/EC225</f>
        <v>0</v>
      </c>
      <c r="CD225" s="452">
        <f t="shared" si="627"/>
        <v>0</v>
      </c>
      <c r="CE225" s="452">
        <f t="shared" si="627"/>
        <v>0</v>
      </c>
      <c r="CF225" s="452">
        <f t="shared" si="627"/>
        <v>0</v>
      </c>
      <c r="CG225" s="452">
        <f t="shared" si="627"/>
        <v>0</v>
      </c>
      <c r="CH225" s="452">
        <f t="shared" si="627"/>
        <v>0</v>
      </c>
      <c r="CI225" s="452">
        <f t="shared" si="627"/>
        <v>0</v>
      </c>
      <c r="CJ225" s="452">
        <f t="shared" si="627"/>
        <v>0</v>
      </c>
      <c r="CK225" s="452">
        <f t="shared" si="627"/>
        <v>0</v>
      </c>
      <c r="CL225" s="452">
        <f t="shared" si="627"/>
        <v>0</v>
      </c>
      <c r="CM225" s="452">
        <f t="shared" si="627"/>
        <v>0</v>
      </c>
      <c r="CN225" s="452">
        <f t="shared" si="627"/>
        <v>0</v>
      </c>
      <c r="CO225" s="475"/>
      <c r="CP225" s="453">
        <f t="shared" ref="CP225:DA225" si="628">DP225/EP225</f>
        <v>0</v>
      </c>
      <c r="CQ225" s="453">
        <f t="shared" si="628"/>
        <v>0</v>
      </c>
      <c r="CR225" s="453">
        <f t="shared" si="628"/>
        <v>0</v>
      </c>
      <c r="CS225" s="453">
        <f t="shared" si="628"/>
        <v>0</v>
      </c>
      <c r="CT225" s="453">
        <f t="shared" si="628"/>
        <v>0</v>
      </c>
      <c r="CU225" s="453">
        <f t="shared" si="628"/>
        <v>0</v>
      </c>
      <c r="CV225" s="453">
        <f t="shared" si="628"/>
        <v>0</v>
      </c>
      <c r="CW225" s="453">
        <f t="shared" si="628"/>
        <v>0</v>
      </c>
      <c r="CX225" s="453">
        <f t="shared" si="628"/>
        <v>0</v>
      </c>
      <c r="CY225" s="453">
        <f t="shared" si="628"/>
        <v>0</v>
      </c>
      <c r="CZ225" s="453">
        <f t="shared" si="628"/>
        <v>0</v>
      </c>
      <c r="DA225" s="453">
        <f t="shared" si="628"/>
        <v>0</v>
      </c>
      <c r="DC225" s="476">
        <v>0</v>
      </c>
      <c r="DD225" s="476">
        <v>0</v>
      </c>
      <c r="DE225" s="476">
        <v>0</v>
      </c>
      <c r="DF225" s="476">
        <v>0</v>
      </c>
      <c r="DG225" s="476">
        <v>0</v>
      </c>
      <c r="DH225" s="476">
        <v>0</v>
      </c>
      <c r="DI225" s="476">
        <v>0</v>
      </c>
      <c r="DJ225" s="476">
        <v>0</v>
      </c>
      <c r="DK225" s="476">
        <v>0</v>
      </c>
      <c r="DL225" s="476">
        <v>0</v>
      </c>
      <c r="DM225" s="476">
        <v>0</v>
      </c>
      <c r="DN225" s="476">
        <v>0</v>
      </c>
      <c r="DO225" s="475"/>
      <c r="DP225" s="476">
        <v>0</v>
      </c>
      <c r="DQ225" s="476">
        <v>0</v>
      </c>
      <c r="DR225" s="476">
        <v>0</v>
      </c>
      <c r="DS225" s="476">
        <v>0</v>
      </c>
      <c r="DT225" s="476">
        <v>0</v>
      </c>
      <c r="DU225" s="476">
        <v>0</v>
      </c>
      <c r="DV225" s="476">
        <v>0</v>
      </c>
      <c r="DW225" s="476">
        <v>0</v>
      </c>
      <c r="DX225" s="476">
        <v>0</v>
      </c>
      <c r="DY225" s="476">
        <v>0</v>
      </c>
      <c r="DZ225" s="476">
        <v>0</v>
      </c>
      <c r="EA225" s="476">
        <v>0</v>
      </c>
      <c r="EC225" s="476">
        <v>1000000</v>
      </c>
      <c r="ED225" s="476">
        <v>1000000</v>
      </c>
      <c r="EE225" s="476">
        <v>1000000</v>
      </c>
      <c r="EF225" s="476">
        <v>1000000</v>
      </c>
      <c r="EG225" s="476">
        <v>1000000</v>
      </c>
      <c r="EH225" s="476">
        <v>1000000</v>
      </c>
      <c r="EI225" s="476">
        <v>1000000</v>
      </c>
      <c r="EJ225" s="476">
        <v>1000000</v>
      </c>
      <c r="EK225" s="476">
        <v>1000000</v>
      </c>
      <c r="EL225" s="476">
        <v>1000000</v>
      </c>
      <c r="EM225" s="476">
        <v>1000000</v>
      </c>
      <c r="EN225" s="476">
        <v>1000000</v>
      </c>
      <c r="EO225" s="475"/>
      <c r="EP225" s="476">
        <v>1000000</v>
      </c>
      <c r="EQ225" s="476">
        <v>1000000</v>
      </c>
      <c r="ER225" s="476">
        <v>1000000</v>
      </c>
      <c r="ES225" s="476">
        <v>1000000</v>
      </c>
      <c r="ET225" s="476">
        <v>1000000</v>
      </c>
      <c r="EU225" s="476">
        <v>1000000</v>
      </c>
      <c r="EV225" s="476">
        <v>1000000</v>
      </c>
      <c r="EW225" s="476">
        <v>1000000</v>
      </c>
      <c r="EX225" s="476">
        <v>1000000</v>
      </c>
      <c r="EY225" s="476">
        <v>1000000</v>
      </c>
      <c r="EZ225" s="476">
        <v>1000000</v>
      </c>
      <c r="FA225" s="476">
        <v>1000000</v>
      </c>
    </row>
    <row r="226" spans="1:157" ht="21" customHeight="1" thickBot="1">
      <c r="B226" s="1" t="s">
        <v>189</v>
      </c>
      <c r="C226" s="1" t="s">
        <v>190</v>
      </c>
      <c r="D226" s="1" t="s">
        <v>161</v>
      </c>
      <c r="E226" s="1" t="s">
        <v>173</v>
      </c>
      <c r="F226" s="1" t="s">
        <v>161</v>
      </c>
      <c r="G226" s="1" t="s">
        <v>161</v>
      </c>
      <c r="H226" s="1" t="s">
        <v>161</v>
      </c>
      <c r="I226" s="1" t="s">
        <v>161</v>
      </c>
      <c r="J226" s="1" t="s">
        <v>161</v>
      </c>
      <c r="K226" s="1" t="s">
        <v>161</v>
      </c>
      <c r="L226" s="1" t="s">
        <v>161</v>
      </c>
      <c r="M226" s="1" t="s">
        <v>161</v>
      </c>
      <c r="N226" s="1" t="s">
        <v>161</v>
      </c>
      <c r="O226" s="1" t="s">
        <v>161</v>
      </c>
      <c r="T226" s="152" t="s">
        <v>174</v>
      </c>
      <c r="U226" s="384"/>
      <c r="V226" s="152" t="s">
        <v>174</v>
      </c>
      <c r="W226" s="335">
        <f>W234</f>
        <v>24052.899999999998</v>
      </c>
      <c r="X226" s="335">
        <f t="shared" ref="X226:AC226" si="629">X234</f>
        <v>0</v>
      </c>
      <c r="Y226" s="335">
        <f t="shared" si="629"/>
        <v>0</v>
      </c>
      <c r="Z226" s="335">
        <f t="shared" si="629"/>
        <v>0</v>
      </c>
      <c r="AA226" s="335">
        <f t="shared" si="629"/>
        <v>0</v>
      </c>
      <c r="AB226" s="335">
        <f t="shared" si="629"/>
        <v>0</v>
      </c>
      <c r="AC226" s="335">
        <f t="shared" si="629"/>
        <v>0</v>
      </c>
      <c r="AD226" s="335">
        <f>AD234</f>
        <v>24052.899999999998</v>
      </c>
      <c r="AE226" s="335">
        <f>AE234</f>
        <v>0</v>
      </c>
      <c r="AF226" s="335">
        <f>AF234</f>
        <v>18460.478141</v>
      </c>
      <c r="AG226" s="335">
        <f>AG234</f>
        <v>5592.4218589999991</v>
      </c>
      <c r="AH226" s="398">
        <f t="shared" ref="AH226" si="630">AH234</f>
        <v>15371.839333</v>
      </c>
      <c r="AI226" s="163">
        <f>+AH226/AD226</f>
        <v>0.6390846564447531</v>
      </c>
      <c r="AJ226" s="220"/>
      <c r="AK226" s="335">
        <f>AK234</f>
        <v>15726.299923</v>
      </c>
      <c r="AL226" s="335">
        <f>AL234</f>
        <v>-354.46059000000037</v>
      </c>
      <c r="AM226" s="163">
        <f t="shared" ref="AM226:AV226" si="631">AM234</f>
        <v>0.65382136553180703</v>
      </c>
      <c r="AN226" s="398">
        <f t="shared" si="631"/>
        <v>5719.1811010800002</v>
      </c>
      <c r="AO226" s="163">
        <f t="shared" si="631"/>
        <v>0.23777511655891809</v>
      </c>
      <c r="AP226" s="290">
        <f t="shared" si="631"/>
        <v>0</v>
      </c>
      <c r="AQ226" s="335">
        <f>AQ234</f>
        <v>3680.2194509812502</v>
      </c>
      <c r="AR226" s="335">
        <f>AR234</f>
        <v>2038.9616500987499</v>
      </c>
      <c r="AS226" s="163">
        <f t="shared" si="631"/>
        <v>0.15300522810061368</v>
      </c>
      <c r="AT226" s="398">
        <f t="shared" si="631"/>
        <v>5701.2773290799996</v>
      </c>
      <c r="AU226" s="163">
        <f t="shared" si="631"/>
        <v>0.23703076672999929</v>
      </c>
      <c r="AV226" s="398">
        <f t="shared" si="631"/>
        <v>8681.0606669999997</v>
      </c>
      <c r="AW226" s="335">
        <f>AW234</f>
        <v>9652.6582319199988</v>
      </c>
      <c r="AX226" s="337">
        <f>AX234</f>
        <v>18333.71889892</v>
      </c>
      <c r="AY226" s="361"/>
      <c r="AZ226" s="183">
        <f>AZ234</f>
        <v>3680.2194509283972</v>
      </c>
      <c r="BA226" s="168">
        <f>IF(AND(AZ226=0,AN226&gt;AZ226),1,IFERROR(AN226/AZ226,1))</f>
        <v>1.5540326269503415</v>
      </c>
      <c r="BC226" s="466">
        <f>CC226/$AD$226</f>
        <v>0.43195690631898859</v>
      </c>
      <c r="BD226" s="466">
        <f t="shared" ref="BD226:BM226" si="632">CD226/$AD$226</f>
        <v>0.43475386805748995</v>
      </c>
      <c r="BE226" s="466">
        <f t="shared" si="632"/>
        <v>0.43948510628656001</v>
      </c>
      <c r="BF226" s="466">
        <f t="shared" si="632"/>
        <v>0.51369698564414268</v>
      </c>
      <c r="BG226" s="466">
        <f t="shared" si="632"/>
        <v>0.61969756021103495</v>
      </c>
      <c r="BH226" s="466">
        <f t="shared" si="632"/>
        <v>0.65382136553180703</v>
      </c>
      <c r="BI226" s="466">
        <f t="shared" si="632"/>
        <v>0.69563502351067863</v>
      </c>
      <c r="BJ226" s="466">
        <f t="shared" si="632"/>
        <v>0.73798113329369852</v>
      </c>
      <c r="BK226" s="466">
        <f t="shared" si="632"/>
        <v>0.85389456348436277</v>
      </c>
      <c r="BL226" s="466">
        <f t="shared" si="632"/>
        <v>0.93105373789077539</v>
      </c>
      <c r="BM226" s="466">
        <f t="shared" si="632"/>
        <v>0.97788208490922224</v>
      </c>
      <c r="BN226" s="466">
        <f>CN226/$AD$226</f>
        <v>1.0000000000046994</v>
      </c>
      <c r="BP226" s="466">
        <f>CP226/$AD$226</f>
        <v>1.4659853905350292E-3</v>
      </c>
      <c r="BQ226" s="466">
        <f t="shared" ref="BQ226:CA226" si="633">CQ226/$AD$226</f>
        <v>1.2091832253075512E-2</v>
      </c>
      <c r="BR226" s="466">
        <f t="shared" si="633"/>
        <v>3.2552589375917255E-2</v>
      </c>
      <c r="BS226" s="466">
        <f t="shared" si="633"/>
        <v>5.382686378773454E-2</v>
      </c>
      <c r="BT226" s="466">
        <f t="shared" si="633"/>
        <v>0.10226542890878024</v>
      </c>
      <c r="BU226" s="466">
        <f t="shared" si="633"/>
        <v>0.15300522810061368</v>
      </c>
      <c r="BV226" s="466">
        <f t="shared" si="633"/>
        <v>0.2189386614488274</v>
      </c>
      <c r="BW226" s="466">
        <f t="shared" si="633"/>
        <v>0.29132436958857705</v>
      </c>
      <c r="BX226" s="466">
        <f t="shared" si="633"/>
        <v>0.3527702723826095</v>
      </c>
      <c r="BY226" s="466">
        <f t="shared" si="633"/>
        <v>0.51868057980144811</v>
      </c>
      <c r="BZ226" s="466">
        <f t="shared" si="633"/>
        <v>0.68377461309117959</v>
      </c>
      <c r="CA226" s="466">
        <f t="shared" si="633"/>
        <v>1.0000000000091811</v>
      </c>
      <c r="CC226" s="335">
        <f>CC234</f>
        <v>10389.816272</v>
      </c>
      <c r="CD226" s="335">
        <f t="shared" ref="CD226:CN226" si="634">CD234</f>
        <v>10457.091312999999</v>
      </c>
      <c r="CE226" s="335">
        <f t="shared" si="634"/>
        <v>10570.891312999998</v>
      </c>
      <c r="CF226" s="335">
        <f t="shared" si="634"/>
        <v>12355.902225999998</v>
      </c>
      <c r="CG226" s="335">
        <f t="shared" si="634"/>
        <v>14905.523446000001</v>
      </c>
      <c r="CH226" s="335">
        <f t="shared" si="634"/>
        <v>15726.299923</v>
      </c>
      <c r="CI226" s="335">
        <f t="shared" si="634"/>
        <v>16732.039657000001</v>
      </c>
      <c r="CJ226" s="335">
        <f t="shared" si="634"/>
        <v>17750.586401</v>
      </c>
      <c r="CK226" s="335">
        <f t="shared" si="634"/>
        <v>20538.640546033028</v>
      </c>
      <c r="CL226" s="335">
        <f t="shared" si="634"/>
        <v>22394.54245211303</v>
      </c>
      <c r="CM226" s="335">
        <f t="shared" si="634"/>
        <v>23520.90000011303</v>
      </c>
      <c r="CN226" s="335">
        <f t="shared" si="634"/>
        <v>24052.90000011303</v>
      </c>
      <c r="CP226" s="335">
        <f t="shared" ref="CP226:DA226" si="635">CP234</f>
        <v>35.261200000000002</v>
      </c>
      <c r="CQ226" s="335">
        <f t="shared" si="635"/>
        <v>290.84363199999996</v>
      </c>
      <c r="CR226" s="335">
        <f t="shared" si="635"/>
        <v>782.98417700000005</v>
      </c>
      <c r="CS226" s="335">
        <f t="shared" si="635"/>
        <v>1294.692172</v>
      </c>
      <c r="CT226" s="335">
        <f t="shared" si="635"/>
        <v>2459.780135</v>
      </c>
      <c r="CU226" s="335">
        <f t="shared" si="635"/>
        <v>3680.2194509812502</v>
      </c>
      <c r="CV226" s="335">
        <f t="shared" si="635"/>
        <v>5266.1097299624998</v>
      </c>
      <c r="CW226" s="335">
        <f t="shared" si="635"/>
        <v>7007.1959292770844</v>
      </c>
      <c r="CX226" s="335">
        <f t="shared" si="635"/>
        <v>8485.1480845916667</v>
      </c>
      <c r="CY226" s="335">
        <f t="shared" si="635"/>
        <v>12475.77211790625</v>
      </c>
      <c r="CZ226" s="335">
        <f t="shared" si="635"/>
        <v>16446.762391220833</v>
      </c>
      <c r="DA226" s="335">
        <f t="shared" si="635"/>
        <v>24052.90000022083</v>
      </c>
      <c r="DC226" s="335">
        <f t="shared" ref="DC226:DN226" si="636">DC234</f>
        <v>10389816272</v>
      </c>
      <c r="DD226" s="335">
        <f t="shared" si="636"/>
        <v>10457091313</v>
      </c>
      <c r="DE226" s="335">
        <f t="shared" si="636"/>
        <v>10570891313</v>
      </c>
      <c r="DF226" s="335">
        <f t="shared" si="636"/>
        <v>12355902226</v>
      </c>
      <c r="DG226" s="335">
        <f t="shared" si="636"/>
        <v>14905523446</v>
      </c>
      <c r="DH226" s="335">
        <f t="shared" si="636"/>
        <v>15726299923</v>
      </c>
      <c r="DI226" s="335">
        <f t="shared" si="636"/>
        <v>16732039657</v>
      </c>
      <c r="DJ226" s="335">
        <f t="shared" si="636"/>
        <v>17750586401</v>
      </c>
      <c r="DK226" s="335">
        <f t="shared" si="636"/>
        <v>20538640546.033031</v>
      </c>
      <c r="DL226" s="335">
        <f t="shared" si="636"/>
        <v>22394542452.113029</v>
      </c>
      <c r="DM226" s="335">
        <f t="shared" si="636"/>
        <v>23520900000.113029</v>
      </c>
      <c r="DN226" s="335">
        <f t="shared" si="636"/>
        <v>24052900000.113029</v>
      </c>
      <c r="DP226" s="335">
        <f t="shared" ref="DP226:EA226" si="637">DP234</f>
        <v>35261200</v>
      </c>
      <c r="DQ226" s="335">
        <f t="shared" si="637"/>
        <v>290843632</v>
      </c>
      <c r="DR226" s="335">
        <f t="shared" si="637"/>
        <v>782984177</v>
      </c>
      <c r="DS226" s="335">
        <f t="shared" si="637"/>
        <v>1294692172</v>
      </c>
      <c r="DT226" s="335">
        <f t="shared" si="637"/>
        <v>2459780135</v>
      </c>
      <c r="DU226" s="335">
        <f t="shared" si="637"/>
        <v>3680219450.9812498</v>
      </c>
      <c r="DV226" s="335">
        <f t="shared" si="637"/>
        <v>5266109729.9624996</v>
      </c>
      <c r="DW226" s="335">
        <f t="shared" si="637"/>
        <v>7007195929.2770834</v>
      </c>
      <c r="DX226" s="335">
        <f t="shared" si="637"/>
        <v>8485148084.5916672</v>
      </c>
      <c r="DY226" s="335">
        <f t="shared" si="637"/>
        <v>12475772117.90625</v>
      </c>
      <c r="DZ226" s="335">
        <f t="shared" si="637"/>
        <v>16446762391.220833</v>
      </c>
      <c r="EA226" s="335">
        <f t="shared" si="637"/>
        <v>24052900000.220833</v>
      </c>
      <c r="EC226" s="472">
        <v>1000000</v>
      </c>
      <c r="ED226" s="472">
        <v>1000000</v>
      </c>
      <c r="EE226" s="472">
        <v>1000000</v>
      </c>
      <c r="EF226" s="472">
        <v>1000000</v>
      </c>
      <c r="EG226" s="472">
        <v>1000000</v>
      </c>
      <c r="EH226" s="472">
        <v>1000000</v>
      </c>
      <c r="EI226" s="472">
        <v>1000000</v>
      </c>
      <c r="EJ226" s="472">
        <v>1000000</v>
      </c>
      <c r="EK226" s="472">
        <v>1000000</v>
      </c>
      <c r="EL226" s="472">
        <v>1000000</v>
      </c>
      <c r="EM226" s="472">
        <v>1000000</v>
      </c>
      <c r="EN226" s="472">
        <v>1000000</v>
      </c>
      <c r="EP226" s="472">
        <v>1000000</v>
      </c>
      <c r="EQ226" s="472">
        <v>1000000</v>
      </c>
      <c r="ER226" s="472">
        <v>1000000</v>
      </c>
      <c r="ES226" s="472">
        <v>1000000</v>
      </c>
      <c r="ET226" s="472">
        <v>1000000</v>
      </c>
      <c r="EU226" s="472">
        <v>1000000</v>
      </c>
      <c r="EV226" s="472">
        <v>1000000</v>
      </c>
      <c r="EW226" s="472">
        <v>1000000</v>
      </c>
      <c r="EX226" s="472">
        <v>1000000</v>
      </c>
      <c r="EY226" s="472">
        <v>1000000</v>
      </c>
      <c r="EZ226" s="472">
        <v>1000000</v>
      </c>
      <c r="FA226" s="472">
        <v>1000000</v>
      </c>
    </row>
    <row r="227" spans="1:157" ht="24.75" customHeight="1" thickBot="1">
      <c r="B227" s="1" t="s">
        <v>189</v>
      </c>
      <c r="C227" s="1" t="s">
        <v>190</v>
      </c>
      <c r="D227" s="1" t="s">
        <v>161</v>
      </c>
      <c r="E227" s="1" t="s">
        <v>161</v>
      </c>
      <c r="F227" s="1" t="s">
        <v>161</v>
      </c>
      <c r="G227" s="1" t="s">
        <v>161</v>
      </c>
      <c r="H227" s="1" t="s">
        <v>161</v>
      </c>
      <c r="I227" s="1" t="s">
        <v>161</v>
      </c>
      <c r="J227" s="1" t="s">
        <v>161</v>
      </c>
      <c r="K227" s="1" t="s">
        <v>161</v>
      </c>
      <c r="L227" s="1" t="s">
        <v>161</v>
      </c>
      <c r="M227" s="1" t="s">
        <v>161</v>
      </c>
      <c r="N227" s="1" t="s">
        <v>161</v>
      </c>
      <c r="O227" s="1" t="s">
        <v>161</v>
      </c>
      <c r="T227" s="152" t="s">
        <v>209</v>
      </c>
      <c r="U227" s="384"/>
      <c r="V227" s="152" t="s">
        <v>209</v>
      </c>
      <c r="W227" s="335">
        <f>+W226+W217+W223</f>
        <v>62888.3</v>
      </c>
      <c r="X227" s="335">
        <f t="shared" ref="X227:AC227" si="638">+X226+X217+X223</f>
        <v>0</v>
      </c>
      <c r="Y227" s="335">
        <f t="shared" si="638"/>
        <v>191.90781999999999</v>
      </c>
      <c r="Z227" s="335">
        <f t="shared" si="638"/>
        <v>0</v>
      </c>
      <c r="AA227" s="335">
        <f t="shared" si="638"/>
        <v>191.90781999999999</v>
      </c>
      <c r="AB227" s="335">
        <f t="shared" si="638"/>
        <v>0</v>
      </c>
      <c r="AC227" s="335">
        <f t="shared" si="638"/>
        <v>0</v>
      </c>
      <c r="AD227" s="335">
        <f>+AD226+AD217+AD223</f>
        <v>62888.3</v>
      </c>
      <c r="AE227" s="335">
        <f>+AE226+AE217+AE223</f>
        <v>2110.1999999999998</v>
      </c>
      <c r="AF227" s="335">
        <f>+AF226+AF217+AF223</f>
        <v>49009.120379679996</v>
      </c>
      <c r="AG227" s="335">
        <f>+AG226+AG217+AG223</f>
        <v>11768.979620319999</v>
      </c>
      <c r="AH227" s="398">
        <f>+AH226+AH217+AH223</f>
        <v>30490.119682680001</v>
      </c>
      <c r="AI227" s="163">
        <f>+AH227/AD227</f>
        <v>0.48482976456161159</v>
      </c>
      <c r="AJ227" s="253"/>
      <c r="AK227" s="335">
        <f>+AK226+AK217+AK223</f>
        <v>32444.667592999998</v>
      </c>
      <c r="AL227" s="335">
        <f>+AL226+AL217+AL223</f>
        <v>-1954.5479103200005</v>
      </c>
      <c r="AM227" s="166">
        <f>INDEX(BC227:BN227,MATCH($W$1,$BC$86:$BN$86,0))</f>
        <v>0.51590943932337174</v>
      </c>
      <c r="AN227" s="398">
        <f>+AN226+AN217+AN223</f>
        <v>19117.4999345</v>
      </c>
      <c r="AO227" s="179">
        <f>+AN227/AD227</f>
        <v>0.30399136142175887</v>
      </c>
      <c r="AP227" s="254"/>
      <c r="AQ227" s="335">
        <f>+AQ226+AQ217+AQ223</f>
        <v>18933.02469598125</v>
      </c>
      <c r="AR227" s="335">
        <f>+AR226+AR217+AR223</f>
        <v>184.4752385187503</v>
      </c>
      <c r="AS227" s="166">
        <f>INDEX(BP227:CA227,MATCH($W$1,$BP$86:$CA$86,0))</f>
        <v>0.30105798210448126</v>
      </c>
      <c r="AT227" s="398">
        <f>+AT226+AT217+AT223</f>
        <v>18610.188361089997</v>
      </c>
      <c r="AU227" s="179">
        <f>+AT227/AD227</f>
        <v>0.29592449408061589</v>
      </c>
      <c r="AV227" s="398">
        <f>+AV226+AV217+AV223</f>
        <v>32398.180317320002</v>
      </c>
      <c r="AW227" s="335">
        <f>+AW226+AW217+AW223</f>
        <v>11372.619748179999</v>
      </c>
      <c r="AX227" s="337">
        <f>+AX226+AX217</f>
        <v>43770.800065500007</v>
      </c>
      <c r="AY227" s="361"/>
      <c r="AZ227" s="183">
        <f>+AZ226+AZ217</f>
        <v>18751.828328655014</v>
      </c>
      <c r="BA227" s="168">
        <f>IF(AND(AZ227=0,AN227&gt;AZ227),1,IFERROR(AN227/AZ227,1))</f>
        <v>1.0195005841263061</v>
      </c>
      <c r="BC227" s="466">
        <f>CC227/$AD$227</f>
        <v>0.23639975690231727</v>
      </c>
      <c r="BD227" s="466">
        <f t="shared" ref="BD227:BM227" si="639">CD227/$AD$227</f>
        <v>0.2742071527931268</v>
      </c>
      <c r="BE227" s="466">
        <f t="shared" si="639"/>
        <v>0.31155405484008947</v>
      </c>
      <c r="BF227" s="466">
        <f t="shared" si="639"/>
        <v>0.37412329345840156</v>
      </c>
      <c r="BG227" s="466">
        <f t="shared" si="639"/>
        <v>0.46824687906971557</v>
      </c>
      <c r="BH227" s="466">
        <f t="shared" si="639"/>
        <v>0.51590943932337174</v>
      </c>
      <c r="BI227" s="466">
        <f t="shared" si="639"/>
        <v>0.56651313897815658</v>
      </c>
      <c r="BJ227" s="466">
        <f t="shared" si="639"/>
        <v>0.70184813221219222</v>
      </c>
      <c r="BK227" s="466">
        <f t="shared" si="639"/>
        <v>0.78208315557954378</v>
      </c>
      <c r="BL227" s="466">
        <f t="shared" si="639"/>
        <v>0.84797774462202058</v>
      </c>
      <c r="BM227" s="466">
        <f t="shared" si="639"/>
        <v>0.90049941334259365</v>
      </c>
      <c r="BN227" s="466">
        <f>CN227/$AD$227</f>
        <v>1.0000000000017972</v>
      </c>
      <c r="BP227" s="466">
        <f>CP227/$AD$227</f>
        <v>3.5882827187251047E-2</v>
      </c>
      <c r="BQ227" s="466">
        <f t="shared" ref="BQ227:BZ227" si="640">CQ227/$AD$227</f>
        <v>7.7033976001895418E-2</v>
      </c>
      <c r="BR227" s="466">
        <f t="shared" si="640"/>
        <v>0.1219466848046457</v>
      </c>
      <c r="BS227" s="466">
        <f t="shared" si="640"/>
        <v>0.1671705397188348</v>
      </c>
      <c r="BT227" s="466">
        <f t="shared" si="640"/>
        <v>0.24243435842597108</v>
      </c>
      <c r="BU227" s="466">
        <f t="shared" si="640"/>
        <v>0.30105798210448126</v>
      </c>
      <c r="BV227" s="466">
        <f t="shared" si="640"/>
        <v>0.36549271791354671</v>
      </c>
      <c r="BW227" s="466">
        <f t="shared" si="640"/>
        <v>0.51692290311992983</v>
      </c>
      <c r="BX227" s="466">
        <f t="shared" si="640"/>
        <v>0.57964129226885874</v>
      </c>
      <c r="BY227" s="466">
        <f t="shared" si="640"/>
        <v>0.68231420202018889</v>
      </c>
      <c r="BZ227" s="466">
        <f t="shared" si="640"/>
        <v>0.7846749112509136</v>
      </c>
      <c r="CA227" s="466">
        <f>DA227/$AD$227</f>
        <v>1.0000000000035114</v>
      </c>
      <c r="CC227" s="335">
        <f>+CC226+CC217+CC223</f>
        <v>14866.778832</v>
      </c>
      <c r="CD227" s="335">
        <f t="shared" ref="CD227:CN227" si="641">+CD226+CD217+CD223</f>
        <v>17244.421686999998</v>
      </c>
      <c r="CE227" s="335">
        <f t="shared" si="641"/>
        <v>19593.104866999998</v>
      </c>
      <c r="CF227" s="335">
        <f t="shared" si="641"/>
        <v>23527.977915999996</v>
      </c>
      <c r="CG227" s="335">
        <f t="shared" si="641"/>
        <v>29447.250204999997</v>
      </c>
      <c r="CH227" s="335">
        <f t="shared" si="641"/>
        <v>32444.667592999998</v>
      </c>
      <c r="CI227" s="335">
        <f t="shared" si="641"/>
        <v>35627.048238000003</v>
      </c>
      <c r="CJ227" s="335">
        <f t="shared" si="641"/>
        <v>44138.035893000007</v>
      </c>
      <c r="CK227" s="335">
        <f t="shared" si="641"/>
        <v>49183.880113033025</v>
      </c>
      <c r="CL227" s="335">
        <f t="shared" si="641"/>
        <v>53327.878797113022</v>
      </c>
      <c r="CM227" s="335">
        <f t="shared" si="641"/>
        <v>56630.877256113032</v>
      </c>
      <c r="CN227" s="335">
        <f t="shared" si="641"/>
        <v>62888.300000113028</v>
      </c>
      <c r="CP227" s="335">
        <f t="shared" ref="CP227:DA227" si="642">+CP226+CP217+CP223</f>
        <v>2256.610001</v>
      </c>
      <c r="CQ227" s="335">
        <f t="shared" si="642"/>
        <v>4844.535793</v>
      </c>
      <c r="CR227" s="335">
        <f t="shared" si="642"/>
        <v>7669.0196980000001</v>
      </c>
      <c r="CS227" s="335">
        <f t="shared" si="642"/>
        <v>10513.071053</v>
      </c>
      <c r="CT227" s="335">
        <f t="shared" si="642"/>
        <v>15246.284662999999</v>
      </c>
      <c r="CU227" s="335">
        <f t="shared" si="642"/>
        <v>18933.02469598125</v>
      </c>
      <c r="CV227" s="335">
        <f t="shared" si="642"/>
        <v>22985.215691962501</v>
      </c>
      <c r="CW227" s="335">
        <f t="shared" si="642"/>
        <v>32508.402608277087</v>
      </c>
      <c r="CX227" s="335">
        <f t="shared" si="642"/>
        <v>36452.655480591668</v>
      </c>
      <c r="CY227" s="335">
        <f t="shared" si="642"/>
        <v>42909.580230906249</v>
      </c>
      <c r="CZ227" s="335">
        <f t="shared" si="642"/>
        <v>49346.871221220834</v>
      </c>
      <c r="DA227" s="335">
        <f t="shared" si="642"/>
        <v>62888.300000220828</v>
      </c>
      <c r="DC227" s="335">
        <f t="shared" ref="DC227:DN227" si="643">+DC226+DC217+DC223</f>
        <v>14866778832</v>
      </c>
      <c r="DD227" s="335">
        <f t="shared" si="643"/>
        <v>17244421687</v>
      </c>
      <c r="DE227" s="335">
        <f t="shared" si="643"/>
        <v>19593104867</v>
      </c>
      <c r="DF227" s="335">
        <f t="shared" si="643"/>
        <v>23527977916</v>
      </c>
      <c r="DG227" s="335">
        <f t="shared" si="643"/>
        <v>29447250205</v>
      </c>
      <c r="DH227" s="335">
        <f t="shared" si="643"/>
        <v>32444667593</v>
      </c>
      <c r="DI227" s="335">
        <f t="shared" si="643"/>
        <v>35627048238</v>
      </c>
      <c r="DJ227" s="335">
        <f t="shared" si="643"/>
        <v>44138035893</v>
      </c>
      <c r="DK227" s="335">
        <f t="shared" si="643"/>
        <v>49183880113.033035</v>
      </c>
      <c r="DL227" s="335">
        <f t="shared" si="643"/>
        <v>53327878797.113029</v>
      </c>
      <c r="DM227" s="335">
        <f t="shared" si="643"/>
        <v>56630877256.113029</v>
      </c>
      <c r="DN227" s="335">
        <f t="shared" si="643"/>
        <v>62888300000.113029</v>
      </c>
      <c r="DP227" s="335">
        <f t="shared" ref="DP227:EA227" si="644">+DP226+DP217+DP223</f>
        <v>2256610001</v>
      </c>
      <c r="DQ227" s="335">
        <f t="shared" si="644"/>
        <v>4844535793</v>
      </c>
      <c r="DR227" s="335">
        <f t="shared" si="644"/>
        <v>7669019698</v>
      </c>
      <c r="DS227" s="335">
        <f t="shared" si="644"/>
        <v>10513071053</v>
      </c>
      <c r="DT227" s="335">
        <f t="shared" si="644"/>
        <v>15246284663</v>
      </c>
      <c r="DU227" s="335">
        <f t="shared" si="644"/>
        <v>18933024695.981251</v>
      </c>
      <c r="DV227" s="335">
        <f t="shared" si="644"/>
        <v>22985215691.962502</v>
      </c>
      <c r="DW227" s="335">
        <f t="shared" si="644"/>
        <v>32508402608.277084</v>
      </c>
      <c r="DX227" s="335">
        <f t="shared" si="644"/>
        <v>36452655480.591667</v>
      </c>
      <c r="DY227" s="335">
        <f t="shared" si="644"/>
        <v>42909580230.90625</v>
      </c>
      <c r="DZ227" s="335">
        <f t="shared" si="644"/>
        <v>49346871221.220833</v>
      </c>
      <c r="EA227" s="335">
        <f t="shared" si="644"/>
        <v>62888300000.220833</v>
      </c>
      <c r="EC227" s="455">
        <v>1000000</v>
      </c>
      <c r="ED227" s="455">
        <v>1000000</v>
      </c>
      <c r="EE227" s="455">
        <v>1000000</v>
      </c>
      <c r="EF227" s="455">
        <v>1000000</v>
      </c>
      <c r="EG227" s="455">
        <v>1000000</v>
      </c>
      <c r="EH227" s="455">
        <v>1000000</v>
      </c>
      <c r="EI227" s="455">
        <v>1000000</v>
      </c>
      <c r="EJ227" s="455">
        <v>1000000</v>
      </c>
      <c r="EK227" s="455">
        <v>1000000</v>
      </c>
      <c r="EL227" s="455">
        <v>1000000</v>
      </c>
      <c r="EM227" s="455">
        <v>1000000</v>
      </c>
      <c r="EN227" s="455">
        <v>1000000</v>
      </c>
      <c r="EP227" s="455">
        <v>1000000</v>
      </c>
      <c r="EQ227" s="455">
        <v>1000000</v>
      </c>
      <c r="ER227" s="455">
        <v>1000000</v>
      </c>
      <c r="ES227" s="455">
        <v>1000000</v>
      </c>
      <c r="ET227" s="455">
        <v>1000000</v>
      </c>
      <c r="EU227" s="455">
        <v>1000000</v>
      </c>
      <c r="EV227" s="455">
        <v>1000000</v>
      </c>
      <c r="EW227" s="455">
        <v>1000000</v>
      </c>
      <c r="EX227" s="455">
        <v>1000000</v>
      </c>
      <c r="EY227" s="455">
        <v>1000000</v>
      </c>
      <c r="EZ227" s="455">
        <v>1000000</v>
      </c>
      <c r="FA227" s="455">
        <v>1000000</v>
      </c>
    </row>
    <row r="228" spans="1:157" ht="22.8">
      <c r="T228" s="137"/>
      <c r="U228" s="374"/>
      <c r="V228" s="138"/>
      <c r="W228" s="193"/>
      <c r="X228" s="193"/>
      <c r="Y228" s="193"/>
      <c r="Z228" s="193"/>
      <c r="AA228" s="193"/>
      <c r="AB228" s="193"/>
      <c r="AC228" s="193"/>
      <c r="AD228" s="368">
        <f>+AD217*1000000</f>
        <v>38835400000</v>
      </c>
      <c r="AE228" s="193"/>
      <c r="AF228" s="193"/>
      <c r="AG228" s="193"/>
      <c r="AH228" s="400"/>
      <c r="AI228" s="206"/>
      <c r="AJ228" s="194"/>
      <c r="AK228" s="194"/>
      <c r="AL228" s="194"/>
      <c r="AM228" s="195"/>
      <c r="AN228" s="400"/>
      <c r="AO228" s="206"/>
      <c r="AP228" s="194"/>
      <c r="AQ228" s="194"/>
      <c r="AR228" s="194"/>
      <c r="AS228" s="195"/>
      <c r="AT228" s="400"/>
      <c r="AU228" s="206"/>
      <c r="AV228" s="400"/>
      <c r="AW228" s="338"/>
      <c r="AX228" s="328"/>
      <c r="AY228" s="328"/>
      <c r="AZ228" s="140"/>
      <c r="BA228" s="140"/>
      <c r="BC228" s="305"/>
      <c r="BD228" s="305"/>
      <c r="BE228" s="305"/>
      <c r="BF228" s="305"/>
      <c r="BG228" s="305"/>
      <c r="BH228" s="305"/>
      <c r="BI228" s="305"/>
      <c r="BJ228" s="305"/>
      <c r="BK228" s="305"/>
      <c r="BL228" s="305"/>
      <c r="BM228" s="305"/>
      <c r="BN228" s="305"/>
      <c r="BP228" s="305"/>
      <c r="BQ228" s="305"/>
      <c r="BR228" s="305"/>
      <c r="BS228" s="305"/>
      <c r="BT228" s="305"/>
      <c r="BU228" s="305"/>
      <c r="BV228" s="305"/>
      <c r="BW228" s="305"/>
      <c r="BX228" s="305"/>
      <c r="BY228" s="305"/>
      <c r="BZ228" s="305"/>
      <c r="CA228" s="305"/>
      <c r="CC228" s="473"/>
      <c r="CD228" s="473"/>
      <c r="CE228" s="473"/>
      <c r="CF228" s="473"/>
      <c r="CG228" s="473"/>
      <c r="CH228" s="473"/>
      <c r="CI228" s="473"/>
      <c r="CJ228" s="473"/>
      <c r="CK228" s="473"/>
      <c r="CL228" s="473"/>
      <c r="CM228" s="473"/>
      <c r="CN228" s="473"/>
      <c r="CP228" s="473"/>
      <c r="CQ228" s="473"/>
      <c r="CR228" s="473"/>
      <c r="CS228" s="473"/>
      <c r="CT228" s="473"/>
      <c r="CU228" s="473"/>
      <c r="CV228" s="473"/>
      <c r="CW228" s="473"/>
      <c r="CX228" s="473"/>
      <c r="CY228" s="473"/>
      <c r="CZ228" s="473"/>
      <c r="DA228" s="473"/>
      <c r="DC228" s="473"/>
      <c r="DD228" s="473"/>
      <c r="DE228" s="473"/>
      <c r="DF228" s="473"/>
      <c r="DG228" s="473"/>
      <c r="DH228" s="473"/>
      <c r="DI228" s="473"/>
      <c r="DJ228" s="473"/>
      <c r="DK228" s="473"/>
      <c r="DL228" s="473"/>
      <c r="DM228" s="473"/>
      <c r="DN228" s="473"/>
      <c r="DP228" s="473"/>
      <c r="DQ228" s="473"/>
      <c r="DR228" s="473"/>
      <c r="DS228" s="473"/>
      <c r="DT228" s="473"/>
      <c r="DU228" s="473"/>
      <c r="DV228" s="473"/>
      <c r="DW228" s="473"/>
      <c r="DX228" s="473"/>
      <c r="DY228" s="473"/>
      <c r="DZ228" s="473"/>
      <c r="EA228" s="473"/>
      <c r="EC228" s="473"/>
      <c r="ED228" s="473"/>
      <c r="EE228" s="473"/>
      <c r="EF228" s="473"/>
      <c r="EG228" s="473"/>
      <c r="EH228" s="473"/>
      <c r="EI228" s="473"/>
      <c r="EJ228" s="473"/>
      <c r="EK228" s="473"/>
      <c r="EL228" s="473"/>
      <c r="EM228" s="473"/>
      <c r="EN228" s="473"/>
      <c r="EP228" s="473"/>
      <c r="EQ228" s="473"/>
      <c r="ER228" s="473"/>
      <c r="ES228" s="473"/>
      <c r="ET228" s="473"/>
      <c r="EU228" s="473"/>
      <c r="EV228" s="473"/>
      <c r="EW228" s="473"/>
      <c r="EX228" s="473"/>
      <c r="EY228" s="473"/>
      <c r="EZ228" s="473"/>
      <c r="FA228" s="473"/>
    </row>
    <row r="229" spans="1:157" ht="12.75" customHeight="1" thickBot="1">
      <c r="T229" s="137"/>
      <c r="U229" s="374"/>
      <c r="V229" s="138"/>
      <c r="W229" s="137"/>
      <c r="X229" s="137"/>
      <c r="Y229" s="137"/>
      <c r="Z229" s="137"/>
      <c r="AA229" s="137"/>
      <c r="AB229" s="137"/>
      <c r="AC229" s="137"/>
      <c r="AD229" s="368"/>
      <c r="AE229" s="137"/>
      <c r="AF229" s="137"/>
      <c r="AG229" s="137"/>
      <c r="AH229" s="368"/>
      <c r="AI229" s="139"/>
      <c r="AJ229" s="140"/>
      <c r="AK229" s="140"/>
      <c r="AL229" s="140"/>
      <c r="AM229" s="134"/>
      <c r="AN229" s="368"/>
      <c r="AO229" s="139"/>
      <c r="AP229" s="140"/>
      <c r="AQ229" s="140"/>
      <c r="AR229" s="140"/>
      <c r="AS229" s="134"/>
      <c r="AT229" s="368"/>
      <c r="AU229" s="139"/>
      <c r="AV229" s="368"/>
      <c r="AW229" s="328"/>
      <c r="AX229" s="328"/>
      <c r="AY229" s="328"/>
      <c r="AZ229" s="140"/>
      <c r="BA229" s="140"/>
      <c r="BC229" s="305"/>
      <c r="BD229" s="305"/>
      <c r="BE229" s="305"/>
      <c r="BF229" s="305"/>
      <c r="BG229" s="305"/>
      <c r="BH229" s="305"/>
      <c r="BI229" s="305"/>
      <c r="BJ229" s="305"/>
      <c r="BK229" s="305"/>
      <c r="BL229" s="305"/>
      <c r="BM229" s="305"/>
      <c r="BN229" s="305"/>
      <c r="BP229" s="305"/>
      <c r="BQ229" s="305"/>
      <c r="BR229" s="305"/>
      <c r="BS229" s="305"/>
      <c r="BT229" s="305"/>
      <c r="BU229" s="305"/>
      <c r="BV229" s="305"/>
      <c r="BW229" s="305"/>
      <c r="BX229" s="305"/>
      <c r="BY229" s="305"/>
      <c r="BZ229" s="305"/>
      <c r="CA229" s="305"/>
      <c r="CC229" s="473"/>
      <c r="CD229" s="473"/>
      <c r="CE229" s="473"/>
      <c r="CF229" s="473"/>
      <c r="CG229" s="473"/>
      <c r="CH229" s="473"/>
      <c r="CI229" s="473"/>
      <c r="CJ229" s="473"/>
      <c r="CK229" s="473"/>
      <c r="CL229" s="473"/>
      <c r="CM229" s="473"/>
      <c r="CN229" s="473"/>
      <c r="CP229" s="473"/>
      <c r="CQ229" s="473"/>
      <c r="CR229" s="473"/>
      <c r="CS229" s="473"/>
      <c r="CT229" s="473"/>
      <c r="CU229" s="473"/>
      <c r="CV229" s="473"/>
      <c r="CW229" s="473"/>
      <c r="CX229" s="473"/>
      <c r="CY229" s="473"/>
      <c r="CZ229" s="473"/>
      <c r="DA229" s="473"/>
      <c r="DC229" s="473"/>
      <c r="DD229" s="473"/>
      <c r="DE229" s="473"/>
      <c r="DF229" s="473"/>
      <c r="DG229" s="473"/>
      <c r="DH229" s="473"/>
      <c r="DI229" s="473"/>
      <c r="DJ229" s="473"/>
      <c r="DK229" s="473"/>
      <c r="DL229" s="473"/>
      <c r="DM229" s="473"/>
      <c r="DN229" s="473"/>
      <c r="DP229" s="473"/>
      <c r="DQ229" s="473"/>
      <c r="DR229" s="473"/>
      <c r="DS229" s="473"/>
      <c r="DT229" s="473"/>
      <c r="DU229" s="473"/>
      <c r="DV229" s="473"/>
      <c r="DW229" s="473"/>
      <c r="DX229" s="473"/>
      <c r="DY229" s="473"/>
      <c r="DZ229" s="473"/>
      <c r="EA229" s="473"/>
      <c r="EC229" s="473"/>
      <c r="ED229" s="473"/>
      <c r="EE229" s="473"/>
      <c r="EF229" s="473"/>
      <c r="EG229" s="473"/>
      <c r="EH229" s="473"/>
      <c r="EI229" s="473"/>
      <c r="EJ229" s="473"/>
      <c r="EK229" s="473"/>
      <c r="EL229" s="473"/>
      <c r="EM229" s="473"/>
      <c r="EN229" s="473"/>
      <c r="EP229" s="473"/>
      <c r="EQ229" s="473"/>
      <c r="ER229" s="473"/>
      <c r="ES229" s="473"/>
      <c r="ET229" s="473"/>
      <c r="EU229" s="473"/>
      <c r="EV229" s="473"/>
      <c r="EW229" s="473"/>
      <c r="EX229" s="473"/>
      <c r="EY229" s="473"/>
      <c r="EZ229" s="473"/>
      <c r="FA229" s="473"/>
    </row>
    <row r="230" spans="1:157" ht="51" customHeight="1" thickBot="1">
      <c r="B230" s="146"/>
      <c r="C230" s="217"/>
      <c r="D230" s="217"/>
      <c r="E230" s="217"/>
      <c r="F230" s="217"/>
      <c r="G230" s="217"/>
      <c r="H230" s="217"/>
      <c r="I230" s="217"/>
      <c r="J230" s="217"/>
      <c r="K230" s="217"/>
      <c r="L230" s="217"/>
      <c r="M230" s="217"/>
      <c r="N230" s="217"/>
      <c r="O230" s="217"/>
      <c r="P230" s="217"/>
      <c r="Q230" s="217"/>
      <c r="R230" s="217"/>
      <c r="S230" s="217"/>
      <c r="T230" s="151" t="s">
        <v>122</v>
      </c>
      <c r="U230" s="383"/>
      <c r="V230" s="151" t="s">
        <v>122</v>
      </c>
      <c r="W230" s="152" t="s">
        <v>425</v>
      </c>
      <c r="X230" s="152" t="s">
        <v>123</v>
      </c>
      <c r="Y230" s="152" t="s">
        <v>124</v>
      </c>
      <c r="Z230" s="152" t="s">
        <v>125</v>
      </c>
      <c r="AA230" s="152" t="s">
        <v>126</v>
      </c>
      <c r="AB230" s="152" t="s">
        <v>127</v>
      </c>
      <c r="AC230" s="151" t="s">
        <v>128</v>
      </c>
      <c r="AD230" s="394" t="s">
        <v>424</v>
      </c>
      <c r="AE230" s="151" t="s">
        <v>423</v>
      </c>
      <c r="AF230" s="151" t="s">
        <v>129</v>
      </c>
      <c r="AG230" s="151" t="s">
        <v>130</v>
      </c>
      <c r="AH230" s="394" t="s">
        <v>7</v>
      </c>
      <c r="AI230" s="153" t="s">
        <v>131</v>
      </c>
      <c r="AJ230" s="154" t="s">
        <v>132</v>
      </c>
      <c r="AK230" s="154" t="s">
        <v>133</v>
      </c>
      <c r="AL230" s="154" t="s">
        <v>134</v>
      </c>
      <c r="AM230" s="155" t="s">
        <v>135</v>
      </c>
      <c r="AN230" s="394" t="s">
        <v>136</v>
      </c>
      <c r="AO230" s="153" t="s">
        <v>137</v>
      </c>
      <c r="AP230" s="154"/>
      <c r="AQ230" s="232" t="s">
        <v>139</v>
      </c>
      <c r="AR230" s="232" t="s">
        <v>140</v>
      </c>
      <c r="AS230" s="259" t="s">
        <v>141</v>
      </c>
      <c r="AT230" s="394" t="s">
        <v>142</v>
      </c>
      <c r="AU230" s="153" t="s">
        <v>143</v>
      </c>
      <c r="AV230" s="394" t="s">
        <v>144</v>
      </c>
      <c r="AW230" s="329" t="s">
        <v>145</v>
      </c>
      <c r="AX230" s="329" t="s">
        <v>146</v>
      </c>
      <c r="AY230" s="365"/>
      <c r="AZ230" s="156" t="s">
        <v>148</v>
      </c>
      <c r="BA230" s="157" t="s">
        <v>149</v>
      </c>
      <c r="BC230" s="158" t="s">
        <v>150</v>
      </c>
      <c r="BD230" s="158" t="s">
        <v>151</v>
      </c>
      <c r="BE230" s="158" t="s">
        <v>152</v>
      </c>
      <c r="BF230" s="158" t="s">
        <v>153</v>
      </c>
      <c r="BG230" s="158" t="s">
        <v>154</v>
      </c>
      <c r="BH230" s="158" t="s">
        <v>155</v>
      </c>
      <c r="BI230" s="158" t="s">
        <v>156</v>
      </c>
      <c r="BJ230" s="158" t="s">
        <v>157</v>
      </c>
      <c r="BK230" s="158" t="s">
        <v>104</v>
      </c>
      <c r="BL230" s="158" t="s">
        <v>158</v>
      </c>
      <c r="BM230" s="158" t="s">
        <v>159</v>
      </c>
      <c r="BN230" s="158" t="s">
        <v>160</v>
      </c>
      <c r="BP230" s="158" t="s">
        <v>150</v>
      </c>
      <c r="BQ230" s="158" t="s">
        <v>151</v>
      </c>
      <c r="BR230" s="158" t="s">
        <v>152</v>
      </c>
      <c r="BS230" s="158" t="s">
        <v>153</v>
      </c>
      <c r="BT230" s="158" t="s">
        <v>154</v>
      </c>
      <c r="BU230" s="158" t="s">
        <v>155</v>
      </c>
      <c r="BV230" s="158" t="s">
        <v>156</v>
      </c>
      <c r="BW230" s="158" t="s">
        <v>157</v>
      </c>
      <c r="BX230" s="158" t="s">
        <v>104</v>
      </c>
      <c r="BY230" s="158" t="s">
        <v>158</v>
      </c>
      <c r="BZ230" s="158" t="s">
        <v>159</v>
      </c>
      <c r="CA230" s="158" t="s">
        <v>160</v>
      </c>
      <c r="CC230" s="447" t="s">
        <v>150</v>
      </c>
      <c r="CD230" s="447" t="s">
        <v>151</v>
      </c>
      <c r="CE230" s="447" t="s">
        <v>152</v>
      </c>
      <c r="CF230" s="447" t="s">
        <v>153</v>
      </c>
      <c r="CG230" s="447" t="s">
        <v>154</v>
      </c>
      <c r="CH230" s="447" t="s">
        <v>155</v>
      </c>
      <c r="CI230" s="447" t="s">
        <v>156</v>
      </c>
      <c r="CJ230" s="447" t="s">
        <v>157</v>
      </c>
      <c r="CK230" s="447" t="s">
        <v>104</v>
      </c>
      <c r="CL230" s="447" t="s">
        <v>158</v>
      </c>
      <c r="CM230" s="447" t="s">
        <v>159</v>
      </c>
      <c r="CN230" s="447" t="s">
        <v>160</v>
      </c>
      <c r="CP230" s="447" t="s">
        <v>150</v>
      </c>
      <c r="CQ230" s="447" t="s">
        <v>151</v>
      </c>
      <c r="CR230" s="447" t="s">
        <v>152</v>
      </c>
      <c r="CS230" s="447" t="s">
        <v>153</v>
      </c>
      <c r="CT230" s="447" t="s">
        <v>154</v>
      </c>
      <c r="CU230" s="447" t="s">
        <v>155</v>
      </c>
      <c r="CV230" s="447" t="s">
        <v>156</v>
      </c>
      <c r="CW230" s="447" t="s">
        <v>157</v>
      </c>
      <c r="CX230" s="447" t="s">
        <v>104</v>
      </c>
      <c r="CY230" s="447" t="s">
        <v>158</v>
      </c>
      <c r="CZ230" s="447" t="s">
        <v>159</v>
      </c>
      <c r="DA230" s="447" t="s">
        <v>160</v>
      </c>
      <c r="DC230" s="447" t="s">
        <v>150</v>
      </c>
      <c r="DD230" s="447" t="s">
        <v>151</v>
      </c>
      <c r="DE230" s="447" t="s">
        <v>152</v>
      </c>
      <c r="DF230" s="447" t="s">
        <v>153</v>
      </c>
      <c r="DG230" s="447" t="s">
        <v>154</v>
      </c>
      <c r="DH230" s="447" t="s">
        <v>155</v>
      </c>
      <c r="DI230" s="447" t="s">
        <v>156</v>
      </c>
      <c r="DJ230" s="447" t="s">
        <v>157</v>
      </c>
      <c r="DK230" s="447" t="s">
        <v>104</v>
      </c>
      <c r="DL230" s="447" t="s">
        <v>158</v>
      </c>
      <c r="DM230" s="447" t="s">
        <v>159</v>
      </c>
      <c r="DN230" s="447" t="s">
        <v>160</v>
      </c>
      <c r="DP230" s="447" t="s">
        <v>150</v>
      </c>
      <c r="DQ230" s="447" t="s">
        <v>151</v>
      </c>
      <c r="DR230" s="447" t="s">
        <v>152</v>
      </c>
      <c r="DS230" s="447" t="s">
        <v>153</v>
      </c>
      <c r="DT230" s="447" t="s">
        <v>154</v>
      </c>
      <c r="DU230" s="447" t="s">
        <v>155</v>
      </c>
      <c r="DV230" s="447" t="s">
        <v>156</v>
      </c>
      <c r="DW230" s="447" t="s">
        <v>157</v>
      </c>
      <c r="DX230" s="447" t="s">
        <v>104</v>
      </c>
      <c r="DY230" s="447" t="s">
        <v>158</v>
      </c>
      <c r="DZ230" s="447" t="s">
        <v>159</v>
      </c>
      <c r="EA230" s="447" t="s">
        <v>160</v>
      </c>
      <c r="EC230" s="447" t="s">
        <v>150</v>
      </c>
      <c r="ED230" s="447" t="s">
        <v>151</v>
      </c>
      <c r="EE230" s="447" t="s">
        <v>152</v>
      </c>
      <c r="EF230" s="447" t="s">
        <v>153</v>
      </c>
      <c r="EG230" s="447" t="s">
        <v>154</v>
      </c>
      <c r="EH230" s="447" t="s">
        <v>155</v>
      </c>
      <c r="EI230" s="447" t="s">
        <v>156</v>
      </c>
      <c r="EJ230" s="447" t="s">
        <v>157</v>
      </c>
      <c r="EK230" s="447" t="s">
        <v>104</v>
      </c>
      <c r="EL230" s="447" t="s">
        <v>158</v>
      </c>
      <c r="EM230" s="447" t="s">
        <v>159</v>
      </c>
      <c r="EN230" s="447" t="s">
        <v>160</v>
      </c>
      <c r="EP230" s="447" t="s">
        <v>150</v>
      </c>
      <c r="EQ230" s="447" t="s">
        <v>151</v>
      </c>
      <c r="ER230" s="447" t="s">
        <v>152</v>
      </c>
      <c r="ES230" s="447" t="s">
        <v>153</v>
      </c>
      <c r="ET230" s="447" t="s">
        <v>154</v>
      </c>
      <c r="EU230" s="447" t="s">
        <v>155</v>
      </c>
      <c r="EV230" s="447" t="s">
        <v>156</v>
      </c>
      <c r="EW230" s="447" t="s">
        <v>157</v>
      </c>
      <c r="EX230" s="447" t="s">
        <v>104</v>
      </c>
      <c r="EY230" s="447" t="s">
        <v>158</v>
      </c>
      <c r="EZ230" s="447" t="s">
        <v>159</v>
      </c>
      <c r="FA230" s="447" t="s">
        <v>160</v>
      </c>
    </row>
    <row r="231" spans="1:157" ht="156.75" customHeight="1">
      <c r="B231" s="161" t="s">
        <v>189</v>
      </c>
      <c r="C231" s="1" t="s">
        <v>190</v>
      </c>
      <c r="D231" s="539" t="s">
        <v>310</v>
      </c>
      <c r="E231" s="1" t="s">
        <v>173</v>
      </c>
      <c r="F231" s="1" t="s">
        <v>161</v>
      </c>
      <c r="G231" s="1" t="s">
        <v>161</v>
      </c>
      <c r="H231" s="1" t="s">
        <v>161</v>
      </c>
      <c r="I231" s="1" t="s">
        <v>161</v>
      </c>
      <c r="J231" s="1" t="s">
        <v>161</v>
      </c>
      <c r="K231" s="1" t="s">
        <v>161</v>
      </c>
      <c r="L231" s="1" t="s">
        <v>161</v>
      </c>
      <c r="M231" s="1" t="s">
        <v>161</v>
      </c>
      <c r="N231" s="1" t="s">
        <v>161</v>
      </c>
      <c r="O231" s="1" t="s">
        <v>161</v>
      </c>
      <c r="T231" s="438" t="s">
        <v>74</v>
      </c>
      <c r="U231" s="297">
        <v>202300000000336</v>
      </c>
      <c r="V231" s="310" t="s">
        <v>74</v>
      </c>
      <c r="W231" s="342">
        <f>+SUMIFS('[1]SIIF 30 de Junio 2026'!$P$4:$P$749,'[1]SIIF 30 de Junio 2026'!$A$4:$A$749,$B231,'[1]SIIF 30 de Junio 2026'!$B$4:$B$749,$C231,'[1]SIIF 30 de Junio 2026'!$C$4:$C$749,$D231)/1000000</f>
        <v>16860.009077999999</v>
      </c>
      <c r="X231" s="342">
        <f>9663-8555-1108</f>
        <v>0</v>
      </c>
      <c r="Y231" s="342">
        <f>+SUMIFS('[1]SIIF 30 de Junio 2026'!$R$4:$R$749,'[1]SIIF 30 de Junio 2026'!$A$4:$A$749,$B231,'[1]SIIF 30 de Junio 2026'!$B$4:$B$749,$C231,'[1]SIIF 30 de Junio 2026'!$C$4:$C$749,$D231)/1000000</f>
        <v>0</v>
      </c>
      <c r="Z231" s="342"/>
      <c r="AA231" s="342">
        <f>+SUMIFS('[1]SIIF 30 de Junio 2026'!$Q$4:$Q$749,'[1]SIIF 30 de Junio 2026'!$A$4:$A$749,$B231,'[1]SIIF 30 de Junio 2026'!$B$4:$B$749,$C231,'[1]SIIF 30 de Junio 2026'!$C$4:$C$749,$D231)/1000000</f>
        <v>0</v>
      </c>
      <c r="AB231" s="342"/>
      <c r="AC231" s="342">
        <f>+AA231+AB231</f>
        <v>0</v>
      </c>
      <c r="AD231" s="403">
        <f>+SUMIFS('[1]SIIF 30 de Junio 2026'!$S$4:$S$749,'[1]SIIF 30 de Junio 2026'!$A$4:$A$749,$B231,'[1]SIIF 30 de Junio 2026'!$B$4:$B$749,$C231,'[1]SIIF 30 de Junio 2026'!$C$4:$C$749,$D231)/1000000</f>
        <v>16860.009077999999</v>
      </c>
      <c r="AE231" s="342">
        <f>+SUMIFS('[1]SIIF 30 de Junio 2026'!$T$4:$T$749,'[1]SIIF 30 de Junio 2026'!$A$4:$A$749,$B231,'[1]SIIF 30 de Junio 2026'!$B$4:$B$749,$C231,'[1]SIIF 30 de Junio 2026'!$C$4:$C$749,$D231)/1000000</f>
        <v>0</v>
      </c>
      <c r="AF231" s="342">
        <f>+SUMIFS('[1]SIIF 30 de Junio 2026'!$U$4:$U$749,'[1]SIIF 30 de Junio 2026'!$A$4:$A$749,$B231,'[1]SIIF 30 de Junio 2026'!$B$4:$B$749,$C231,'[1]SIIF 30 de Junio 2026'!$C$4:$C$749,$D231)/1000000</f>
        <v>13603.697176</v>
      </c>
      <c r="AG231" s="342">
        <f>+SUMIFS('[1]SIIF 30 de Junio 2026'!$V$4:$V$749,'[1]SIIF 30 de Junio 2026'!$A$4:$A$749,$B231,'[1]SIIF 30 de Junio 2026'!$B$4:$B$749,$C231,'[1]SIIF 30 de Junio 2026'!$C$4:$C$749,$D231)/1000000</f>
        <v>3256.3119019999999</v>
      </c>
      <c r="AH231" s="408">
        <f>+SUMIFS('[1]SIIF 30 de Junio 2026'!$W$4:$W$749,'[1]SIIF 30 de Junio 2026'!$A$4:$A$749,$B231,'[1]SIIF 30 de Junio 2026'!$B$4:$B$749,$C231,'[1]SIIF 30 de Junio 2026'!$C$4:$C$749,$D231,'[1]SIIF 30 de Junio 2026'!$D$4:$D$749,$E231,'[1]SIIF 30 de Junio 2026'!$E$4:$E$749,$F231,'[1]SIIF 30 de Junio 2026'!$F$4:$F$749,$G231,'[1]SIIF 30 de Junio 2026'!$G$4:$G$749,$H231,'[1]SIIF 30 de Junio 2026'!$H$4:$H$749,$I231,'[1]SIIF 30 de Junio 2026'!$I$4:$I$749,$J231,'[1]SIIF 30 de Junio 2026'!$J$4:$J$749,$K231,'[1]SIIF 30 de Junio 2026'!$K$4:$K$749,$L231,'[1]SIIF 30 de Junio 2026'!$L$4:$L$749,$M231,'[1]SIIF 30 de Junio 2026'!$M$4:$M$749,$N231,'[1]SIIF 30 de Junio 2026'!$N$4:$N$749,$O231)/1000000</f>
        <v>11599.946338</v>
      </c>
      <c r="AI231" s="241">
        <f>+AH231/AD231</f>
        <v>0.6880154265833901</v>
      </c>
      <c r="AJ231" s="242"/>
      <c r="AK231" s="240">
        <f>INDEX(CC231:CN231,MATCH($W$1,$CC$86:$CN$86,0))</f>
        <v>9707.4267020000007</v>
      </c>
      <c r="AL231" s="240">
        <f>+AH231-AK231</f>
        <v>1892.5196359999991</v>
      </c>
      <c r="AM231" s="166">
        <f>INDEX(BC231:BN231,MATCH($W$1,$BC$86:$BN$86,0))</f>
        <v>0.57576639828751819</v>
      </c>
      <c r="AN231" s="412">
        <f>+SUMIFS('[1]SIIF 30 de Junio 2026'!$X$4:$X$749,'[1]SIIF 30 de Junio 2026'!$A$4:$A$749,$B231,'[1]SIIF 30 de Junio 2026'!$B$4:$B$749,$C231,'[1]SIIF 30 de Junio 2026'!$C$4:$C$749,$D231,'[1]SIIF 30 de Junio 2026'!$D$4:$D$749,$E231,'[1]SIIF 30 de Junio 2026'!$E$4:$E$749,$F231,'[1]SIIF 30 de Junio 2026'!$F$4:$F$749,$G231,'[1]SIIF 30 de Junio 2026'!$G$4:$G$749,$H231,'[1]SIIF 30 de Junio 2026'!$H$4:$H$749,$I231,'[1]SIIF 30 de Junio 2026'!$I$4:$I$749,$J231,'[1]SIIF 30 de Junio 2026'!$J$4:$J$749,$K231,'[1]SIIF 30 de Junio 2026'!$K$4:$K$749,$L231,'[1]SIIF 30 de Junio 2026'!$L$4:$L$749,$M231,'[1]SIIF 30 de Junio 2026'!$M$4:$M$749,$N231,'[1]SIIF 30 de Junio 2026'!$N$4:$N$749,$O231)/1000000</f>
        <v>4083.7192640799999</v>
      </c>
      <c r="AO231" s="241">
        <f>+AN231/AD231</f>
        <v>0.24221334906685749</v>
      </c>
      <c r="AP231" s="242"/>
      <c r="AQ231" s="240">
        <f>INDEX(CP231:DA231,MATCH($W$1,$CP$86:$DA$86,0))</f>
        <v>1860.7168959999999</v>
      </c>
      <c r="AR231" s="240">
        <f>+AN231-AQ231</f>
        <v>2223.00236808</v>
      </c>
      <c r="AS231" s="166">
        <f>INDEX(BP231:CA231,MATCH($W$1,$BP$86:$CA$86,0))</f>
        <v>0.1103627457963816</v>
      </c>
      <c r="AT231" s="412">
        <f>+SUMIFS('[1]SIIF 30 de Junio 2026'!$Z$4:$Z$749,'[1]SIIF 30 de Junio 2026'!$A$4:$A$749,$B231,'[1]SIIF 30 de Junio 2026'!$B$4:$B$749,$C231,'[1]SIIF 30 de Junio 2026'!$C$4:$C$749,$D231,'[1]SIIF 30 de Junio 2026'!$D$4:$D$749,$E231,'[1]SIIF 30 de Junio 2026'!$E$4:$E$749,$F231,'[1]SIIF 30 de Junio 2026'!$F$4:$F$749,$G231,'[1]SIIF 30 de Junio 2026'!$G$4:$G$749,$H231,'[1]SIIF 30 de Junio 2026'!$H$4:$H$749,$I231,'[1]SIIF 30 de Junio 2026'!$I$4:$I$749,$J231,'[1]SIIF 30 de Junio 2026'!$J$4:$J$749,$K231,'[1]SIIF 30 de Junio 2026'!$K$4:$K$749,$L231,'[1]SIIF 30 de Junio 2026'!$L$4:$L$749,$M231,'[1]SIIF 30 de Junio 2026'!$M$4:$M$749,$N231,'[1]SIIF 30 de Junio 2026'!$N$4:$N$749,$O231)/1000000</f>
        <v>4082.64035208</v>
      </c>
      <c r="AU231" s="241">
        <f>+AT231/AD231</f>
        <v>0.24214935669324675</v>
      </c>
      <c r="AV231" s="403">
        <f>+AD231-AH231</f>
        <v>5260.0627399999994</v>
      </c>
      <c r="AW231" s="343">
        <f>+AH231-AN231</f>
        <v>7516.2270739199994</v>
      </c>
      <c r="AX231" s="359">
        <f>+AD231-AN231</f>
        <v>12776.289813919999</v>
      </c>
      <c r="AY231" s="363"/>
      <c r="AZ231" s="186">
        <f>AD231*AS231</f>
        <v>1860.7168959999999</v>
      </c>
      <c r="BA231" s="168">
        <f>IF(AND(AZ231=0,AN231&gt;AZ231),1,IFERROR(AN231/AZ231,1))</f>
        <v>2.1947020918973803</v>
      </c>
      <c r="BC231" s="252">
        <v>0.51488191386973836</v>
      </c>
      <c r="BD231" s="246">
        <v>0.51534454707259503</v>
      </c>
      <c r="BE231" s="246">
        <v>0.52209424687837569</v>
      </c>
      <c r="BF231" s="246">
        <v>0.52209424687837569</v>
      </c>
      <c r="BG231" s="246">
        <v>0.57147399490477346</v>
      </c>
      <c r="BH231" s="246">
        <v>0.57576639828751819</v>
      </c>
      <c r="BI231" s="246">
        <v>0.62269175321078774</v>
      </c>
      <c r="BJ231" s="246">
        <v>0.68200370229497642</v>
      </c>
      <c r="BK231" s="246">
        <v>0.83812171989735018</v>
      </c>
      <c r="BL231" s="246">
        <v>0.91410767465837706</v>
      </c>
      <c r="BM231" s="246">
        <v>0.96844604308721161</v>
      </c>
      <c r="BN231" s="246">
        <v>1</v>
      </c>
      <c r="BP231" s="246">
        <v>2.0914104990614169E-3</v>
      </c>
      <c r="BQ231" s="246">
        <v>1.2861347523409679E-2</v>
      </c>
      <c r="BR231" s="246">
        <v>3.1809653750413003E-2</v>
      </c>
      <c r="BS231" s="246">
        <v>5.0342776333824224E-2</v>
      </c>
      <c r="BT231" s="246">
        <v>7.6645764247316256E-2</v>
      </c>
      <c r="BU231" s="298">
        <v>0.1103627457963816</v>
      </c>
      <c r="BV231" s="246">
        <v>0.1815648791669055</v>
      </c>
      <c r="BW231" s="246">
        <v>0.25309489848188088</v>
      </c>
      <c r="BX231" s="298">
        <v>0.30558578214070403</v>
      </c>
      <c r="BY231" s="246">
        <v>0.47996272116835215</v>
      </c>
      <c r="BZ231" s="298">
        <v>0.67780906042997324</v>
      </c>
      <c r="CA231" s="246">
        <v>1</v>
      </c>
      <c r="CC231" s="452">
        <f t="shared" ref="CC231:CN233" si="645">DC231/EC231</f>
        <v>8680.9137420000006</v>
      </c>
      <c r="CD231" s="452">
        <f t="shared" si="645"/>
        <v>8688.7137419999999</v>
      </c>
      <c r="CE231" s="452">
        <f t="shared" si="645"/>
        <v>8802.5137419999992</v>
      </c>
      <c r="CF231" s="452">
        <f t="shared" si="645"/>
        <v>8802.5137419999992</v>
      </c>
      <c r="CG231" s="452">
        <f t="shared" si="645"/>
        <v>9635.0567420000007</v>
      </c>
      <c r="CH231" s="452">
        <f t="shared" si="645"/>
        <v>9707.4267020000007</v>
      </c>
      <c r="CI231" s="452">
        <f t="shared" si="645"/>
        <v>10498.588612</v>
      </c>
      <c r="CJ231" s="452">
        <f t="shared" si="645"/>
        <v>11498.588612</v>
      </c>
      <c r="CK231" s="452">
        <f t="shared" si="645"/>
        <v>14130.739806033031</v>
      </c>
      <c r="CL231" s="452">
        <f t="shared" si="645"/>
        <v>15411.863693113031</v>
      </c>
      <c r="CM231" s="452">
        <f t="shared" si="645"/>
        <v>16328.009078113031</v>
      </c>
      <c r="CN231" s="452">
        <f t="shared" si="645"/>
        <v>16860.009078113031</v>
      </c>
      <c r="CP231" s="453">
        <f>DP231/EP231</f>
        <v>35.261200000000002</v>
      </c>
      <c r="CQ231" s="453">
        <f t="shared" ref="CQ231:DA233" si="646">DQ231/EQ231</f>
        <v>216.84243599999999</v>
      </c>
      <c r="CR231" s="453">
        <f t="shared" si="646"/>
        <v>536.31105100000002</v>
      </c>
      <c r="CS231" s="453">
        <f t="shared" si="646"/>
        <v>848.77966600000002</v>
      </c>
      <c r="CT231" s="453">
        <f t="shared" si="646"/>
        <v>1292.2482809999999</v>
      </c>
      <c r="CU231" s="453">
        <f t="shared" si="646"/>
        <v>1860.7168959999999</v>
      </c>
      <c r="CV231" s="453">
        <f t="shared" si="646"/>
        <v>3061.1855110000001</v>
      </c>
      <c r="CW231" s="453">
        <f t="shared" si="646"/>
        <v>4267.1822860000002</v>
      </c>
      <c r="CX231" s="453">
        <f t="shared" si="646"/>
        <v>5152.1790609999998</v>
      </c>
      <c r="CY231" s="453">
        <f t="shared" si="646"/>
        <v>8092.1758360000003</v>
      </c>
      <c r="CZ231" s="453">
        <f t="shared" si="646"/>
        <v>11427.866912</v>
      </c>
      <c r="DA231" s="453">
        <f t="shared" si="646"/>
        <v>16860.009077999999</v>
      </c>
      <c r="DC231" s="452">
        <v>8680913742</v>
      </c>
      <c r="DD231" s="453">
        <v>8688713742</v>
      </c>
      <c r="DE231" s="453">
        <v>8802513742</v>
      </c>
      <c r="DF231" s="453">
        <v>8802513742</v>
      </c>
      <c r="DG231" s="453">
        <v>9635056742</v>
      </c>
      <c r="DH231" s="453">
        <v>9707426702</v>
      </c>
      <c r="DI231" s="453">
        <v>10498588612</v>
      </c>
      <c r="DJ231" s="453">
        <v>11498588612</v>
      </c>
      <c r="DK231" s="453">
        <v>14130739806.033031</v>
      </c>
      <c r="DL231" s="453">
        <v>15411863693.113031</v>
      </c>
      <c r="DM231" s="453">
        <v>16328009078.113031</v>
      </c>
      <c r="DN231" s="453">
        <v>16860009078.113031</v>
      </c>
      <c r="DP231" s="453">
        <v>35261200</v>
      </c>
      <c r="DQ231" s="453">
        <v>216842436</v>
      </c>
      <c r="DR231" s="453">
        <v>536311051</v>
      </c>
      <c r="DS231" s="453">
        <v>848779666</v>
      </c>
      <c r="DT231" s="453">
        <v>1292248281</v>
      </c>
      <c r="DU231" s="469">
        <v>1860716896</v>
      </c>
      <c r="DV231" s="453">
        <v>3061185511</v>
      </c>
      <c r="DW231" s="453">
        <v>4267182286</v>
      </c>
      <c r="DX231" s="469">
        <v>5152179061</v>
      </c>
      <c r="DY231" s="453">
        <v>8092175836</v>
      </c>
      <c r="DZ231" s="469">
        <v>11427866912</v>
      </c>
      <c r="EA231" s="453">
        <v>16860009078</v>
      </c>
      <c r="EC231" s="452">
        <v>1000000</v>
      </c>
      <c r="ED231" s="453">
        <v>1000000</v>
      </c>
      <c r="EE231" s="453">
        <v>1000000</v>
      </c>
      <c r="EF231" s="453">
        <v>1000000</v>
      </c>
      <c r="EG231" s="453">
        <v>1000000</v>
      </c>
      <c r="EH231" s="453">
        <v>1000000</v>
      </c>
      <c r="EI231" s="453">
        <v>1000000</v>
      </c>
      <c r="EJ231" s="453">
        <v>1000000</v>
      </c>
      <c r="EK231" s="453">
        <v>1000000</v>
      </c>
      <c r="EL231" s="453">
        <v>1000000</v>
      </c>
      <c r="EM231" s="453">
        <v>1000000</v>
      </c>
      <c r="EN231" s="453">
        <v>1000000</v>
      </c>
      <c r="EP231" s="453">
        <v>1000000</v>
      </c>
      <c r="EQ231" s="453">
        <v>1000000</v>
      </c>
      <c r="ER231" s="453">
        <v>1000000</v>
      </c>
      <c r="ES231" s="453">
        <v>1000000</v>
      </c>
      <c r="ET231" s="453">
        <v>1000000</v>
      </c>
      <c r="EU231" s="469">
        <v>1000000</v>
      </c>
      <c r="EV231" s="453">
        <v>1000000</v>
      </c>
      <c r="EW231" s="453">
        <v>1000000</v>
      </c>
      <c r="EX231" s="469">
        <v>1000000</v>
      </c>
      <c r="EY231" s="453">
        <v>1000000</v>
      </c>
      <c r="EZ231" s="469">
        <v>1000000</v>
      </c>
      <c r="FA231" s="453">
        <v>1000000</v>
      </c>
    </row>
    <row r="232" spans="1:157" ht="81" customHeight="1">
      <c r="B232" s="161" t="s">
        <v>189</v>
      </c>
      <c r="C232" s="1" t="s">
        <v>190</v>
      </c>
      <c r="D232" s="540" t="s">
        <v>311</v>
      </c>
      <c r="E232" s="1" t="s">
        <v>173</v>
      </c>
      <c r="F232" s="1" t="s">
        <v>161</v>
      </c>
      <c r="G232" s="1" t="s">
        <v>161</v>
      </c>
      <c r="H232" s="1" t="s">
        <v>161</v>
      </c>
      <c r="I232" s="1" t="s">
        <v>161</v>
      </c>
      <c r="J232" s="1" t="s">
        <v>161</v>
      </c>
      <c r="K232" s="1" t="s">
        <v>161</v>
      </c>
      <c r="L232" s="1" t="s">
        <v>161</v>
      </c>
      <c r="M232" s="1" t="s">
        <v>161</v>
      </c>
      <c r="N232" s="1" t="s">
        <v>161</v>
      </c>
      <c r="O232" s="1" t="s">
        <v>161</v>
      </c>
      <c r="T232" s="438" t="s">
        <v>75</v>
      </c>
      <c r="U232" s="297">
        <v>202300000000337</v>
      </c>
      <c r="V232" s="310" t="s">
        <v>75</v>
      </c>
      <c r="W232" s="342">
        <f>+SUMIFS('[1]SIIF 30 de Junio 2026'!$P$4:$P$749,'[1]SIIF 30 de Junio 2026'!$A$4:$A$749,$B232,'[1]SIIF 30 de Junio 2026'!$B$4:$B$749,$C232,'[1]SIIF 30 de Junio 2026'!$C$4:$C$749,$D232)/1000000</f>
        <v>5611.3585119999998</v>
      </c>
      <c r="X232" s="342">
        <v>0</v>
      </c>
      <c r="Y232" s="342">
        <f>+SUMIFS('[1]SIIF 30 de Junio 2026'!$R$4:$R$749,'[1]SIIF 30 de Junio 2026'!$A$4:$A$749,$B232,'[1]SIIF 30 de Junio 2026'!$B$4:$B$749,$C232,'[1]SIIF 30 de Junio 2026'!$C$4:$C$749,$D232)/1000000</f>
        <v>0</v>
      </c>
      <c r="Z232" s="342"/>
      <c r="AA232" s="342">
        <f>+SUMIFS('[1]SIIF 30 de Junio 2026'!$Q$4:$Q$749,'[1]SIIF 30 de Junio 2026'!$A$4:$A$749,$B232,'[1]SIIF 30 de Junio 2026'!$B$4:$B$749,$C232,'[1]SIIF 30 de Junio 2026'!$C$4:$C$749,$D232)/1000000</f>
        <v>0</v>
      </c>
      <c r="AB232" s="342"/>
      <c r="AC232" s="342">
        <f>+AA232+AB232</f>
        <v>0</v>
      </c>
      <c r="AD232" s="403">
        <f>+SUMIFS('[1]SIIF 30 de Junio 2026'!$S$4:$S$749,'[1]SIIF 30 de Junio 2026'!$A$4:$A$749,$B232,'[1]SIIF 30 de Junio 2026'!$B$4:$B$749,$C232,'[1]SIIF 30 de Junio 2026'!$C$4:$C$749,$D232)/1000000</f>
        <v>5611.3585119999998</v>
      </c>
      <c r="AE232" s="342">
        <f>+SUMIFS('[1]SIIF 30 de Junio 2026'!$T$4:$T$749,'[1]SIIF 30 de Junio 2026'!$A$4:$A$749,$B232,'[1]SIIF 30 de Junio 2026'!$B$4:$B$749,$C232,'[1]SIIF 30 de Junio 2026'!$C$4:$C$749,$D232)/1000000</f>
        <v>0</v>
      </c>
      <c r="AF232" s="342">
        <f>+SUMIFS('[1]SIIF 30 de Junio 2026'!$U$4:$U$749,'[1]SIIF 30 de Junio 2026'!$A$4:$A$749,$B232,'[1]SIIF 30 de Junio 2026'!$B$4:$B$749,$C232,'[1]SIIF 30 de Junio 2026'!$C$4:$C$749,$D232)/1000000</f>
        <v>3455.091813</v>
      </c>
      <c r="AG232" s="342">
        <f>+SUMIFS('[1]SIIF 30 de Junio 2026'!$V$4:$V$749,'[1]SIIF 30 de Junio 2026'!$A$4:$A$749,$B232,'[1]SIIF 30 de Junio 2026'!$B$4:$B$749,$C232,'[1]SIIF 30 de Junio 2026'!$C$4:$C$749,$D232)/1000000</f>
        <v>2156.2666989999998</v>
      </c>
      <c r="AH232" s="408">
        <f>+SUMIFS('[1]SIIF 30 de Junio 2026'!$W$4:$W$749,'[1]SIIF 30 de Junio 2026'!$A$4:$A$749,$B232,'[1]SIIF 30 de Junio 2026'!$B$4:$B$749,$C232,'[1]SIIF 30 de Junio 2026'!$C$4:$C$749,$D232,'[1]SIIF 30 de Junio 2026'!$D$4:$D$749,$E232,'[1]SIIF 30 de Junio 2026'!$E$4:$E$749,$F232,'[1]SIIF 30 de Junio 2026'!$F$4:$F$749,$G232,'[1]SIIF 30 de Junio 2026'!$G$4:$G$749,$H232,'[1]SIIF 30 de Junio 2026'!$H$4:$H$749,$I232,'[1]SIIF 30 de Junio 2026'!$I$4:$I$749,$J232,'[1]SIIF 30 de Junio 2026'!$J$4:$J$749,$K232,'[1]SIIF 30 de Junio 2026'!$K$4:$K$749,$L232,'[1]SIIF 30 de Junio 2026'!$L$4:$L$749,$M232,'[1]SIIF 30 de Junio 2026'!$M$4:$M$749,$N232,'[1]SIIF 30 de Junio 2026'!$N$4:$N$749,$O232)/1000000</f>
        <v>3007.5619550000001</v>
      </c>
      <c r="AI232" s="241">
        <f>+AH232/AD232</f>
        <v>0.53597750857805115</v>
      </c>
      <c r="AJ232" s="242"/>
      <c r="AK232" s="240">
        <f>INDEX(CC232:CN232,MATCH($W$1,$CC$86:$CN$86,0))</f>
        <v>4601.7861409999996</v>
      </c>
      <c r="AL232" s="240">
        <f>+AH232-AK232</f>
        <v>-1594.2241859999995</v>
      </c>
      <c r="AM232" s="166">
        <f>INDEX(BC232:BN232,MATCH($W$1,$BC$86:$BN$86,0))</f>
        <v>0.82008414382345918</v>
      </c>
      <c r="AN232" s="412">
        <f>+SUMIFS('[1]SIIF 30 de Junio 2026'!$X$4:$X$749,'[1]SIIF 30 de Junio 2026'!$A$4:$A$749,$B232,'[1]SIIF 30 de Junio 2026'!$B$4:$B$749,$C232,'[1]SIIF 30 de Junio 2026'!$C$4:$C$749,$D232,'[1]SIIF 30 de Junio 2026'!$D$4:$D$749,$E232,'[1]SIIF 30 de Junio 2026'!$E$4:$E$749,$F232,'[1]SIIF 30 de Junio 2026'!$F$4:$F$749,$G232,'[1]SIIF 30 de Junio 2026'!$G$4:$G$749,$H232,'[1]SIIF 30 de Junio 2026'!$H$4:$H$749,$I232,'[1]SIIF 30 de Junio 2026'!$I$4:$I$749,$J232,'[1]SIIF 30 de Junio 2026'!$J$4:$J$749,$K232,'[1]SIIF 30 de Junio 2026'!$K$4:$K$749,$L232,'[1]SIIF 30 de Junio 2026'!$L$4:$L$749,$M232,'[1]SIIF 30 de Junio 2026'!$M$4:$M$749,$N232,'[1]SIIF 30 de Junio 2026'!$N$4:$N$749,$O232)/1000000</f>
        <v>1345.3479970000001</v>
      </c>
      <c r="AO232" s="241">
        <f>+AN232/AD232</f>
        <v>0.23975441849294554</v>
      </c>
      <c r="AP232" s="242"/>
      <c r="AQ232" s="240">
        <f>INDEX(CP232:DA232,MATCH($W$1,$CP$86:$DA$86,0))</f>
        <v>1342.9868049812501</v>
      </c>
      <c r="AR232" s="240">
        <f>+AN232-AQ232</f>
        <v>2.3611920187499891</v>
      </c>
      <c r="AS232" s="166">
        <f>INDEX(BP232:CA232,MATCH($W$1,$BP$86:$CA$86,0))</f>
        <v>0.239333630538201</v>
      </c>
      <c r="AT232" s="412">
        <f>+SUMIFS('[1]SIIF 30 de Junio 2026'!$Z$4:$Z$749,'[1]SIIF 30 de Junio 2026'!$A$4:$A$749,$B232,'[1]SIIF 30 de Junio 2026'!$B$4:$B$749,$C232,'[1]SIIF 30 de Junio 2026'!$C$4:$C$749,$D232,'[1]SIIF 30 de Junio 2026'!$D$4:$D$749,$E232,'[1]SIIF 30 de Junio 2026'!$E$4:$E$749,$F232,'[1]SIIF 30 de Junio 2026'!$F$4:$F$749,$G232,'[1]SIIF 30 de Junio 2026'!$G$4:$G$749,$H232,'[1]SIIF 30 de Junio 2026'!$H$4:$H$749,$I232,'[1]SIIF 30 de Junio 2026'!$I$4:$I$749,$J232,'[1]SIIF 30 de Junio 2026'!$J$4:$J$749,$K232,'[1]SIIF 30 de Junio 2026'!$K$4:$K$749,$L232,'[1]SIIF 30 de Junio 2026'!$L$4:$L$749,$M232,'[1]SIIF 30 de Junio 2026'!$M$4:$M$749,$N232,'[1]SIIF 30 de Junio 2026'!$N$4:$N$749,$O232)/1000000</f>
        <v>1328.5231369999999</v>
      </c>
      <c r="AU232" s="241">
        <f>+AT232/AD232</f>
        <v>0.2367560607932869</v>
      </c>
      <c r="AV232" s="403">
        <f>+AD232-AH232</f>
        <v>2603.7965569999997</v>
      </c>
      <c r="AW232" s="343">
        <f>+AH232-AN232</f>
        <v>1662.213958</v>
      </c>
      <c r="AX232" s="359">
        <f>+AD232-AN232</f>
        <v>4266.0105149999999</v>
      </c>
      <c r="AY232" s="363"/>
      <c r="AZ232" s="186">
        <f>AD232*AS232</f>
        <v>1342.9868049283973</v>
      </c>
      <c r="BA232" s="168">
        <f>IF(AND(AZ232=0,AN232&gt;AZ232),1,IFERROR(AN232/AZ232,1))</f>
        <v>1.0017581647585352</v>
      </c>
      <c r="BC232" s="252">
        <v>0.20710791754166213</v>
      </c>
      <c r="BD232" s="246">
        <v>0.21770696247397425</v>
      </c>
      <c r="BE232" s="246">
        <v>0.21770696247397425</v>
      </c>
      <c r="BF232" s="246">
        <v>0.53581369352363351</v>
      </c>
      <c r="BG232" s="246">
        <v>0.68671064516007529</v>
      </c>
      <c r="BH232" s="246">
        <v>0.82008414382345918</v>
      </c>
      <c r="BI232" s="246">
        <v>0.85832405017432256</v>
      </c>
      <c r="BJ232" s="246">
        <v>0.86162926476011981</v>
      </c>
      <c r="BK232" s="246">
        <v>0.87269599429935696</v>
      </c>
      <c r="BL232" s="246">
        <v>0.96253809794001632</v>
      </c>
      <c r="BM232" s="246">
        <v>1</v>
      </c>
      <c r="BN232" s="246">
        <v>1</v>
      </c>
      <c r="BP232" s="246">
        <v>0</v>
      </c>
      <c r="BQ232" s="246">
        <v>1.3187750495505626E-2</v>
      </c>
      <c r="BR232" s="246">
        <v>4.3959608972190416E-2</v>
      </c>
      <c r="BS232" s="246">
        <v>7.9466051764266826E-2</v>
      </c>
      <c r="BT232" s="246">
        <v>0.20806580999186963</v>
      </c>
      <c r="BU232" s="298">
        <v>0.239333630538201</v>
      </c>
      <c r="BV232" s="246">
        <v>0.30801961150731039</v>
      </c>
      <c r="BW232" s="246">
        <v>0.40337787869861991</v>
      </c>
      <c r="BX232" s="298">
        <v>0.50570521691164938</v>
      </c>
      <c r="BY232" s="246">
        <v>0.61078788932161676</v>
      </c>
      <c r="BZ232" s="298">
        <v>0.71865823765104853</v>
      </c>
      <c r="CA232" s="246">
        <v>1</v>
      </c>
      <c r="CC232" s="452">
        <f t="shared" si="645"/>
        <v>1162.156776</v>
      </c>
      <c r="CD232" s="452">
        <f t="shared" si="645"/>
        <v>1221.631817</v>
      </c>
      <c r="CE232" s="452">
        <f t="shared" si="645"/>
        <v>1221.631817</v>
      </c>
      <c r="CF232" s="452">
        <f t="shared" si="645"/>
        <v>3006.64273</v>
      </c>
      <c r="CG232" s="452">
        <f t="shared" si="645"/>
        <v>3853.3796240000001</v>
      </c>
      <c r="CH232" s="452">
        <f t="shared" si="645"/>
        <v>4601.7861409999996</v>
      </c>
      <c r="CI232" s="452">
        <f t="shared" si="645"/>
        <v>4816.3639649999996</v>
      </c>
      <c r="CJ232" s="452">
        <f t="shared" si="645"/>
        <v>4834.9107089999998</v>
      </c>
      <c r="CK232" s="452">
        <f t="shared" si="645"/>
        <v>4897.010096</v>
      </c>
      <c r="CL232" s="452">
        <f t="shared" si="645"/>
        <v>5401.1463489999996</v>
      </c>
      <c r="CM232" s="452">
        <f t="shared" si="645"/>
        <v>5611.3585119999998</v>
      </c>
      <c r="CN232" s="452">
        <f t="shared" si="645"/>
        <v>5611.3585119999998</v>
      </c>
      <c r="CP232" s="453">
        <f t="shared" ref="CP232:CP233" si="647">DP232/EP232</f>
        <v>0</v>
      </c>
      <c r="CQ232" s="453">
        <f t="shared" si="646"/>
        <v>74.001195999999993</v>
      </c>
      <c r="CR232" s="453">
        <f t="shared" si="646"/>
        <v>246.673126</v>
      </c>
      <c r="CS232" s="453">
        <f t="shared" si="646"/>
        <v>445.91250600000001</v>
      </c>
      <c r="CT232" s="453">
        <f t="shared" si="646"/>
        <v>1167.5318540000001</v>
      </c>
      <c r="CU232" s="453">
        <f t="shared" si="646"/>
        <v>1342.9868049812501</v>
      </c>
      <c r="CV232" s="453">
        <f t="shared" si="646"/>
        <v>1728.4084689625001</v>
      </c>
      <c r="CW232" s="453">
        <f t="shared" si="646"/>
        <v>2263.4978932770832</v>
      </c>
      <c r="CX232" s="453">
        <f t="shared" si="646"/>
        <v>2837.6932735916666</v>
      </c>
      <c r="CY232" s="453">
        <f t="shared" si="646"/>
        <v>3427.3498219062499</v>
      </c>
      <c r="CZ232" s="453">
        <f t="shared" si="646"/>
        <v>4032.6490192208335</v>
      </c>
      <c r="DA232" s="453">
        <f t="shared" si="646"/>
        <v>5611.3585122208324</v>
      </c>
      <c r="DC232" s="452">
        <v>1162156776</v>
      </c>
      <c r="DD232" s="453">
        <v>1221631817</v>
      </c>
      <c r="DE232" s="453">
        <v>1221631817</v>
      </c>
      <c r="DF232" s="453">
        <v>3006642730</v>
      </c>
      <c r="DG232" s="453">
        <v>3853379624</v>
      </c>
      <c r="DH232" s="453">
        <v>4601786141</v>
      </c>
      <c r="DI232" s="453">
        <v>4816363965</v>
      </c>
      <c r="DJ232" s="453">
        <v>4834910709</v>
      </c>
      <c r="DK232" s="453">
        <v>4897010096</v>
      </c>
      <c r="DL232" s="453">
        <v>5401146349</v>
      </c>
      <c r="DM232" s="453">
        <v>5611358512</v>
      </c>
      <c r="DN232" s="453">
        <v>5611358512</v>
      </c>
      <c r="DP232" s="453">
        <v>0</v>
      </c>
      <c r="DQ232" s="453">
        <v>74001196</v>
      </c>
      <c r="DR232" s="453">
        <v>246673126</v>
      </c>
      <c r="DS232" s="453">
        <v>445912506</v>
      </c>
      <c r="DT232" s="453">
        <v>1167531854</v>
      </c>
      <c r="DU232" s="469">
        <v>1342986804.98125</v>
      </c>
      <c r="DV232" s="453">
        <v>1728408468.9625001</v>
      </c>
      <c r="DW232" s="453">
        <v>2263497893.2770834</v>
      </c>
      <c r="DX232" s="469">
        <v>2837693273.5916667</v>
      </c>
      <c r="DY232" s="453">
        <v>3427349821.90625</v>
      </c>
      <c r="DZ232" s="469">
        <v>4032649019.2208333</v>
      </c>
      <c r="EA232" s="453">
        <v>5611358512.2208328</v>
      </c>
      <c r="EC232" s="452">
        <v>1000000</v>
      </c>
      <c r="ED232" s="453">
        <v>1000000</v>
      </c>
      <c r="EE232" s="453">
        <v>1000000</v>
      </c>
      <c r="EF232" s="453">
        <v>1000000</v>
      </c>
      <c r="EG232" s="453">
        <v>1000000</v>
      </c>
      <c r="EH232" s="453">
        <v>1000000</v>
      </c>
      <c r="EI232" s="453">
        <v>1000000</v>
      </c>
      <c r="EJ232" s="453">
        <v>1000000</v>
      </c>
      <c r="EK232" s="453">
        <v>1000000</v>
      </c>
      <c r="EL232" s="453">
        <v>1000000</v>
      </c>
      <c r="EM232" s="453">
        <v>1000000</v>
      </c>
      <c r="EN232" s="453">
        <v>1000000</v>
      </c>
      <c r="EP232" s="453">
        <v>1000000</v>
      </c>
      <c r="EQ232" s="453">
        <v>1000000</v>
      </c>
      <c r="ER232" s="453">
        <v>1000000</v>
      </c>
      <c r="ES232" s="453">
        <v>1000000</v>
      </c>
      <c r="ET232" s="453">
        <v>1000000</v>
      </c>
      <c r="EU232" s="469">
        <v>1000000</v>
      </c>
      <c r="EV232" s="453">
        <v>1000000</v>
      </c>
      <c r="EW232" s="453">
        <v>1000000</v>
      </c>
      <c r="EX232" s="469">
        <v>1000000</v>
      </c>
      <c r="EY232" s="453">
        <v>1000000</v>
      </c>
      <c r="EZ232" s="469">
        <v>1000000</v>
      </c>
      <c r="FA232" s="453">
        <v>1000000</v>
      </c>
    </row>
    <row r="233" spans="1:157" ht="121.5" customHeight="1">
      <c r="B233" s="161" t="s">
        <v>189</v>
      </c>
      <c r="C233" s="1" t="s">
        <v>190</v>
      </c>
      <c r="D233" s="539" t="s">
        <v>312</v>
      </c>
      <c r="E233" s="1" t="s">
        <v>173</v>
      </c>
      <c r="F233" s="1" t="s">
        <v>161</v>
      </c>
      <c r="G233" s="1" t="s">
        <v>161</v>
      </c>
      <c r="H233" s="1" t="s">
        <v>161</v>
      </c>
      <c r="I233" s="1" t="s">
        <v>161</v>
      </c>
      <c r="J233" s="1" t="s">
        <v>161</v>
      </c>
      <c r="K233" s="1" t="s">
        <v>161</v>
      </c>
      <c r="L233" s="1" t="s">
        <v>161</v>
      </c>
      <c r="M233" s="1" t="s">
        <v>161</v>
      </c>
      <c r="N233" s="1" t="s">
        <v>161</v>
      </c>
      <c r="O233" s="1" t="s">
        <v>161</v>
      </c>
      <c r="T233" s="438" t="s">
        <v>76</v>
      </c>
      <c r="U233" s="297">
        <v>202300000000346</v>
      </c>
      <c r="V233" s="310" t="s">
        <v>76</v>
      </c>
      <c r="W233" s="342">
        <f>+SUMIFS('[1]SIIF 30 de Junio 2026'!$P$4:$P$749,'[1]SIIF 30 de Junio 2026'!$A$4:$A$749,$B233,'[1]SIIF 30 de Junio 2026'!$B$4:$B$749,$C233,'[1]SIIF 30 de Junio 2026'!$C$4:$C$749,$D233)/1000000</f>
        <v>1581.53241</v>
      </c>
      <c r="X233" s="342">
        <f>370-370</f>
        <v>0</v>
      </c>
      <c r="Y233" s="342">
        <f>+SUMIFS('[1]SIIF 30 de Junio 2026'!$R$4:$R$749,'[1]SIIF 30 de Junio 2026'!$A$4:$A$749,$B233,'[1]SIIF 30 de Junio 2026'!$B$4:$B$749,$C233,'[1]SIIF 30 de Junio 2026'!$C$4:$C$749,$D233)/1000000</f>
        <v>0</v>
      </c>
      <c r="Z233" s="342"/>
      <c r="AA233" s="342">
        <f>+SUMIFS('[1]SIIF 30 de Junio 2026'!$Q$4:$Q$749,'[1]SIIF 30 de Junio 2026'!$A$4:$A$749,$B233,'[1]SIIF 30 de Junio 2026'!$B$4:$B$749,$C233,'[1]SIIF 30 de Junio 2026'!$C$4:$C$749,$D233)/1000000</f>
        <v>0</v>
      </c>
      <c r="AB233" s="342"/>
      <c r="AC233" s="342">
        <f>+AA233+AB233</f>
        <v>0</v>
      </c>
      <c r="AD233" s="403">
        <f>+SUMIFS('[1]SIIF 30 de Junio 2026'!$S$4:$S$749,'[1]SIIF 30 de Junio 2026'!$A$4:$A$749,$B233,'[1]SIIF 30 de Junio 2026'!$B$4:$B$749,$C233,'[1]SIIF 30 de Junio 2026'!$C$4:$C$749,$D233)/1000000</f>
        <v>1581.53241</v>
      </c>
      <c r="AE233" s="342">
        <f>+SUMIFS('[1]SIIF 30 de Junio 2026'!$T$4:$T$749,'[1]SIIF 30 de Junio 2026'!$A$4:$A$749,$B233,'[1]SIIF 30 de Junio 2026'!$B$4:$B$749,$C233,'[1]SIIF 30 de Junio 2026'!$C$4:$C$749,$D233)/1000000</f>
        <v>0</v>
      </c>
      <c r="AF233" s="342">
        <f>+SUMIFS('[1]SIIF 30 de Junio 2026'!$U$4:$U$749,'[1]SIIF 30 de Junio 2026'!$A$4:$A$749,$B233,'[1]SIIF 30 de Junio 2026'!$B$4:$B$749,$C233,'[1]SIIF 30 de Junio 2026'!$C$4:$C$749,$D233)/1000000</f>
        <v>1401.6891519999999</v>
      </c>
      <c r="AG233" s="342">
        <f>+SUMIFS('[1]SIIF 30 de Junio 2026'!$V$4:$V$749,'[1]SIIF 30 de Junio 2026'!$A$4:$A$749,$B233,'[1]SIIF 30 de Junio 2026'!$B$4:$B$749,$C233,'[1]SIIF 30 de Junio 2026'!$C$4:$C$749,$D233)/1000000</f>
        <v>179.84325799999999</v>
      </c>
      <c r="AH233" s="408">
        <f>+SUMIFS('[1]SIIF 30 de Junio 2026'!$W$4:$W$749,'[1]SIIF 30 de Junio 2026'!$A$4:$A$749,$B233,'[1]SIIF 30 de Junio 2026'!$B$4:$B$749,$C233,'[1]SIIF 30 de Junio 2026'!$C$4:$C$749,$D233,'[1]SIIF 30 de Junio 2026'!$D$4:$D$749,$E233,'[1]SIIF 30 de Junio 2026'!$E$4:$E$749,$F233,'[1]SIIF 30 de Junio 2026'!$F$4:$F$749,$G233,'[1]SIIF 30 de Junio 2026'!$G$4:$G$749,$H233,'[1]SIIF 30 de Junio 2026'!$H$4:$H$749,$I233,'[1]SIIF 30 de Junio 2026'!$I$4:$I$749,$J233,'[1]SIIF 30 de Junio 2026'!$J$4:$J$749,$K233,'[1]SIIF 30 de Junio 2026'!$K$4:$K$749,$L233,'[1]SIIF 30 de Junio 2026'!$L$4:$L$749,$M233,'[1]SIIF 30 de Junio 2026'!$M$4:$M$749,$N233,'[1]SIIF 30 de Junio 2026'!$N$4:$N$749,$O233)/1000000</f>
        <v>764.33104000000003</v>
      </c>
      <c r="AI233" s="241">
        <f>+AH233/AD233</f>
        <v>0.48328509435984307</v>
      </c>
      <c r="AJ233" s="242"/>
      <c r="AK233" s="240">
        <f>INDEX(CC233:CN233,MATCH($W$1,$CC$86:$CN$86,0))</f>
        <v>1417.08708</v>
      </c>
      <c r="AL233" s="240">
        <f>+AH233-AK233</f>
        <v>-652.75603999999998</v>
      </c>
      <c r="AM233" s="166">
        <f>INDEX(BC233:BN233,MATCH($W$1,$BC$86:$BN$86,0))</f>
        <v>0.89602152383333078</v>
      </c>
      <c r="AN233" s="412">
        <f>+SUMIFS('[1]SIIF 30 de Junio 2026'!$X$4:$X$749,'[1]SIIF 30 de Junio 2026'!$A$4:$A$749,$B233,'[1]SIIF 30 de Junio 2026'!$B$4:$B$749,$C233,'[1]SIIF 30 de Junio 2026'!$C$4:$C$749,$D233,'[1]SIIF 30 de Junio 2026'!$D$4:$D$749,$E233,'[1]SIIF 30 de Junio 2026'!$E$4:$E$749,$F233,'[1]SIIF 30 de Junio 2026'!$F$4:$F$749,$G233,'[1]SIIF 30 de Junio 2026'!$G$4:$G$749,$H233,'[1]SIIF 30 de Junio 2026'!$H$4:$H$749,$I233,'[1]SIIF 30 de Junio 2026'!$I$4:$I$749,$J233,'[1]SIIF 30 de Junio 2026'!$J$4:$J$749,$K233,'[1]SIIF 30 de Junio 2026'!$K$4:$K$749,$L233,'[1]SIIF 30 de Junio 2026'!$L$4:$L$749,$M233,'[1]SIIF 30 de Junio 2026'!$M$4:$M$749,$N233,'[1]SIIF 30 de Junio 2026'!$N$4:$N$749,$O233)/1000000</f>
        <v>290.11383999999998</v>
      </c>
      <c r="AO233" s="241">
        <f>+AN233/AD233</f>
        <v>0.18343844120146738</v>
      </c>
      <c r="AP233" s="242"/>
      <c r="AQ233" s="240">
        <f>INDEX(CP233:DA233,MATCH($W$1,$CP$86:$DA$86,0))</f>
        <v>476.51575000000003</v>
      </c>
      <c r="AR233" s="240">
        <f>+AN233-AQ233</f>
        <v>-186.40191000000004</v>
      </c>
      <c r="AS233" s="166">
        <f>INDEX(BP233:CA233,MATCH($W$1,$BP$86:$CA$86,0))</f>
        <v>0.30130002204633921</v>
      </c>
      <c r="AT233" s="412">
        <f>+SUMIFS('[1]SIIF 30 de Junio 2026'!$Z$4:$Z$749,'[1]SIIF 30 de Junio 2026'!$A$4:$A$749,$B233,'[1]SIIF 30 de Junio 2026'!$B$4:$B$749,$C233,'[1]SIIF 30 de Junio 2026'!$C$4:$C$749,$D233,'[1]SIIF 30 de Junio 2026'!$D$4:$D$749,$E233,'[1]SIIF 30 de Junio 2026'!$E$4:$E$749,$F233,'[1]SIIF 30 de Junio 2026'!$F$4:$F$749,$G233,'[1]SIIF 30 de Junio 2026'!$G$4:$G$749,$H233,'[1]SIIF 30 de Junio 2026'!$H$4:$H$749,$I233,'[1]SIIF 30 de Junio 2026'!$I$4:$I$749,$J233,'[1]SIIF 30 de Junio 2026'!$J$4:$J$749,$K233,'[1]SIIF 30 de Junio 2026'!$K$4:$K$749,$L233,'[1]SIIF 30 de Junio 2026'!$L$4:$L$749,$M233,'[1]SIIF 30 de Junio 2026'!$M$4:$M$749,$N233,'[1]SIIF 30 de Junio 2026'!$N$4:$N$749,$O233)/1000000</f>
        <v>290.11383999999998</v>
      </c>
      <c r="AU233" s="241">
        <f>+AT233/AD233</f>
        <v>0.18343844120146738</v>
      </c>
      <c r="AV233" s="403">
        <f>+AD233-AH233</f>
        <v>817.20137</v>
      </c>
      <c r="AW233" s="343">
        <f>+AH233-AN233</f>
        <v>474.21720000000005</v>
      </c>
      <c r="AX233" s="359">
        <f>+AD233-AN233</f>
        <v>1291.41857</v>
      </c>
      <c r="AY233" s="363"/>
      <c r="AZ233" s="186">
        <f>AD233*AS233</f>
        <v>476.51574999999997</v>
      </c>
      <c r="BA233" s="168">
        <f>IF(AND(AZ233=0,AN233&gt;AZ233),1,IFERROR(AN233/AZ233,1))</f>
        <v>0.60882319209805758</v>
      </c>
      <c r="BC233" s="252">
        <v>0.3457063228947676</v>
      </c>
      <c r="BD233" s="246">
        <v>0.3457063228947676</v>
      </c>
      <c r="BE233" s="246">
        <v>0.3457063228947676</v>
      </c>
      <c r="BF233" s="246">
        <v>0.3457063228947676</v>
      </c>
      <c r="BG233" s="246">
        <v>0.89602152383333078</v>
      </c>
      <c r="BH233" s="246">
        <v>0.89602152383333078</v>
      </c>
      <c r="BI233" s="246">
        <v>0.89602152383333078</v>
      </c>
      <c r="BJ233" s="246">
        <v>0.89602152383333078</v>
      </c>
      <c r="BK233" s="246">
        <v>0.95533334280515947</v>
      </c>
      <c r="BL233" s="246">
        <v>1</v>
      </c>
      <c r="BM233" s="246">
        <v>1</v>
      </c>
      <c r="BN233" s="246">
        <v>1</v>
      </c>
      <c r="BP233" s="246">
        <v>0</v>
      </c>
      <c r="BQ233" s="246">
        <v>0</v>
      </c>
      <c r="BR233" s="246">
        <v>0</v>
      </c>
      <c r="BS233" s="246">
        <v>0</v>
      </c>
      <c r="BT233" s="246">
        <v>0</v>
      </c>
      <c r="BU233" s="298">
        <v>0.30130002204633921</v>
      </c>
      <c r="BV233" s="246">
        <v>0.30130002204633921</v>
      </c>
      <c r="BW233" s="246">
        <v>0.30130002204633921</v>
      </c>
      <c r="BX233" s="298">
        <v>0.31316193513859131</v>
      </c>
      <c r="BY233" s="246">
        <v>0.60463285731842831</v>
      </c>
      <c r="BZ233" s="298">
        <v>0.62360180149580369</v>
      </c>
      <c r="CA233" s="246">
        <v>1</v>
      </c>
      <c r="CC233" s="452">
        <f t="shared" si="645"/>
        <v>546.74575400000003</v>
      </c>
      <c r="CD233" s="452">
        <f t="shared" si="645"/>
        <v>546.74575400000003</v>
      </c>
      <c r="CE233" s="452">
        <f t="shared" si="645"/>
        <v>546.74575400000003</v>
      </c>
      <c r="CF233" s="452">
        <f t="shared" si="645"/>
        <v>546.74575400000003</v>
      </c>
      <c r="CG233" s="452">
        <f t="shared" si="645"/>
        <v>1417.08708</v>
      </c>
      <c r="CH233" s="452">
        <f t="shared" si="645"/>
        <v>1417.08708</v>
      </c>
      <c r="CI233" s="452">
        <f t="shared" si="645"/>
        <v>1417.08708</v>
      </c>
      <c r="CJ233" s="452">
        <f t="shared" si="645"/>
        <v>1417.08708</v>
      </c>
      <c r="CK233" s="452">
        <f t="shared" si="645"/>
        <v>1510.8906440000001</v>
      </c>
      <c r="CL233" s="452">
        <f t="shared" si="645"/>
        <v>1581.53241</v>
      </c>
      <c r="CM233" s="452">
        <f t="shared" si="645"/>
        <v>1581.53241</v>
      </c>
      <c r="CN233" s="452">
        <f t="shared" si="645"/>
        <v>1581.53241</v>
      </c>
      <c r="CP233" s="453">
        <f t="shared" si="647"/>
        <v>0</v>
      </c>
      <c r="CQ233" s="453">
        <f t="shared" si="646"/>
        <v>0</v>
      </c>
      <c r="CR233" s="453">
        <f t="shared" si="646"/>
        <v>0</v>
      </c>
      <c r="CS233" s="453">
        <f t="shared" si="646"/>
        <v>0</v>
      </c>
      <c r="CT233" s="453">
        <f t="shared" si="646"/>
        <v>0</v>
      </c>
      <c r="CU233" s="453">
        <f t="shared" si="646"/>
        <v>476.51575000000003</v>
      </c>
      <c r="CV233" s="453">
        <f t="shared" si="646"/>
        <v>476.51575000000003</v>
      </c>
      <c r="CW233" s="453">
        <f t="shared" si="646"/>
        <v>476.51575000000003</v>
      </c>
      <c r="CX233" s="453">
        <f t="shared" si="646"/>
        <v>495.27575000000002</v>
      </c>
      <c r="CY233" s="453">
        <f t="shared" si="646"/>
        <v>956.24645999999996</v>
      </c>
      <c r="CZ233" s="453">
        <f t="shared" si="646"/>
        <v>986.24645999999996</v>
      </c>
      <c r="DA233" s="453">
        <f t="shared" si="646"/>
        <v>1581.53241</v>
      </c>
      <c r="DC233" s="452">
        <v>546745754</v>
      </c>
      <c r="DD233" s="453">
        <v>546745754</v>
      </c>
      <c r="DE233" s="453">
        <v>546745754</v>
      </c>
      <c r="DF233" s="453">
        <v>546745754</v>
      </c>
      <c r="DG233" s="453">
        <v>1417087080</v>
      </c>
      <c r="DH233" s="453">
        <v>1417087080</v>
      </c>
      <c r="DI233" s="453">
        <v>1417087080</v>
      </c>
      <c r="DJ233" s="453">
        <v>1417087080</v>
      </c>
      <c r="DK233" s="453">
        <v>1510890644</v>
      </c>
      <c r="DL233" s="453">
        <v>1581532410</v>
      </c>
      <c r="DM233" s="453">
        <v>1581532410</v>
      </c>
      <c r="DN233" s="453">
        <v>1581532410</v>
      </c>
      <c r="DP233" s="453">
        <v>0</v>
      </c>
      <c r="DQ233" s="453">
        <v>0</v>
      </c>
      <c r="DR233" s="453">
        <v>0</v>
      </c>
      <c r="DS233" s="453">
        <v>0</v>
      </c>
      <c r="DT233" s="453">
        <v>0</v>
      </c>
      <c r="DU233" s="469">
        <v>476515750</v>
      </c>
      <c r="DV233" s="453">
        <v>476515750</v>
      </c>
      <c r="DW233" s="453">
        <v>476515750</v>
      </c>
      <c r="DX233" s="469">
        <v>495275750</v>
      </c>
      <c r="DY233" s="453">
        <v>956246460</v>
      </c>
      <c r="DZ233" s="469">
        <v>986246460</v>
      </c>
      <c r="EA233" s="453">
        <v>1581532410</v>
      </c>
      <c r="EC233" s="452">
        <v>1000000</v>
      </c>
      <c r="ED233" s="453">
        <v>1000000</v>
      </c>
      <c r="EE233" s="453">
        <v>1000000</v>
      </c>
      <c r="EF233" s="453">
        <v>1000000</v>
      </c>
      <c r="EG233" s="453">
        <v>1000000</v>
      </c>
      <c r="EH233" s="453">
        <v>1000000</v>
      </c>
      <c r="EI233" s="453">
        <v>1000000</v>
      </c>
      <c r="EJ233" s="453">
        <v>1000000</v>
      </c>
      <c r="EK233" s="453">
        <v>1000000</v>
      </c>
      <c r="EL233" s="453">
        <v>1000000</v>
      </c>
      <c r="EM233" s="453">
        <v>1000000</v>
      </c>
      <c r="EN233" s="453">
        <v>1000000</v>
      </c>
      <c r="EP233" s="453">
        <v>1000000</v>
      </c>
      <c r="EQ233" s="453">
        <v>1000000</v>
      </c>
      <c r="ER233" s="453">
        <v>1000000</v>
      </c>
      <c r="ES233" s="453">
        <v>1000000</v>
      </c>
      <c r="ET233" s="453">
        <v>1000000</v>
      </c>
      <c r="EU233" s="469">
        <v>1000000</v>
      </c>
      <c r="EV233" s="453">
        <v>1000000</v>
      </c>
      <c r="EW233" s="453">
        <v>1000000</v>
      </c>
      <c r="EX233" s="469">
        <v>1000000</v>
      </c>
      <c r="EY233" s="453">
        <v>1000000</v>
      </c>
      <c r="EZ233" s="469">
        <v>1000000</v>
      </c>
      <c r="FA233" s="453">
        <v>1000000</v>
      </c>
    </row>
    <row r="234" spans="1:157" ht="24.75" customHeight="1" thickBot="1">
      <c r="B234" s="161"/>
      <c r="D234" s="311"/>
      <c r="N234" s="189"/>
      <c r="O234" s="189"/>
      <c r="P234" s="189"/>
      <c r="Q234" s="189"/>
      <c r="R234" s="189"/>
      <c r="S234" s="189"/>
      <c r="T234" s="152" t="s">
        <v>77</v>
      </c>
      <c r="U234" s="384"/>
      <c r="V234" s="152" t="s">
        <v>77</v>
      </c>
      <c r="W234" s="335">
        <f t="shared" ref="W234:AH234" si="648">+SUM(W231:W233)</f>
        <v>24052.899999999998</v>
      </c>
      <c r="X234" s="335">
        <f t="shared" si="648"/>
        <v>0</v>
      </c>
      <c r="Y234" s="335">
        <f t="shared" si="648"/>
        <v>0</v>
      </c>
      <c r="Z234" s="335">
        <f t="shared" si="648"/>
        <v>0</v>
      </c>
      <c r="AA234" s="335">
        <f t="shared" si="648"/>
        <v>0</v>
      </c>
      <c r="AB234" s="335">
        <f t="shared" si="648"/>
        <v>0</v>
      </c>
      <c r="AC234" s="335">
        <f t="shared" si="648"/>
        <v>0</v>
      </c>
      <c r="AD234" s="335">
        <f>+SUM(AD231:AD233)</f>
        <v>24052.899999999998</v>
      </c>
      <c r="AE234" s="335">
        <f t="shared" si="648"/>
        <v>0</v>
      </c>
      <c r="AF234" s="335">
        <f t="shared" si="648"/>
        <v>18460.478141</v>
      </c>
      <c r="AG234" s="335">
        <f t="shared" si="648"/>
        <v>5592.4218589999991</v>
      </c>
      <c r="AH234" s="398">
        <f t="shared" si="648"/>
        <v>15371.839333</v>
      </c>
      <c r="AI234" s="163">
        <f>+AH234/AD234</f>
        <v>0.6390846564447531</v>
      </c>
      <c r="AJ234" s="253"/>
      <c r="AK234" s="398">
        <f>+SUM(AK231:AK233)</f>
        <v>15726.299923</v>
      </c>
      <c r="AL234" s="398">
        <f>+SUM(AL231:AL233)</f>
        <v>-354.46059000000037</v>
      </c>
      <c r="AM234" s="166">
        <f>INDEX(BC234:BN234,MATCH($W$1,$BC$86:$BN$86,0))</f>
        <v>0.65382136553180703</v>
      </c>
      <c r="AN234" s="398">
        <f>+SUM(AN231:AN233)</f>
        <v>5719.1811010800002</v>
      </c>
      <c r="AO234" s="179">
        <f>+AN234/AD234</f>
        <v>0.23777511655891809</v>
      </c>
      <c r="AP234" s="254"/>
      <c r="AQ234" s="398">
        <f>+SUM(AQ231:AQ233)</f>
        <v>3680.2194509812502</v>
      </c>
      <c r="AR234" s="398">
        <f>+SUM(AR231:AR233)</f>
        <v>2038.9616500987499</v>
      </c>
      <c r="AS234" s="166">
        <f>INDEX(BP234:CA234,MATCH($W$1,$BP$86:$CA$86,0))</f>
        <v>0.15300522810061368</v>
      </c>
      <c r="AT234" s="398">
        <f>+SUM(AT231:AT233)</f>
        <v>5701.2773290799996</v>
      </c>
      <c r="AU234" s="179">
        <f>+AT234/AD234</f>
        <v>0.23703076672999929</v>
      </c>
      <c r="AV234" s="398">
        <f>+SUM(AV231:AV233)</f>
        <v>8681.0606669999997</v>
      </c>
      <c r="AW234" s="335">
        <f>+SUM(AW231:AW233)</f>
        <v>9652.6582319199988</v>
      </c>
      <c r="AX234" s="335">
        <f>+SUM(AX231:AX233)</f>
        <v>18333.71889892</v>
      </c>
      <c r="AY234" s="335">
        <f>+SUM(AY231:AY233)</f>
        <v>0</v>
      </c>
      <c r="AZ234" s="335">
        <f>+SUM(AZ231:AZ233)</f>
        <v>3680.2194509283972</v>
      </c>
      <c r="BA234" s="168">
        <f>IF(AND(AZ234=0,AN234&gt;AZ234),1,IFERROR(AN234/AZ234,1))</f>
        <v>1.5540326269503415</v>
      </c>
      <c r="BC234" s="502">
        <f>CC234/$AD$234</f>
        <v>0.43195690631898859</v>
      </c>
      <c r="BD234" s="502">
        <f t="shared" ref="BD234:BN234" si="649">CD234/$AD$234</f>
        <v>0.43475386805748995</v>
      </c>
      <c r="BE234" s="502">
        <f t="shared" si="649"/>
        <v>0.43948510628656001</v>
      </c>
      <c r="BF234" s="502">
        <f t="shared" si="649"/>
        <v>0.51369698564414268</v>
      </c>
      <c r="BG234" s="502">
        <f t="shared" si="649"/>
        <v>0.61969756021103495</v>
      </c>
      <c r="BH234" s="502">
        <f t="shared" si="649"/>
        <v>0.65382136553180703</v>
      </c>
      <c r="BI234" s="502">
        <f t="shared" si="649"/>
        <v>0.69563502351067863</v>
      </c>
      <c r="BJ234" s="502">
        <f t="shared" si="649"/>
        <v>0.73798113329369852</v>
      </c>
      <c r="BK234" s="502">
        <f t="shared" si="649"/>
        <v>0.85389456348436277</v>
      </c>
      <c r="BL234" s="502">
        <f t="shared" si="649"/>
        <v>0.93105373789077539</v>
      </c>
      <c r="BM234" s="502">
        <f t="shared" si="649"/>
        <v>0.97788208490922224</v>
      </c>
      <c r="BN234" s="502">
        <f t="shared" si="649"/>
        <v>1.0000000000046994</v>
      </c>
      <c r="BP234" s="502">
        <f>CP234/$AD$234</f>
        <v>1.4659853905350292E-3</v>
      </c>
      <c r="BQ234" s="502">
        <f t="shared" ref="BQ234:CA234" si="650">CQ234/$AD$234</f>
        <v>1.2091832253075512E-2</v>
      </c>
      <c r="BR234" s="502">
        <f t="shared" si="650"/>
        <v>3.2552589375917255E-2</v>
      </c>
      <c r="BS234" s="502">
        <f t="shared" si="650"/>
        <v>5.382686378773454E-2</v>
      </c>
      <c r="BT234" s="502">
        <f t="shared" si="650"/>
        <v>0.10226542890878024</v>
      </c>
      <c r="BU234" s="502">
        <f t="shared" si="650"/>
        <v>0.15300522810061368</v>
      </c>
      <c r="BV234" s="502">
        <f t="shared" si="650"/>
        <v>0.2189386614488274</v>
      </c>
      <c r="BW234" s="502">
        <f t="shared" si="650"/>
        <v>0.29132436958857705</v>
      </c>
      <c r="BX234" s="502">
        <f t="shared" si="650"/>
        <v>0.3527702723826095</v>
      </c>
      <c r="BY234" s="502">
        <f t="shared" si="650"/>
        <v>0.51868057980144811</v>
      </c>
      <c r="BZ234" s="502">
        <f t="shared" si="650"/>
        <v>0.68377461309117959</v>
      </c>
      <c r="CA234" s="502">
        <f t="shared" si="650"/>
        <v>1.0000000000091811</v>
      </c>
      <c r="CC234" s="519">
        <f>+SUM(CC231:CC233)</f>
        <v>10389.816272</v>
      </c>
      <c r="CD234" s="519">
        <f t="shared" ref="CD234:CN234" si="651">+SUM(CD231:CD233)</f>
        <v>10457.091312999999</v>
      </c>
      <c r="CE234" s="519">
        <f t="shared" si="651"/>
        <v>10570.891312999998</v>
      </c>
      <c r="CF234" s="519">
        <f t="shared" si="651"/>
        <v>12355.902225999998</v>
      </c>
      <c r="CG234" s="519">
        <f t="shared" si="651"/>
        <v>14905.523446000001</v>
      </c>
      <c r="CH234" s="519">
        <f t="shared" si="651"/>
        <v>15726.299923</v>
      </c>
      <c r="CI234" s="519">
        <f t="shared" si="651"/>
        <v>16732.039657000001</v>
      </c>
      <c r="CJ234" s="519">
        <f t="shared" si="651"/>
        <v>17750.586401</v>
      </c>
      <c r="CK234" s="519">
        <f t="shared" si="651"/>
        <v>20538.640546033028</v>
      </c>
      <c r="CL234" s="519">
        <f t="shared" si="651"/>
        <v>22394.54245211303</v>
      </c>
      <c r="CM234" s="519">
        <f t="shared" si="651"/>
        <v>23520.90000011303</v>
      </c>
      <c r="CN234" s="519">
        <f t="shared" si="651"/>
        <v>24052.90000011303</v>
      </c>
      <c r="CP234" s="519">
        <f>+SUM(CP231:CP233)</f>
        <v>35.261200000000002</v>
      </c>
      <c r="CQ234" s="519">
        <f t="shared" ref="CQ234:DN234" si="652">+SUM(CQ231:CQ233)</f>
        <v>290.84363199999996</v>
      </c>
      <c r="CR234" s="519">
        <f t="shared" si="652"/>
        <v>782.98417700000005</v>
      </c>
      <c r="CS234" s="519">
        <f t="shared" si="652"/>
        <v>1294.692172</v>
      </c>
      <c r="CT234" s="519">
        <f t="shared" si="652"/>
        <v>2459.780135</v>
      </c>
      <c r="CU234" s="519">
        <f t="shared" si="652"/>
        <v>3680.2194509812502</v>
      </c>
      <c r="CV234" s="519">
        <f t="shared" si="652"/>
        <v>5266.1097299624998</v>
      </c>
      <c r="CW234" s="519">
        <f t="shared" si="652"/>
        <v>7007.1959292770844</v>
      </c>
      <c r="CX234" s="519">
        <f t="shared" si="652"/>
        <v>8485.1480845916667</v>
      </c>
      <c r="CY234" s="519">
        <f t="shared" si="652"/>
        <v>12475.77211790625</v>
      </c>
      <c r="CZ234" s="519">
        <f t="shared" si="652"/>
        <v>16446.762391220833</v>
      </c>
      <c r="DA234" s="519">
        <f t="shared" si="652"/>
        <v>24052.90000022083</v>
      </c>
      <c r="DC234" s="519">
        <f t="shared" si="652"/>
        <v>10389816272</v>
      </c>
      <c r="DD234" s="519">
        <f t="shared" si="652"/>
        <v>10457091313</v>
      </c>
      <c r="DE234" s="519">
        <f t="shared" si="652"/>
        <v>10570891313</v>
      </c>
      <c r="DF234" s="519">
        <f t="shared" si="652"/>
        <v>12355902226</v>
      </c>
      <c r="DG234" s="519">
        <f t="shared" si="652"/>
        <v>14905523446</v>
      </c>
      <c r="DH234" s="519">
        <f t="shared" si="652"/>
        <v>15726299923</v>
      </c>
      <c r="DI234" s="519">
        <f t="shared" si="652"/>
        <v>16732039657</v>
      </c>
      <c r="DJ234" s="519">
        <f t="shared" si="652"/>
        <v>17750586401</v>
      </c>
      <c r="DK234" s="519">
        <f t="shared" si="652"/>
        <v>20538640546.033031</v>
      </c>
      <c r="DL234" s="519">
        <f t="shared" si="652"/>
        <v>22394542452.113029</v>
      </c>
      <c r="DM234" s="519">
        <f t="shared" si="652"/>
        <v>23520900000.113029</v>
      </c>
      <c r="DN234" s="519">
        <f t="shared" si="652"/>
        <v>24052900000.113029</v>
      </c>
      <c r="DP234" s="519">
        <f t="shared" ref="DP234:EA234" si="653">+SUM(DP231:DP233)</f>
        <v>35261200</v>
      </c>
      <c r="DQ234" s="519">
        <f t="shared" si="653"/>
        <v>290843632</v>
      </c>
      <c r="DR234" s="519">
        <f t="shared" si="653"/>
        <v>782984177</v>
      </c>
      <c r="DS234" s="519">
        <f t="shared" si="653"/>
        <v>1294692172</v>
      </c>
      <c r="DT234" s="519">
        <f t="shared" si="653"/>
        <v>2459780135</v>
      </c>
      <c r="DU234" s="519">
        <f t="shared" si="653"/>
        <v>3680219450.9812498</v>
      </c>
      <c r="DV234" s="519">
        <f t="shared" si="653"/>
        <v>5266109729.9624996</v>
      </c>
      <c r="DW234" s="519">
        <f t="shared" si="653"/>
        <v>7007195929.2770834</v>
      </c>
      <c r="DX234" s="519">
        <f t="shared" si="653"/>
        <v>8485148084.5916672</v>
      </c>
      <c r="DY234" s="519">
        <f t="shared" si="653"/>
        <v>12475772117.90625</v>
      </c>
      <c r="DZ234" s="519">
        <f t="shared" si="653"/>
        <v>16446762391.220833</v>
      </c>
      <c r="EA234" s="519">
        <f t="shared" si="653"/>
        <v>24052900000.220833</v>
      </c>
      <c r="EC234" s="480">
        <v>1000000</v>
      </c>
      <c r="ED234" s="479">
        <v>1000000</v>
      </c>
      <c r="EE234" s="479">
        <v>1000000</v>
      </c>
      <c r="EF234" s="479">
        <v>1000000</v>
      </c>
      <c r="EG234" s="479">
        <v>1000000</v>
      </c>
      <c r="EH234" s="479">
        <v>1000000</v>
      </c>
      <c r="EI234" s="479">
        <v>1000000</v>
      </c>
      <c r="EJ234" s="479">
        <v>1000000</v>
      </c>
      <c r="EK234" s="479">
        <v>1000000</v>
      </c>
      <c r="EL234" s="479">
        <v>1000000</v>
      </c>
      <c r="EM234" s="479">
        <v>1000000</v>
      </c>
      <c r="EN234" s="479">
        <v>1000000</v>
      </c>
      <c r="EP234" s="479">
        <v>1000000</v>
      </c>
      <c r="EQ234" s="479">
        <v>1000000</v>
      </c>
      <c r="ER234" s="479">
        <v>1000000</v>
      </c>
      <c r="ES234" s="479">
        <v>1000000</v>
      </c>
      <c r="ET234" s="479">
        <v>1000000</v>
      </c>
      <c r="EU234" s="479">
        <v>1000000</v>
      </c>
      <c r="EV234" s="479">
        <v>1000000</v>
      </c>
      <c r="EW234" s="479">
        <v>1000000</v>
      </c>
      <c r="EX234" s="479">
        <v>1000000</v>
      </c>
      <c r="EY234" s="479">
        <v>1000000</v>
      </c>
      <c r="EZ234" s="479">
        <v>1000000</v>
      </c>
      <c r="FA234" s="479">
        <v>1000000</v>
      </c>
    </row>
    <row r="235" spans="1:157" ht="24.75" customHeight="1">
      <c r="T235" s="312"/>
      <c r="U235" s="390"/>
      <c r="V235" s="312"/>
      <c r="W235" s="369"/>
      <c r="X235" s="313"/>
      <c r="Y235" s="313"/>
      <c r="Z235" s="313"/>
      <c r="AA235" s="313"/>
      <c r="AB235" s="313"/>
      <c r="AC235" s="313"/>
      <c r="AD235" s="415"/>
      <c r="AE235" s="369"/>
      <c r="AF235" s="369"/>
      <c r="AG235" s="369"/>
      <c r="AH235" s="415"/>
      <c r="AI235" s="314"/>
      <c r="AJ235" s="315"/>
      <c r="AK235" s="313"/>
      <c r="AL235" s="313"/>
      <c r="AM235" s="316"/>
      <c r="AN235" s="415"/>
      <c r="AO235" s="317"/>
      <c r="AP235" s="318"/>
      <c r="AQ235" s="313"/>
      <c r="AR235" s="313"/>
      <c r="AS235" s="316"/>
      <c r="AT235" s="415"/>
      <c r="AU235" s="317"/>
      <c r="AV235" s="415"/>
      <c r="AW235" s="369"/>
      <c r="AX235" s="369"/>
      <c r="AY235" s="369"/>
      <c r="AZ235" s="319"/>
      <c r="BA235" s="320"/>
      <c r="BC235" s="520"/>
      <c r="BD235" s="520"/>
      <c r="BE235" s="520"/>
      <c r="BF235" s="520"/>
      <c r="BG235" s="520"/>
      <c r="BH235" s="520"/>
      <c r="BI235" s="520"/>
      <c r="BJ235" s="520"/>
      <c r="BK235" s="520"/>
      <c r="BL235" s="520"/>
      <c r="BM235" s="520"/>
      <c r="BN235" s="520"/>
      <c r="BO235" s="506"/>
      <c r="BP235" s="520"/>
      <c r="BQ235" s="520"/>
      <c r="BR235" s="520"/>
      <c r="BS235" s="520"/>
      <c r="BT235" s="520"/>
      <c r="BU235" s="520"/>
      <c r="BV235" s="520"/>
      <c r="BW235" s="520"/>
      <c r="BX235" s="520"/>
      <c r="BY235" s="520"/>
      <c r="BZ235" s="520"/>
      <c r="CA235" s="520"/>
      <c r="CC235" s="521"/>
      <c r="CD235" s="521"/>
      <c r="CE235" s="521"/>
      <c r="CF235" s="521"/>
      <c r="CG235" s="521"/>
      <c r="CH235" s="521"/>
      <c r="CI235" s="521"/>
      <c r="CJ235" s="521"/>
      <c r="CK235" s="521"/>
      <c r="CL235" s="521"/>
      <c r="CM235" s="521"/>
      <c r="CN235" s="521"/>
      <c r="CO235" s="507"/>
      <c r="CP235" s="521"/>
      <c r="CQ235" s="521"/>
      <c r="CR235" s="521"/>
      <c r="CS235" s="521"/>
      <c r="CT235" s="521"/>
      <c r="CU235" s="521"/>
      <c r="CV235" s="521"/>
      <c r="CW235" s="521"/>
      <c r="CX235" s="521"/>
      <c r="CY235" s="521"/>
      <c r="CZ235" s="521"/>
      <c r="DA235" s="521"/>
      <c r="DC235" s="521"/>
      <c r="DD235" s="521"/>
      <c r="DE235" s="521"/>
      <c r="DF235" s="521"/>
      <c r="DG235" s="521"/>
      <c r="DH235" s="521"/>
      <c r="DI235" s="521"/>
      <c r="DJ235" s="521"/>
      <c r="DK235" s="521"/>
      <c r="DL235" s="521"/>
      <c r="DM235" s="521"/>
      <c r="DN235" s="521"/>
      <c r="DO235" s="507"/>
      <c r="DP235" s="521"/>
      <c r="DQ235" s="521"/>
      <c r="DR235" s="521"/>
      <c r="DS235" s="521"/>
      <c r="DT235" s="521"/>
      <c r="DU235" s="521"/>
      <c r="DV235" s="521"/>
      <c r="DW235" s="521"/>
      <c r="DX235" s="521"/>
      <c r="DY235" s="521"/>
      <c r="DZ235" s="521"/>
      <c r="EA235" s="521"/>
      <c r="EC235" s="521"/>
      <c r="ED235" s="521"/>
      <c r="EE235" s="521"/>
      <c r="EF235" s="521"/>
      <c r="EG235" s="521"/>
      <c r="EH235" s="521"/>
      <c r="EI235" s="521"/>
      <c r="EJ235" s="521"/>
      <c r="EK235" s="521"/>
      <c r="EL235" s="521"/>
      <c r="EM235" s="521"/>
      <c r="EN235" s="521"/>
      <c r="EO235" s="507"/>
      <c r="EP235" s="521"/>
      <c r="EQ235" s="521"/>
      <c r="ER235" s="521"/>
      <c r="ES235" s="521"/>
      <c r="ET235" s="521"/>
      <c r="EU235" s="521"/>
      <c r="EV235" s="521"/>
      <c r="EW235" s="521"/>
      <c r="EX235" s="521"/>
      <c r="EY235" s="521"/>
      <c r="EZ235" s="521"/>
      <c r="FA235" s="521"/>
    </row>
    <row r="236" spans="1:157" ht="9.75" customHeight="1">
      <c r="T236" s="137"/>
      <c r="U236" s="374"/>
      <c r="V236" s="138"/>
      <c r="W236" s="137"/>
      <c r="X236" s="137"/>
      <c r="Y236" s="137"/>
      <c r="Z236" s="137"/>
      <c r="AA236" s="137"/>
      <c r="AB236" s="137"/>
      <c r="AC236" s="137"/>
      <c r="AD236" s="368"/>
      <c r="AE236" s="137"/>
      <c r="AF236" s="137"/>
      <c r="AG236" s="137"/>
      <c r="AH236" s="368"/>
      <c r="AI236" s="139"/>
      <c r="AJ236" s="140"/>
      <c r="AK236" s="140"/>
      <c r="AL236" s="140"/>
      <c r="AM236" s="134"/>
      <c r="AN236" s="368"/>
      <c r="AO236" s="139"/>
      <c r="AP236" s="140"/>
      <c r="AQ236" s="140"/>
      <c r="AR236" s="140"/>
      <c r="AS236" s="134"/>
      <c r="AT236" s="368"/>
      <c r="AU236" s="139"/>
      <c r="AV236" s="368"/>
      <c r="AW236" s="328"/>
      <c r="AX236" s="328"/>
      <c r="AY236" s="328"/>
      <c r="AZ236" s="140"/>
      <c r="BA236" s="140"/>
      <c r="BC236" s="305"/>
      <c r="BD236" s="305"/>
      <c r="BE236" s="305"/>
      <c r="BF236" s="305"/>
      <c r="BG236" s="305"/>
      <c r="BH236" s="305"/>
      <c r="BI236" s="305"/>
      <c r="BJ236" s="305"/>
      <c r="BK236" s="305"/>
      <c r="BL236" s="305"/>
      <c r="BM236" s="305"/>
      <c r="BN236" s="305"/>
      <c r="BO236" s="506"/>
      <c r="BP236" s="305"/>
      <c r="BQ236" s="305"/>
      <c r="BR236" s="305"/>
      <c r="BS236" s="305"/>
      <c r="BT236" s="305"/>
      <c r="BU236" s="305"/>
      <c r="BV236" s="305"/>
      <c r="BW236" s="305"/>
      <c r="BX236" s="305"/>
      <c r="BY236" s="305"/>
      <c r="BZ236" s="305"/>
      <c r="CA236" s="305"/>
      <c r="CC236" s="473"/>
      <c r="CD236" s="473"/>
      <c r="CE236" s="473"/>
      <c r="CF236" s="473"/>
      <c r="CG236" s="473"/>
      <c r="CH236" s="473"/>
      <c r="CI236" s="473"/>
      <c r="CJ236" s="473"/>
      <c r="CK236" s="473"/>
      <c r="CL236" s="473"/>
      <c r="CM236" s="473"/>
      <c r="CN236" s="473"/>
      <c r="CO236" s="507"/>
      <c r="CP236" s="473"/>
      <c r="CQ236" s="473"/>
      <c r="CR236" s="473"/>
      <c r="CS236" s="473"/>
      <c r="CT236" s="473"/>
      <c r="CU236" s="473"/>
      <c r="CV236" s="473"/>
      <c r="CW236" s="473"/>
      <c r="CX236" s="473"/>
      <c r="CY236" s="473"/>
      <c r="CZ236" s="473"/>
      <c r="DA236" s="473"/>
      <c r="DC236" s="473"/>
      <c r="DD236" s="473"/>
      <c r="DE236" s="473"/>
      <c r="DF236" s="473"/>
      <c r="DG236" s="473"/>
      <c r="DH236" s="473"/>
      <c r="DI236" s="473"/>
      <c r="DJ236" s="473"/>
      <c r="DK236" s="473"/>
      <c r="DL236" s="473"/>
      <c r="DM236" s="473"/>
      <c r="DN236" s="473"/>
      <c r="DO236" s="507"/>
      <c r="DP236" s="473"/>
      <c r="DQ236" s="473"/>
      <c r="DR236" s="473"/>
      <c r="DS236" s="473"/>
      <c r="DT236" s="473"/>
      <c r="DU236" s="473"/>
      <c r="DV236" s="473"/>
      <c r="DW236" s="473"/>
      <c r="DX236" s="473"/>
      <c r="DY236" s="473"/>
      <c r="DZ236" s="473"/>
      <c r="EA236" s="473"/>
      <c r="EC236" s="473"/>
      <c r="ED236" s="473"/>
      <c r="EE236" s="473"/>
      <c r="EF236" s="473"/>
      <c r="EG236" s="473"/>
      <c r="EH236" s="473"/>
      <c r="EI236" s="473"/>
      <c r="EJ236" s="473"/>
      <c r="EK236" s="473"/>
      <c r="EL236" s="473"/>
      <c r="EM236" s="473"/>
      <c r="EN236" s="473"/>
      <c r="EO236" s="507"/>
      <c r="EP236" s="473"/>
      <c r="EQ236" s="473"/>
      <c r="ER236" s="473"/>
      <c r="ES236" s="473"/>
      <c r="ET236" s="473"/>
      <c r="EU236" s="473"/>
      <c r="EV236" s="473"/>
      <c r="EW236" s="473"/>
      <c r="EX236" s="473"/>
      <c r="EY236" s="473"/>
      <c r="EZ236" s="473"/>
      <c r="FA236" s="473"/>
    </row>
    <row r="237" spans="1:157" ht="22.5" customHeight="1">
      <c r="T237" s="641" t="s">
        <v>313</v>
      </c>
      <c r="U237" s="641"/>
      <c r="V237" s="641"/>
      <c r="W237" s="641"/>
      <c r="X237" s="641"/>
      <c r="Y237" s="641"/>
      <c r="Z237" s="641"/>
      <c r="AA237" s="641"/>
      <c r="AB237" s="641"/>
      <c r="AC237" s="641"/>
      <c r="AD237" s="641"/>
      <c r="AE237" s="641"/>
      <c r="AF237" s="641"/>
      <c r="AG237" s="641"/>
      <c r="AH237" s="641"/>
      <c r="AI237" s="641"/>
      <c r="AJ237" s="641"/>
      <c r="AK237" s="641"/>
      <c r="AL237" s="641"/>
      <c r="AM237" s="641"/>
      <c r="AN237" s="641"/>
      <c r="AO237" s="641"/>
      <c r="AP237" s="641"/>
      <c r="AQ237" s="641"/>
      <c r="AR237" s="641"/>
      <c r="AS237" s="641"/>
      <c r="AT237" s="641"/>
      <c r="AU237" s="641"/>
      <c r="AV237" s="641"/>
      <c r="AW237" s="641"/>
      <c r="AX237" s="328"/>
      <c r="AY237" s="328"/>
      <c r="AZ237" s="140"/>
      <c r="BA237" s="140"/>
      <c r="BC237" s="305"/>
      <c r="BD237" s="305"/>
      <c r="BE237" s="305"/>
      <c r="BF237" s="305"/>
      <c r="BG237" s="305"/>
      <c r="BH237" s="305"/>
      <c r="BI237" s="305"/>
      <c r="BJ237" s="305"/>
      <c r="BK237" s="305"/>
      <c r="BL237" s="305"/>
      <c r="BM237" s="305"/>
      <c r="BN237" s="305"/>
      <c r="BO237" s="506"/>
      <c r="BP237" s="305"/>
      <c r="BQ237" s="305"/>
      <c r="BR237" s="305"/>
      <c r="BS237" s="305"/>
      <c r="BT237" s="305"/>
      <c r="BU237" s="305"/>
      <c r="BV237" s="305"/>
      <c r="BW237" s="305"/>
      <c r="BX237" s="305"/>
      <c r="BY237" s="305"/>
      <c r="BZ237" s="305"/>
      <c r="CA237" s="305"/>
      <c r="CC237" s="473"/>
      <c r="CD237" s="473"/>
      <c r="CE237" s="473"/>
      <c r="CF237" s="473"/>
      <c r="CG237" s="473"/>
      <c r="CH237" s="473"/>
      <c r="CI237" s="473"/>
      <c r="CJ237" s="473"/>
      <c r="CK237" s="473"/>
      <c r="CL237" s="473"/>
      <c r="CM237" s="473"/>
      <c r="CN237" s="473"/>
      <c r="CO237" s="507"/>
      <c r="CP237" s="473"/>
      <c r="CQ237" s="473"/>
      <c r="CR237" s="473"/>
      <c r="CS237" s="473"/>
      <c r="CT237" s="473"/>
      <c r="CU237" s="473"/>
      <c r="CV237" s="473"/>
      <c r="CW237" s="473"/>
      <c r="CX237" s="473"/>
      <c r="CY237" s="473"/>
      <c r="CZ237" s="473"/>
      <c r="DA237" s="473"/>
      <c r="DC237" s="473"/>
      <c r="DD237" s="473"/>
      <c r="DE237" s="473"/>
      <c r="DF237" s="473"/>
      <c r="DG237" s="473"/>
      <c r="DH237" s="473"/>
      <c r="DI237" s="473"/>
      <c r="DJ237" s="473"/>
      <c r="DK237" s="473"/>
      <c r="DL237" s="473"/>
      <c r="DM237" s="473"/>
      <c r="DN237" s="473"/>
      <c r="DO237" s="507"/>
      <c r="DP237" s="473"/>
      <c r="DQ237" s="473"/>
      <c r="DR237" s="473"/>
      <c r="DS237" s="473"/>
      <c r="DT237" s="473"/>
      <c r="DU237" s="473"/>
      <c r="DV237" s="473"/>
      <c r="DW237" s="473"/>
      <c r="DX237" s="473"/>
      <c r="DY237" s="473"/>
      <c r="DZ237" s="473"/>
      <c r="EA237" s="473"/>
      <c r="EC237" s="473"/>
      <c r="ED237" s="473"/>
      <c r="EE237" s="473"/>
      <c r="EF237" s="473"/>
      <c r="EG237" s="473"/>
      <c r="EH237" s="473"/>
      <c r="EI237" s="473"/>
      <c r="EJ237" s="473"/>
      <c r="EK237" s="473"/>
      <c r="EL237" s="473"/>
      <c r="EM237" s="473"/>
      <c r="EN237" s="473"/>
      <c r="EO237" s="507"/>
      <c r="EP237" s="473"/>
      <c r="EQ237" s="473"/>
      <c r="ER237" s="473"/>
      <c r="ES237" s="473"/>
      <c r="ET237" s="473"/>
      <c r="EU237" s="473"/>
      <c r="EV237" s="473"/>
      <c r="EW237" s="473"/>
      <c r="EX237" s="473"/>
      <c r="EY237" s="473"/>
      <c r="EZ237" s="473"/>
      <c r="FA237" s="473"/>
    </row>
    <row r="238" spans="1:157" ht="9.75" customHeight="1" thickBot="1">
      <c r="T238" s="137"/>
      <c r="U238" s="374"/>
      <c r="V238" s="138"/>
      <c r="W238" s="137"/>
      <c r="X238" s="137"/>
      <c r="Y238" s="137"/>
      <c r="Z238" s="137"/>
      <c r="AA238" s="137"/>
      <c r="AB238" s="137"/>
      <c r="AC238" s="137"/>
      <c r="AD238" s="368"/>
      <c r="AE238" s="137"/>
      <c r="AF238" s="137"/>
      <c r="AG238" s="137"/>
      <c r="AH238" s="368"/>
      <c r="AI238" s="139"/>
      <c r="AJ238" s="140"/>
      <c r="AK238" s="140"/>
      <c r="AL238" s="140"/>
      <c r="AM238" s="134"/>
      <c r="AN238" s="368"/>
      <c r="AO238" s="139"/>
      <c r="AP238" s="140"/>
      <c r="AQ238" s="140"/>
      <c r="AR238" s="140"/>
      <c r="AS238" s="134"/>
      <c r="AT238" s="368"/>
      <c r="AU238" s="139"/>
      <c r="AV238" s="368"/>
      <c r="AW238" s="328"/>
      <c r="AX238" s="328"/>
      <c r="AY238" s="328"/>
      <c r="AZ238" s="140"/>
      <c r="BA238" s="140"/>
      <c r="BC238" s="305"/>
      <c r="BD238" s="305"/>
      <c r="BE238" s="305"/>
      <c r="BF238" s="305"/>
      <c r="BG238" s="305"/>
      <c r="BH238" s="305"/>
      <c r="BI238" s="305"/>
      <c r="BJ238" s="305"/>
      <c r="BK238" s="305"/>
      <c r="BL238" s="305"/>
      <c r="BM238" s="305"/>
      <c r="BN238" s="305"/>
      <c r="BO238" s="506"/>
      <c r="BP238" s="305"/>
      <c r="BQ238" s="305"/>
      <c r="BR238" s="305"/>
      <c r="BS238" s="305"/>
      <c r="BT238" s="305"/>
      <c r="BU238" s="305"/>
      <c r="BV238" s="305"/>
      <c r="BW238" s="305"/>
      <c r="BX238" s="305"/>
      <c r="BY238" s="305"/>
      <c r="BZ238" s="305"/>
      <c r="CA238" s="305"/>
      <c r="CC238" s="473"/>
      <c r="CD238" s="473"/>
      <c r="CE238" s="473"/>
      <c r="CF238" s="473"/>
      <c r="CG238" s="473"/>
      <c r="CH238" s="473"/>
      <c r="CI238" s="473"/>
      <c r="CJ238" s="473"/>
      <c r="CK238" s="473"/>
      <c r="CL238" s="473"/>
      <c r="CM238" s="473"/>
      <c r="CN238" s="473"/>
      <c r="CO238" s="507"/>
      <c r="CP238" s="473"/>
      <c r="CQ238" s="473"/>
      <c r="CR238" s="473"/>
      <c r="CS238" s="473"/>
      <c r="CT238" s="473"/>
      <c r="CU238" s="473"/>
      <c r="CV238" s="473"/>
      <c r="CW238" s="473"/>
      <c r="CX238" s="473"/>
      <c r="CY238" s="473"/>
      <c r="CZ238" s="473"/>
      <c r="DA238" s="473"/>
      <c r="DC238" s="473"/>
      <c r="DD238" s="473"/>
      <c r="DE238" s="473"/>
      <c r="DF238" s="473"/>
      <c r="DG238" s="473"/>
      <c r="DH238" s="473"/>
      <c r="DI238" s="473"/>
      <c r="DJ238" s="473"/>
      <c r="DK238" s="473"/>
      <c r="DL238" s="473"/>
      <c r="DM238" s="473"/>
      <c r="DN238" s="473"/>
      <c r="DO238" s="507"/>
      <c r="DP238" s="473"/>
      <c r="DQ238" s="473"/>
      <c r="DR238" s="473"/>
      <c r="DS238" s="473"/>
      <c r="DT238" s="473"/>
      <c r="DU238" s="473"/>
      <c r="DV238" s="473"/>
      <c r="DW238" s="473"/>
      <c r="DX238" s="473"/>
      <c r="DY238" s="473"/>
      <c r="DZ238" s="473"/>
      <c r="EA238" s="473"/>
      <c r="EC238" s="473"/>
      <c r="ED238" s="473"/>
      <c r="EE238" s="473"/>
      <c r="EF238" s="473"/>
      <c r="EG238" s="473"/>
      <c r="EH238" s="473"/>
      <c r="EI238" s="473"/>
      <c r="EJ238" s="473"/>
      <c r="EK238" s="473"/>
      <c r="EL238" s="473"/>
      <c r="EM238" s="473"/>
      <c r="EN238" s="473"/>
      <c r="EO238" s="507"/>
      <c r="EP238" s="473"/>
      <c r="EQ238" s="473"/>
      <c r="ER238" s="473"/>
      <c r="ES238" s="473"/>
      <c r="ET238" s="473"/>
      <c r="EU238" s="473"/>
      <c r="EV238" s="473"/>
      <c r="EW238" s="473"/>
      <c r="EX238" s="473"/>
      <c r="EY238" s="473"/>
      <c r="EZ238" s="473"/>
      <c r="FA238" s="473"/>
    </row>
    <row r="239" spans="1:157" ht="51" customHeight="1" thickBot="1">
      <c r="B239" s="146"/>
      <c r="C239" s="217"/>
      <c r="D239" s="217"/>
      <c r="E239" s="217"/>
      <c r="F239" s="217"/>
      <c r="G239" s="217"/>
      <c r="H239" s="217"/>
      <c r="I239" s="217"/>
      <c r="J239" s="217"/>
      <c r="K239" s="217"/>
      <c r="L239" s="217"/>
      <c r="M239" s="217"/>
      <c r="N239" s="217"/>
      <c r="O239" s="217"/>
      <c r="P239" s="217"/>
      <c r="Q239" s="217"/>
      <c r="R239" s="217"/>
      <c r="S239" s="217"/>
      <c r="T239" s="151" t="s">
        <v>122</v>
      </c>
      <c r="U239" s="383"/>
      <c r="V239" s="151" t="s">
        <v>122</v>
      </c>
      <c r="W239" s="152" t="s">
        <v>425</v>
      </c>
      <c r="X239" s="152" t="s">
        <v>123</v>
      </c>
      <c r="Y239" s="152" t="s">
        <v>124</v>
      </c>
      <c r="Z239" s="152" t="s">
        <v>125</v>
      </c>
      <c r="AA239" s="152" t="s">
        <v>126</v>
      </c>
      <c r="AB239" s="152" t="s">
        <v>127</v>
      </c>
      <c r="AC239" s="151" t="s">
        <v>128</v>
      </c>
      <c r="AD239" s="394" t="s">
        <v>424</v>
      </c>
      <c r="AE239" s="151" t="s">
        <v>423</v>
      </c>
      <c r="AF239" s="151" t="s">
        <v>129</v>
      </c>
      <c r="AG239" s="151" t="s">
        <v>130</v>
      </c>
      <c r="AH239" s="394" t="s">
        <v>7</v>
      </c>
      <c r="AI239" s="153" t="s">
        <v>131</v>
      </c>
      <c r="AJ239" s="154" t="s">
        <v>132</v>
      </c>
      <c r="AK239" s="154" t="s">
        <v>133</v>
      </c>
      <c r="AL239" s="154" t="s">
        <v>134</v>
      </c>
      <c r="AM239" s="155" t="s">
        <v>135</v>
      </c>
      <c r="AN239" s="394" t="s">
        <v>136</v>
      </c>
      <c r="AO239" s="153" t="s">
        <v>137</v>
      </c>
      <c r="AP239" s="154"/>
      <c r="AQ239" s="232" t="s">
        <v>139</v>
      </c>
      <c r="AR239" s="232" t="s">
        <v>140</v>
      </c>
      <c r="AS239" s="259" t="s">
        <v>141</v>
      </c>
      <c r="AT239" s="394" t="s">
        <v>142</v>
      </c>
      <c r="AU239" s="153" t="s">
        <v>143</v>
      </c>
      <c r="AV239" s="394" t="s">
        <v>144</v>
      </c>
      <c r="AW239" s="329" t="s">
        <v>145</v>
      </c>
      <c r="AX239" s="329" t="s">
        <v>146</v>
      </c>
      <c r="AY239" s="365"/>
      <c r="AZ239" s="156" t="s">
        <v>148</v>
      </c>
      <c r="BA239" s="157" t="s">
        <v>149</v>
      </c>
      <c r="BC239" s="309" t="s">
        <v>150</v>
      </c>
      <c r="BD239" s="309" t="s">
        <v>151</v>
      </c>
      <c r="BE239" s="309" t="s">
        <v>152</v>
      </c>
      <c r="BF239" s="309" t="s">
        <v>153</v>
      </c>
      <c r="BG239" s="309" t="s">
        <v>154</v>
      </c>
      <c r="BH239" s="309" t="s">
        <v>155</v>
      </c>
      <c r="BI239" s="309" t="s">
        <v>156</v>
      </c>
      <c r="BJ239" s="309" t="s">
        <v>157</v>
      </c>
      <c r="BK239" s="309" t="s">
        <v>104</v>
      </c>
      <c r="BL239" s="309" t="s">
        <v>158</v>
      </c>
      <c r="BM239" s="309" t="s">
        <v>159</v>
      </c>
      <c r="BN239" s="309" t="s">
        <v>160</v>
      </c>
      <c r="BO239" s="522"/>
      <c r="BP239" s="309" t="s">
        <v>150</v>
      </c>
      <c r="BQ239" s="309" t="s">
        <v>151</v>
      </c>
      <c r="BR239" s="309" t="s">
        <v>152</v>
      </c>
      <c r="BS239" s="309" t="s">
        <v>153</v>
      </c>
      <c r="BT239" s="309" t="s">
        <v>154</v>
      </c>
      <c r="BU239" s="309" t="s">
        <v>155</v>
      </c>
      <c r="BV239" s="309" t="s">
        <v>156</v>
      </c>
      <c r="BW239" s="309" t="s">
        <v>157</v>
      </c>
      <c r="BX239" s="309" t="s">
        <v>104</v>
      </c>
      <c r="BY239" s="309" t="s">
        <v>158</v>
      </c>
      <c r="BZ239" s="309" t="s">
        <v>159</v>
      </c>
      <c r="CA239" s="309" t="s">
        <v>160</v>
      </c>
      <c r="CC239" s="508" t="s">
        <v>150</v>
      </c>
      <c r="CD239" s="508" t="s">
        <v>151</v>
      </c>
      <c r="CE239" s="508" t="s">
        <v>152</v>
      </c>
      <c r="CF239" s="508" t="s">
        <v>153</v>
      </c>
      <c r="CG239" s="508" t="s">
        <v>154</v>
      </c>
      <c r="CH239" s="508" t="s">
        <v>155</v>
      </c>
      <c r="CI239" s="508" t="s">
        <v>156</v>
      </c>
      <c r="CJ239" s="508" t="s">
        <v>157</v>
      </c>
      <c r="CK239" s="508" t="s">
        <v>104</v>
      </c>
      <c r="CL239" s="508" t="s">
        <v>158</v>
      </c>
      <c r="CM239" s="508" t="s">
        <v>159</v>
      </c>
      <c r="CN239" s="508" t="s">
        <v>160</v>
      </c>
      <c r="CO239" s="523"/>
      <c r="CP239" s="508" t="s">
        <v>150</v>
      </c>
      <c r="CQ239" s="508" t="s">
        <v>151</v>
      </c>
      <c r="CR239" s="508" t="s">
        <v>152</v>
      </c>
      <c r="CS239" s="508" t="s">
        <v>153</v>
      </c>
      <c r="CT239" s="508" t="s">
        <v>154</v>
      </c>
      <c r="CU239" s="508" t="s">
        <v>155</v>
      </c>
      <c r="CV239" s="508" t="s">
        <v>156</v>
      </c>
      <c r="CW239" s="508" t="s">
        <v>157</v>
      </c>
      <c r="CX239" s="508" t="s">
        <v>104</v>
      </c>
      <c r="CY239" s="508" t="s">
        <v>158</v>
      </c>
      <c r="CZ239" s="508" t="s">
        <v>159</v>
      </c>
      <c r="DA239" s="508" t="s">
        <v>160</v>
      </c>
      <c r="DC239" s="508" t="s">
        <v>150</v>
      </c>
      <c r="DD239" s="508" t="s">
        <v>151</v>
      </c>
      <c r="DE239" s="508" t="s">
        <v>152</v>
      </c>
      <c r="DF239" s="508" t="s">
        <v>153</v>
      </c>
      <c r="DG239" s="508" t="s">
        <v>154</v>
      </c>
      <c r="DH239" s="508" t="s">
        <v>155</v>
      </c>
      <c r="DI239" s="508" t="s">
        <v>156</v>
      </c>
      <c r="DJ239" s="508" t="s">
        <v>157</v>
      </c>
      <c r="DK239" s="508" t="s">
        <v>104</v>
      </c>
      <c r="DL239" s="508" t="s">
        <v>158</v>
      </c>
      <c r="DM239" s="508" t="s">
        <v>159</v>
      </c>
      <c r="DN239" s="508" t="s">
        <v>160</v>
      </c>
      <c r="DO239" s="523"/>
      <c r="DP239" s="508" t="s">
        <v>150</v>
      </c>
      <c r="DQ239" s="508" t="s">
        <v>151</v>
      </c>
      <c r="DR239" s="508" t="s">
        <v>152</v>
      </c>
      <c r="DS239" s="508" t="s">
        <v>153</v>
      </c>
      <c r="DT239" s="508" t="s">
        <v>154</v>
      </c>
      <c r="DU239" s="508" t="s">
        <v>155</v>
      </c>
      <c r="DV239" s="508" t="s">
        <v>156</v>
      </c>
      <c r="DW239" s="508" t="s">
        <v>157</v>
      </c>
      <c r="DX239" s="508" t="s">
        <v>104</v>
      </c>
      <c r="DY239" s="508" t="s">
        <v>158</v>
      </c>
      <c r="DZ239" s="508" t="s">
        <v>159</v>
      </c>
      <c r="EA239" s="508" t="s">
        <v>160</v>
      </c>
      <c r="EC239" s="508" t="s">
        <v>150</v>
      </c>
      <c r="ED239" s="508" t="s">
        <v>151</v>
      </c>
      <c r="EE239" s="508" t="s">
        <v>152</v>
      </c>
      <c r="EF239" s="508" t="s">
        <v>153</v>
      </c>
      <c r="EG239" s="508" t="s">
        <v>154</v>
      </c>
      <c r="EH239" s="508" t="s">
        <v>155</v>
      </c>
      <c r="EI239" s="508" t="s">
        <v>156</v>
      </c>
      <c r="EJ239" s="508" t="s">
        <v>157</v>
      </c>
      <c r="EK239" s="508" t="s">
        <v>104</v>
      </c>
      <c r="EL239" s="508" t="s">
        <v>158</v>
      </c>
      <c r="EM239" s="508" t="s">
        <v>159</v>
      </c>
      <c r="EN239" s="508" t="s">
        <v>160</v>
      </c>
      <c r="EO239" s="523"/>
      <c r="EP239" s="508">
        <v>1000000</v>
      </c>
      <c r="EQ239" s="508">
        <v>1000000</v>
      </c>
      <c r="ER239" s="508">
        <v>1000000</v>
      </c>
      <c r="ES239" s="508">
        <v>1000000</v>
      </c>
      <c r="ET239" s="508">
        <v>1000000</v>
      </c>
      <c r="EU239" s="508">
        <v>1000000</v>
      </c>
      <c r="EV239" s="508">
        <v>1000000</v>
      </c>
      <c r="EW239" s="508">
        <v>1000000</v>
      </c>
      <c r="EX239" s="508">
        <v>1000000</v>
      </c>
      <c r="EY239" s="508">
        <v>1000000</v>
      </c>
      <c r="EZ239" s="508">
        <v>1000000</v>
      </c>
      <c r="FA239" s="508">
        <v>1000000</v>
      </c>
    </row>
    <row r="240" spans="1:157" ht="24" customHeight="1" thickBot="1">
      <c r="B240" s="1" t="s">
        <v>192</v>
      </c>
      <c r="C240" s="1" t="s">
        <v>193</v>
      </c>
      <c r="D240" s="1" t="s">
        <v>161</v>
      </c>
      <c r="E240" s="1" t="s">
        <v>162</v>
      </c>
      <c r="F240" s="1" t="s">
        <v>161</v>
      </c>
      <c r="G240" s="1" t="s">
        <v>161</v>
      </c>
      <c r="H240" s="1" t="s">
        <v>161</v>
      </c>
      <c r="I240" s="1" t="s">
        <v>161</v>
      </c>
      <c r="J240" s="1" t="s">
        <v>161</v>
      </c>
      <c r="K240" s="1" t="s">
        <v>161</v>
      </c>
      <c r="L240" s="1" t="s">
        <v>161</v>
      </c>
      <c r="M240" s="1" t="s">
        <v>161</v>
      </c>
      <c r="N240" s="1" t="s">
        <v>161</v>
      </c>
      <c r="O240" s="1" t="s">
        <v>161</v>
      </c>
      <c r="T240" s="152" t="s">
        <v>163</v>
      </c>
      <c r="U240" s="384"/>
      <c r="V240" s="152" t="s">
        <v>163</v>
      </c>
      <c r="W240" s="335">
        <f>SUM(W241:W245)</f>
        <v>22713.273999999998</v>
      </c>
      <c r="X240" s="335">
        <f t="shared" ref="X240:AC240" si="654">SUM(X241:X245)</f>
        <v>0</v>
      </c>
      <c r="Y240" s="335">
        <f t="shared" si="654"/>
        <v>178.75700000000001</v>
      </c>
      <c r="Z240" s="335">
        <f t="shared" si="654"/>
        <v>0</v>
      </c>
      <c r="AA240" s="335">
        <f t="shared" si="654"/>
        <v>178.75700000000001</v>
      </c>
      <c r="AB240" s="335">
        <f t="shared" si="654"/>
        <v>0</v>
      </c>
      <c r="AC240" s="335">
        <f t="shared" si="654"/>
        <v>0</v>
      </c>
      <c r="AD240" s="335">
        <f>SUM(AD241:AD245)</f>
        <v>22713.273999999998</v>
      </c>
      <c r="AE240" s="335">
        <f>SUM(AE241:AE245)</f>
        <v>2192.5790000000002</v>
      </c>
      <c r="AF240" s="335">
        <f>SUM(AF241:AF245)</f>
        <v>17746.483334299995</v>
      </c>
      <c r="AG240" s="335">
        <f>SUM(AG241:AG245)</f>
        <v>2774.2116656999992</v>
      </c>
      <c r="AH240" s="398">
        <f>SUM(AH241:AH245)</f>
        <v>14769.168923930001</v>
      </c>
      <c r="AI240" s="163">
        <f t="shared" ref="AI240:AI245" si="655">+AH240/AD240</f>
        <v>0.65024394651030948</v>
      </c>
      <c r="AJ240" s="220"/>
      <c r="AK240" s="335">
        <f>SUM(AK241:AK245)</f>
        <v>16445.696759078182</v>
      </c>
      <c r="AL240" s="335">
        <f>SUM(AL241:AL245)</f>
        <v>-1676.5278351481843</v>
      </c>
      <c r="AM240" s="166">
        <f t="shared" ref="AM240:AM250" si="656">INDEX(BC240:BN240,MATCH($W$1,$BC$86:$BN$86,0))</f>
        <v>0.72405663573988421</v>
      </c>
      <c r="AN240" s="414">
        <f>SUM(AN241:AN245)</f>
        <v>7573.8804330000012</v>
      </c>
      <c r="AO240" s="299">
        <f t="shared" ref="AO240:AO245" si="657">+AN240/AD240</f>
        <v>0.33345612935413899</v>
      </c>
      <c r="AP240" s="212"/>
      <c r="AQ240" s="335">
        <f>SUM(AQ241:AQ245)</f>
        <v>8518.9354883203687</v>
      </c>
      <c r="AR240" s="335">
        <f>SUM(AR241:AR245)</f>
        <v>-945.05505532036898</v>
      </c>
      <c r="AS240" s="166">
        <f t="shared" ref="AS240:AS250" si="658">INDEX(BP240:CA240,MATCH($W$1,$BP$86:$CA$86,0))</f>
        <v>0.37506418001739289</v>
      </c>
      <c r="AT240" s="414">
        <f>SUM(AT241:AT245)</f>
        <v>7570.8804330000012</v>
      </c>
      <c r="AU240" s="299">
        <f t="shared" ref="AU240:AU245" si="659">+AT240/AD240</f>
        <v>0.33332404799942106</v>
      </c>
      <c r="AV240" s="398">
        <f>SUM(AV241:AV245)</f>
        <v>7944.1050760699982</v>
      </c>
      <c r="AW240" s="335">
        <f>SUM(AW241:AW245)</f>
        <v>7195.2884909300001</v>
      </c>
      <c r="AX240" s="337">
        <f>SUM(AX241:AX245)</f>
        <v>15139.393566999999</v>
      </c>
      <c r="AY240" s="361"/>
      <c r="AZ240" s="183">
        <f>SUM(AZ241:AZ244)</f>
        <v>8271.611988321938</v>
      </c>
      <c r="BA240" s="168">
        <f t="shared" ref="BA240:BA250" si="660">IF(AND(AZ240=0,AN240&gt;AZ240),1,IFERROR(AN240/AZ240,1))</f>
        <v>0.9156474510280449</v>
      </c>
      <c r="BC240" s="466">
        <f>CC240/$AD$240</f>
        <v>0.54374482825901715</v>
      </c>
      <c r="BD240" s="466">
        <f t="shared" ref="BD240:BN240" si="661">CD240/$AD$240</f>
        <v>0.58671312635658068</v>
      </c>
      <c r="BE240" s="466">
        <f t="shared" si="661"/>
        <v>0.61602624543283713</v>
      </c>
      <c r="BF240" s="466">
        <f t="shared" si="661"/>
        <v>0.63725488571488687</v>
      </c>
      <c r="BG240" s="466">
        <f t="shared" si="661"/>
        <v>0.66578392450443513</v>
      </c>
      <c r="BH240" s="466">
        <f t="shared" si="661"/>
        <v>0.72405663573988421</v>
      </c>
      <c r="BI240" s="466">
        <f t="shared" si="661"/>
        <v>0.76556146993274321</v>
      </c>
      <c r="BJ240" s="466">
        <f t="shared" si="661"/>
        <v>0.80848684319011543</v>
      </c>
      <c r="BK240" s="466">
        <f t="shared" si="661"/>
        <v>0.92605987560926251</v>
      </c>
      <c r="BL240" s="466">
        <f t="shared" si="661"/>
        <v>0.94573442804705599</v>
      </c>
      <c r="BM240" s="466">
        <f t="shared" si="661"/>
        <v>0.95997713477207369</v>
      </c>
      <c r="BN240" s="466">
        <f t="shared" si="661"/>
        <v>1.0000000000070448</v>
      </c>
      <c r="BP240" s="466">
        <f>CP240/$AD$240</f>
        <v>3.7316720228444386E-2</v>
      </c>
      <c r="BQ240" s="466">
        <f t="shared" ref="BQ240:CA240" si="662">CQ240/$AD$240</f>
        <v>0.10305424799210983</v>
      </c>
      <c r="BR240" s="466">
        <f t="shared" si="662"/>
        <v>0.16742556547138598</v>
      </c>
      <c r="BS240" s="466">
        <f t="shared" si="662"/>
        <v>0.2420377233520426</v>
      </c>
      <c r="BT240" s="466">
        <f t="shared" si="662"/>
        <v>0.30612215700574136</v>
      </c>
      <c r="BU240" s="466">
        <f t="shared" si="662"/>
        <v>0.37506418001739289</v>
      </c>
      <c r="BV240" s="466">
        <f t="shared" si="662"/>
        <v>0.4885754269892153</v>
      </c>
      <c r="BW240" s="466">
        <f t="shared" si="662"/>
        <v>0.55974203463047922</v>
      </c>
      <c r="BX240" s="466">
        <f t="shared" si="662"/>
        <v>0.62421808849542104</v>
      </c>
      <c r="BY240" s="466">
        <f t="shared" si="662"/>
        <v>0.73311516388871401</v>
      </c>
      <c r="BZ240" s="466">
        <f t="shared" si="662"/>
        <v>0.87892887099358763</v>
      </c>
      <c r="CA240" s="466">
        <f t="shared" si="662"/>
        <v>0.99999999999983402</v>
      </c>
      <c r="CC240" s="335">
        <f t="shared" ref="CC240:CN240" si="663">SUM(CC241:CC245)</f>
        <v>12350.225270329998</v>
      </c>
      <c r="CD240" s="335">
        <f t="shared" si="663"/>
        <v>13326.175998333638</v>
      </c>
      <c r="CE240" s="335">
        <f t="shared" si="663"/>
        <v>13991.972903707276</v>
      </c>
      <c r="CF240" s="335">
        <f t="shared" si="663"/>
        <v>14474.144827080911</v>
      </c>
      <c r="CG240" s="335">
        <f t="shared" si="663"/>
        <v>15122.132702064548</v>
      </c>
      <c r="CH240" s="335">
        <f t="shared" si="663"/>
        <v>16445.696759078182</v>
      </c>
      <c r="CI240" s="335">
        <f t="shared" si="663"/>
        <v>17388.407430425155</v>
      </c>
      <c r="CJ240" s="335">
        <f t="shared" si="663"/>
        <v>18363.383194772123</v>
      </c>
      <c r="CK240" s="335">
        <f t="shared" si="663"/>
        <v>21033.851695119094</v>
      </c>
      <c r="CL240" s="335">
        <f t="shared" si="663"/>
        <v>21480.725195466064</v>
      </c>
      <c r="CM240" s="335">
        <f t="shared" si="663"/>
        <v>21804.223695813034</v>
      </c>
      <c r="CN240" s="335">
        <f t="shared" si="663"/>
        <v>22713.274000160007</v>
      </c>
      <c r="CP240" s="335">
        <f t="shared" ref="CP240:DA240" si="664">SUM(CP241:CP245)</f>
        <v>847.58489132999989</v>
      </c>
      <c r="CQ240" s="335">
        <f t="shared" si="664"/>
        <v>2340.6993715087401</v>
      </c>
      <c r="CR240" s="335">
        <f t="shared" si="664"/>
        <v>3802.7827431565283</v>
      </c>
      <c r="CS240" s="335">
        <f t="shared" si="664"/>
        <v>5497.4691288311415</v>
      </c>
      <c r="CT240" s="335">
        <f t="shared" si="664"/>
        <v>6953.0364295424224</v>
      </c>
      <c r="CU240" s="335">
        <f t="shared" si="664"/>
        <v>8518.9354883203687</v>
      </c>
      <c r="CV240" s="335">
        <f t="shared" si="664"/>
        <v>11097.147542873041</v>
      </c>
      <c r="CW240" s="335">
        <f t="shared" si="664"/>
        <v>12713.574201879561</v>
      </c>
      <c r="CX240" s="335">
        <f t="shared" si="664"/>
        <v>14178.036479752745</v>
      </c>
      <c r="CY240" s="335">
        <f t="shared" si="664"/>
        <v>16651.445590959265</v>
      </c>
      <c r="CZ240" s="335">
        <f t="shared" si="664"/>
        <v>19963.352273388005</v>
      </c>
      <c r="DA240" s="335">
        <f t="shared" si="664"/>
        <v>22713.273999996229</v>
      </c>
      <c r="DC240" s="335">
        <f t="shared" ref="DC240:DN240" si="665">SUM(DC241:DC245)</f>
        <v>12350225270.33</v>
      </c>
      <c r="DD240" s="335">
        <f t="shared" si="665"/>
        <v>13326175998.333637</v>
      </c>
      <c r="DE240" s="335">
        <f>SUM(DE241:DE245)</f>
        <v>13991972903.707273</v>
      </c>
      <c r="DF240" s="335">
        <f>SUM(DF241:DF245)</f>
        <v>14474144827.08091</v>
      </c>
      <c r="DG240" s="335">
        <f t="shared" si="665"/>
        <v>15122132702.064547</v>
      </c>
      <c r="DH240" s="335">
        <f t="shared" si="665"/>
        <v>16445696759.078186</v>
      </c>
      <c r="DI240" s="335">
        <f t="shared" si="665"/>
        <v>17388407430.425156</v>
      </c>
      <c r="DJ240" s="335">
        <f t="shared" si="665"/>
        <v>18363383194.772125</v>
      </c>
      <c r="DK240" s="335">
        <f t="shared" si="665"/>
        <v>21033851695.119095</v>
      </c>
      <c r="DL240" s="335">
        <f t="shared" si="665"/>
        <v>21480725195.466068</v>
      </c>
      <c r="DM240" s="335">
        <f t="shared" si="665"/>
        <v>21804223695.813038</v>
      </c>
      <c r="DN240" s="335">
        <f t="shared" si="665"/>
        <v>22713274000.160007</v>
      </c>
      <c r="DP240" s="335">
        <f t="shared" ref="DP240:DZ240" si="666">SUM(DP241:DP245)</f>
        <v>847584891.33000004</v>
      </c>
      <c r="DQ240" s="335">
        <f t="shared" si="666"/>
        <v>2340699371.5087404</v>
      </c>
      <c r="DR240" s="335">
        <f t="shared" si="666"/>
        <v>3802782743.1565285</v>
      </c>
      <c r="DS240" s="335">
        <f t="shared" si="666"/>
        <v>5497469128.8311424</v>
      </c>
      <c r="DT240" s="335">
        <f t="shared" si="666"/>
        <v>6953036429.5424223</v>
      </c>
      <c r="DU240" s="335">
        <f t="shared" si="666"/>
        <v>8518935488.3203697</v>
      </c>
      <c r="DV240" s="335">
        <f t="shared" si="666"/>
        <v>11097147542.873041</v>
      </c>
      <c r="DW240" s="335">
        <f t="shared" si="666"/>
        <v>12713574201.87956</v>
      </c>
      <c r="DX240" s="335">
        <f t="shared" si="666"/>
        <v>14178036479.752745</v>
      </c>
      <c r="DY240" s="335">
        <f t="shared" si="666"/>
        <v>16651445590.959265</v>
      </c>
      <c r="DZ240" s="335">
        <f t="shared" si="666"/>
        <v>19963352273.388004</v>
      </c>
      <c r="EA240" s="335">
        <f>SUM(EA241:EA245)</f>
        <v>22713273999.996231</v>
      </c>
      <c r="EC240" s="472">
        <v>1000000</v>
      </c>
      <c r="ED240" s="472">
        <v>1000000</v>
      </c>
      <c r="EE240" s="472">
        <v>1000000</v>
      </c>
      <c r="EF240" s="472">
        <v>1000000</v>
      </c>
      <c r="EG240" s="472">
        <v>1000000</v>
      </c>
      <c r="EH240" s="472">
        <v>1000000</v>
      </c>
      <c r="EI240" s="472">
        <v>1000000</v>
      </c>
      <c r="EJ240" s="472">
        <v>1000000</v>
      </c>
      <c r="EK240" s="472">
        <v>1000000</v>
      </c>
      <c r="EL240" s="472">
        <v>1000000</v>
      </c>
      <c r="EM240" s="472">
        <v>1000000</v>
      </c>
      <c r="EN240" s="472">
        <v>1000000</v>
      </c>
      <c r="EP240" s="472">
        <v>1000000</v>
      </c>
      <c r="EQ240" s="472">
        <v>1000000</v>
      </c>
      <c r="ER240" s="472">
        <v>1000000</v>
      </c>
      <c r="ES240" s="472">
        <v>1000000</v>
      </c>
      <c r="ET240" s="472">
        <v>1000000</v>
      </c>
      <c r="EU240" s="472">
        <v>1000000</v>
      </c>
      <c r="EV240" s="472">
        <v>1000000</v>
      </c>
      <c r="EW240" s="472">
        <v>1000000</v>
      </c>
      <c r="EX240" s="472">
        <v>1000000</v>
      </c>
      <c r="EY240" s="472">
        <v>1000000</v>
      </c>
      <c r="EZ240" s="472">
        <v>1000000</v>
      </c>
      <c r="FA240" s="472">
        <v>1000000</v>
      </c>
    </row>
    <row r="241" spans="1:157" ht="20.25" customHeight="1">
      <c r="B241" s="1" t="s">
        <v>192</v>
      </c>
      <c r="C241" s="1" t="s">
        <v>193</v>
      </c>
      <c r="D241" s="1" t="s">
        <v>161</v>
      </c>
      <c r="E241" s="1" t="s">
        <v>162</v>
      </c>
      <c r="F241" s="1">
        <v>1</v>
      </c>
      <c r="G241" s="1" t="s">
        <v>161</v>
      </c>
      <c r="H241" s="1" t="s">
        <v>161</v>
      </c>
      <c r="I241" s="1" t="s">
        <v>161</v>
      </c>
      <c r="J241" s="1" t="s">
        <v>161</v>
      </c>
      <c r="K241" s="1" t="s">
        <v>161</v>
      </c>
      <c r="L241" s="1" t="s">
        <v>161</v>
      </c>
      <c r="M241" s="1" t="s">
        <v>161</v>
      </c>
      <c r="N241" s="1" t="s">
        <v>161</v>
      </c>
      <c r="O241" s="1" t="s">
        <v>161</v>
      </c>
      <c r="T241" s="291" t="s">
        <v>206</v>
      </c>
      <c r="U241" s="388"/>
      <c r="V241" s="170" t="s">
        <v>206</v>
      </c>
      <c r="W241" s="334">
        <f>(+SUMIFS('[1]SIIF 30 de Junio 2026'!$P$4:$P$749,'[1]SIIF 30 de Junio 2026'!$A$4:$A$749,$B241,'[1]SIIF 30 de Junio 2026'!$B$4:$B$749,$C241,'[1]SIIF 30 de Junio 2026'!$C$4:$C$749,$D241,'[1]SIIF 30 de Junio 2026'!$D$4:$D$749,$E241,'[1]SIIF 30 de Junio 2026'!$E$4:$E$749,$F241,'[1]SIIF 30 de Junio 2026'!$F$4:$F$749,$G241,'[1]SIIF 30 de Junio 2026'!$G$4:$G$749,$H241,'[1]SIIF 30 de Junio 2026'!$H$4:$H$749,$I241,'[1]SIIF 30 de Junio 2026'!$I$4:$I$749,$J241,'[1]SIIF 30 de Junio 2026'!$J$4:$J$749,$K241,'[1]SIIF 30 de Junio 2026'!$K$4:$K$749,$L241,'[1]SIIF 30 de Junio 2026'!$L$4:$L$749,$M241,'[1]SIIF 30 de Junio 2026'!$M$4:$M$749,$N241,'[1]SIIF 30 de Junio 2026'!$N$4:$N$749,$O241)/1000000)</f>
        <v>11016.293</v>
      </c>
      <c r="X241" s="290">
        <v>0</v>
      </c>
      <c r="Y241" s="334">
        <f>(+SUMIFS('[1]SIIF 30 de Junio 2026'!$R$4:$R$749,'[1]SIIF 30 de Junio 2026'!$A$4:$A$749,$B241,'[1]SIIF 30 de Junio 2026'!$B$4:$B$749,$C241,'[1]SIIF 30 de Junio 2026'!$C$4:$C$749,$D241,'[1]SIIF 30 de Junio 2026'!$D$4:$D$749,$E241,'[1]SIIF 30 de Junio 2026'!$E$4:$E$749,$F241,'[1]SIIF 30 de Junio 2026'!$F$4:$F$749,$G241,'[1]SIIF 30 de Junio 2026'!$G$4:$G$749,$H241,'[1]SIIF 30 de Junio 2026'!$H$4:$H$749,$I241,'[1]SIIF 30 de Junio 2026'!$I$4:$I$749,$J241,'[1]SIIF 30 de Junio 2026'!$J$4:$J$749,$K241,'[1]SIIF 30 de Junio 2026'!$K$4:$K$749,$L241,'[1]SIIF 30 de Junio 2026'!$L$4:$L$749,$M241,'[1]SIIF 30 de Junio 2026'!$M$4:$M$749,$N241,'[1]SIIF 30 de Junio 2026'!$N$4:$N$749,$O241)/1000000)</f>
        <v>178.75700000000001</v>
      </c>
      <c r="Z241" s="290"/>
      <c r="AA241" s="334">
        <f>(+SUMIFS('[1]SIIF 30 de Junio 2026'!$Q$4:$Q$749,'[1]SIIF 30 de Junio 2026'!$A$4:$A$749,$B241,'[1]SIIF 30 de Junio 2026'!$B$4:$B$749,$C241,'[1]SIIF 30 de Junio 2026'!$C$4:$C$749,$D241,'[1]SIIF 30 de Junio 2026'!$D$4:$D$749,$E241,'[1]SIIF 30 de Junio 2026'!$E$4:$E$749,$F241,'[1]SIIF 30 de Junio 2026'!$F$4:$F$749,$G241,'[1]SIIF 30 de Junio 2026'!$G$4:$G$749,$H241,'[1]SIIF 30 de Junio 2026'!$H$4:$H$749,$I241,'[1]SIIF 30 de Junio 2026'!$I$4:$I$749,$J241,'[1]SIIF 30 de Junio 2026'!$J$4:$J$749,$K241,'[1]SIIF 30 de Junio 2026'!$K$4:$K$749,$L241,'[1]SIIF 30 de Junio 2026'!$L$4:$L$749,$M241,'[1]SIIF 30 de Junio 2026'!$M$4:$M$749,$N241,'[1]SIIF 30 de Junio 2026'!$N$4:$N$749,$O241)/1000000)</f>
        <v>178.75700000000001</v>
      </c>
      <c r="AB241" s="290"/>
      <c r="AC241" s="290"/>
      <c r="AD241" s="397">
        <f>W241-Y241+AA241</f>
        <v>11016.293</v>
      </c>
      <c r="AE241" s="334">
        <f>(+SUMIFS('[1]SIIF 30 de Junio 2026'!$T$4:$T$749,'[1]SIIF 30 de Junio 2026'!$A$4:$A$749,$B241,'[1]SIIF 30 de Junio 2026'!$B$4:$B$749,$C241,'[1]SIIF 30 de Junio 2026'!$C$4:$C$749,$D241,'[1]SIIF 30 de Junio 2026'!$D$4:$D$749,$E241,'[1]SIIF 30 de Junio 2026'!$E$4:$E$749,$F241,'[1]SIIF 30 de Junio 2026'!$F$4:$F$749,$G241,'[1]SIIF 30 de Junio 2026'!$G$4:$G$749,$H241,'[1]SIIF 30 de Junio 2026'!$H$4:$H$749,$I241,'[1]SIIF 30 de Junio 2026'!$I$4:$I$749,$J241,'[1]SIIF 30 de Junio 2026'!$J$4:$J$749,$K241,'[1]SIIF 30 de Junio 2026'!$K$4:$K$749,$L241,'[1]SIIF 30 de Junio 2026'!$L$4:$L$749,$M241,'[1]SIIF 30 de Junio 2026'!$M$4:$M$749,$N241,'[1]SIIF 30 de Junio 2026'!$N$4:$N$749,$O241)/1000000)</f>
        <v>0</v>
      </c>
      <c r="AF241" s="334">
        <f>(+SUMIFS('[1]SIIF 30 de Junio 2026'!$U$4:$U$749,'[1]SIIF 30 de Junio 2026'!$A$4:$A$749,$B241,'[1]SIIF 30 de Junio 2026'!$B$4:$B$749,$C241,'[1]SIIF 30 de Junio 2026'!$C$4:$C$749,$D241,'[1]SIIF 30 de Junio 2026'!$D$4:$D$749,$E241,'[1]SIIF 30 de Junio 2026'!$E$4:$E$749,$F241,'[1]SIIF 30 de Junio 2026'!$F$4:$F$749,$G241,'[1]SIIF 30 de Junio 2026'!$G$4:$G$749,$H241,'[1]SIIF 30 de Junio 2026'!$H$4:$H$749,$I241,'[1]SIIF 30 de Junio 2026'!$I$4:$I$749,$J241,'[1]SIIF 30 de Junio 2026'!$J$4:$J$749,$K241,'[1]SIIF 30 de Junio 2026'!$K$4:$K$749,$L241,'[1]SIIF 30 de Junio 2026'!$L$4:$L$749,$M241,'[1]SIIF 30 de Junio 2026'!$M$4:$M$749,$N241,'[1]SIIF 30 de Junio 2026'!$N$4:$N$749,$O241)/1000000)</f>
        <v>10879.1266</v>
      </c>
      <c r="AG241" s="334">
        <f t="shared" ref="AG241:AG245" si="667">AD241-AE241-AF241</f>
        <v>137.16640000000007</v>
      </c>
      <c r="AH241" s="397">
        <f>+SUMIFS('[1]SIIF 30 de Junio 2026'!$W$4:$W$749,'[1]SIIF 30 de Junio 2026'!$A$4:$A$749,$B241,'[1]SIIF 30 de Junio 2026'!$B$4:$B$749,$C241,'[1]SIIF 30 de Junio 2026'!$C$4:$C$749,$D241,'[1]SIIF 30 de Junio 2026'!$D$4:$D$749,$E241,'[1]SIIF 30 de Junio 2026'!$E$4:$E$749,$F241,'[1]SIIF 30 de Junio 2026'!$F$4:$F$749,$G241,'[1]SIIF 30 de Junio 2026'!$G$4:$G$749,$H241,'[1]SIIF 30 de Junio 2026'!$H$4:$H$749,$I241,'[1]SIIF 30 de Junio 2026'!$I$4:$I$749,$J241,'[1]SIIF 30 de Junio 2026'!$J$4:$J$749,$K241,'[1]SIIF 30 de Junio 2026'!$K$4:$K$749,$L241,'[1]SIIF 30 de Junio 2026'!$L$4:$L$749,$M241,'[1]SIIF 30 de Junio 2026'!$M$4:$M$749,$N241,'[1]SIIF 30 de Junio 2026'!$N$4:$N$749,$O241)/1000000</f>
        <v>10032.510195000001</v>
      </c>
      <c r="AI241" s="173">
        <f t="shared" si="655"/>
        <v>0.91069747282502389</v>
      </c>
      <c r="AJ241" s="212"/>
      <c r="AK241" s="240">
        <f>INDEX(CC241:CN241,MATCH($W$1,$CC$86:$CN$86,0))</f>
        <v>10256.71743636364</v>
      </c>
      <c r="AL241" s="172">
        <f>+AH241-AK241</f>
        <v>-224.2072413636397</v>
      </c>
      <c r="AM241" s="166">
        <f t="shared" si="656"/>
        <v>0.93104980381001423</v>
      </c>
      <c r="AN241" s="397">
        <f>+SUMIFS('[1]SIIF 30 de Junio 2026'!$X$4:$X$749,'[1]SIIF 30 de Junio 2026'!$A$4:$A$749,$B241,'[1]SIIF 30 de Junio 2026'!$B$4:$B$749,$C241,'[1]SIIF 30 de Junio 2026'!$C$4:$C$749,$D241,'[1]SIIF 30 de Junio 2026'!$D$4:$D$749,$E241,'[1]SIIF 30 de Junio 2026'!$E$4:$E$749,$F241,'[1]SIIF 30 de Junio 2026'!$F$4:$F$749,$G241,'[1]SIIF 30 de Junio 2026'!$G$4:$G$749,$H241,'[1]SIIF 30 de Junio 2026'!$H$4:$H$749,$I241,'[1]SIIF 30 de Junio 2026'!$I$4:$I$749,$J241,'[1]SIIF 30 de Junio 2026'!$J$4:$J$749,$K241,'[1]SIIF 30 de Junio 2026'!$K$4:$K$749,$L241,'[1]SIIF 30 de Junio 2026'!$L$4:$L$749,$M241,'[1]SIIF 30 de Junio 2026'!$M$4:$M$749,$N241,'[1]SIIF 30 de Junio 2026'!$N$4:$N$749,$O241)/1000000</f>
        <v>5096.1649010000001</v>
      </c>
      <c r="AO241" s="173">
        <f t="shared" si="657"/>
        <v>0.46260251983130807</v>
      </c>
      <c r="AP241" s="212"/>
      <c r="AQ241" s="240">
        <f>INDEX(CP241:DA241,MATCH($W$1,$CP$86:$DA$86,0))</f>
        <v>4681.1261692307689</v>
      </c>
      <c r="AR241" s="172">
        <f>+AN241-AQ241</f>
        <v>415.03873176923116</v>
      </c>
      <c r="AS241" s="166">
        <f>INDEX(BP241:CA241,MATCH($W$1,$BP$86:$CA$86,0))</f>
        <v>0.42492752954471791</v>
      </c>
      <c r="AT241" s="397">
        <f>+SUMIFS('[1]SIIF 30 de Junio 2026'!$Z$4:$Z$749,'[1]SIIF 30 de Junio 2026'!$A$4:$A$749,$B241,'[1]SIIF 30 de Junio 2026'!$B$4:$B$749,$C241,'[1]SIIF 30 de Junio 2026'!$C$4:$C$749,$D241,'[1]SIIF 30 de Junio 2026'!$D$4:$D$749,$E241,'[1]SIIF 30 de Junio 2026'!$E$4:$E$749,$F241,'[1]SIIF 30 de Junio 2026'!$F$4:$F$749,$G241,'[1]SIIF 30 de Junio 2026'!$G$4:$G$749,$H241,'[1]SIIF 30 de Junio 2026'!$H$4:$H$749,$I241,'[1]SIIF 30 de Junio 2026'!$I$4:$I$749,$J241,'[1]SIIF 30 de Junio 2026'!$J$4:$J$749,$K241,'[1]SIIF 30 de Junio 2026'!$K$4:$K$749,$L241,'[1]SIIF 30 de Junio 2026'!$L$4:$L$749,$M241,'[1]SIIF 30 de Junio 2026'!$M$4:$M$749,$N241,'[1]SIIF 30 de Junio 2026'!$N$4:$N$749,$O241)/1000000</f>
        <v>5096.1649010000001</v>
      </c>
      <c r="AU241" s="173">
        <f t="shared" si="659"/>
        <v>0.46260251983130807</v>
      </c>
      <c r="AV241" s="397">
        <f>+AD241-AH241</f>
        <v>983.78280499999892</v>
      </c>
      <c r="AW241" s="332">
        <f>+AH241-AN241</f>
        <v>4936.3452940000006</v>
      </c>
      <c r="AX241" s="333">
        <f t="shared" ref="AX241:AX248" si="668">+AD241-AN241</f>
        <v>5920.1280989999996</v>
      </c>
      <c r="AY241" s="366"/>
      <c r="AZ241" s="186">
        <f>AD241*AS241</f>
        <v>4681.1261692307689</v>
      </c>
      <c r="BA241" s="168">
        <f t="shared" si="660"/>
        <v>1.0886621545253998</v>
      </c>
      <c r="BC241" s="252">
        <v>0.85736470516897045</v>
      </c>
      <c r="BD241" s="246">
        <v>0.86885640453396817</v>
      </c>
      <c r="BE241" s="246">
        <v>0.89657470571502129</v>
      </c>
      <c r="BF241" s="246">
        <v>0.9080664050800189</v>
      </c>
      <c r="BG241" s="246">
        <v>0.91955810444501651</v>
      </c>
      <c r="BH241" s="246">
        <v>0.93104980381001423</v>
      </c>
      <c r="BI241" s="246">
        <v>0.94254150317501184</v>
      </c>
      <c r="BJ241" s="246">
        <v>0.95403320254000945</v>
      </c>
      <c r="BK241" s="246">
        <v>0.96552490190500706</v>
      </c>
      <c r="BL241" s="246">
        <v>0.97701660127000478</v>
      </c>
      <c r="BM241" s="246">
        <v>0.98850830063500239</v>
      </c>
      <c r="BN241" s="246">
        <v>1</v>
      </c>
      <c r="BP241" s="246">
        <v>6.5101570464765238E-2</v>
      </c>
      <c r="BQ241" s="246">
        <v>0.13576863413547133</v>
      </c>
      <c r="BR241" s="246">
        <v>0.20805835798778297</v>
      </c>
      <c r="BS241" s="246">
        <v>0.28034808184009458</v>
      </c>
      <c r="BT241" s="246">
        <v>0.35263780569240621</v>
      </c>
      <c r="BU241" s="246">
        <v>0.42492752954471791</v>
      </c>
      <c r="BV241" s="246">
        <v>0.56788431706773568</v>
      </c>
      <c r="BW241" s="246">
        <v>0.64017404092004737</v>
      </c>
      <c r="BX241" s="246">
        <v>0.71246376477235895</v>
      </c>
      <c r="BY241" s="246">
        <v>0.78475348862467065</v>
      </c>
      <c r="BZ241" s="246">
        <v>0.85704321247698223</v>
      </c>
      <c r="CA241" s="246">
        <v>1</v>
      </c>
      <c r="CC241" s="452">
        <f>DC241/EC241</f>
        <v>9444.9807999999994</v>
      </c>
      <c r="CD241" s="452">
        <f t="shared" ref="CD241:CI245" si="669">DD241/ED241</f>
        <v>9571.576727272728</v>
      </c>
      <c r="CE241" s="452">
        <f t="shared" si="669"/>
        <v>9876.9296545454563</v>
      </c>
      <c r="CF241" s="452">
        <f t="shared" si="669"/>
        <v>10003.525581818183</v>
      </c>
      <c r="CG241" s="452">
        <f t="shared" si="669"/>
        <v>10130.121509090912</v>
      </c>
      <c r="CH241" s="452">
        <f>DH241/EH241</f>
        <v>10256.71743636364</v>
      </c>
      <c r="CI241" s="452">
        <f>DI241/EI241</f>
        <v>10383.313363636367</v>
      </c>
      <c r="CJ241" s="452">
        <f t="shared" ref="CJ241:CN245" si="670">DJ241/EJ241</f>
        <v>10509.909290909096</v>
      </c>
      <c r="CK241" s="452">
        <f t="shared" si="670"/>
        <v>10636.505218181825</v>
      </c>
      <c r="CL241" s="452">
        <f t="shared" si="670"/>
        <v>10763.101145454551</v>
      </c>
      <c r="CM241" s="452">
        <f t="shared" si="670"/>
        <v>10889.69707272728</v>
      </c>
      <c r="CN241" s="452">
        <f t="shared" si="670"/>
        <v>11016.293000000007</v>
      </c>
      <c r="CP241" s="453">
        <f t="shared" ref="CP241:DA245" si="671">DP241/EP241</f>
        <v>717.17797499999995</v>
      </c>
      <c r="CQ241" s="453">
        <f t="shared" si="671"/>
        <v>1495.6670538461537</v>
      </c>
      <c r="CR241" s="453">
        <f t="shared" si="671"/>
        <v>2292.0318326923075</v>
      </c>
      <c r="CS241" s="453">
        <f t="shared" si="671"/>
        <v>3088.396611538461</v>
      </c>
      <c r="CT241" s="453">
        <f t="shared" si="671"/>
        <v>3884.761390384615</v>
      </c>
      <c r="CU241" s="453">
        <f t="shared" si="671"/>
        <v>4681.1261692307689</v>
      </c>
      <c r="CV241" s="453">
        <f t="shared" si="671"/>
        <v>6255.9800269230764</v>
      </c>
      <c r="CW241" s="453">
        <f t="shared" si="671"/>
        <v>7052.3448057692312</v>
      </c>
      <c r="CX241" s="453">
        <f t="shared" si="671"/>
        <v>7848.7095846153852</v>
      </c>
      <c r="CY241" s="453">
        <f t="shared" si="671"/>
        <v>8645.0743634615392</v>
      </c>
      <c r="CZ241" s="453">
        <f t="shared" si="671"/>
        <v>9441.4391423076922</v>
      </c>
      <c r="DA241" s="453">
        <f t="shared" si="671"/>
        <v>11016.293</v>
      </c>
      <c r="DC241" s="452">
        <v>9444980800</v>
      </c>
      <c r="DD241" s="453">
        <v>9571576727.272728</v>
      </c>
      <c r="DE241" s="453">
        <v>9876929654.5454559</v>
      </c>
      <c r="DF241" s="453">
        <v>10003525581.818184</v>
      </c>
      <c r="DG241" s="453">
        <v>10130121509.090912</v>
      </c>
      <c r="DH241" s="453">
        <v>10256717436.36364</v>
      </c>
      <c r="DI241" s="453">
        <v>10383313363.636368</v>
      </c>
      <c r="DJ241" s="453">
        <v>10509909290.909096</v>
      </c>
      <c r="DK241" s="453">
        <v>10636505218.181824</v>
      </c>
      <c r="DL241" s="453">
        <v>10763101145.454552</v>
      </c>
      <c r="DM241" s="453">
        <v>10889697072.72728</v>
      </c>
      <c r="DN241" s="453">
        <v>11016293000.000008</v>
      </c>
      <c r="DP241" s="453">
        <v>717177975</v>
      </c>
      <c r="DQ241" s="453">
        <v>1495667053.8461537</v>
      </c>
      <c r="DR241" s="453">
        <v>2292031832.6923075</v>
      </c>
      <c r="DS241" s="453">
        <v>3088396611.5384612</v>
      </c>
      <c r="DT241" s="453">
        <v>3884761390.3846149</v>
      </c>
      <c r="DU241" s="453">
        <v>4681126169.2307692</v>
      </c>
      <c r="DV241" s="453">
        <v>6255980026.9230766</v>
      </c>
      <c r="DW241" s="453">
        <v>7052344805.7692308</v>
      </c>
      <c r="DX241" s="453">
        <v>7848709584.6153851</v>
      </c>
      <c r="DY241" s="453">
        <v>8645074363.4615383</v>
      </c>
      <c r="DZ241" s="453">
        <v>9441439142.3076916</v>
      </c>
      <c r="EA241" s="453">
        <v>11016293000</v>
      </c>
      <c r="EC241" s="452">
        <v>1000000</v>
      </c>
      <c r="ED241" s="453">
        <v>1000000</v>
      </c>
      <c r="EE241" s="453">
        <v>1000000</v>
      </c>
      <c r="EF241" s="453">
        <v>1000000</v>
      </c>
      <c r="EG241" s="453">
        <v>1000000</v>
      </c>
      <c r="EH241" s="453">
        <v>1000000</v>
      </c>
      <c r="EI241" s="453">
        <v>1000000</v>
      </c>
      <c r="EJ241" s="453">
        <v>1000000</v>
      </c>
      <c r="EK241" s="453">
        <v>1000000</v>
      </c>
      <c r="EL241" s="453">
        <v>1000000</v>
      </c>
      <c r="EM241" s="453">
        <v>1000000</v>
      </c>
      <c r="EN241" s="453">
        <v>1000000</v>
      </c>
      <c r="EP241" s="453">
        <v>1000000</v>
      </c>
      <c r="EQ241" s="453">
        <v>1000000</v>
      </c>
      <c r="ER241" s="453">
        <v>1000000</v>
      </c>
      <c r="ES241" s="453">
        <v>1000000</v>
      </c>
      <c r="ET241" s="453">
        <v>1000000</v>
      </c>
      <c r="EU241" s="453">
        <v>1000000</v>
      </c>
      <c r="EV241" s="453">
        <v>1000000</v>
      </c>
      <c r="EW241" s="453">
        <v>1000000</v>
      </c>
      <c r="EX241" s="453">
        <v>1000000</v>
      </c>
      <c r="EY241" s="453">
        <v>1000000</v>
      </c>
      <c r="EZ241" s="453">
        <v>1000000</v>
      </c>
      <c r="FA241" s="453">
        <v>1000000</v>
      </c>
    </row>
    <row r="242" spans="1:157" ht="20.25" customHeight="1">
      <c r="B242" s="1" t="s">
        <v>192</v>
      </c>
      <c r="C242" s="1" t="s">
        <v>193</v>
      </c>
      <c r="D242" s="1" t="s">
        <v>161</v>
      </c>
      <c r="E242" s="1" t="s">
        <v>162</v>
      </c>
      <c r="F242" s="1">
        <v>2</v>
      </c>
      <c r="G242" s="1" t="s">
        <v>161</v>
      </c>
      <c r="H242" s="1" t="s">
        <v>161</v>
      </c>
      <c r="I242" s="1" t="s">
        <v>161</v>
      </c>
      <c r="J242" s="1" t="s">
        <v>161</v>
      </c>
      <c r="K242" s="1" t="s">
        <v>161</v>
      </c>
      <c r="L242" s="1" t="s">
        <v>161</v>
      </c>
      <c r="M242" s="1" t="s">
        <v>161</v>
      </c>
      <c r="N242" s="1" t="s">
        <v>161</v>
      </c>
      <c r="O242" s="1" t="s">
        <v>161</v>
      </c>
      <c r="T242" s="291" t="s">
        <v>165</v>
      </c>
      <c r="U242" s="388"/>
      <c r="V242" s="170" t="s">
        <v>165</v>
      </c>
      <c r="W242" s="334">
        <f>(+SUMIFS('[1]SIIF 30 de Junio 2026'!$P$4:$P$749,'[1]SIIF 30 de Junio 2026'!$A$4:$A$749,$B242,'[1]SIIF 30 de Junio 2026'!$B$4:$B$749,$C242,'[1]SIIF 30 de Junio 2026'!$C$4:$C$749,$D242,'[1]SIIF 30 de Junio 2026'!$D$4:$D$749,$E242,'[1]SIIF 30 de Junio 2026'!$E$4:$E$749,$F242,'[1]SIIF 30 de Junio 2026'!$F$4:$F$749,$G242,'[1]SIIF 30 de Junio 2026'!$G$4:$G$749,$H242,'[1]SIIF 30 de Junio 2026'!$H$4:$H$749,$I242,'[1]SIIF 30 de Junio 2026'!$I$4:$I$749,$J242,'[1]SIIF 30 de Junio 2026'!$J$4:$J$749,$K242,'[1]SIIF 30 de Junio 2026'!$K$4:$K$749,$L242,'[1]SIIF 30 de Junio 2026'!$L$4:$L$749,$M242,'[1]SIIF 30 de Junio 2026'!$M$4:$M$749,$N242,'[1]SIIF 30 de Junio 2026'!$N$4:$N$749,$O242)/1000000)</f>
        <v>7334.2939999999999</v>
      </c>
      <c r="X242" s="290">
        <v>0</v>
      </c>
      <c r="Y242" s="334">
        <f>(+SUMIFS('[1]SIIF 30 de Junio 2026'!$R$4:$R$749,'[1]SIIF 30 de Junio 2026'!$A$4:$A$749,$B242,'[1]SIIF 30 de Junio 2026'!$B$4:$B$749,$C242,'[1]SIIF 30 de Junio 2026'!$C$4:$C$749,$D242,'[1]SIIF 30 de Junio 2026'!$D$4:$D$749,$E242,'[1]SIIF 30 de Junio 2026'!$E$4:$E$749,$F242,'[1]SIIF 30 de Junio 2026'!$F$4:$F$749,$G242,'[1]SIIF 30 de Junio 2026'!$G$4:$G$749,$H242,'[1]SIIF 30 de Junio 2026'!$H$4:$H$749,$I242,'[1]SIIF 30 de Junio 2026'!$I$4:$I$749,$J242,'[1]SIIF 30 de Junio 2026'!$J$4:$J$749,$K242,'[1]SIIF 30 de Junio 2026'!$K$4:$K$749,$L242,'[1]SIIF 30 de Junio 2026'!$L$4:$L$749,$M242,'[1]SIIF 30 de Junio 2026'!$M$4:$M$749,$N242,'[1]SIIF 30 de Junio 2026'!$N$4:$N$749,$O242)/1000000)</f>
        <v>0</v>
      </c>
      <c r="Z242" s="290"/>
      <c r="AA242" s="334">
        <f>(+SUMIFS('[1]SIIF 30 de Junio 2026'!$Q$4:$Q$749,'[1]SIIF 30 de Junio 2026'!$A$4:$A$749,$B242,'[1]SIIF 30 de Junio 2026'!$B$4:$B$749,$C242,'[1]SIIF 30 de Junio 2026'!$C$4:$C$749,$D242,'[1]SIIF 30 de Junio 2026'!$D$4:$D$749,$E242,'[1]SIIF 30 de Junio 2026'!$E$4:$E$749,$F242,'[1]SIIF 30 de Junio 2026'!$F$4:$F$749,$G242,'[1]SIIF 30 de Junio 2026'!$G$4:$G$749,$H242,'[1]SIIF 30 de Junio 2026'!$H$4:$H$749,$I242,'[1]SIIF 30 de Junio 2026'!$I$4:$I$749,$J242,'[1]SIIF 30 de Junio 2026'!$J$4:$J$749,$K242,'[1]SIIF 30 de Junio 2026'!$K$4:$K$749,$L242,'[1]SIIF 30 de Junio 2026'!$L$4:$L$749,$M242,'[1]SIIF 30 de Junio 2026'!$M$4:$M$749,$N242,'[1]SIIF 30 de Junio 2026'!$N$4:$N$749,$O242)/1000000)</f>
        <v>0</v>
      </c>
      <c r="AB242" s="290"/>
      <c r="AC242" s="290"/>
      <c r="AD242" s="397">
        <f>W242-Y242+AA242</f>
        <v>7334.2939999999999</v>
      </c>
      <c r="AE242" s="334">
        <f>(+SUMIFS('[1]SIIF 30 de Junio 2026'!$T$4:$T$749,'[1]SIIF 30 de Junio 2026'!$A$4:$A$749,$B242,'[1]SIIF 30 de Junio 2026'!$B$4:$B$749,$C242,'[1]SIIF 30 de Junio 2026'!$C$4:$C$749,$D242,'[1]SIIF 30 de Junio 2026'!$D$4:$D$749,$E242,'[1]SIIF 30 de Junio 2026'!$E$4:$E$749,$F242,'[1]SIIF 30 de Junio 2026'!$F$4:$F$749,$G242,'[1]SIIF 30 de Junio 2026'!$G$4:$G$749,$H242,'[1]SIIF 30 de Junio 2026'!$H$4:$H$749,$I242,'[1]SIIF 30 de Junio 2026'!$I$4:$I$749,$J242,'[1]SIIF 30 de Junio 2026'!$J$4:$J$749,$K242,'[1]SIIF 30 de Junio 2026'!$K$4:$K$749,$L242,'[1]SIIF 30 de Junio 2026'!$L$4:$L$749,$M242,'[1]SIIF 30 de Junio 2026'!$M$4:$M$749,$N242,'[1]SIIF 30 de Junio 2026'!$N$4:$N$749,$O242)/1000000)</f>
        <v>0</v>
      </c>
      <c r="AF242" s="334">
        <f>(+SUMIFS('[1]SIIF 30 de Junio 2026'!$U$4:$U$749,'[1]SIIF 30 de Junio 2026'!$A$4:$A$749,$B242,'[1]SIIF 30 de Junio 2026'!$B$4:$B$749,$C242,'[1]SIIF 30 de Junio 2026'!$C$4:$C$749,$D242,'[1]SIIF 30 de Junio 2026'!$D$4:$D$749,$E242,'[1]SIIF 30 de Junio 2026'!$E$4:$E$749,$F242,'[1]SIIF 30 de Junio 2026'!$F$4:$F$749,$G242,'[1]SIIF 30 de Junio 2026'!$G$4:$G$749,$H242,'[1]SIIF 30 de Junio 2026'!$H$4:$H$749,$I242,'[1]SIIF 30 de Junio 2026'!$I$4:$I$749,$J242,'[1]SIIF 30 de Junio 2026'!$J$4:$J$749,$K242,'[1]SIIF 30 de Junio 2026'!$K$4:$K$749,$L242,'[1]SIIF 30 de Junio 2026'!$L$4:$L$749,$M242,'[1]SIIF 30 de Junio 2026'!$M$4:$M$749,$N242,'[1]SIIF 30 de Junio 2026'!$N$4:$N$749,$O242)/1000000)</f>
        <v>5778.4417343000005</v>
      </c>
      <c r="AG242" s="334">
        <f t="shared" si="667"/>
        <v>1555.8522656999994</v>
      </c>
      <c r="AH242" s="397">
        <f>+SUMIFS('[1]SIIF 30 de Junio 2026'!$W$4:$W$749,'[1]SIIF 30 de Junio 2026'!$A$4:$A$749,$B242,'[1]SIIF 30 de Junio 2026'!$B$4:$B$749,$C242,'[1]SIIF 30 de Junio 2026'!$C$4:$C$749,$D242,'[1]SIIF 30 de Junio 2026'!$D$4:$D$749,$E242,'[1]SIIF 30 de Junio 2026'!$E$4:$E$749,$F242,'[1]SIIF 30 de Junio 2026'!$F$4:$F$749,$G242,'[1]SIIF 30 de Junio 2026'!$G$4:$G$749,$H242,'[1]SIIF 30 de Junio 2026'!$H$4:$H$749,$I242,'[1]SIIF 30 de Junio 2026'!$I$4:$I$749,$J242,'[1]SIIF 30 de Junio 2026'!$J$4:$J$749,$K242,'[1]SIIF 30 de Junio 2026'!$K$4:$K$749,$L242,'[1]SIIF 30 de Junio 2026'!$L$4:$L$749,$M242,'[1]SIIF 30 de Junio 2026'!$M$4:$M$749,$N242,'[1]SIIF 30 de Junio 2026'!$N$4:$N$749,$O242)/1000000</f>
        <v>4023.2506929299998</v>
      </c>
      <c r="AI242" s="173">
        <f t="shared" si="655"/>
        <v>0.54855323401679834</v>
      </c>
      <c r="AJ242" s="212"/>
      <c r="AK242" s="240">
        <f>INDEX(CC242:CN242,MATCH($W$1,$CC$86:$CN$86,0))</f>
        <v>5384.5357758054533</v>
      </c>
      <c r="AL242" s="172">
        <f>+AH242-AK242</f>
        <v>-1361.2850828754536</v>
      </c>
      <c r="AM242" s="166">
        <f t="shared" si="656"/>
        <v>0.73415870371272096</v>
      </c>
      <c r="AN242" s="397">
        <f>+SUMIFS('[1]SIIF 30 de Junio 2026'!$X$4:$X$749,'[1]SIIF 30 de Junio 2026'!$A$4:$A$749,$B242,'[1]SIIF 30 de Junio 2026'!$B$4:$B$749,$C242,'[1]SIIF 30 de Junio 2026'!$C$4:$C$749,$D242,'[1]SIIF 30 de Junio 2026'!$D$4:$D$749,$E242,'[1]SIIF 30 de Junio 2026'!$E$4:$E$749,$F242,'[1]SIIF 30 de Junio 2026'!$F$4:$F$749,$G242,'[1]SIIF 30 de Junio 2026'!$G$4:$G$749,$H242,'[1]SIIF 30 de Junio 2026'!$H$4:$H$749,$I242,'[1]SIIF 30 de Junio 2026'!$I$4:$I$749,$J242,'[1]SIIF 30 de Junio 2026'!$J$4:$J$749,$K242,'[1]SIIF 30 de Junio 2026'!$K$4:$K$749,$L242,'[1]SIIF 30 de Junio 2026'!$L$4:$L$749,$M242,'[1]SIIF 30 de Junio 2026'!$M$4:$M$749,$N242,'[1]SIIF 30 de Junio 2026'!$N$4:$N$749,$O242)/1000000</f>
        <v>1791.8098359999999</v>
      </c>
      <c r="AO242" s="173">
        <f t="shared" si="657"/>
        <v>0.24430570086227793</v>
      </c>
      <c r="AP242" s="212"/>
      <c r="AQ242" s="240">
        <f>INDEX(CP242:DA242,MATCH($W$1,$CP$86:$DA$86,0))</f>
        <v>3057.2001654229334</v>
      </c>
      <c r="AR242" s="172">
        <f>+AN242-AQ242</f>
        <v>-1265.3903294229335</v>
      </c>
      <c r="AS242" s="166">
        <f>INDEX(BP242:CA242,MATCH($W$1,$BP$86:$CA$86,0))</f>
        <v>0.41683632609007815</v>
      </c>
      <c r="AT242" s="397">
        <f>+SUMIFS('[1]SIIF 30 de Junio 2026'!$Z$4:$Z$749,'[1]SIIF 30 de Junio 2026'!$A$4:$A$749,$B242,'[1]SIIF 30 de Junio 2026'!$B$4:$B$749,$C242,'[1]SIIF 30 de Junio 2026'!$C$4:$C$749,$D242,'[1]SIIF 30 de Junio 2026'!$D$4:$D$749,$E242,'[1]SIIF 30 de Junio 2026'!$E$4:$E$749,$F242,'[1]SIIF 30 de Junio 2026'!$F$4:$F$749,$G242,'[1]SIIF 30 de Junio 2026'!$G$4:$G$749,$H242,'[1]SIIF 30 de Junio 2026'!$H$4:$H$749,$I242,'[1]SIIF 30 de Junio 2026'!$I$4:$I$749,$J242,'[1]SIIF 30 de Junio 2026'!$J$4:$J$749,$K242,'[1]SIIF 30 de Junio 2026'!$K$4:$K$749,$L242,'[1]SIIF 30 de Junio 2026'!$L$4:$L$749,$M242,'[1]SIIF 30 de Junio 2026'!$M$4:$M$749,$N242,'[1]SIIF 30 de Junio 2026'!$N$4:$N$749,$O242)/1000000</f>
        <v>1788.8098359999999</v>
      </c>
      <c r="AU242" s="173">
        <f t="shared" si="659"/>
        <v>0.24389666353707665</v>
      </c>
      <c r="AV242" s="397">
        <f>+AD242-AH242</f>
        <v>3311.0433070700001</v>
      </c>
      <c r="AW242" s="332">
        <f>+AH242-AN242</f>
        <v>2231.4408569299999</v>
      </c>
      <c r="AX242" s="333">
        <f t="shared" si="668"/>
        <v>5542.4841639999995</v>
      </c>
      <c r="AY242" s="366"/>
      <c r="AZ242" s="186">
        <f>AD242*AS242</f>
        <v>3057.2001654245037</v>
      </c>
      <c r="BA242" s="168">
        <f t="shared" si="660"/>
        <v>0.58609503436004173</v>
      </c>
      <c r="BC242" s="252">
        <v>0.38388008229129877</v>
      </c>
      <c r="BD242" s="246">
        <v>0.46844061511634794</v>
      </c>
      <c r="BE242" s="246">
        <v>0.50484098111112075</v>
      </c>
      <c r="BF242" s="246">
        <v>0.54466799157902923</v>
      </c>
      <c r="BG242" s="246">
        <v>0.60358330169881225</v>
      </c>
      <c r="BH242" s="246">
        <v>0.73415870371272096</v>
      </c>
      <c r="BI242" s="246">
        <v>0.82984957755512678</v>
      </c>
      <c r="BJ242" s="246">
        <v>0.8757791646271853</v>
      </c>
      <c r="BK242" s="246">
        <v>0.95068747630387007</v>
      </c>
      <c r="BL242" s="246">
        <v>0.965249829666047</v>
      </c>
      <c r="BM242" s="246">
        <v>0.97981218302822404</v>
      </c>
      <c r="BN242" s="246">
        <v>1</v>
      </c>
      <c r="BP242" s="246">
        <v>1.0615995258717471E-2</v>
      </c>
      <c r="BQ242" s="246">
        <v>7.6930896824726383E-2</v>
      </c>
      <c r="BR242" s="246">
        <v>0.15457099089993798</v>
      </c>
      <c r="BS242" s="246">
        <v>0.26801589645761276</v>
      </c>
      <c r="BT242" s="246">
        <v>0.34533792025414323</v>
      </c>
      <c r="BU242" s="246">
        <v>0.41683632609007815</v>
      </c>
      <c r="BV242" s="246">
        <v>0.53740605634552641</v>
      </c>
      <c r="BW242" s="246">
        <v>0.63666057402562914</v>
      </c>
      <c r="BX242" s="246">
        <v>0.71871539516596994</v>
      </c>
      <c r="BY242" s="246">
        <v>0.86031484777780021</v>
      </c>
      <c r="BZ242" s="246">
        <v>0.92734701023490551</v>
      </c>
      <c r="CA242" s="246">
        <v>1</v>
      </c>
      <c r="CC242" s="452">
        <f t="shared" ref="CC242:CC245" si="672">DC242/EC242</f>
        <v>2815.4893843300001</v>
      </c>
      <c r="CD242" s="452">
        <f t="shared" si="669"/>
        <v>3435.6811928790908</v>
      </c>
      <c r="CE242" s="452">
        <f t="shared" si="669"/>
        <v>3702.6521787981815</v>
      </c>
      <c r="CF242" s="452">
        <f t="shared" si="669"/>
        <v>3994.7551827172724</v>
      </c>
      <c r="CG242" s="452">
        <f t="shared" si="669"/>
        <v>4426.8573882463625</v>
      </c>
      <c r="CH242" s="452">
        <f t="shared" si="669"/>
        <v>5384.5357758054533</v>
      </c>
      <c r="CI242" s="452">
        <f t="shared" si="669"/>
        <v>6086.3607776978779</v>
      </c>
      <c r="CJ242" s="452">
        <f t="shared" si="670"/>
        <v>6423.2218725903022</v>
      </c>
      <c r="CK242" s="452">
        <f t="shared" si="670"/>
        <v>6972.6214534827268</v>
      </c>
      <c r="CL242" s="452">
        <f t="shared" si="670"/>
        <v>7079.4260343751521</v>
      </c>
      <c r="CM242" s="452">
        <f t="shared" si="670"/>
        <v>7186.2306152675765</v>
      </c>
      <c r="CN242" s="452">
        <f t="shared" si="670"/>
        <v>7334.2940001600009</v>
      </c>
      <c r="CP242" s="453">
        <f t="shared" si="671"/>
        <v>77.860830329999999</v>
      </c>
      <c r="CQ242" s="453">
        <f t="shared" si="671"/>
        <v>564.23381499591994</v>
      </c>
      <c r="CR242" s="453">
        <f t="shared" si="671"/>
        <v>1133.6690911308874</v>
      </c>
      <c r="CS242" s="453">
        <f t="shared" si="671"/>
        <v>1965.7073812926808</v>
      </c>
      <c r="CT242" s="453">
        <f t="shared" si="671"/>
        <v>2532.8098364911402</v>
      </c>
      <c r="CU242" s="453">
        <f t="shared" si="671"/>
        <v>3057.2001654229334</v>
      </c>
      <c r="CV242" s="453">
        <f t="shared" si="671"/>
        <v>3941.4940146166314</v>
      </c>
      <c r="CW242" s="453">
        <f t="shared" si="671"/>
        <v>4669.45582811033</v>
      </c>
      <c r="CX242" s="453">
        <f t="shared" si="671"/>
        <v>5271.2700104706946</v>
      </c>
      <c r="CY242" s="453">
        <f t="shared" si="671"/>
        <v>6309.8020261643924</v>
      </c>
      <c r="CZ242" s="453">
        <f t="shared" si="671"/>
        <v>6801.4356130803126</v>
      </c>
      <c r="DA242" s="453">
        <f t="shared" si="671"/>
        <v>7334.2939999962327</v>
      </c>
      <c r="DC242" s="452">
        <v>2815489384.3299999</v>
      </c>
      <c r="DD242" s="453">
        <v>3435681192.8790908</v>
      </c>
      <c r="DE242" s="453">
        <v>3702652178.7981815</v>
      </c>
      <c r="DF242" s="453">
        <v>3994755182.7172723</v>
      </c>
      <c r="DG242" s="453">
        <v>4426857388.2463627</v>
      </c>
      <c r="DH242" s="453">
        <v>5384535775.8054533</v>
      </c>
      <c r="DI242" s="453">
        <v>6086360777.6978779</v>
      </c>
      <c r="DJ242" s="453">
        <v>6423221872.5903025</v>
      </c>
      <c r="DK242" s="453">
        <v>6972621453.4827271</v>
      </c>
      <c r="DL242" s="453">
        <v>7079426034.3751516</v>
      </c>
      <c r="DM242" s="453">
        <v>7186230615.2675762</v>
      </c>
      <c r="DN242" s="453">
        <v>7334294000.1600008</v>
      </c>
      <c r="DP242" s="453">
        <v>77860830.329999998</v>
      </c>
      <c r="DQ242" s="453">
        <v>564233814.99591994</v>
      </c>
      <c r="DR242" s="453">
        <v>1133669091.1308875</v>
      </c>
      <c r="DS242" s="453">
        <v>1965707381.2926807</v>
      </c>
      <c r="DT242" s="453">
        <v>2532809836.4911404</v>
      </c>
      <c r="DU242" s="453">
        <v>3057200165.4229336</v>
      </c>
      <c r="DV242" s="453">
        <v>3941494014.6166315</v>
      </c>
      <c r="DW242" s="453">
        <v>4669455828.1103296</v>
      </c>
      <c r="DX242" s="453">
        <v>5271270010.4706945</v>
      </c>
      <c r="DY242" s="453">
        <v>6309802026.1643925</v>
      </c>
      <c r="DZ242" s="453">
        <v>6801435613.0803127</v>
      </c>
      <c r="EA242" s="453">
        <v>7334293999.996233</v>
      </c>
      <c r="EC242" s="452">
        <v>1000000</v>
      </c>
      <c r="ED242" s="453">
        <v>1000000</v>
      </c>
      <c r="EE242" s="453">
        <v>1000000</v>
      </c>
      <c r="EF242" s="453">
        <v>1000000</v>
      </c>
      <c r="EG242" s="453">
        <v>1000000</v>
      </c>
      <c r="EH242" s="453">
        <v>1000000</v>
      </c>
      <c r="EI242" s="453">
        <v>1000000</v>
      </c>
      <c r="EJ242" s="453">
        <v>1000000</v>
      </c>
      <c r="EK242" s="453">
        <v>1000000</v>
      </c>
      <c r="EL242" s="453">
        <v>1000000</v>
      </c>
      <c r="EM242" s="453">
        <v>1000000</v>
      </c>
      <c r="EN242" s="453">
        <v>1000000</v>
      </c>
      <c r="EP242" s="453">
        <v>1000000</v>
      </c>
      <c r="EQ242" s="453">
        <v>1000000</v>
      </c>
      <c r="ER242" s="453">
        <v>1000000</v>
      </c>
      <c r="ES242" s="453">
        <v>1000000</v>
      </c>
      <c r="ET242" s="453">
        <v>1000000</v>
      </c>
      <c r="EU242" s="453">
        <v>1000000</v>
      </c>
      <c r="EV242" s="453">
        <v>1000000</v>
      </c>
      <c r="EW242" s="453">
        <v>1000000</v>
      </c>
      <c r="EX242" s="453">
        <v>1000000</v>
      </c>
      <c r="EY242" s="453">
        <v>1000000</v>
      </c>
      <c r="EZ242" s="453">
        <v>1000000</v>
      </c>
      <c r="FA242" s="453">
        <v>1000000</v>
      </c>
    </row>
    <row r="243" spans="1:157" ht="20.25" customHeight="1">
      <c r="B243" s="1" t="s">
        <v>192</v>
      </c>
      <c r="C243" s="1" t="s">
        <v>193</v>
      </c>
      <c r="D243" s="1" t="s">
        <v>161</v>
      </c>
      <c r="E243" s="1" t="s">
        <v>162</v>
      </c>
      <c r="F243" s="1">
        <v>3</v>
      </c>
      <c r="G243" s="1" t="s">
        <v>161</v>
      </c>
      <c r="H243" s="1" t="s">
        <v>161</v>
      </c>
      <c r="I243" s="1" t="s">
        <v>161</v>
      </c>
      <c r="J243" s="1" t="s">
        <v>161</v>
      </c>
      <c r="K243" s="1" t="s">
        <v>161</v>
      </c>
      <c r="L243" s="1" t="s">
        <v>161</v>
      </c>
      <c r="M243" s="1" t="s">
        <v>161</v>
      </c>
      <c r="N243" s="1" t="s">
        <v>161</v>
      </c>
      <c r="O243" s="1" t="s">
        <v>161</v>
      </c>
      <c r="T243" s="291" t="s">
        <v>166</v>
      </c>
      <c r="U243" s="388"/>
      <c r="V243" s="170" t="s">
        <v>166</v>
      </c>
      <c r="W243" s="334">
        <f>(+SUMIFS('[1]SIIF 30 de Junio 2026'!$P$4:$P$749,'[1]SIIF 30 de Junio 2026'!$A$4:$A$749,$B243,'[1]SIIF 30 de Junio 2026'!$B$4:$B$749,$C243,'[1]SIIF 30 de Junio 2026'!$C$4:$C$749,$D243,'[1]SIIF 30 de Junio 2026'!$D$4:$D$749,$E243,'[1]SIIF 30 de Junio 2026'!$E$4:$E$749,$F243,'[1]SIIF 30 de Junio 2026'!$F$4:$F$749,$G243,'[1]SIIF 30 de Junio 2026'!$G$4:$G$749,$H243,'[1]SIIF 30 de Junio 2026'!$H$4:$H$749,$I243,'[1]SIIF 30 de Junio 2026'!$I$4:$I$749,$J243,'[1]SIIF 30 de Junio 2026'!$J$4:$J$749,$K243,'[1]SIIF 30 de Junio 2026'!$K$4:$K$749,$L243,'[1]SIIF 30 de Junio 2026'!$L$4:$L$749,$M243,'[1]SIIF 30 de Junio 2026'!$M$4:$M$749,$N243,'[1]SIIF 30 de Junio 2026'!$N$4:$N$749,$O243)/1000000)</f>
        <v>3441.1869999999999</v>
      </c>
      <c r="X243" s="290">
        <v>0</v>
      </c>
      <c r="Y243" s="334">
        <f>(+SUMIFS('[1]SIIF 30 de Junio 2026'!$R$4:$R$749,'[1]SIIF 30 de Junio 2026'!$A$4:$A$749,$B243,'[1]SIIF 30 de Junio 2026'!$B$4:$B$749,$C243,'[1]SIIF 30 de Junio 2026'!$C$4:$C$749,$D243,'[1]SIIF 30 de Junio 2026'!$D$4:$D$749,$E243,'[1]SIIF 30 de Junio 2026'!$E$4:$E$749,$F243,'[1]SIIF 30 de Junio 2026'!$F$4:$F$749,$G243,'[1]SIIF 30 de Junio 2026'!$G$4:$G$749,$H243,'[1]SIIF 30 de Junio 2026'!$H$4:$H$749,$I243,'[1]SIIF 30 de Junio 2026'!$I$4:$I$749,$J243,'[1]SIIF 30 de Junio 2026'!$J$4:$J$749,$K243,'[1]SIIF 30 de Junio 2026'!$K$4:$K$749,$L243,'[1]SIIF 30 de Junio 2026'!$L$4:$L$749,$M243,'[1]SIIF 30 de Junio 2026'!$M$4:$M$749,$N243,'[1]SIIF 30 de Junio 2026'!$N$4:$N$749,$O243)/1000000)</f>
        <v>0</v>
      </c>
      <c r="Z243" s="290"/>
      <c r="AA243" s="334">
        <f>(+SUMIFS('[1]SIIF 30 de Junio 2026'!$Q$4:$Q$749,'[1]SIIF 30 de Junio 2026'!$A$4:$A$749,$B243,'[1]SIIF 30 de Junio 2026'!$B$4:$B$749,$C243,'[1]SIIF 30 de Junio 2026'!$C$4:$C$749,$D243,'[1]SIIF 30 de Junio 2026'!$D$4:$D$749,$E243,'[1]SIIF 30 de Junio 2026'!$E$4:$E$749,$F243,'[1]SIIF 30 de Junio 2026'!$F$4:$F$749,$G243,'[1]SIIF 30 de Junio 2026'!$G$4:$G$749,$H243,'[1]SIIF 30 de Junio 2026'!$H$4:$H$749,$I243,'[1]SIIF 30 de Junio 2026'!$I$4:$I$749,$J243,'[1]SIIF 30 de Junio 2026'!$J$4:$J$749,$K243,'[1]SIIF 30 de Junio 2026'!$K$4:$K$749,$L243,'[1]SIIF 30 de Junio 2026'!$L$4:$L$749,$M243,'[1]SIIF 30 de Junio 2026'!$M$4:$M$749,$N243,'[1]SIIF 30 de Junio 2026'!$N$4:$N$749,$O243)/1000000)</f>
        <v>0</v>
      </c>
      <c r="AB243" s="290"/>
      <c r="AC243" s="290"/>
      <c r="AD243" s="397">
        <f>W243-Y243+AA243</f>
        <v>3441.1869999999999</v>
      </c>
      <c r="AE243" s="334">
        <f>(+SUMIFS('[1]SIIF 30 de Junio 2026'!$T$4:$T$749,'[1]SIIF 30 de Junio 2026'!$A$4:$A$749,$B243,'[1]SIIF 30 de Junio 2026'!$B$4:$B$749,$C243,'[1]SIIF 30 de Junio 2026'!$C$4:$C$749,$D243,'[1]SIIF 30 de Junio 2026'!$D$4:$D$749,$E243,'[1]SIIF 30 de Junio 2026'!$E$4:$E$749,$F243,'[1]SIIF 30 de Junio 2026'!$F$4:$F$749,$G243,'[1]SIIF 30 de Junio 2026'!$G$4:$G$749,$H243,'[1]SIIF 30 de Junio 2026'!$H$4:$H$749,$I243,'[1]SIIF 30 de Junio 2026'!$I$4:$I$749,$J243,'[1]SIIF 30 de Junio 2026'!$J$4:$J$749,$K243,'[1]SIIF 30 de Junio 2026'!$K$4:$K$749,$L243,'[1]SIIF 30 de Junio 2026'!$L$4:$L$749,$M243,'[1]SIIF 30 de Junio 2026'!$M$4:$M$749,$N243,'[1]SIIF 30 de Junio 2026'!$N$4:$N$749,$O243)/1000000)</f>
        <v>2192.5790000000002</v>
      </c>
      <c r="AF243" s="334">
        <f>(+SUMIFS('[1]SIIF 30 de Junio 2026'!$U$4:$U$749,'[1]SIIF 30 de Junio 2026'!$A$4:$A$749,$B243,'[1]SIIF 30 de Junio 2026'!$B$4:$B$749,$C243,'[1]SIIF 30 de Junio 2026'!$C$4:$C$749,$D243,'[1]SIIF 30 de Junio 2026'!$D$4:$D$749,$E243,'[1]SIIF 30 de Junio 2026'!$E$4:$E$749,$F243,'[1]SIIF 30 de Junio 2026'!$F$4:$F$749,$G243,'[1]SIIF 30 de Junio 2026'!$G$4:$G$749,$H243,'[1]SIIF 30 de Junio 2026'!$H$4:$H$749,$I243,'[1]SIIF 30 de Junio 2026'!$I$4:$I$749,$J243,'[1]SIIF 30 de Junio 2026'!$J$4:$J$749,$K243,'[1]SIIF 30 de Junio 2026'!$K$4:$K$749,$L243,'[1]SIIF 30 de Junio 2026'!$L$4:$L$749,$M243,'[1]SIIF 30 de Junio 2026'!$M$4:$M$749,$N243,'[1]SIIF 30 de Junio 2026'!$N$4:$N$749,$O243)/1000000)</f>
        <v>787.95799999999997</v>
      </c>
      <c r="AG243" s="334">
        <f t="shared" si="667"/>
        <v>460.64999999999975</v>
      </c>
      <c r="AH243" s="397">
        <f>+SUMIFS('[1]SIIF 30 de Junio 2026'!$W$4:$W$749,'[1]SIIF 30 de Junio 2026'!$A$4:$A$749,$B243,'[1]SIIF 30 de Junio 2026'!$B$4:$B$749,$C243,'[1]SIIF 30 de Junio 2026'!$C$4:$C$749,$D243,'[1]SIIF 30 de Junio 2026'!$D$4:$D$749,$E243,'[1]SIIF 30 de Junio 2026'!$E$4:$E$749,$F243,'[1]SIIF 30 de Junio 2026'!$F$4:$F$749,$G243,'[1]SIIF 30 de Junio 2026'!$G$4:$G$749,$H243,'[1]SIIF 30 de Junio 2026'!$H$4:$H$749,$I243,'[1]SIIF 30 de Junio 2026'!$I$4:$I$749,$J243,'[1]SIIF 30 de Junio 2026'!$J$4:$J$749,$K243,'[1]SIIF 30 de Junio 2026'!$K$4:$K$749,$L243,'[1]SIIF 30 de Junio 2026'!$L$4:$L$749,$M243,'[1]SIIF 30 de Junio 2026'!$M$4:$M$749,$N243,'[1]SIIF 30 de Junio 2026'!$N$4:$N$749,$O243)/1000000</f>
        <v>473.74223699999999</v>
      </c>
      <c r="AI243" s="173">
        <f t="shared" si="655"/>
        <v>0.13766826301505847</v>
      </c>
      <c r="AJ243" s="212"/>
      <c r="AK243" s="240">
        <f>INDEX(CC243:CN243,MATCH($W$1,$CC$86:$CN$86,0))</f>
        <v>557.120046909091</v>
      </c>
      <c r="AL243" s="172">
        <f>+AH243-AK243</f>
        <v>-83.377809909091013</v>
      </c>
      <c r="AM243" s="166">
        <f t="shared" si="656"/>
        <v>0.16189763791072415</v>
      </c>
      <c r="AN243" s="397">
        <f>+SUMIFS('[1]SIIF 30 de Junio 2026'!$X$4:$X$749,'[1]SIIF 30 de Junio 2026'!$A$4:$A$749,$B243,'[1]SIIF 30 de Junio 2026'!$B$4:$B$749,$C243,'[1]SIIF 30 de Junio 2026'!$C$4:$C$749,$D243,'[1]SIIF 30 de Junio 2026'!$D$4:$D$749,$E243,'[1]SIIF 30 de Junio 2026'!$E$4:$E$749,$F243,'[1]SIIF 30 de Junio 2026'!$F$4:$F$749,$G243,'[1]SIIF 30 de Junio 2026'!$G$4:$G$749,$H243,'[1]SIIF 30 de Junio 2026'!$H$4:$H$749,$I243,'[1]SIIF 30 de Junio 2026'!$I$4:$I$749,$J243,'[1]SIIF 30 de Junio 2026'!$J$4:$J$749,$K243,'[1]SIIF 30 de Junio 2026'!$K$4:$K$749,$L243,'[1]SIIF 30 de Junio 2026'!$L$4:$L$749,$M243,'[1]SIIF 30 de Junio 2026'!$M$4:$M$749,$N243,'[1]SIIF 30 de Junio 2026'!$N$4:$N$749,$O243)/1000000</f>
        <v>446.23989699999998</v>
      </c>
      <c r="AO243" s="173">
        <f t="shared" si="657"/>
        <v>0.12967615447809142</v>
      </c>
      <c r="AP243" s="212"/>
      <c r="AQ243" s="240">
        <f>INDEX(CP243:DA243,MATCH($W$1,$CP$86:$DA$86,0))</f>
        <v>533.28565366666658</v>
      </c>
      <c r="AR243" s="172">
        <f>+AN243-AQ243</f>
        <v>-87.045756666666591</v>
      </c>
      <c r="AS243" s="166">
        <f t="shared" si="658"/>
        <v>0.15497142517005516</v>
      </c>
      <c r="AT243" s="397">
        <f>+SUMIFS('[1]SIIF 30 de Junio 2026'!$Z$4:$Z$749,'[1]SIIF 30 de Junio 2026'!$A$4:$A$749,$B243,'[1]SIIF 30 de Junio 2026'!$B$4:$B$749,$C243,'[1]SIIF 30 de Junio 2026'!$C$4:$C$749,$D243,'[1]SIIF 30 de Junio 2026'!$D$4:$D$749,$E243,'[1]SIIF 30 de Junio 2026'!$E$4:$E$749,$F243,'[1]SIIF 30 de Junio 2026'!$F$4:$F$749,$G243,'[1]SIIF 30 de Junio 2026'!$G$4:$G$749,$H243,'[1]SIIF 30 de Junio 2026'!$H$4:$H$749,$I243,'[1]SIIF 30 de Junio 2026'!$I$4:$I$749,$J243,'[1]SIIF 30 de Junio 2026'!$J$4:$J$749,$K243,'[1]SIIF 30 de Junio 2026'!$K$4:$K$749,$L243,'[1]SIIF 30 de Junio 2026'!$L$4:$L$749,$M243,'[1]SIIF 30 de Junio 2026'!$M$4:$M$749,$N243,'[1]SIIF 30 de Junio 2026'!$N$4:$N$749,$O243)/1000000</f>
        <v>446.23989699999998</v>
      </c>
      <c r="AU243" s="173">
        <f t="shared" si="659"/>
        <v>0.12967615447809142</v>
      </c>
      <c r="AV243" s="397">
        <f>+AD243-AH243</f>
        <v>2967.444763</v>
      </c>
      <c r="AW243" s="332">
        <f>+AH243-AN243</f>
        <v>27.502340000000004</v>
      </c>
      <c r="AX243" s="333">
        <f t="shared" si="668"/>
        <v>2994.947103</v>
      </c>
      <c r="AY243" s="366"/>
      <c r="AZ243" s="186">
        <f>AD243*AS243</f>
        <v>533.28565366666658</v>
      </c>
      <c r="BA243" s="168">
        <f t="shared" si="660"/>
        <v>0.83677461400250785</v>
      </c>
      <c r="BC243" s="252">
        <v>2.6082594755821177E-2</v>
      </c>
      <c r="BD243" s="246">
        <v>4.4527681344204255E-2</v>
      </c>
      <c r="BE243" s="246">
        <v>6.2972767932587326E-2</v>
      </c>
      <c r="BF243" s="246">
        <v>8.1417854520970404E-2</v>
      </c>
      <c r="BG243" s="246">
        <v>9.9862941109353481E-2</v>
      </c>
      <c r="BH243" s="246">
        <v>0.16189763791072415</v>
      </c>
      <c r="BI243" s="246">
        <v>0.18034272449910721</v>
      </c>
      <c r="BJ243" s="246">
        <v>0.3214864612916204</v>
      </c>
      <c r="BK243" s="246">
        <v>0.90107513002186335</v>
      </c>
      <c r="BL243" s="246">
        <v>0.96310982682323398</v>
      </c>
      <c r="BM243" s="246">
        <v>0.98155491341161694</v>
      </c>
      <c r="BN243" s="246">
        <v>1</v>
      </c>
      <c r="BP243" s="246">
        <v>1.5269756046387481E-2</v>
      </c>
      <c r="BQ243" s="246">
        <v>3.3450231756270918E-2</v>
      </c>
      <c r="BR243" s="246">
        <v>5.2711991337097724E-2</v>
      </c>
      <c r="BS243" s="246">
        <v>7.1973750917924531E-2</v>
      </c>
      <c r="BT243" s="246">
        <v>9.1235510498751338E-2</v>
      </c>
      <c r="BU243" s="246">
        <v>0.15497142517005516</v>
      </c>
      <c r="BV243" s="246">
        <v>0.17480399970514049</v>
      </c>
      <c r="BW243" s="246">
        <v>0.19406575928596728</v>
      </c>
      <c r="BX243" s="246">
        <v>0.21332751886679407</v>
      </c>
      <c r="BY243" s="246">
        <v>0.39887753886473859</v>
      </c>
      <c r="BZ243" s="246">
        <v>0.97928288058742519</v>
      </c>
      <c r="CA243" s="246">
        <v>1</v>
      </c>
      <c r="CC243" s="452">
        <f t="shared" si="672"/>
        <v>89.755086000000006</v>
      </c>
      <c r="CD243" s="452">
        <f t="shared" si="669"/>
        <v>153.22807818181818</v>
      </c>
      <c r="CE243" s="452">
        <f t="shared" si="669"/>
        <v>216.70107036363638</v>
      </c>
      <c r="CF243" s="452">
        <f t="shared" si="669"/>
        <v>280.17406254545455</v>
      </c>
      <c r="CG243" s="452">
        <f t="shared" si="669"/>
        <v>343.64705472727275</v>
      </c>
      <c r="CH243" s="452">
        <f t="shared" si="669"/>
        <v>557.120046909091</v>
      </c>
      <c r="CI243" s="452">
        <f t="shared" si="669"/>
        <v>620.59303909090909</v>
      </c>
      <c r="CJ243" s="452">
        <f t="shared" si="670"/>
        <v>1106.2950312727273</v>
      </c>
      <c r="CK243" s="452">
        <f t="shared" si="670"/>
        <v>3100.7680234545455</v>
      </c>
      <c r="CL243" s="452">
        <f t="shared" si="670"/>
        <v>3314.2410156363635</v>
      </c>
      <c r="CM243" s="452">
        <f t="shared" si="670"/>
        <v>3377.7140078181815</v>
      </c>
      <c r="CN243" s="452">
        <f t="shared" si="670"/>
        <v>3441.1869999999994</v>
      </c>
      <c r="CP243" s="453">
        <f t="shared" si="671"/>
        <v>52.546086000000003</v>
      </c>
      <c r="CQ243" s="453">
        <f t="shared" si="671"/>
        <v>115.10850266666665</v>
      </c>
      <c r="CR243" s="453">
        <f t="shared" si="671"/>
        <v>181.3918193333333</v>
      </c>
      <c r="CS243" s="453">
        <f t="shared" si="671"/>
        <v>247.67513599999998</v>
      </c>
      <c r="CT243" s="453">
        <f t="shared" si="671"/>
        <v>313.95845266666663</v>
      </c>
      <c r="CU243" s="453">
        <f t="shared" si="671"/>
        <v>533.28565366666658</v>
      </c>
      <c r="CV243" s="453">
        <f t="shared" si="671"/>
        <v>601.53325133333328</v>
      </c>
      <c r="CW243" s="453">
        <f t="shared" si="671"/>
        <v>667.81656799999985</v>
      </c>
      <c r="CX243" s="453">
        <f t="shared" si="671"/>
        <v>734.09988466666653</v>
      </c>
      <c r="CY243" s="453">
        <f t="shared" si="671"/>
        <v>1372.6122013333334</v>
      </c>
      <c r="CZ243" s="453">
        <f t="shared" si="671"/>
        <v>3369.8955179999998</v>
      </c>
      <c r="DA243" s="453">
        <f t="shared" si="671"/>
        <v>3441.1869999999999</v>
      </c>
      <c r="DC243" s="452">
        <v>89755086</v>
      </c>
      <c r="DD243" s="453">
        <v>153228078.18181819</v>
      </c>
      <c r="DE243" s="453">
        <v>216701070.36363637</v>
      </c>
      <c r="DF243" s="453">
        <v>280174062.54545456</v>
      </c>
      <c r="DG243" s="453">
        <v>343647054.72727275</v>
      </c>
      <c r="DH243" s="453">
        <v>557120046.909091</v>
      </c>
      <c r="DI243" s="453">
        <v>620593039.09090912</v>
      </c>
      <c r="DJ243" s="453">
        <v>1106295031.2727273</v>
      </c>
      <c r="DK243" s="453">
        <v>3100768023.4545455</v>
      </c>
      <c r="DL243" s="453">
        <v>3314241015.6363635</v>
      </c>
      <c r="DM243" s="453">
        <v>3377714007.8181815</v>
      </c>
      <c r="DN243" s="453">
        <v>3441186999.9999995</v>
      </c>
      <c r="DP243" s="453">
        <v>52546086</v>
      </c>
      <c r="DQ243" s="453">
        <v>115108502.66666666</v>
      </c>
      <c r="DR243" s="453">
        <v>181391819.33333331</v>
      </c>
      <c r="DS243" s="453">
        <v>247675135.99999997</v>
      </c>
      <c r="DT243" s="453">
        <v>313958452.66666663</v>
      </c>
      <c r="DU243" s="453">
        <v>533285653.66666663</v>
      </c>
      <c r="DV243" s="453">
        <v>601533251.33333325</v>
      </c>
      <c r="DW243" s="453">
        <v>667816567.99999988</v>
      </c>
      <c r="DX243" s="453">
        <v>734099884.66666651</v>
      </c>
      <c r="DY243" s="453">
        <v>1372612201.3333333</v>
      </c>
      <c r="DZ243" s="453">
        <v>3369895518</v>
      </c>
      <c r="EA243" s="453">
        <v>3441187000</v>
      </c>
      <c r="EC243" s="452">
        <v>1000000</v>
      </c>
      <c r="ED243" s="453">
        <v>1000000</v>
      </c>
      <c r="EE243" s="453">
        <v>1000000</v>
      </c>
      <c r="EF243" s="453">
        <v>1000000</v>
      </c>
      <c r="EG243" s="453">
        <v>1000000</v>
      </c>
      <c r="EH243" s="453">
        <v>1000000</v>
      </c>
      <c r="EI243" s="453">
        <v>1000000</v>
      </c>
      <c r="EJ243" s="453">
        <v>1000000</v>
      </c>
      <c r="EK243" s="453">
        <v>1000000</v>
      </c>
      <c r="EL243" s="453">
        <v>1000000</v>
      </c>
      <c r="EM243" s="453">
        <v>1000000</v>
      </c>
      <c r="EN243" s="453">
        <v>1000000</v>
      </c>
      <c r="EP243" s="453">
        <v>1000000</v>
      </c>
      <c r="EQ243" s="453">
        <v>1000000</v>
      </c>
      <c r="ER243" s="453">
        <v>1000000</v>
      </c>
      <c r="ES243" s="453">
        <v>1000000</v>
      </c>
      <c r="ET243" s="453">
        <v>1000000</v>
      </c>
      <c r="EU243" s="453">
        <v>1000000</v>
      </c>
      <c r="EV243" s="453">
        <v>1000000</v>
      </c>
      <c r="EW243" s="453">
        <v>1000000</v>
      </c>
      <c r="EX243" s="453">
        <v>1000000</v>
      </c>
      <c r="EY243" s="453">
        <v>1000000</v>
      </c>
      <c r="EZ243" s="453">
        <v>1000000</v>
      </c>
      <c r="FA243" s="453">
        <v>1000000</v>
      </c>
    </row>
    <row r="244" spans="1:157" ht="20.25" customHeight="1">
      <c r="B244" s="1" t="s">
        <v>192</v>
      </c>
      <c r="C244" s="1" t="s">
        <v>193</v>
      </c>
      <c r="D244" s="1" t="s">
        <v>161</v>
      </c>
      <c r="E244" s="1" t="s">
        <v>162</v>
      </c>
      <c r="F244" s="1">
        <v>5</v>
      </c>
      <c r="G244" s="1" t="s">
        <v>161</v>
      </c>
      <c r="H244" s="1" t="s">
        <v>161</v>
      </c>
      <c r="I244" s="1" t="s">
        <v>161</v>
      </c>
      <c r="J244" s="1" t="s">
        <v>161</v>
      </c>
      <c r="K244" s="1" t="s">
        <v>161</v>
      </c>
      <c r="L244" s="1" t="s">
        <v>161</v>
      </c>
      <c r="M244" s="1" t="s">
        <v>161</v>
      </c>
      <c r="N244" s="1" t="s">
        <v>161</v>
      </c>
      <c r="O244" s="1" t="s">
        <v>161</v>
      </c>
      <c r="T244" s="291" t="s">
        <v>167</v>
      </c>
      <c r="U244" s="388"/>
      <c r="V244" s="170" t="s">
        <v>167</v>
      </c>
      <c r="W244" s="334">
        <f>(+SUMIFS('[1]SIIF 30 de Junio 2026'!$P$4:$P$749,'[1]SIIF 30 de Junio 2026'!$A$4:$A$749,$B244,'[1]SIIF 30 de Junio 2026'!$B$4:$B$749,$C244,'[1]SIIF 30 de Junio 2026'!$C$4:$C$749,$D244,'[1]SIIF 30 de Junio 2026'!$D$4:$D$749,$E244,'[1]SIIF 30 de Junio 2026'!$E$4:$E$749,$F244,'[1]SIIF 30 de Junio 2026'!$F$4:$F$749,$G244,'[1]SIIF 30 de Junio 2026'!$G$4:$G$749,$H244,'[1]SIIF 30 de Junio 2026'!$H$4:$H$749,$I244,'[1]SIIF 30 de Junio 2026'!$I$4:$I$749,$J244,'[1]SIIF 30 de Junio 2026'!$J$4:$J$749,$K244,'[1]SIIF 30 de Junio 2026'!$K$4:$K$749,$L244,'[1]SIIF 30 de Junio 2026'!$L$4:$L$749,$M244,'[1]SIIF 30 de Junio 2026'!$M$4:$M$749,$N244,'[1]SIIF 30 de Junio 2026'!$N$4:$N$749,$O244)/1000000)</f>
        <v>0</v>
      </c>
      <c r="X244" s="290">
        <v>0</v>
      </c>
      <c r="Y244" s="334">
        <f>(+SUMIFS('[1]SIIF 30 de Junio 2026'!$R$4:$R$749,'[1]SIIF 30 de Junio 2026'!$A$4:$A$749,$B244,'[1]SIIF 30 de Junio 2026'!$B$4:$B$749,$C244,'[1]SIIF 30 de Junio 2026'!$C$4:$C$749,$D244,'[1]SIIF 30 de Junio 2026'!$D$4:$D$749,$E244,'[1]SIIF 30 de Junio 2026'!$E$4:$E$749,$F244,'[1]SIIF 30 de Junio 2026'!$F$4:$F$749,$G244,'[1]SIIF 30 de Junio 2026'!$G$4:$G$749,$H244,'[1]SIIF 30 de Junio 2026'!$H$4:$H$749,$I244,'[1]SIIF 30 de Junio 2026'!$I$4:$I$749,$J244,'[1]SIIF 30 de Junio 2026'!$J$4:$J$749,$K244,'[1]SIIF 30 de Junio 2026'!$K$4:$K$749,$L244,'[1]SIIF 30 de Junio 2026'!$L$4:$L$749,$M244,'[1]SIIF 30 de Junio 2026'!$M$4:$M$749,$N244,'[1]SIIF 30 de Junio 2026'!$N$4:$N$749,$O244)/1000000)</f>
        <v>0</v>
      </c>
      <c r="Z244" s="290"/>
      <c r="AA244" s="334">
        <f>(+SUMIFS('[1]SIIF 30 de Junio 2026'!$Q$4:$Q$749,'[1]SIIF 30 de Junio 2026'!$A$4:$A$749,$B244,'[1]SIIF 30 de Junio 2026'!$B$4:$B$749,$C244,'[1]SIIF 30 de Junio 2026'!$C$4:$C$749,$D244,'[1]SIIF 30 de Junio 2026'!$D$4:$D$749,$E244,'[1]SIIF 30 de Junio 2026'!$E$4:$E$749,$F244,'[1]SIIF 30 de Junio 2026'!$F$4:$F$749,$G244,'[1]SIIF 30 de Junio 2026'!$G$4:$G$749,$H244,'[1]SIIF 30 de Junio 2026'!$H$4:$H$749,$I244,'[1]SIIF 30 de Junio 2026'!$I$4:$I$749,$J244,'[1]SIIF 30 de Junio 2026'!$J$4:$J$749,$K244,'[1]SIIF 30 de Junio 2026'!$K$4:$K$749,$L244,'[1]SIIF 30 de Junio 2026'!$L$4:$L$749,$M244,'[1]SIIF 30 de Junio 2026'!$M$4:$M$749,$N244,'[1]SIIF 30 de Junio 2026'!$N$4:$N$749,$O244)/1000000)</f>
        <v>0</v>
      </c>
      <c r="AB244" s="290"/>
      <c r="AC244" s="290"/>
      <c r="AD244" s="397">
        <f>W244-Y244+AA244</f>
        <v>0</v>
      </c>
      <c r="AE244" s="334">
        <f>(+SUMIFS('[1]SIIF 30 de Junio 2026'!$T$4:$T$749,'[1]SIIF 30 de Junio 2026'!$A$4:$A$749,$B244,'[1]SIIF 30 de Junio 2026'!$B$4:$B$749,$C244,'[1]SIIF 30 de Junio 2026'!$C$4:$C$749,$D244,'[1]SIIF 30 de Junio 2026'!$D$4:$D$749,$E244,'[1]SIIF 30 de Junio 2026'!$E$4:$E$749,$F244,'[1]SIIF 30 de Junio 2026'!$F$4:$F$749,$G244,'[1]SIIF 30 de Junio 2026'!$G$4:$G$749,$H244,'[1]SIIF 30 de Junio 2026'!$H$4:$H$749,$I244,'[1]SIIF 30 de Junio 2026'!$I$4:$I$749,$J244,'[1]SIIF 30 de Junio 2026'!$J$4:$J$749,$K244,'[1]SIIF 30 de Junio 2026'!$K$4:$K$749,$L244,'[1]SIIF 30 de Junio 2026'!$L$4:$L$749,$M244,'[1]SIIF 30 de Junio 2026'!$M$4:$M$749,$N244,'[1]SIIF 30 de Junio 2026'!$N$4:$N$749,$O244)/1000000)</f>
        <v>0</v>
      </c>
      <c r="AF244" s="334">
        <f>(+SUMIFS('[1]SIIF 30 de Junio 2026'!$U$4:$U$749,'[1]SIIF 30 de Junio 2026'!$A$4:$A$749,$B244,'[1]SIIF 30 de Junio 2026'!$B$4:$B$749,$C244,'[1]SIIF 30 de Junio 2026'!$C$4:$C$749,$D244,'[1]SIIF 30 de Junio 2026'!$D$4:$D$749,$E244,'[1]SIIF 30 de Junio 2026'!$E$4:$E$749,$F244,'[1]SIIF 30 de Junio 2026'!$F$4:$F$749,$G244,'[1]SIIF 30 de Junio 2026'!$G$4:$G$749,$H244,'[1]SIIF 30 de Junio 2026'!$H$4:$H$749,$I244,'[1]SIIF 30 de Junio 2026'!$I$4:$I$749,$J244,'[1]SIIF 30 de Junio 2026'!$J$4:$J$749,$K244,'[1]SIIF 30 de Junio 2026'!$K$4:$K$749,$L244,'[1]SIIF 30 de Junio 2026'!$L$4:$L$749,$M244,'[1]SIIF 30 de Junio 2026'!$M$4:$M$749,$N244,'[1]SIIF 30 de Junio 2026'!$N$4:$N$749,$O244)/1000000)</f>
        <v>0</v>
      </c>
      <c r="AG244" s="334">
        <f t="shared" si="667"/>
        <v>0</v>
      </c>
      <c r="AH244" s="397">
        <f>+SUMIFS('[1]SIIF 30 de Junio 2026'!$W$4:$W$749,'[1]SIIF 30 de Junio 2026'!$A$4:$A$749,$B244,'[1]SIIF 30 de Junio 2026'!$B$4:$B$749,$C244,'[1]SIIF 30 de Junio 2026'!$C$4:$C$749,$D244,'[1]SIIF 30 de Junio 2026'!$D$4:$D$749,$E244,'[1]SIIF 30 de Junio 2026'!$E$4:$E$749,$F244,'[1]SIIF 30 de Junio 2026'!$F$4:$F$749,$G244,'[1]SIIF 30 de Junio 2026'!$G$4:$G$749,$H244,'[1]SIIF 30 de Junio 2026'!$H$4:$H$749,$I244,'[1]SIIF 30 de Junio 2026'!$I$4:$I$749,$J244,'[1]SIIF 30 de Junio 2026'!$J$4:$J$749,$K244,'[1]SIIF 30 de Junio 2026'!$K$4:$K$749,$L244,'[1]SIIF 30 de Junio 2026'!$L$4:$L$749,$M244,'[1]SIIF 30 de Junio 2026'!$M$4:$M$749,$N244,'[1]SIIF 30 de Junio 2026'!$N$4:$N$749,$O244)/1000000</f>
        <v>0</v>
      </c>
      <c r="AI244" s="173">
        <f>IFERROR(+AH244/AD244,0)</f>
        <v>0</v>
      </c>
      <c r="AJ244" s="212"/>
      <c r="AK244" s="240">
        <f>INDEX(CC244:CN244,MATCH($W$1,$CC$86:$CN$86,0))</f>
        <v>0</v>
      </c>
      <c r="AL244" s="172">
        <f>+AH244-AK244</f>
        <v>0</v>
      </c>
      <c r="AM244" s="166">
        <f t="shared" si="656"/>
        <v>0</v>
      </c>
      <c r="AN244" s="397">
        <f>+SUMIFS('[1]SIIF 30 de Junio 2026'!$X$4:$X$749,'[1]SIIF 30 de Junio 2026'!$A$4:$A$749,$B244,'[1]SIIF 30 de Junio 2026'!$B$4:$B$749,$C244,'[1]SIIF 30 de Junio 2026'!$C$4:$C$749,$D244,'[1]SIIF 30 de Junio 2026'!$D$4:$D$749,$E244,'[1]SIIF 30 de Junio 2026'!$E$4:$E$749,$F244,'[1]SIIF 30 de Junio 2026'!$F$4:$F$749,$G244,'[1]SIIF 30 de Junio 2026'!$G$4:$G$749,$H244,'[1]SIIF 30 de Junio 2026'!$H$4:$H$749,$I244,'[1]SIIF 30 de Junio 2026'!$I$4:$I$749,$J244,'[1]SIIF 30 de Junio 2026'!$J$4:$J$749,$K244,'[1]SIIF 30 de Junio 2026'!$K$4:$K$749,$L244,'[1]SIIF 30 de Junio 2026'!$L$4:$L$749,$M244,'[1]SIIF 30 de Junio 2026'!$M$4:$M$749,$N244,'[1]SIIF 30 de Junio 2026'!$N$4:$N$749,$O244)/1000000</f>
        <v>0</v>
      </c>
      <c r="AO244" s="173">
        <f>IFERROR(+AN244/AD244,0)</f>
        <v>0</v>
      </c>
      <c r="AP244" s="212"/>
      <c r="AQ244" s="240">
        <f>INDEX(CP244:DA244,MATCH($W$1,$CP$86:$DA$86,0))</f>
        <v>0</v>
      </c>
      <c r="AR244" s="172">
        <f>+AN244-AQ244</f>
        <v>0</v>
      </c>
      <c r="AS244" s="166">
        <f>INDEX(BP244:CA244,MATCH($W$1,$BP$86:$CA$86,0))</f>
        <v>0</v>
      </c>
      <c r="AT244" s="397">
        <f>+SUMIFS('[1]SIIF 30 de Junio 2026'!$Z$4:$Z$749,'[1]SIIF 30 de Junio 2026'!$A$4:$A$749,$B244,'[1]SIIF 30 de Junio 2026'!$B$4:$B$749,$C244,'[1]SIIF 30 de Junio 2026'!$C$4:$C$749,$D244,'[1]SIIF 30 de Junio 2026'!$D$4:$D$749,$E244,'[1]SIIF 30 de Junio 2026'!$E$4:$E$749,$F244,'[1]SIIF 30 de Junio 2026'!$F$4:$F$749,$G244,'[1]SIIF 30 de Junio 2026'!$G$4:$G$749,$H244,'[1]SIIF 30 de Junio 2026'!$H$4:$H$749,$I244,'[1]SIIF 30 de Junio 2026'!$I$4:$I$749,$J244,'[1]SIIF 30 de Junio 2026'!$J$4:$J$749,$K244,'[1]SIIF 30 de Junio 2026'!$K$4:$K$749,$L244,'[1]SIIF 30 de Junio 2026'!$L$4:$L$749,$M244,'[1]SIIF 30 de Junio 2026'!$M$4:$M$749,$N244,'[1]SIIF 30 de Junio 2026'!$N$4:$N$749,$O244)/1000000</f>
        <v>0</v>
      </c>
      <c r="AU244" s="173">
        <f>IFERROR(+AT244/AD244,0)</f>
        <v>0</v>
      </c>
      <c r="AV244" s="397">
        <f>+AD244-AH244</f>
        <v>0</v>
      </c>
      <c r="AW244" s="332">
        <f>+AH244-AN244</f>
        <v>0</v>
      </c>
      <c r="AX244" s="333">
        <f t="shared" si="668"/>
        <v>0</v>
      </c>
      <c r="AY244" s="366"/>
      <c r="AZ244" s="186">
        <f>AD244*AS244</f>
        <v>0</v>
      </c>
      <c r="BA244" s="168">
        <f t="shared" si="660"/>
        <v>1</v>
      </c>
      <c r="BC244" s="252">
        <v>0</v>
      </c>
      <c r="BD244" s="246">
        <v>0</v>
      </c>
      <c r="BE244" s="246">
        <v>0</v>
      </c>
      <c r="BF244" s="246">
        <v>0</v>
      </c>
      <c r="BG244" s="246">
        <v>0</v>
      </c>
      <c r="BH244" s="246">
        <v>0</v>
      </c>
      <c r="BI244" s="246">
        <v>0</v>
      </c>
      <c r="BJ244" s="246">
        <v>0</v>
      </c>
      <c r="BK244" s="246">
        <v>0</v>
      </c>
      <c r="BL244" s="246">
        <v>0</v>
      </c>
      <c r="BM244" s="246">
        <v>0</v>
      </c>
      <c r="BN244" s="246">
        <v>0</v>
      </c>
      <c r="BP244" s="246">
        <v>0</v>
      </c>
      <c r="BQ244" s="246">
        <v>0</v>
      </c>
      <c r="BR244" s="246">
        <v>0</v>
      </c>
      <c r="BS244" s="246">
        <v>0</v>
      </c>
      <c r="BT244" s="246">
        <v>0</v>
      </c>
      <c r="BU244" s="246">
        <v>0</v>
      </c>
      <c r="BV244" s="246">
        <v>0</v>
      </c>
      <c r="BW244" s="246">
        <v>0</v>
      </c>
      <c r="BX244" s="246">
        <v>0</v>
      </c>
      <c r="BY244" s="246">
        <v>0</v>
      </c>
      <c r="BZ244" s="246">
        <v>0</v>
      </c>
      <c r="CA244" s="246">
        <v>0</v>
      </c>
      <c r="CC244" s="452">
        <f t="shared" si="672"/>
        <v>0</v>
      </c>
      <c r="CD244" s="452">
        <f t="shared" si="669"/>
        <v>0</v>
      </c>
      <c r="CE244" s="452">
        <f t="shared" si="669"/>
        <v>0</v>
      </c>
      <c r="CF244" s="452">
        <f t="shared" si="669"/>
        <v>0</v>
      </c>
      <c r="CG244" s="452">
        <f t="shared" si="669"/>
        <v>0</v>
      </c>
      <c r="CH244" s="452">
        <f t="shared" si="669"/>
        <v>0</v>
      </c>
      <c r="CI244" s="452">
        <f t="shared" si="669"/>
        <v>0</v>
      </c>
      <c r="CJ244" s="452">
        <f t="shared" si="670"/>
        <v>0</v>
      </c>
      <c r="CK244" s="452">
        <f t="shared" si="670"/>
        <v>0</v>
      </c>
      <c r="CL244" s="452">
        <f t="shared" si="670"/>
        <v>0</v>
      </c>
      <c r="CM244" s="452">
        <f t="shared" si="670"/>
        <v>0</v>
      </c>
      <c r="CN244" s="452">
        <f t="shared" si="670"/>
        <v>0</v>
      </c>
      <c r="CP244" s="453">
        <f t="shared" si="671"/>
        <v>0</v>
      </c>
      <c r="CQ244" s="453">
        <f t="shared" si="671"/>
        <v>0</v>
      </c>
      <c r="CR244" s="453">
        <f t="shared" si="671"/>
        <v>0</v>
      </c>
      <c r="CS244" s="453">
        <f t="shared" si="671"/>
        <v>0</v>
      </c>
      <c r="CT244" s="453">
        <f t="shared" si="671"/>
        <v>0</v>
      </c>
      <c r="CU244" s="453">
        <f t="shared" si="671"/>
        <v>0</v>
      </c>
      <c r="CV244" s="453">
        <f t="shared" si="671"/>
        <v>0</v>
      </c>
      <c r="CW244" s="453">
        <f t="shared" si="671"/>
        <v>0</v>
      </c>
      <c r="CX244" s="453">
        <f t="shared" si="671"/>
        <v>0</v>
      </c>
      <c r="CY244" s="453">
        <f t="shared" si="671"/>
        <v>0</v>
      </c>
      <c r="CZ244" s="453">
        <f t="shared" si="671"/>
        <v>0</v>
      </c>
      <c r="DA244" s="453">
        <f t="shared" si="671"/>
        <v>0</v>
      </c>
      <c r="DC244" s="452">
        <v>0</v>
      </c>
      <c r="DD244" s="453">
        <v>0</v>
      </c>
      <c r="DE244" s="453">
        <v>0</v>
      </c>
      <c r="DF244" s="453">
        <v>0</v>
      </c>
      <c r="DG244" s="453">
        <v>0</v>
      </c>
      <c r="DH244" s="453">
        <v>0</v>
      </c>
      <c r="DI244" s="453">
        <v>0</v>
      </c>
      <c r="DJ244" s="453">
        <v>0</v>
      </c>
      <c r="DK244" s="453">
        <v>0</v>
      </c>
      <c r="DL244" s="453">
        <v>0</v>
      </c>
      <c r="DM244" s="453">
        <v>0</v>
      </c>
      <c r="DN244" s="453">
        <v>0</v>
      </c>
      <c r="DP244" s="453">
        <v>0</v>
      </c>
      <c r="DQ244" s="453">
        <v>0</v>
      </c>
      <c r="DR244" s="453">
        <v>0</v>
      </c>
      <c r="DS244" s="453">
        <v>0</v>
      </c>
      <c r="DT244" s="453">
        <v>0</v>
      </c>
      <c r="DU244" s="453">
        <v>0</v>
      </c>
      <c r="DV244" s="453">
        <v>0</v>
      </c>
      <c r="DW244" s="453">
        <v>0</v>
      </c>
      <c r="DX244" s="453">
        <v>0</v>
      </c>
      <c r="DY244" s="453">
        <v>0</v>
      </c>
      <c r="DZ244" s="453">
        <v>0</v>
      </c>
      <c r="EA244" s="453">
        <v>0</v>
      </c>
      <c r="EC244" s="452">
        <v>1000000</v>
      </c>
      <c r="ED244" s="453">
        <v>1000000</v>
      </c>
      <c r="EE244" s="453">
        <v>1000000</v>
      </c>
      <c r="EF244" s="453">
        <v>1000000</v>
      </c>
      <c r="EG244" s="453">
        <v>1000000</v>
      </c>
      <c r="EH244" s="453">
        <v>1000000</v>
      </c>
      <c r="EI244" s="453">
        <v>1000000</v>
      </c>
      <c r="EJ244" s="453">
        <v>1000000</v>
      </c>
      <c r="EK244" s="453">
        <v>1000000</v>
      </c>
      <c r="EL244" s="453">
        <v>1000000</v>
      </c>
      <c r="EM244" s="453">
        <v>1000000</v>
      </c>
      <c r="EN244" s="453">
        <v>1000000</v>
      </c>
      <c r="EP244" s="453">
        <v>1000000</v>
      </c>
      <c r="EQ244" s="453">
        <v>1000000</v>
      </c>
      <c r="ER244" s="453">
        <v>1000000</v>
      </c>
      <c r="ES244" s="453">
        <v>1000000</v>
      </c>
      <c r="ET244" s="453">
        <v>1000000</v>
      </c>
      <c r="EU244" s="453">
        <v>1000000</v>
      </c>
      <c r="EV244" s="453">
        <v>1000000</v>
      </c>
      <c r="EW244" s="453">
        <v>1000000</v>
      </c>
      <c r="EX244" s="453">
        <v>1000000</v>
      </c>
      <c r="EY244" s="453">
        <v>1000000</v>
      </c>
      <c r="EZ244" s="453">
        <v>1000000</v>
      </c>
      <c r="FA244" s="453">
        <v>1000000</v>
      </c>
    </row>
    <row r="245" spans="1:157" ht="35.25" customHeight="1" thickBot="1">
      <c r="B245" s="1" t="s">
        <v>192</v>
      </c>
      <c r="C245" s="1" t="s">
        <v>193</v>
      </c>
      <c r="D245" s="1" t="s">
        <v>161</v>
      </c>
      <c r="E245" s="1" t="s">
        <v>162</v>
      </c>
      <c r="F245" s="1">
        <v>8</v>
      </c>
      <c r="G245" s="1" t="s">
        <v>161</v>
      </c>
      <c r="H245" s="1" t="s">
        <v>161</v>
      </c>
      <c r="I245" s="1" t="s">
        <v>161</v>
      </c>
      <c r="J245" s="1" t="s">
        <v>161</v>
      </c>
      <c r="K245" s="1" t="s">
        <v>161</v>
      </c>
      <c r="L245" s="1" t="s">
        <v>161</v>
      </c>
      <c r="M245" s="1" t="s">
        <v>161</v>
      </c>
      <c r="N245" s="1" t="s">
        <v>161</v>
      </c>
      <c r="O245" s="1" t="s">
        <v>161</v>
      </c>
      <c r="T245" s="170" t="s">
        <v>168</v>
      </c>
      <c r="U245" s="389"/>
      <c r="V245" s="170" t="s">
        <v>168</v>
      </c>
      <c r="W245" s="334">
        <f>(+SUMIFS('[1]SIIF 30 de Junio 2026'!$P$4:$P$749,'[1]SIIF 30 de Junio 2026'!$A$4:$A$749,$B245,'[1]SIIF 30 de Junio 2026'!$B$4:$B$749,$C245,'[1]SIIF 30 de Junio 2026'!$C$4:$C$749,$D245,'[1]SIIF 30 de Junio 2026'!$D$4:$D$749,$E245,'[1]SIIF 30 de Junio 2026'!$E$4:$E$749,$F245,'[1]SIIF 30 de Junio 2026'!$F$4:$F$749,$G245,'[1]SIIF 30 de Junio 2026'!$G$4:$G$749,$H245,'[1]SIIF 30 de Junio 2026'!$H$4:$H$749,$I245,'[1]SIIF 30 de Junio 2026'!$I$4:$I$749,$J245,'[1]SIIF 30 de Junio 2026'!$J$4:$J$749,$K245,'[1]SIIF 30 de Junio 2026'!$K$4:$K$749,$L245,'[1]SIIF 30 de Junio 2026'!$L$4:$L$749,$M245,'[1]SIIF 30 de Junio 2026'!$M$4:$M$749,$N245,'[1]SIIF 30 de Junio 2026'!$N$4:$N$749,$O245)/1000000)</f>
        <v>921.5</v>
      </c>
      <c r="X245" s="290">
        <v>0</v>
      </c>
      <c r="Y245" s="334">
        <f>(+SUMIFS('[1]SIIF 30 de Junio 2026'!$R$4:$R$749,'[1]SIIF 30 de Junio 2026'!$A$4:$A$749,$B245,'[1]SIIF 30 de Junio 2026'!$B$4:$B$749,$C245,'[1]SIIF 30 de Junio 2026'!$C$4:$C$749,$D245,'[1]SIIF 30 de Junio 2026'!$D$4:$D$749,$E245,'[1]SIIF 30 de Junio 2026'!$E$4:$E$749,$F245,'[1]SIIF 30 de Junio 2026'!$F$4:$F$749,$G245,'[1]SIIF 30 de Junio 2026'!$G$4:$G$749,$H245,'[1]SIIF 30 de Junio 2026'!$H$4:$H$749,$I245,'[1]SIIF 30 de Junio 2026'!$I$4:$I$749,$J245,'[1]SIIF 30 de Junio 2026'!$J$4:$J$749,$K245,'[1]SIIF 30 de Junio 2026'!$K$4:$K$749,$L245,'[1]SIIF 30 de Junio 2026'!$L$4:$L$749,$M245,'[1]SIIF 30 de Junio 2026'!$M$4:$M$749,$N245,'[1]SIIF 30 de Junio 2026'!$N$4:$N$749,$O245)/1000000)</f>
        <v>0</v>
      </c>
      <c r="Z245" s="290"/>
      <c r="AA245" s="334">
        <f>(+SUMIFS('[1]SIIF 30 de Junio 2026'!$Q$4:$Q$749,'[1]SIIF 30 de Junio 2026'!$A$4:$A$749,$B245,'[1]SIIF 30 de Junio 2026'!$B$4:$B$749,$C245,'[1]SIIF 30 de Junio 2026'!$C$4:$C$749,$D245,'[1]SIIF 30 de Junio 2026'!$D$4:$D$749,$E245,'[1]SIIF 30 de Junio 2026'!$E$4:$E$749,$F245,'[1]SIIF 30 de Junio 2026'!$F$4:$F$749,$G245,'[1]SIIF 30 de Junio 2026'!$G$4:$G$749,$H245,'[1]SIIF 30 de Junio 2026'!$H$4:$H$749,$I245,'[1]SIIF 30 de Junio 2026'!$I$4:$I$749,$J245,'[1]SIIF 30 de Junio 2026'!$J$4:$J$749,$K245,'[1]SIIF 30 de Junio 2026'!$K$4:$K$749,$L245,'[1]SIIF 30 de Junio 2026'!$L$4:$L$749,$M245,'[1]SIIF 30 de Junio 2026'!$M$4:$M$749,$N245,'[1]SIIF 30 de Junio 2026'!$N$4:$N$749,$O245)/1000000)</f>
        <v>0</v>
      </c>
      <c r="AB245" s="290"/>
      <c r="AC245" s="290"/>
      <c r="AD245" s="397">
        <f>W245-Y245+AA245</f>
        <v>921.5</v>
      </c>
      <c r="AE245" s="334">
        <f>(+SUMIFS('[1]SIIF 30 de Junio 2026'!$T$4:$T$749,'[1]SIIF 30 de Junio 2026'!$A$4:$A$749,$B245,'[1]SIIF 30 de Junio 2026'!$B$4:$B$749,$C245,'[1]SIIF 30 de Junio 2026'!$C$4:$C$749,$D245,'[1]SIIF 30 de Junio 2026'!$D$4:$D$749,$E245,'[1]SIIF 30 de Junio 2026'!$E$4:$E$749,$F245,'[1]SIIF 30 de Junio 2026'!$F$4:$F$749,$G245,'[1]SIIF 30 de Junio 2026'!$G$4:$G$749,$H245,'[1]SIIF 30 de Junio 2026'!$H$4:$H$749,$I245,'[1]SIIF 30 de Junio 2026'!$I$4:$I$749,$J245,'[1]SIIF 30 de Junio 2026'!$J$4:$J$749,$K245,'[1]SIIF 30 de Junio 2026'!$K$4:$K$749,$L245,'[1]SIIF 30 de Junio 2026'!$L$4:$L$749,$M245,'[1]SIIF 30 de Junio 2026'!$M$4:$M$749,$N245,'[1]SIIF 30 de Junio 2026'!$N$4:$N$749,$O245)/1000000)</f>
        <v>0</v>
      </c>
      <c r="AF245" s="334">
        <f>(+SUMIFS('[1]SIIF 30 de Junio 2026'!$U$4:$U$749,'[1]SIIF 30 de Junio 2026'!$A$4:$A$749,$B245,'[1]SIIF 30 de Junio 2026'!$B$4:$B$749,$C245,'[1]SIIF 30 de Junio 2026'!$C$4:$C$749,$D245,'[1]SIIF 30 de Junio 2026'!$D$4:$D$749,$E245,'[1]SIIF 30 de Junio 2026'!$E$4:$E$749,$F245,'[1]SIIF 30 de Junio 2026'!$F$4:$F$749,$G245,'[1]SIIF 30 de Junio 2026'!$G$4:$G$749,$H245,'[1]SIIF 30 de Junio 2026'!$H$4:$H$749,$I245,'[1]SIIF 30 de Junio 2026'!$I$4:$I$749,$J245,'[1]SIIF 30 de Junio 2026'!$J$4:$J$749,$K245,'[1]SIIF 30 de Junio 2026'!$K$4:$K$749,$L245,'[1]SIIF 30 de Junio 2026'!$L$4:$L$749,$M245,'[1]SIIF 30 de Junio 2026'!$M$4:$M$749,$N245,'[1]SIIF 30 de Junio 2026'!$N$4:$N$749,$O245)/1000000)</f>
        <v>300.95699999999999</v>
      </c>
      <c r="AG245" s="334">
        <f t="shared" si="667"/>
        <v>620.54300000000001</v>
      </c>
      <c r="AH245" s="397">
        <f>+SUMIFS('[1]SIIF 30 de Junio 2026'!$W$4:$W$749,'[1]SIIF 30 de Junio 2026'!$A$4:$A$749,$B245,'[1]SIIF 30 de Junio 2026'!$B$4:$B$749,$C245,'[1]SIIF 30 de Junio 2026'!$C$4:$C$749,$D245,'[1]SIIF 30 de Junio 2026'!$D$4:$D$749,$E245,'[1]SIIF 30 de Junio 2026'!$E$4:$E$749,$F245,'[1]SIIF 30 de Junio 2026'!$F$4:$F$749,$G245,'[1]SIIF 30 de Junio 2026'!$G$4:$G$749,$H245,'[1]SIIF 30 de Junio 2026'!$H$4:$H$749,$I245,'[1]SIIF 30 de Junio 2026'!$I$4:$I$749,$J245,'[1]SIIF 30 de Junio 2026'!$J$4:$J$749,$K245,'[1]SIIF 30 de Junio 2026'!$K$4:$K$749,$L245,'[1]SIIF 30 de Junio 2026'!$L$4:$L$749,$M245,'[1]SIIF 30 de Junio 2026'!$M$4:$M$749,$N245,'[1]SIIF 30 de Junio 2026'!$N$4:$N$749,$O245)/1000000</f>
        <v>239.66579899999999</v>
      </c>
      <c r="AI245" s="173">
        <f t="shared" si="655"/>
        <v>0.26008225610417796</v>
      </c>
      <c r="AJ245" s="212"/>
      <c r="AK245" s="240">
        <f>INDEX(CC245:CN245,MATCH($W$1,$CC$86:$CN$86,0))</f>
        <v>247.3235</v>
      </c>
      <c r="AL245" s="172">
        <f>+AH245-AK245</f>
        <v>-7.657701000000003</v>
      </c>
      <c r="AM245" s="166">
        <f t="shared" si="656"/>
        <v>0.26839229517091701</v>
      </c>
      <c r="AN245" s="397">
        <f>+SUMIFS('[1]SIIF 30 de Junio 2026'!$X$4:$X$749,'[1]SIIF 30 de Junio 2026'!$A$4:$A$749,$B245,'[1]SIIF 30 de Junio 2026'!$B$4:$B$749,$C245,'[1]SIIF 30 de Junio 2026'!$C$4:$C$749,$D245,'[1]SIIF 30 de Junio 2026'!$D$4:$D$749,$E245,'[1]SIIF 30 de Junio 2026'!$E$4:$E$749,$F245,'[1]SIIF 30 de Junio 2026'!$F$4:$F$749,$G245,'[1]SIIF 30 de Junio 2026'!$G$4:$G$749,$H245,'[1]SIIF 30 de Junio 2026'!$H$4:$H$749,$I245,'[1]SIIF 30 de Junio 2026'!$I$4:$I$749,$J245,'[1]SIIF 30 de Junio 2026'!$J$4:$J$749,$K245,'[1]SIIF 30 de Junio 2026'!$K$4:$K$749,$L245,'[1]SIIF 30 de Junio 2026'!$L$4:$L$749,$M245,'[1]SIIF 30 de Junio 2026'!$M$4:$M$749,$N245,'[1]SIIF 30 de Junio 2026'!$N$4:$N$749,$O245)/1000000</f>
        <v>239.66579899999999</v>
      </c>
      <c r="AO245" s="173">
        <f t="shared" si="657"/>
        <v>0.26008225610417796</v>
      </c>
      <c r="AP245" s="212"/>
      <c r="AQ245" s="240">
        <f>INDEX(CP245:DA245,MATCH($W$1,$CP$86:$DA$86,0))</f>
        <v>247.3235</v>
      </c>
      <c r="AR245" s="172">
        <f>+AN245-AQ245</f>
        <v>-7.657701000000003</v>
      </c>
      <c r="AS245" s="166">
        <f t="shared" si="658"/>
        <v>0.26839229517091701</v>
      </c>
      <c r="AT245" s="397">
        <f>+SUMIFS('[1]SIIF 30 de Junio 2026'!$Z$4:$Z$749,'[1]SIIF 30 de Junio 2026'!$A$4:$A$749,$B245,'[1]SIIF 30 de Junio 2026'!$B$4:$B$749,$C245,'[1]SIIF 30 de Junio 2026'!$C$4:$C$749,$D245,'[1]SIIF 30 de Junio 2026'!$D$4:$D$749,$E245,'[1]SIIF 30 de Junio 2026'!$E$4:$E$749,$F245,'[1]SIIF 30 de Junio 2026'!$F$4:$F$749,$G245,'[1]SIIF 30 de Junio 2026'!$G$4:$G$749,$H245,'[1]SIIF 30 de Junio 2026'!$H$4:$H$749,$I245,'[1]SIIF 30 de Junio 2026'!$I$4:$I$749,$J245,'[1]SIIF 30 de Junio 2026'!$J$4:$J$749,$K245,'[1]SIIF 30 de Junio 2026'!$K$4:$K$749,$L245,'[1]SIIF 30 de Junio 2026'!$L$4:$L$749,$M245,'[1]SIIF 30 de Junio 2026'!$M$4:$M$749,$N245,'[1]SIIF 30 de Junio 2026'!$N$4:$N$749,$O245)/1000000</f>
        <v>239.66579899999999</v>
      </c>
      <c r="AU245" s="173">
        <f t="shared" si="659"/>
        <v>0.26008225610417796</v>
      </c>
      <c r="AV245" s="397">
        <f>+AD245-AH245</f>
        <v>681.83420100000001</v>
      </c>
      <c r="AW245" s="332">
        <f>+AH245-AN245</f>
        <v>0</v>
      </c>
      <c r="AX245" s="333">
        <f t="shared" si="668"/>
        <v>681.83420100000001</v>
      </c>
      <c r="AY245" s="366"/>
      <c r="AZ245" s="186">
        <f>AD245*AS245</f>
        <v>247.32350000000002</v>
      </c>
      <c r="BA245" s="168">
        <f t="shared" si="660"/>
        <v>0.96903771376355252</v>
      </c>
      <c r="BC245" s="302">
        <v>0</v>
      </c>
      <c r="BD245" s="303">
        <v>0.1798046663049376</v>
      </c>
      <c r="BE245" s="303">
        <v>0.21236028214867064</v>
      </c>
      <c r="BF245" s="303">
        <v>0.21236028214867064</v>
      </c>
      <c r="BG245" s="303">
        <v>0.24037628865979382</v>
      </c>
      <c r="BH245" s="303">
        <v>0.26839229517091701</v>
      </c>
      <c r="BI245" s="303">
        <v>0.32353798155181768</v>
      </c>
      <c r="BJ245" s="303">
        <v>0.35155398806294086</v>
      </c>
      <c r="BK245" s="303">
        <v>0.35155398806294086</v>
      </c>
      <c r="BL245" s="303">
        <v>0.35155398806294086</v>
      </c>
      <c r="BM245" s="303">
        <v>0.38044709712425395</v>
      </c>
      <c r="BN245" s="303">
        <v>1</v>
      </c>
      <c r="BO245" s="321"/>
      <c r="BP245" s="303">
        <v>0</v>
      </c>
      <c r="BQ245" s="303">
        <v>0.1798046663049376</v>
      </c>
      <c r="BR245" s="303">
        <v>0.21236028214867064</v>
      </c>
      <c r="BS245" s="303">
        <v>0.21236028214867064</v>
      </c>
      <c r="BT245" s="303">
        <v>0.24037628865979382</v>
      </c>
      <c r="BU245" s="303">
        <v>0.26839229517091701</v>
      </c>
      <c r="BV245" s="303">
        <v>0.32353798155181768</v>
      </c>
      <c r="BW245" s="303">
        <v>0.35155398806294086</v>
      </c>
      <c r="BX245" s="303">
        <v>0.35155398806294086</v>
      </c>
      <c r="BY245" s="303">
        <v>0.35155398806294086</v>
      </c>
      <c r="BZ245" s="303">
        <v>0.38044709712425395</v>
      </c>
      <c r="CA245" s="303">
        <v>1</v>
      </c>
      <c r="CC245" s="452">
        <f t="shared" si="672"/>
        <v>0</v>
      </c>
      <c r="CD245" s="452">
        <f t="shared" si="669"/>
        <v>165.69</v>
      </c>
      <c r="CE245" s="452">
        <f t="shared" si="669"/>
        <v>195.69</v>
      </c>
      <c r="CF245" s="452">
        <f t="shared" si="669"/>
        <v>195.69</v>
      </c>
      <c r="CG245" s="452">
        <f t="shared" si="669"/>
        <v>221.50675000000001</v>
      </c>
      <c r="CH245" s="452">
        <f t="shared" si="669"/>
        <v>247.3235</v>
      </c>
      <c r="CI245" s="452">
        <f t="shared" si="669"/>
        <v>298.14024999999998</v>
      </c>
      <c r="CJ245" s="452">
        <f t="shared" si="670"/>
        <v>323.95699999999999</v>
      </c>
      <c r="CK245" s="452">
        <f t="shared" si="670"/>
        <v>323.95699999999999</v>
      </c>
      <c r="CL245" s="452">
        <f t="shared" si="670"/>
        <v>323.95699999999999</v>
      </c>
      <c r="CM245" s="452">
        <f t="shared" si="670"/>
        <v>350.58199999999999</v>
      </c>
      <c r="CN245" s="452">
        <f t="shared" si="670"/>
        <v>921.5</v>
      </c>
      <c r="CO245" s="477"/>
      <c r="CP245" s="453">
        <f t="shared" si="671"/>
        <v>0</v>
      </c>
      <c r="CQ245" s="453">
        <f t="shared" si="671"/>
        <v>165.69</v>
      </c>
      <c r="CR245" s="453">
        <f t="shared" si="671"/>
        <v>195.69</v>
      </c>
      <c r="CS245" s="453">
        <f t="shared" si="671"/>
        <v>195.69</v>
      </c>
      <c r="CT245" s="453">
        <f t="shared" si="671"/>
        <v>221.50675000000001</v>
      </c>
      <c r="CU245" s="453">
        <f t="shared" si="671"/>
        <v>247.3235</v>
      </c>
      <c r="CV245" s="453">
        <f t="shared" si="671"/>
        <v>298.14024999999998</v>
      </c>
      <c r="CW245" s="453">
        <f t="shared" si="671"/>
        <v>323.95699999999999</v>
      </c>
      <c r="CX245" s="453">
        <f t="shared" si="671"/>
        <v>323.95699999999999</v>
      </c>
      <c r="CY245" s="453">
        <f t="shared" si="671"/>
        <v>323.95699999999999</v>
      </c>
      <c r="CZ245" s="453">
        <f t="shared" si="671"/>
        <v>350.58199999999999</v>
      </c>
      <c r="DA245" s="453">
        <f t="shared" si="671"/>
        <v>921.5</v>
      </c>
      <c r="DC245" s="470">
        <v>0</v>
      </c>
      <c r="DD245" s="471">
        <v>165690000</v>
      </c>
      <c r="DE245" s="471">
        <v>195690000</v>
      </c>
      <c r="DF245" s="471">
        <v>195690000</v>
      </c>
      <c r="DG245" s="471">
        <v>221506750</v>
      </c>
      <c r="DH245" s="471">
        <v>247323500</v>
      </c>
      <c r="DI245" s="471">
        <v>298140250</v>
      </c>
      <c r="DJ245" s="471">
        <v>323957000</v>
      </c>
      <c r="DK245" s="471">
        <v>323957000</v>
      </c>
      <c r="DL245" s="471">
        <v>323957000</v>
      </c>
      <c r="DM245" s="471">
        <v>350582000</v>
      </c>
      <c r="DN245" s="471">
        <v>921500000</v>
      </c>
      <c r="DO245" s="477"/>
      <c r="DP245" s="471">
        <v>0</v>
      </c>
      <c r="DQ245" s="471">
        <v>165690000</v>
      </c>
      <c r="DR245" s="471">
        <v>195690000</v>
      </c>
      <c r="DS245" s="471">
        <v>195690000</v>
      </c>
      <c r="DT245" s="471">
        <v>221506750</v>
      </c>
      <c r="DU245" s="471">
        <v>247323500</v>
      </c>
      <c r="DV245" s="471">
        <v>298140250</v>
      </c>
      <c r="DW245" s="471">
        <v>323957000</v>
      </c>
      <c r="DX245" s="471">
        <v>323957000</v>
      </c>
      <c r="DY245" s="471">
        <v>323957000</v>
      </c>
      <c r="DZ245" s="471">
        <v>350582000</v>
      </c>
      <c r="EA245" s="471">
        <v>921500000</v>
      </c>
      <c r="EC245" s="470">
        <v>1000000</v>
      </c>
      <c r="ED245" s="471">
        <v>1000000</v>
      </c>
      <c r="EE245" s="471">
        <v>1000000</v>
      </c>
      <c r="EF245" s="471">
        <v>1000000</v>
      </c>
      <c r="EG245" s="471">
        <v>1000000</v>
      </c>
      <c r="EH245" s="471">
        <v>1000000</v>
      </c>
      <c r="EI245" s="471">
        <v>1000000</v>
      </c>
      <c r="EJ245" s="471">
        <v>1000000</v>
      </c>
      <c r="EK245" s="471">
        <v>1000000</v>
      </c>
      <c r="EL245" s="471">
        <v>1000000</v>
      </c>
      <c r="EM245" s="471">
        <v>1000000</v>
      </c>
      <c r="EN245" s="471">
        <v>1000000</v>
      </c>
      <c r="EO245" s="477"/>
      <c r="EP245" s="471">
        <v>1000000</v>
      </c>
      <c r="EQ245" s="471">
        <v>1000000</v>
      </c>
      <c r="ER245" s="471">
        <v>1000000</v>
      </c>
      <c r="ES245" s="471">
        <v>1000000</v>
      </c>
      <c r="ET245" s="471">
        <v>1000000</v>
      </c>
      <c r="EU245" s="471">
        <v>1000000</v>
      </c>
      <c r="EV245" s="471">
        <v>1000000</v>
      </c>
      <c r="EW245" s="471">
        <v>1000000</v>
      </c>
      <c r="EX245" s="471">
        <v>1000000</v>
      </c>
      <c r="EY245" s="471">
        <v>1000000</v>
      </c>
      <c r="EZ245" s="471">
        <v>1000000</v>
      </c>
      <c r="FA245" s="471">
        <v>1000000</v>
      </c>
    </row>
    <row r="246" spans="1:157" ht="27.75" customHeight="1" thickBot="1">
      <c r="A246" s="177"/>
      <c r="B246" s="1" t="s">
        <v>192</v>
      </c>
      <c r="C246" s="1" t="s">
        <v>193</v>
      </c>
      <c r="D246" s="177" t="s">
        <v>161</v>
      </c>
      <c r="E246" s="177" t="s">
        <v>169</v>
      </c>
      <c r="F246" s="177" t="s">
        <v>161</v>
      </c>
      <c r="G246" s="177" t="s">
        <v>161</v>
      </c>
      <c r="H246" s="177" t="s">
        <v>161</v>
      </c>
      <c r="I246" s="177" t="s">
        <v>161</v>
      </c>
      <c r="J246" s="177" t="s">
        <v>161</v>
      </c>
      <c r="K246" s="177" t="s">
        <v>161</v>
      </c>
      <c r="L246" s="177" t="s">
        <v>161</v>
      </c>
      <c r="M246" s="177" t="s">
        <v>161</v>
      </c>
      <c r="N246" s="177" t="s">
        <v>161</v>
      </c>
      <c r="O246" s="177" t="s">
        <v>161</v>
      </c>
      <c r="P246" s="177"/>
      <c r="Q246" s="177"/>
      <c r="R246" s="177"/>
      <c r="S246" s="177"/>
      <c r="T246" s="178" t="s">
        <v>170</v>
      </c>
      <c r="U246" s="178"/>
      <c r="V246" s="178" t="s">
        <v>170</v>
      </c>
      <c r="W246" s="335">
        <f>SUM(W247:W248)</f>
        <v>0</v>
      </c>
      <c r="X246" s="335">
        <f t="shared" ref="X246:AC246" si="673">SUM(X247:X248)</f>
        <v>0</v>
      </c>
      <c r="Y246" s="335">
        <f t="shared" si="673"/>
        <v>0</v>
      </c>
      <c r="Z246" s="335">
        <f t="shared" si="673"/>
        <v>0</v>
      </c>
      <c r="AA246" s="335">
        <f t="shared" si="673"/>
        <v>0</v>
      </c>
      <c r="AB246" s="335">
        <f t="shared" si="673"/>
        <v>0</v>
      </c>
      <c r="AC246" s="335">
        <f t="shared" si="673"/>
        <v>0</v>
      </c>
      <c r="AD246" s="335">
        <f>SUM(AD247:AD248)</f>
        <v>0</v>
      </c>
      <c r="AE246" s="335">
        <f>SUM(AE247:AE248)</f>
        <v>0</v>
      </c>
      <c r="AF246" s="335">
        <f>SUM(AF247:AF248)</f>
        <v>0</v>
      </c>
      <c r="AG246" s="335">
        <f>SUM(AG247:AG248)</f>
        <v>0</v>
      </c>
      <c r="AH246" s="398">
        <f>SUM(AH247:AH248)</f>
        <v>0</v>
      </c>
      <c r="AI246" s="179">
        <f>IFERROR(AH246/AD246,0)</f>
        <v>0</v>
      </c>
      <c r="AJ246" s="180" t="e">
        <f>+AH246/AG246</f>
        <v>#DIV/0!</v>
      </c>
      <c r="AK246" s="181">
        <f>SUM(AK247:AK248)</f>
        <v>0</v>
      </c>
      <c r="AL246" s="181">
        <f>SUM(AL247:AL248)</f>
        <v>0</v>
      </c>
      <c r="AM246" s="166">
        <f t="shared" si="656"/>
        <v>0</v>
      </c>
      <c r="AN246" s="398">
        <f>SUM(AN247:AN248)</f>
        <v>0</v>
      </c>
      <c r="AO246" s="179">
        <f>IFERROR(AN246/AD246,0)</f>
        <v>0</v>
      </c>
      <c r="AP246" s="182" t="e">
        <f>+AN246/AG246</f>
        <v>#DIV/0!</v>
      </c>
      <c r="AQ246" s="181">
        <f>SUM(AQ247:AQ248)</f>
        <v>0</v>
      </c>
      <c r="AR246" s="181">
        <f>SUM(AR247:AR248)</f>
        <v>0</v>
      </c>
      <c r="AS246" s="166">
        <f t="shared" si="658"/>
        <v>0</v>
      </c>
      <c r="AT246" s="398">
        <f>SUM(AT247:AT248)</f>
        <v>0</v>
      </c>
      <c r="AU246" s="179">
        <f>IFERROR(AT246/AD246,0)</f>
        <v>0</v>
      </c>
      <c r="AV246" s="398">
        <f>SUM(AV247:AV248)</f>
        <v>0</v>
      </c>
      <c r="AW246" s="335">
        <f>SUM(AW247:AW248)</f>
        <v>0</v>
      </c>
      <c r="AX246" s="335">
        <f t="shared" si="668"/>
        <v>0</v>
      </c>
      <c r="AY246" s="335">
        <f>+AG246-AH246</f>
        <v>0</v>
      </c>
      <c r="AZ246" s="183">
        <f>AZ329</f>
        <v>0</v>
      </c>
      <c r="BA246" s="168">
        <f>IF(AND(AZ246=0,AN246&gt;AZ246),1,IFERROR(AN246/AZ246,1))</f>
        <v>1</v>
      </c>
      <c r="BC246" s="511">
        <v>0</v>
      </c>
      <c r="BD246" s="511">
        <v>0</v>
      </c>
      <c r="BE246" s="511">
        <v>0</v>
      </c>
      <c r="BF246" s="511">
        <v>0</v>
      </c>
      <c r="BG246" s="511">
        <v>0</v>
      </c>
      <c r="BH246" s="511">
        <v>0</v>
      </c>
      <c r="BI246" s="511">
        <v>0</v>
      </c>
      <c r="BJ246" s="511">
        <v>0</v>
      </c>
      <c r="BK246" s="511">
        <v>0</v>
      </c>
      <c r="BL246" s="511">
        <v>0</v>
      </c>
      <c r="BM246" s="511">
        <v>0</v>
      </c>
      <c r="BN246" s="511">
        <v>0</v>
      </c>
      <c r="BP246" s="511">
        <v>0</v>
      </c>
      <c r="BQ246" s="511">
        <v>0</v>
      </c>
      <c r="BR246" s="511">
        <v>0</v>
      </c>
      <c r="BS246" s="511">
        <v>0</v>
      </c>
      <c r="BT246" s="511">
        <v>0</v>
      </c>
      <c r="BU246" s="511">
        <v>0</v>
      </c>
      <c r="BV246" s="511">
        <v>0</v>
      </c>
      <c r="BW246" s="511">
        <v>0</v>
      </c>
      <c r="BX246" s="511">
        <v>0</v>
      </c>
      <c r="BY246" s="511">
        <v>0</v>
      </c>
      <c r="BZ246" s="511">
        <v>0</v>
      </c>
      <c r="CA246" s="511">
        <v>0</v>
      </c>
      <c r="CC246" s="181">
        <f t="shared" ref="CC246:CN246" si="674">SUM(CC247:CC248)</f>
        <v>0</v>
      </c>
      <c r="CD246" s="181">
        <f t="shared" si="674"/>
        <v>0</v>
      </c>
      <c r="CE246" s="181">
        <f t="shared" si="674"/>
        <v>0</v>
      </c>
      <c r="CF246" s="181">
        <f t="shared" si="674"/>
        <v>0</v>
      </c>
      <c r="CG246" s="181">
        <f t="shared" si="674"/>
        <v>0</v>
      </c>
      <c r="CH246" s="181">
        <f t="shared" si="674"/>
        <v>0</v>
      </c>
      <c r="CI246" s="181">
        <f t="shared" si="674"/>
        <v>0</v>
      </c>
      <c r="CJ246" s="181">
        <f t="shared" si="674"/>
        <v>0</v>
      </c>
      <c r="CK246" s="181">
        <f t="shared" si="674"/>
        <v>0</v>
      </c>
      <c r="CL246" s="181">
        <f t="shared" si="674"/>
        <v>0</v>
      </c>
      <c r="CM246" s="181">
        <f t="shared" si="674"/>
        <v>0</v>
      </c>
      <c r="CN246" s="181">
        <f t="shared" si="674"/>
        <v>0</v>
      </c>
      <c r="CO246" s="477"/>
      <c r="CP246" s="181">
        <f t="shared" ref="CP246:DA246" si="675">SUM(CP247:CP248)</f>
        <v>0</v>
      </c>
      <c r="CQ246" s="181">
        <f t="shared" si="675"/>
        <v>0</v>
      </c>
      <c r="CR246" s="181">
        <f t="shared" si="675"/>
        <v>0</v>
      </c>
      <c r="CS246" s="181">
        <f t="shared" si="675"/>
        <v>0</v>
      </c>
      <c r="CT246" s="181">
        <f t="shared" si="675"/>
        <v>0</v>
      </c>
      <c r="CU246" s="181">
        <f t="shared" si="675"/>
        <v>0</v>
      </c>
      <c r="CV246" s="181">
        <f t="shared" si="675"/>
        <v>0</v>
      </c>
      <c r="CW246" s="181">
        <f t="shared" si="675"/>
        <v>0</v>
      </c>
      <c r="CX246" s="181">
        <f t="shared" si="675"/>
        <v>0</v>
      </c>
      <c r="CY246" s="181">
        <f t="shared" si="675"/>
        <v>0</v>
      </c>
      <c r="CZ246" s="181">
        <f t="shared" si="675"/>
        <v>0</v>
      </c>
      <c r="DA246" s="181">
        <f t="shared" si="675"/>
        <v>0</v>
      </c>
      <c r="DC246" s="181">
        <f t="shared" ref="DC246:DN246" si="676">SUM(DC247:DC248)</f>
        <v>0</v>
      </c>
      <c r="DD246" s="181">
        <f t="shared" si="676"/>
        <v>0</v>
      </c>
      <c r="DE246" s="181">
        <f t="shared" si="676"/>
        <v>0</v>
      </c>
      <c r="DF246" s="181">
        <f t="shared" si="676"/>
        <v>0</v>
      </c>
      <c r="DG246" s="181">
        <f t="shared" si="676"/>
        <v>0</v>
      </c>
      <c r="DH246" s="181">
        <f t="shared" si="676"/>
        <v>0</v>
      </c>
      <c r="DI246" s="181">
        <f t="shared" si="676"/>
        <v>0</v>
      </c>
      <c r="DJ246" s="181">
        <f t="shared" si="676"/>
        <v>0</v>
      </c>
      <c r="DK246" s="181">
        <f t="shared" si="676"/>
        <v>0</v>
      </c>
      <c r="DL246" s="181">
        <f t="shared" si="676"/>
        <v>0</v>
      </c>
      <c r="DM246" s="181">
        <f t="shared" si="676"/>
        <v>0</v>
      </c>
      <c r="DN246" s="181">
        <f t="shared" si="676"/>
        <v>0</v>
      </c>
      <c r="DO246" s="477"/>
      <c r="DP246" s="181">
        <f t="shared" ref="DP246:EA246" si="677">SUM(DP247:DP248)</f>
        <v>0</v>
      </c>
      <c r="DQ246" s="181">
        <f t="shared" si="677"/>
        <v>0</v>
      </c>
      <c r="DR246" s="181">
        <f t="shared" si="677"/>
        <v>0</v>
      </c>
      <c r="DS246" s="181">
        <f t="shared" si="677"/>
        <v>0</v>
      </c>
      <c r="DT246" s="181">
        <f t="shared" si="677"/>
        <v>0</v>
      </c>
      <c r="DU246" s="181">
        <f t="shared" si="677"/>
        <v>0</v>
      </c>
      <c r="DV246" s="181">
        <f t="shared" si="677"/>
        <v>0</v>
      </c>
      <c r="DW246" s="181">
        <f t="shared" si="677"/>
        <v>0</v>
      </c>
      <c r="DX246" s="181">
        <f t="shared" si="677"/>
        <v>0</v>
      </c>
      <c r="DY246" s="181">
        <f t="shared" si="677"/>
        <v>0</v>
      </c>
      <c r="DZ246" s="181">
        <f t="shared" si="677"/>
        <v>0</v>
      </c>
      <c r="EA246" s="181">
        <f t="shared" si="677"/>
        <v>0</v>
      </c>
      <c r="EC246" s="472">
        <v>1000000</v>
      </c>
      <c r="ED246" s="472">
        <v>1000000</v>
      </c>
      <c r="EE246" s="472">
        <v>1000000</v>
      </c>
      <c r="EF246" s="472">
        <v>1000000</v>
      </c>
      <c r="EG246" s="472">
        <v>1000000</v>
      </c>
      <c r="EH246" s="472">
        <v>1000000</v>
      </c>
      <c r="EI246" s="472">
        <v>1000000</v>
      </c>
      <c r="EJ246" s="472">
        <v>1000000</v>
      </c>
      <c r="EK246" s="472">
        <v>1000000</v>
      </c>
      <c r="EL246" s="472">
        <v>1000000</v>
      </c>
      <c r="EM246" s="472">
        <v>1000000</v>
      </c>
      <c r="EN246" s="472">
        <v>1000000</v>
      </c>
      <c r="EO246" s="477"/>
      <c r="EP246" s="472">
        <v>1000000</v>
      </c>
      <c r="EQ246" s="472">
        <v>1000000</v>
      </c>
      <c r="ER246" s="472">
        <v>1000000</v>
      </c>
      <c r="ES246" s="472">
        <v>1000000</v>
      </c>
      <c r="ET246" s="472">
        <v>1000000</v>
      </c>
      <c r="EU246" s="472">
        <v>1000000</v>
      </c>
      <c r="EV246" s="472">
        <v>1000000</v>
      </c>
      <c r="EW246" s="472">
        <v>1000000</v>
      </c>
      <c r="EX246" s="472">
        <v>1000000</v>
      </c>
      <c r="EY246" s="472">
        <v>1000000</v>
      </c>
      <c r="EZ246" s="472">
        <v>1000000</v>
      </c>
      <c r="FA246" s="472">
        <v>1000000</v>
      </c>
    </row>
    <row r="247" spans="1:157" ht="21.75" hidden="1" customHeight="1" thickBot="1">
      <c r="A247" s="177"/>
      <c r="B247" s="1" t="s">
        <v>192</v>
      </c>
      <c r="C247" s="1" t="s">
        <v>193</v>
      </c>
      <c r="D247" s="177" t="s">
        <v>207</v>
      </c>
      <c r="E247" s="177" t="s">
        <v>169</v>
      </c>
      <c r="F247" s="177" t="s">
        <v>161</v>
      </c>
      <c r="G247" s="177" t="s">
        <v>161</v>
      </c>
      <c r="H247" s="177" t="s">
        <v>161</v>
      </c>
      <c r="I247" s="177" t="s">
        <v>161</v>
      </c>
      <c r="J247" s="177" t="s">
        <v>161</v>
      </c>
      <c r="K247" s="177" t="s">
        <v>161</v>
      </c>
      <c r="L247" s="177" t="s">
        <v>161</v>
      </c>
      <c r="M247" s="177" t="s">
        <v>161</v>
      </c>
      <c r="N247" s="177" t="s">
        <v>161</v>
      </c>
      <c r="O247" s="177" t="s">
        <v>161</v>
      </c>
      <c r="P247" s="177"/>
      <c r="Q247" s="177"/>
      <c r="R247" s="177"/>
      <c r="S247" s="177"/>
      <c r="T247" s="184" t="s">
        <v>171</v>
      </c>
      <c r="U247" s="377"/>
      <c r="V247" s="184" t="s">
        <v>171</v>
      </c>
      <c r="W247" s="336">
        <f>(+SUMIFS('[1]SIIF 30 de Junio 2026'!$P$4:$P$749,'[1]SIIF 30 de Junio 2026'!$A$4:$A$749,$B247,'[1]SIIF 30 de Junio 2026'!$B$4:$B$749,$C247,'[1]SIIF 30 de Junio 2026'!$C$4:$C$749,$D247,'[1]SIIF 30 de Junio 2026'!$D$4:$D$749,$E247,'[1]SIIF 30 de Junio 2026'!$E$4:$E$749,$F247,'[1]SIIF 30 de Junio 2026'!$F$4:$F$749,$G247,'[1]SIIF 30 de Junio 2026'!$G$4:$G$749,$H247,'[1]SIIF 30 de Junio 2026'!$H$4:$H$749,$I247,'[1]SIIF 30 de Junio 2026'!$I$4:$I$749,$J247,'[1]SIIF 30 de Junio 2026'!$J$4:$J$749,$K247,'[1]SIIF 30 de Junio 2026'!$K$4:$K$749,$L247,'[1]SIIF 30 de Junio 2026'!$L$4:$L$749,$M247,'[1]SIIF 30 de Junio 2026'!$M$4:$M$749,$N247,'[1]SIIF 30 de Junio 2026'!$N$4:$N$749,$O247)/1000000)</f>
        <v>0</v>
      </c>
      <c r="X247" s="336">
        <v>0</v>
      </c>
      <c r="Y247" s="334">
        <f>(+SUMIFS('[1]SIIF 30 de Junio 2026'!$R$4:$R$749,'[1]SIIF 30 de Junio 2026'!$A$4:$A$749,$B247,'[1]SIIF 30 de Junio 2026'!$B$4:$B$749,$C247,'[1]SIIF 30 de Junio 2026'!$C$4:$C$749,$D247,'[1]SIIF 30 de Junio 2026'!$D$4:$D$749,$E247,'[1]SIIF 30 de Junio 2026'!$E$4:$E$749,$F247,'[1]SIIF 30 de Junio 2026'!$F$4:$F$749,$G247,'[1]SIIF 30 de Junio 2026'!$G$4:$G$749,$H247,'[1]SIIF 30 de Junio 2026'!$H$4:$H$749,$I247,'[1]SIIF 30 de Junio 2026'!$I$4:$I$749,$J247,'[1]SIIF 30 de Junio 2026'!$J$4:$J$749,$K247,'[1]SIIF 30 de Junio 2026'!$K$4:$K$749,$L247,'[1]SIIF 30 de Junio 2026'!$L$4:$L$749,$M247,'[1]SIIF 30 de Junio 2026'!$M$4:$M$749,$N247,'[1]SIIF 30 de Junio 2026'!$N$4:$N$749,$O247)/1000000)</f>
        <v>0</v>
      </c>
      <c r="Z247" s="332"/>
      <c r="AA247" s="334">
        <f>(+SUMIFS('[1]SIIF 30 de Junio 2026'!$Q$4:$Q$749,'[1]SIIF 30 de Junio 2026'!$A$4:$A$749,$B247,'[1]SIIF 30 de Junio 2026'!$B$4:$B$749,$C247,'[1]SIIF 30 de Junio 2026'!$C$4:$C$749,$D247,'[1]SIIF 30 de Junio 2026'!$D$4:$D$749,$E247,'[1]SIIF 30 de Junio 2026'!$E$4:$E$749,$F247,'[1]SIIF 30 de Junio 2026'!$F$4:$F$749,$G247,'[1]SIIF 30 de Junio 2026'!$G$4:$G$749,$H247,'[1]SIIF 30 de Junio 2026'!$H$4:$H$749,$I247,'[1]SIIF 30 de Junio 2026'!$I$4:$I$749,$J247,'[1]SIIF 30 de Junio 2026'!$J$4:$J$749,$K247,'[1]SIIF 30 de Junio 2026'!$K$4:$K$749,$L247,'[1]SIIF 30 de Junio 2026'!$L$4:$L$749,$M247,'[1]SIIF 30 de Junio 2026'!$M$4:$M$749,$N247,'[1]SIIF 30 de Junio 2026'!$N$4:$N$749,$O247)/1000000)</f>
        <v>0</v>
      </c>
      <c r="AB247" s="334"/>
      <c r="AC247" s="332"/>
      <c r="AD247" s="397">
        <f>W247-Y247+AA247</f>
        <v>0</v>
      </c>
      <c r="AE247" s="336">
        <f>(+SUMIFS('[1]SIIF 30 de Junio 2026'!$T$4:$T$749,'[1]SIIF 30 de Junio 2026'!$A$4:$A$749,$B247,'[1]SIIF 30 de Junio 2026'!$B$4:$B$749,$C247,'[1]SIIF 30 de Junio 2026'!$C$4:$C$749,$D247,'[1]SIIF 30 de Junio 2026'!$D$4:$D$749,$E247,'[1]SIIF 30 de Junio 2026'!$E$4:$E$749,$F247,'[1]SIIF 30 de Junio 2026'!$F$4:$F$749,$G247,'[1]SIIF 30 de Junio 2026'!$G$4:$G$749,$H247,'[1]SIIF 30 de Junio 2026'!$H$4:$H$749,$I247,'[1]SIIF 30 de Junio 2026'!$I$4:$I$749,$J247,'[1]SIIF 30 de Junio 2026'!$J$4:$J$749,$K247,'[1]SIIF 30 de Junio 2026'!$K$4:$K$749,$L247,'[1]SIIF 30 de Junio 2026'!$L$4:$L$749,$M247,'[1]SIIF 30 de Junio 2026'!$M$4:$M$749,$N247,'[1]SIIF 30 de Junio 2026'!$N$4:$N$749,$O247)/1000000)</f>
        <v>0</v>
      </c>
      <c r="AF247" s="336"/>
      <c r="AG247" s="334">
        <f>AD247-AE247</f>
        <v>0</v>
      </c>
      <c r="AH247" s="399">
        <f>+SUMIFS('[1]SIIF 30 de Junio 2026'!$W$4:$W$749,'[1]SIIF 30 de Junio 2026'!$A$4:$A$749,$B247,'[1]SIIF 30 de Junio 2026'!$B$4:$B$749,$C247,'[1]SIIF 30 de Junio 2026'!$C$4:$C$749,$D247,'[1]SIIF 30 de Junio 2026'!$D$4:$D$749,$E247,'[1]SIIF 30 de Junio 2026'!$E$4:$E$749,$F247,'[1]SIIF 30 de Junio 2026'!$F$4:$F$749,$G247,'[1]SIIF 30 de Junio 2026'!$G$4:$G$749,$H247,'[1]SIIF 30 de Junio 2026'!$H$4:$H$749,$I247,'[1]SIIF 30 de Junio 2026'!$I$4:$I$749,$J247,'[1]SIIF 30 de Junio 2026'!$J$4:$J$749,$K247,'[1]SIIF 30 de Junio 2026'!$K$4:$K$749,$L247,'[1]SIIF 30 de Junio 2026'!$L$4:$L$749,$M247,'[1]SIIF 30 de Junio 2026'!$M$4:$M$749,$N247,'[1]SIIF 30 de Junio 2026'!$N$4:$N$749,$O247)/1000000</f>
        <v>0</v>
      </c>
      <c r="AI247" s="292" t="e">
        <f>+AH247/AD247</f>
        <v>#DIV/0!</v>
      </c>
      <c r="AJ247" s="180" t="e">
        <f>+AH247/AG247</f>
        <v>#DIV/0!</v>
      </c>
      <c r="AK247" s="185">
        <f>+SUMIFS('[1]Cierre Mes Anterior'!$W$4:$W$773,'[1]Cierre Mes Anterior'!$A$4:$A$773,$B247,'[1]Cierre Mes Anterior'!$B$4:$B$773,$C247,'[1]Cierre Mes Anterior'!$C$4:$C$773,$D247,'[1]Cierre Mes Anterior'!$D$4:$D$773,$E247,'[1]Cierre Mes Anterior'!$E$4:$E$773,$F247,'[1]Cierre Mes Anterior'!$F$4:$F$773,$G247,'[1]Cierre Mes Anterior'!$G$4:$G$773,$H247,'[1]Cierre Mes Anterior'!$H$4:$H$773,$I247,'[1]Cierre Mes Anterior'!$I$4:$I$773,$J247,'[1]Cierre Mes Anterior'!$J$4:$J$773,$K247,'[1]Cierre Mes Anterior'!$K$4:$K$773,$L247,'[1]Cierre Mes Anterior'!$L$4:$L$773,$M247,'[1]Cierre Mes Anterior'!$M$4:$M$773,$N247,'[1]Cierre Mes Anterior'!$N$4:$N$773,$O247)/1000000</f>
        <v>0</v>
      </c>
      <c r="AL247" s="172">
        <f>+AH247-AK247</f>
        <v>0</v>
      </c>
      <c r="AM247" s="166">
        <f t="shared" si="656"/>
        <v>0</v>
      </c>
      <c r="AN247" s="399">
        <f>+SUMIFS('[1]SIIF 30 de Junio 2026'!$X$4:$X$749,'[1]SIIF 30 de Junio 2026'!$A$4:$A$749,$B247,'[1]SIIF 30 de Junio 2026'!$B$4:$B$749,$C247,'[1]SIIF 30 de Junio 2026'!$C$4:$C$749,$D247,'[1]SIIF 30 de Junio 2026'!$D$4:$D$749,$E247,'[1]SIIF 30 de Junio 2026'!$E$4:$E$749,$F247,'[1]SIIF 30 de Junio 2026'!$F$4:$F$749,$G247,'[1]SIIF 30 de Junio 2026'!$G$4:$G$749,$H247,'[1]SIIF 30 de Junio 2026'!$H$4:$H$749,$I247,'[1]SIIF 30 de Junio 2026'!$I$4:$I$749,$J247,'[1]SIIF 30 de Junio 2026'!$J$4:$J$749,$K247,'[1]SIIF 30 de Junio 2026'!$K$4:$K$749,$L247,'[1]SIIF 30 de Junio 2026'!$L$4:$L$749,$M247,'[1]SIIF 30 de Junio 2026'!$M$4:$M$749,$N247,'[1]SIIF 30 de Junio 2026'!$N$4:$N$749,$O247)/1000000</f>
        <v>0</v>
      </c>
      <c r="AO247" s="173" t="e">
        <f>+AN247/AD247</f>
        <v>#DIV/0!</v>
      </c>
      <c r="AP247" s="182" t="e">
        <f>+AN247/AG247</f>
        <v>#DIV/0!</v>
      </c>
      <c r="AQ247" s="185">
        <f>+SUMIFS('[1]Cierre Mes Anterior'!$X$4:$X$773,'[1]Cierre Mes Anterior'!$A$4:$A$773,$B247,'[1]Cierre Mes Anterior'!$B$4:$B$773,$C247,'[1]Cierre Mes Anterior'!$C$4:$C$773,$D247,'[1]Cierre Mes Anterior'!$D$4:$D$773,$E247,'[1]Cierre Mes Anterior'!$E$4:$E$773,$F247,'[1]Cierre Mes Anterior'!$F$4:$F$773,$G247,'[1]Cierre Mes Anterior'!$G$4:$G$773,$H247,'[1]Cierre Mes Anterior'!$H$4:$H$773,$I247,'[1]Cierre Mes Anterior'!$I$4:$I$773,$J247,'[1]Cierre Mes Anterior'!$J$4:$J$773,$K247,'[1]Cierre Mes Anterior'!$K$4:$K$773,$L247,'[1]Cierre Mes Anterior'!$L$4:$L$773,$M247,'[1]Cierre Mes Anterior'!$M$4:$M$773,$N247,'[1]Cierre Mes Anterior'!$N$4:$N$773,$O247)/1000000</f>
        <v>0</v>
      </c>
      <c r="AR247" s="172">
        <f>+AN247-AQ247</f>
        <v>0</v>
      </c>
      <c r="AS247" s="166">
        <f t="shared" si="658"/>
        <v>0</v>
      </c>
      <c r="AT247" s="399">
        <f>+SUMIFS('[1]SIIF 30 de Junio 2026'!$Z$4:$Z$749,'[1]SIIF 30 de Junio 2026'!$A$4:$A$749,$B247,'[1]SIIF 30 de Junio 2026'!$B$4:$B$749,$C247,'[1]SIIF 30 de Junio 2026'!$C$4:$C$749,$D247,'[1]SIIF 30 de Junio 2026'!$D$4:$D$749,$E247,'[1]SIIF 30 de Junio 2026'!$E$4:$E$749,$F247,'[1]SIIF 30 de Junio 2026'!$F$4:$F$749,$G247,'[1]SIIF 30 de Junio 2026'!$G$4:$G$749,$H247,'[1]SIIF 30 de Junio 2026'!$H$4:$H$749,$I247,'[1]SIIF 30 de Junio 2026'!$I$4:$I$749,$J247,'[1]SIIF 30 de Junio 2026'!$J$4:$J$749,$K247,'[1]SIIF 30 de Junio 2026'!$K$4:$K$749,$L247,'[1]SIIF 30 de Junio 2026'!$L$4:$L$749,$M247,'[1]SIIF 30 de Junio 2026'!$M$4:$M$749,$N247,'[1]SIIF 30 de Junio 2026'!$N$4:$N$749,$O247)/1000000</f>
        <v>0</v>
      </c>
      <c r="AU247" s="173" t="e">
        <f>+AT247/AD247</f>
        <v>#DIV/0!</v>
      </c>
      <c r="AV247" s="397">
        <f>+AD247-AH247</f>
        <v>0</v>
      </c>
      <c r="AW247" s="332">
        <f>+AH247-AN247</f>
        <v>0</v>
      </c>
      <c r="AX247" s="333">
        <f t="shared" si="668"/>
        <v>0</v>
      </c>
      <c r="AY247" s="334">
        <f>+AG247-AH247</f>
        <v>0</v>
      </c>
      <c r="AZ247" s="186">
        <f>AD247*AS247</f>
        <v>0</v>
      </c>
      <c r="BA247" s="168">
        <f>IF(AND(AZ247=0,AN247&gt;AZ247),1,IFERROR(AN247/AZ247,1))</f>
        <v>1</v>
      </c>
      <c r="BC247" s="308"/>
      <c r="BD247" s="308"/>
      <c r="BE247" s="308"/>
      <c r="BF247" s="308"/>
      <c r="BG247" s="308"/>
      <c r="BH247" s="308"/>
      <c r="BI247" s="308"/>
      <c r="BJ247" s="308"/>
      <c r="BK247" s="308"/>
      <c r="BL247" s="308"/>
      <c r="BM247" s="308"/>
      <c r="BN247" s="308"/>
      <c r="BO247" s="321"/>
      <c r="BP247" s="308"/>
      <c r="BQ247" s="308"/>
      <c r="BR247" s="308"/>
      <c r="BS247" s="308"/>
      <c r="BT247" s="308"/>
      <c r="BU247" s="308"/>
      <c r="BV247" s="308"/>
      <c r="BW247" s="308"/>
      <c r="BX247" s="308"/>
      <c r="BY247" s="308"/>
      <c r="BZ247" s="308"/>
      <c r="CA247" s="308"/>
      <c r="CC247" s="476"/>
      <c r="CD247" s="476"/>
      <c r="CE247" s="476"/>
      <c r="CF247" s="476"/>
      <c r="CG247" s="476"/>
      <c r="CH247" s="476"/>
      <c r="CI247" s="476"/>
      <c r="CJ247" s="476"/>
      <c r="CK247" s="476"/>
      <c r="CL247" s="476"/>
      <c r="CM247" s="476"/>
      <c r="CN247" s="476"/>
      <c r="CO247" s="477"/>
      <c r="CP247" s="476"/>
      <c r="CQ247" s="476"/>
      <c r="CR247" s="476"/>
      <c r="CS247" s="476"/>
      <c r="CT247" s="476"/>
      <c r="CU247" s="476"/>
      <c r="CV247" s="476"/>
      <c r="CW247" s="476"/>
      <c r="CX247" s="476"/>
      <c r="CY247" s="476"/>
      <c r="CZ247" s="476"/>
      <c r="DA247" s="476"/>
      <c r="DC247" s="476"/>
      <c r="DD247" s="476"/>
      <c r="DE247" s="476"/>
      <c r="DF247" s="476"/>
      <c r="DG247" s="476"/>
      <c r="DH247" s="476"/>
      <c r="DI247" s="476"/>
      <c r="DJ247" s="476"/>
      <c r="DK247" s="476"/>
      <c r="DL247" s="476"/>
      <c r="DM247" s="476"/>
      <c r="DN247" s="476"/>
      <c r="DO247" s="477"/>
      <c r="DP247" s="476"/>
      <c r="DQ247" s="476"/>
      <c r="DR247" s="476"/>
      <c r="DS247" s="476"/>
      <c r="DT247" s="476"/>
      <c r="DU247" s="476"/>
      <c r="DV247" s="476"/>
      <c r="DW247" s="476"/>
      <c r="DX247" s="476"/>
      <c r="DY247" s="476"/>
      <c r="DZ247" s="476"/>
      <c r="EA247" s="476"/>
      <c r="EC247" s="476">
        <v>1000000</v>
      </c>
      <c r="ED247" s="476">
        <v>1000000</v>
      </c>
      <c r="EE247" s="476">
        <v>1000000</v>
      </c>
      <c r="EF247" s="476">
        <v>1000000</v>
      </c>
      <c r="EG247" s="476">
        <v>1000000</v>
      </c>
      <c r="EH247" s="476">
        <v>1000000</v>
      </c>
      <c r="EI247" s="476">
        <v>1000000</v>
      </c>
      <c r="EJ247" s="476">
        <v>1000000</v>
      </c>
      <c r="EK247" s="476">
        <v>1000000</v>
      </c>
      <c r="EL247" s="476">
        <v>1000000</v>
      </c>
      <c r="EM247" s="476">
        <v>1000000</v>
      </c>
      <c r="EN247" s="476">
        <v>1000000</v>
      </c>
      <c r="EO247" s="477"/>
      <c r="EP247" s="476">
        <v>1000000</v>
      </c>
      <c r="EQ247" s="476">
        <v>1000000</v>
      </c>
      <c r="ER247" s="476">
        <v>1000000</v>
      </c>
      <c r="ES247" s="476">
        <v>1000000</v>
      </c>
      <c r="ET247" s="476">
        <v>1000000</v>
      </c>
      <c r="EU247" s="476">
        <v>1000000</v>
      </c>
      <c r="EV247" s="476">
        <v>1000000</v>
      </c>
      <c r="EW247" s="476">
        <v>1000000</v>
      </c>
      <c r="EX247" s="476">
        <v>1000000</v>
      </c>
      <c r="EY247" s="476">
        <v>1000000</v>
      </c>
      <c r="EZ247" s="476">
        <v>1000000</v>
      </c>
      <c r="FA247" s="476">
        <v>1000000</v>
      </c>
    </row>
    <row r="248" spans="1:157" ht="21.75" customHeight="1" thickBot="1">
      <c r="A248" s="177"/>
      <c r="B248" s="1" t="s">
        <v>192</v>
      </c>
      <c r="C248" s="1" t="s">
        <v>193</v>
      </c>
      <c r="D248" s="177" t="s">
        <v>208</v>
      </c>
      <c r="E248" s="177" t="s">
        <v>169</v>
      </c>
      <c r="F248" s="177" t="s">
        <v>161</v>
      </c>
      <c r="G248" s="177" t="s">
        <v>161</v>
      </c>
      <c r="H248" s="177" t="s">
        <v>161</v>
      </c>
      <c r="I248" s="177" t="s">
        <v>161</v>
      </c>
      <c r="J248" s="177" t="s">
        <v>161</v>
      </c>
      <c r="K248" s="177" t="s">
        <v>161</v>
      </c>
      <c r="L248" s="177" t="s">
        <v>161</v>
      </c>
      <c r="M248" s="177" t="s">
        <v>161</v>
      </c>
      <c r="N248" s="177" t="s">
        <v>161</v>
      </c>
      <c r="O248" s="177" t="s">
        <v>161</v>
      </c>
      <c r="P248" s="177"/>
      <c r="Q248" s="177"/>
      <c r="R248" s="177"/>
      <c r="S248" s="177"/>
      <c r="T248" s="184" t="s">
        <v>172</v>
      </c>
      <c r="U248" s="377"/>
      <c r="V248" s="184" t="s">
        <v>172</v>
      </c>
      <c r="W248" s="336">
        <f>(+SUMIFS('[1]SIIF 30 de Junio 2026'!$P$4:$P$749,'[1]SIIF 30 de Junio 2026'!$A$4:$A$749,$B248,'[1]SIIF 30 de Junio 2026'!$B$4:$B$749,$C248,'[1]SIIF 30 de Junio 2026'!$C$4:$C$749,$D248,'[1]SIIF 30 de Junio 2026'!$D$4:$D$749,$E248,'[1]SIIF 30 de Junio 2026'!$E$4:$E$749,$F248,'[1]SIIF 30 de Junio 2026'!$F$4:$F$749,$G248,'[1]SIIF 30 de Junio 2026'!$G$4:$G$749,$H248,'[1]SIIF 30 de Junio 2026'!$H$4:$H$749,$I248,'[1]SIIF 30 de Junio 2026'!$I$4:$I$749,$J248,'[1]SIIF 30 de Junio 2026'!$J$4:$J$749,$K248,'[1]SIIF 30 de Junio 2026'!$K$4:$K$749,$L248,'[1]SIIF 30 de Junio 2026'!$L$4:$L$749,$M248,'[1]SIIF 30 de Junio 2026'!$M$4:$M$749,$N248,'[1]SIIF 30 de Junio 2026'!$N$4:$N$749,$O248)/1000000)</f>
        <v>0</v>
      </c>
      <c r="X248" s="336">
        <v>0</v>
      </c>
      <c r="Y248" s="334">
        <f>(+SUMIFS('[1]SIIF 30 de Junio 2026'!$R$4:$R$749,'[1]SIIF 30 de Junio 2026'!$A$4:$A$749,$B248,'[1]SIIF 30 de Junio 2026'!$B$4:$B$749,$C248,'[1]SIIF 30 de Junio 2026'!$C$4:$C$749,$D248,'[1]SIIF 30 de Junio 2026'!$D$4:$D$749,$E248,'[1]SIIF 30 de Junio 2026'!$E$4:$E$749,$F248,'[1]SIIF 30 de Junio 2026'!$F$4:$F$749,$G248,'[1]SIIF 30 de Junio 2026'!$G$4:$G$749,$H248,'[1]SIIF 30 de Junio 2026'!$H$4:$H$749,$I248,'[1]SIIF 30 de Junio 2026'!$I$4:$I$749,$J248,'[1]SIIF 30 de Junio 2026'!$J$4:$J$749,$K248,'[1]SIIF 30 de Junio 2026'!$K$4:$K$749,$L248,'[1]SIIF 30 de Junio 2026'!$L$4:$L$749,$M248,'[1]SIIF 30 de Junio 2026'!$M$4:$M$749,$N248,'[1]SIIF 30 de Junio 2026'!$N$4:$N$749,$O248)/1000000)</f>
        <v>0</v>
      </c>
      <c r="Z248" s="332"/>
      <c r="AA248" s="334">
        <f>(+SUMIFS('[1]SIIF 30 de Junio 2026'!$Q$4:$Q$749,'[1]SIIF 30 de Junio 2026'!$A$4:$A$749,$B248,'[1]SIIF 30 de Junio 2026'!$B$4:$B$749,$C248,'[1]SIIF 30 de Junio 2026'!$C$4:$C$749,$D248,'[1]SIIF 30 de Junio 2026'!$D$4:$D$749,$E248,'[1]SIIF 30 de Junio 2026'!$E$4:$E$749,$F248,'[1]SIIF 30 de Junio 2026'!$F$4:$F$749,$G248,'[1]SIIF 30 de Junio 2026'!$G$4:$G$749,$H248,'[1]SIIF 30 de Junio 2026'!$H$4:$H$749,$I248,'[1]SIIF 30 de Junio 2026'!$I$4:$I$749,$J248,'[1]SIIF 30 de Junio 2026'!$J$4:$J$749,$K248,'[1]SIIF 30 de Junio 2026'!$K$4:$K$749,$L248,'[1]SIIF 30 de Junio 2026'!$L$4:$L$749,$M248,'[1]SIIF 30 de Junio 2026'!$M$4:$M$749,$N248,'[1]SIIF 30 de Junio 2026'!$N$4:$N$749,$O248)/1000000)</f>
        <v>0</v>
      </c>
      <c r="AB248" s="336"/>
      <c r="AC248" s="332"/>
      <c r="AD248" s="397">
        <f>W248-Y248+AA248</f>
        <v>0</v>
      </c>
      <c r="AE248" s="336">
        <f>(+SUMIFS('[1]SIIF 30 de Junio 2026'!$T$4:$T$749,'[1]SIIF 30 de Junio 2026'!$A$4:$A$749,$B248,'[1]SIIF 30 de Junio 2026'!$B$4:$B$749,$C248,'[1]SIIF 30 de Junio 2026'!$C$4:$C$749,$D248,'[1]SIIF 30 de Junio 2026'!$D$4:$D$749,$E248,'[1]SIIF 30 de Junio 2026'!$E$4:$E$749,$F248,'[1]SIIF 30 de Junio 2026'!$F$4:$F$749,$G248,'[1]SIIF 30 de Junio 2026'!$G$4:$G$749,$H248,'[1]SIIF 30 de Junio 2026'!$H$4:$H$749,$I248,'[1]SIIF 30 de Junio 2026'!$I$4:$I$749,$J248,'[1]SIIF 30 de Junio 2026'!$J$4:$J$749,$K248,'[1]SIIF 30 de Junio 2026'!$K$4:$K$749,$L248,'[1]SIIF 30 de Junio 2026'!$L$4:$L$749,$M248,'[1]SIIF 30 de Junio 2026'!$M$4:$M$749,$N248,'[1]SIIF 30 de Junio 2026'!$N$4:$N$749,$O248)/1000000)</f>
        <v>0</v>
      </c>
      <c r="AF248" s="336">
        <f>(+SUMIFS('[1]SIIF 30 de Junio 2026'!$U$4:$U$749,'[1]SIIF 30 de Junio 2026'!$A$4:$A$749,$B248,'[1]SIIF 30 de Junio 2026'!$B$4:$B$749,$C248,'[1]SIIF 30 de Junio 2026'!$C$4:$C$749,$D248,'[1]SIIF 30 de Junio 2026'!$D$4:$D$749,$E248,'[1]SIIF 30 de Junio 2026'!$E$4:$E$749,$F248,'[1]SIIF 30 de Junio 2026'!$F$4:$F$749,$G248,'[1]SIIF 30 de Junio 2026'!$G$4:$G$749,$H248,'[1]SIIF 30 de Junio 2026'!$H$4:$H$749,$I248,'[1]SIIF 30 de Junio 2026'!$I$4:$I$749,$J248,'[1]SIIF 30 de Junio 2026'!$J$4:$J$749,$K248,'[1]SIIF 30 de Junio 2026'!$K$4:$K$749,$L248,'[1]SIIF 30 de Junio 2026'!$L$4:$L$749,$M248,'[1]SIIF 30 de Junio 2026'!$M$4:$M$749,$N248,'[1]SIIF 30 de Junio 2026'!$N$4:$N$749,$O248)/1000000)</f>
        <v>0</v>
      </c>
      <c r="AG248" s="334">
        <f t="shared" ref="AG248" si="678">AD248-AE248-AF248</f>
        <v>0</v>
      </c>
      <c r="AH248" s="399">
        <f>+SUMIFS('[1]SIIF 30 de Junio 2026'!$W$4:$W$749,'[1]SIIF 30 de Junio 2026'!$A$4:$A$749,$B248,'[1]SIIF 30 de Junio 2026'!$B$4:$B$749,$C248,'[1]SIIF 30 de Junio 2026'!$C$4:$C$749,$D248,'[1]SIIF 30 de Junio 2026'!$D$4:$D$749,$E248,'[1]SIIF 30 de Junio 2026'!$E$4:$E$749,$F248,'[1]SIIF 30 de Junio 2026'!$F$4:$F$749,$G248,'[1]SIIF 30 de Junio 2026'!$G$4:$G$749,$H248,'[1]SIIF 30 de Junio 2026'!$H$4:$H$749,$I248,'[1]SIIF 30 de Junio 2026'!$I$4:$I$749,$J248,'[1]SIIF 30 de Junio 2026'!$J$4:$J$749,$K248,'[1]SIIF 30 de Junio 2026'!$K$4:$K$749,$L248,'[1]SIIF 30 de Junio 2026'!$L$4:$L$749,$M248,'[1]SIIF 30 de Junio 2026'!$M$4:$M$749,$N248,'[1]SIIF 30 de Junio 2026'!$N$4:$N$749,$O248)/1000000</f>
        <v>0</v>
      </c>
      <c r="AI248" s="171">
        <f>IFERROR(AH248/AD248,0)</f>
        <v>0</v>
      </c>
      <c r="AJ248" s="180" t="e">
        <f>+AH248/AG248</f>
        <v>#DIV/0!</v>
      </c>
      <c r="AK248" s="240">
        <f>INDEX(CC248:CN248,MATCH($W$1,$CC$86:$CN$86,0))</f>
        <v>0</v>
      </c>
      <c r="AL248" s="172">
        <f>+AH248-AK248</f>
        <v>0</v>
      </c>
      <c r="AM248" s="166">
        <f t="shared" si="656"/>
        <v>0</v>
      </c>
      <c r="AN248" s="397">
        <f>+SUMIFS('[1]SIIF 30 de Junio 2026'!$X$4:$X$749,'[1]SIIF 30 de Junio 2026'!$A$4:$A$749,$B248,'[1]SIIF 30 de Junio 2026'!$B$4:$B$749,$C248,'[1]SIIF 30 de Junio 2026'!$C$4:$C$749,$D248,'[1]SIIF 30 de Junio 2026'!$D$4:$D$749,$E248,'[1]SIIF 30 de Junio 2026'!$E$4:$E$749,$F248,'[1]SIIF 30 de Junio 2026'!$F$4:$F$749,$G248,'[1]SIIF 30 de Junio 2026'!$G$4:$G$749,$H248,'[1]SIIF 30 de Junio 2026'!$H$4:$H$749,$I248,'[1]SIIF 30 de Junio 2026'!$I$4:$I$749,$J248,'[1]SIIF 30 de Junio 2026'!$J$4:$J$749,$K248,'[1]SIIF 30 de Junio 2026'!$K$4:$K$749,$L248,'[1]SIIF 30 de Junio 2026'!$L$4:$L$749,$M248,'[1]SIIF 30 de Junio 2026'!$M$4:$M$749,$N248,'[1]SIIF 30 de Junio 2026'!$N$4:$N$749,$O248)/1000000</f>
        <v>0</v>
      </c>
      <c r="AO248" s="173">
        <f>IFERROR(AN248/AD248,0)</f>
        <v>0</v>
      </c>
      <c r="AP248" s="182" t="e">
        <f>+AN248/AG248</f>
        <v>#DIV/0!</v>
      </c>
      <c r="AQ248" s="240">
        <f>INDEX(CP248:DA248,MATCH($W$1,$CP$86:$DA$86,0))</f>
        <v>0</v>
      </c>
      <c r="AR248" s="172">
        <f>+AN248-AQ248</f>
        <v>0</v>
      </c>
      <c r="AS248" s="166">
        <f t="shared" si="658"/>
        <v>0</v>
      </c>
      <c r="AT248" s="397">
        <f>+SUMIFS('[1]SIIF 30 de Junio 2026'!$Z$4:$Z$749,'[1]SIIF 30 de Junio 2026'!$A$4:$A$749,$B248,'[1]SIIF 30 de Junio 2026'!$B$4:$B$749,$C248,'[1]SIIF 30 de Junio 2026'!$C$4:$C$749,$D248,'[1]SIIF 30 de Junio 2026'!$D$4:$D$749,$E248,'[1]SIIF 30 de Junio 2026'!$E$4:$E$749,$F248,'[1]SIIF 30 de Junio 2026'!$F$4:$F$749,$G248,'[1]SIIF 30 de Junio 2026'!$G$4:$G$749,$H248,'[1]SIIF 30 de Junio 2026'!$H$4:$H$749,$I248,'[1]SIIF 30 de Junio 2026'!$I$4:$I$749,$J248,'[1]SIIF 30 de Junio 2026'!$J$4:$J$749,$K248,'[1]SIIF 30 de Junio 2026'!$K$4:$K$749,$L248,'[1]SIIF 30 de Junio 2026'!$L$4:$L$749,$M248,'[1]SIIF 30 de Junio 2026'!$M$4:$M$749,$N248,'[1]SIIF 30 de Junio 2026'!$N$4:$N$749,$O248)/1000000</f>
        <v>0</v>
      </c>
      <c r="AU248" s="173">
        <f>IFERROR(AT248/AD248,0)</f>
        <v>0</v>
      </c>
      <c r="AV248" s="397">
        <f>+AD248-AH248</f>
        <v>0</v>
      </c>
      <c r="AW248" s="332">
        <f>+AH248-AN248</f>
        <v>0</v>
      </c>
      <c r="AX248" s="333">
        <f t="shared" si="668"/>
        <v>0</v>
      </c>
      <c r="AY248" s="334">
        <f>+AG248-AH248</f>
        <v>0</v>
      </c>
      <c r="AZ248" s="186">
        <f>AD248*AS248</f>
        <v>0</v>
      </c>
      <c r="BA248" s="168">
        <f>IF(AND(AZ248=0,AN248&gt;AZ248),1,IFERROR(AN248/AZ248,1))</f>
        <v>1</v>
      </c>
      <c r="BC248" s="308">
        <v>0</v>
      </c>
      <c r="BD248" s="308">
        <v>0</v>
      </c>
      <c r="BE248" s="308">
        <v>0</v>
      </c>
      <c r="BF248" s="308">
        <v>0</v>
      </c>
      <c r="BG248" s="308">
        <v>0</v>
      </c>
      <c r="BH248" s="308">
        <v>0</v>
      </c>
      <c r="BI248" s="308">
        <v>0</v>
      </c>
      <c r="BJ248" s="308">
        <v>0</v>
      </c>
      <c r="BK248" s="308">
        <v>0</v>
      </c>
      <c r="BL248" s="308">
        <v>0</v>
      </c>
      <c r="BM248" s="308">
        <v>0</v>
      </c>
      <c r="BN248" s="308">
        <v>0</v>
      </c>
      <c r="BO248" s="321"/>
      <c r="BP248" s="308">
        <v>0</v>
      </c>
      <c r="BQ248" s="308">
        <v>0</v>
      </c>
      <c r="BR248" s="308">
        <v>0</v>
      </c>
      <c r="BS248" s="308">
        <v>0</v>
      </c>
      <c r="BT248" s="308">
        <v>0</v>
      </c>
      <c r="BU248" s="308">
        <v>0</v>
      </c>
      <c r="BV248" s="308">
        <v>0</v>
      </c>
      <c r="BW248" s="308">
        <v>0</v>
      </c>
      <c r="BX248" s="308">
        <v>0</v>
      </c>
      <c r="BY248" s="308">
        <v>0</v>
      </c>
      <c r="BZ248" s="308">
        <v>0</v>
      </c>
      <c r="CA248" s="308">
        <v>0</v>
      </c>
      <c r="CC248" s="452">
        <f t="shared" ref="CC248:CN248" si="679">DC248/EC248</f>
        <v>0</v>
      </c>
      <c r="CD248" s="452">
        <f t="shared" si="679"/>
        <v>0</v>
      </c>
      <c r="CE248" s="452">
        <f t="shared" si="679"/>
        <v>0</v>
      </c>
      <c r="CF248" s="452">
        <f t="shared" si="679"/>
        <v>0</v>
      </c>
      <c r="CG248" s="452">
        <f t="shared" si="679"/>
        <v>0</v>
      </c>
      <c r="CH248" s="452">
        <f t="shared" si="679"/>
        <v>0</v>
      </c>
      <c r="CI248" s="452">
        <f t="shared" si="679"/>
        <v>0</v>
      </c>
      <c r="CJ248" s="452">
        <f t="shared" si="679"/>
        <v>0</v>
      </c>
      <c r="CK248" s="452">
        <f t="shared" si="679"/>
        <v>0</v>
      </c>
      <c r="CL248" s="452">
        <f t="shared" si="679"/>
        <v>0</v>
      </c>
      <c r="CM248" s="452">
        <f t="shared" si="679"/>
        <v>0</v>
      </c>
      <c r="CN248" s="452">
        <f t="shared" si="679"/>
        <v>0</v>
      </c>
      <c r="CO248" s="477"/>
      <c r="CP248" s="453">
        <f t="shared" ref="CP248:DA248" si="680">DP248/EP248</f>
        <v>0</v>
      </c>
      <c r="CQ248" s="453">
        <f t="shared" si="680"/>
        <v>0</v>
      </c>
      <c r="CR248" s="453">
        <f t="shared" si="680"/>
        <v>0</v>
      </c>
      <c r="CS248" s="453">
        <f t="shared" si="680"/>
        <v>0</v>
      </c>
      <c r="CT248" s="453">
        <f t="shared" si="680"/>
        <v>0</v>
      </c>
      <c r="CU248" s="453">
        <f t="shared" si="680"/>
        <v>0</v>
      </c>
      <c r="CV248" s="453">
        <f t="shared" si="680"/>
        <v>0</v>
      </c>
      <c r="CW248" s="453">
        <f t="shared" si="680"/>
        <v>0</v>
      </c>
      <c r="CX248" s="453">
        <f t="shared" si="680"/>
        <v>0</v>
      </c>
      <c r="CY248" s="453">
        <f t="shared" si="680"/>
        <v>0</v>
      </c>
      <c r="CZ248" s="453">
        <f t="shared" si="680"/>
        <v>0</v>
      </c>
      <c r="DA248" s="453">
        <f t="shared" si="680"/>
        <v>0</v>
      </c>
      <c r="DC248" s="476">
        <v>0</v>
      </c>
      <c r="DD248" s="476">
        <v>0</v>
      </c>
      <c r="DE248" s="476">
        <v>0</v>
      </c>
      <c r="DF248" s="476">
        <v>0</v>
      </c>
      <c r="DG248" s="476">
        <v>0</v>
      </c>
      <c r="DH248" s="476">
        <v>0</v>
      </c>
      <c r="DI248" s="476">
        <v>0</v>
      </c>
      <c r="DJ248" s="476">
        <v>0</v>
      </c>
      <c r="DK248" s="476">
        <v>0</v>
      </c>
      <c r="DL248" s="476">
        <v>0</v>
      </c>
      <c r="DM248" s="476">
        <v>0</v>
      </c>
      <c r="DN248" s="476">
        <v>0</v>
      </c>
      <c r="DO248" s="477"/>
      <c r="DP248" s="476">
        <v>0</v>
      </c>
      <c r="DQ248" s="476">
        <v>0</v>
      </c>
      <c r="DR248" s="476">
        <v>0</v>
      </c>
      <c r="DS248" s="476">
        <v>0</v>
      </c>
      <c r="DT248" s="476">
        <v>0</v>
      </c>
      <c r="DU248" s="476">
        <v>0</v>
      </c>
      <c r="DV248" s="476">
        <v>0</v>
      </c>
      <c r="DW248" s="476">
        <v>0</v>
      </c>
      <c r="DX248" s="476">
        <v>0</v>
      </c>
      <c r="DY248" s="476">
        <v>0</v>
      </c>
      <c r="DZ248" s="476">
        <v>0</v>
      </c>
      <c r="EA248" s="476">
        <v>0</v>
      </c>
      <c r="EC248" s="476">
        <v>1000000</v>
      </c>
      <c r="ED248" s="476">
        <v>1000000</v>
      </c>
      <c r="EE248" s="476">
        <v>1000000</v>
      </c>
      <c r="EF248" s="476">
        <v>1000000</v>
      </c>
      <c r="EG248" s="476">
        <v>1000000</v>
      </c>
      <c r="EH248" s="476">
        <v>1000000</v>
      </c>
      <c r="EI248" s="476">
        <v>1000000</v>
      </c>
      <c r="EJ248" s="476">
        <v>1000000</v>
      </c>
      <c r="EK248" s="476">
        <v>1000000</v>
      </c>
      <c r="EL248" s="476">
        <v>1000000</v>
      </c>
      <c r="EM248" s="476">
        <v>1000000</v>
      </c>
      <c r="EN248" s="476">
        <v>1000000</v>
      </c>
      <c r="EO248" s="477"/>
      <c r="EP248" s="476">
        <v>1000000</v>
      </c>
      <c r="EQ248" s="476">
        <v>1000000</v>
      </c>
      <c r="ER248" s="476">
        <v>1000000</v>
      </c>
      <c r="ES248" s="476">
        <v>1000000</v>
      </c>
      <c r="ET248" s="476">
        <v>1000000</v>
      </c>
      <c r="EU248" s="476">
        <v>1000000</v>
      </c>
      <c r="EV248" s="476">
        <v>1000000</v>
      </c>
      <c r="EW248" s="476">
        <v>1000000</v>
      </c>
      <c r="EX248" s="476">
        <v>1000000</v>
      </c>
      <c r="EY248" s="476">
        <v>1000000</v>
      </c>
      <c r="EZ248" s="476">
        <v>1000000</v>
      </c>
      <c r="FA248" s="476">
        <v>1000000</v>
      </c>
    </row>
    <row r="249" spans="1:157" ht="22.5" customHeight="1" thickBot="1">
      <c r="B249" s="1" t="s">
        <v>192</v>
      </c>
      <c r="C249" s="1" t="s">
        <v>193</v>
      </c>
      <c r="D249" s="1" t="s">
        <v>161</v>
      </c>
      <c r="E249" s="1" t="s">
        <v>173</v>
      </c>
      <c r="F249" s="1" t="s">
        <v>161</v>
      </c>
      <c r="G249" s="1" t="s">
        <v>161</v>
      </c>
      <c r="H249" s="1" t="s">
        <v>161</v>
      </c>
      <c r="I249" s="1" t="s">
        <v>161</v>
      </c>
      <c r="J249" s="1" t="s">
        <v>161</v>
      </c>
      <c r="K249" s="1" t="s">
        <v>161</v>
      </c>
      <c r="L249" s="1" t="s">
        <v>161</v>
      </c>
      <c r="M249" s="1" t="s">
        <v>161</v>
      </c>
      <c r="N249" s="1" t="s">
        <v>161</v>
      </c>
      <c r="O249" s="1" t="s">
        <v>161</v>
      </c>
      <c r="T249" s="152" t="s">
        <v>174</v>
      </c>
      <c r="U249" s="384"/>
      <c r="V249" s="152" t="s">
        <v>174</v>
      </c>
      <c r="W249" s="335">
        <f t="shared" ref="W249:AH249" si="681">W258</f>
        <v>50000</v>
      </c>
      <c r="X249" s="335">
        <f t="shared" si="681"/>
        <v>0</v>
      </c>
      <c r="Y249" s="335">
        <f t="shared" si="681"/>
        <v>0</v>
      </c>
      <c r="Z249" s="335">
        <f t="shared" si="681"/>
        <v>0</v>
      </c>
      <c r="AA249" s="335">
        <f t="shared" si="681"/>
        <v>0</v>
      </c>
      <c r="AB249" s="335">
        <f t="shared" si="681"/>
        <v>0</v>
      </c>
      <c r="AC249" s="335">
        <f t="shared" si="681"/>
        <v>0</v>
      </c>
      <c r="AD249" s="335">
        <f>AD258</f>
        <v>50000</v>
      </c>
      <c r="AE249" s="335">
        <f t="shared" si="681"/>
        <v>749.5</v>
      </c>
      <c r="AF249" s="335">
        <f t="shared" si="681"/>
        <v>49250.5</v>
      </c>
      <c r="AG249" s="335">
        <f t="shared" si="681"/>
        <v>0</v>
      </c>
      <c r="AH249" s="398">
        <f t="shared" si="681"/>
        <v>45863.004707</v>
      </c>
      <c r="AI249" s="163">
        <f>+AH249/AD249</f>
        <v>0.91726009413999998</v>
      </c>
      <c r="AJ249" s="220"/>
      <c r="AK249" s="398">
        <f>AK258</f>
        <v>47352.106358532961</v>
      </c>
      <c r="AL249" s="398">
        <f>AL258</f>
        <v>-662.56630353295498</v>
      </c>
      <c r="AM249" s="166">
        <f t="shared" si="656"/>
        <v>0.94704212717065928</v>
      </c>
      <c r="AN249" s="414">
        <f>+SUMIFS('[1]SIIF 30 de Junio 2026'!$X$4:$X$749,'[1]SIIF 30 de Junio 2026'!$A$4:$A$749,$B249,'[1]SIIF 30 de Junio 2026'!$B$4:$B$749,$C249,'[1]SIIF 30 de Junio 2026'!$C$4:$C$749,$D249,'[1]SIIF 30 de Junio 2026'!$D$4:$D$749,$E249,'[1]SIIF 30 de Junio 2026'!$E$4:$E$749,$F249,'[1]SIIF 30 de Junio 2026'!$F$4:$F$749,$G249,'[1]SIIF 30 de Junio 2026'!$G$4:$G$749,$H249,'[1]SIIF 30 de Junio 2026'!$H$4:$H$749,$I249,'[1]SIIF 30 de Junio 2026'!$I$4:$I$749,$J249,'[1]SIIF 30 de Junio 2026'!$J$4:$J$749,$K249,'[1]SIIF 30 de Junio 2026'!$K$4:$K$749,$L249,'[1]SIIF 30 de Junio 2026'!$L$4:$L$749,$M249,'[1]SIIF 30 de Junio 2026'!$M$4:$M$749,$N249,'[1]SIIF 30 de Junio 2026'!$N$4:$N$749,$O249)/1000000</f>
        <v>3355.0134459999999</v>
      </c>
      <c r="AO249" s="299">
        <f>+AN249/AD249</f>
        <v>6.7100268919999997E-2</v>
      </c>
      <c r="AP249" s="212"/>
      <c r="AQ249" s="398">
        <f>AQ258</f>
        <v>24858.446702666668</v>
      </c>
      <c r="AR249" s="398">
        <f>AR258</f>
        <v>-21503.433256666667</v>
      </c>
      <c r="AS249" s="166">
        <f t="shared" si="658"/>
        <v>0.49716893405333334</v>
      </c>
      <c r="AT249" s="414">
        <f>+SUMIFS('[1]SIIF 30 de Junio 2026'!$Z$4:$Z$749,'[1]SIIF 30 de Junio 2026'!$A$4:$A$749,$B249,'[1]SIIF 30 de Junio 2026'!$B$4:$B$749,$C249,'[1]SIIF 30 de Junio 2026'!$C$4:$C$749,$D249,'[1]SIIF 30 de Junio 2026'!$D$4:$D$749,$E249,'[1]SIIF 30 de Junio 2026'!$E$4:$E$749,$F249,'[1]SIIF 30 de Junio 2026'!$F$4:$F$749,$G249,'[1]SIIF 30 de Junio 2026'!$G$4:$G$749,$H249,'[1]SIIF 30 de Junio 2026'!$H$4:$H$749,$I249,'[1]SIIF 30 de Junio 2026'!$I$4:$I$749,$J249,'[1]SIIF 30 de Junio 2026'!$J$4:$J$749,$K249,'[1]SIIF 30 de Junio 2026'!$K$4:$K$749,$L249,'[1]SIIF 30 de Junio 2026'!$L$4:$L$749,$M249,'[1]SIIF 30 de Junio 2026'!$M$4:$M$749,$N249,'[1]SIIF 30 de Junio 2026'!$N$4:$N$749,$O249)/1000000</f>
        <v>3355.0134459999999</v>
      </c>
      <c r="AU249" s="299">
        <f>+AT249/AD249</f>
        <v>6.7100268919999997E-2</v>
      </c>
      <c r="AV249" s="398">
        <f>AV258</f>
        <v>4136.9952929999954</v>
      </c>
      <c r="AW249" s="335">
        <f>AW258</f>
        <v>42507.991261000003</v>
      </c>
      <c r="AX249" s="337">
        <f>AX258</f>
        <v>46644.986554000003</v>
      </c>
      <c r="AY249" s="361"/>
      <c r="AZ249" s="183">
        <f>AZ258</f>
        <v>653.91719266666666</v>
      </c>
      <c r="BA249" s="168">
        <f t="shared" si="660"/>
        <v>5.1306396033392154</v>
      </c>
      <c r="BC249" s="466">
        <f>CC249/$AD$249</f>
        <v>0.90749151173999998</v>
      </c>
      <c r="BD249" s="466">
        <f t="shared" ref="BD249:BN249" si="682">CD249/$AD$249</f>
        <v>0.91266435115999989</v>
      </c>
      <c r="BE249" s="466">
        <f t="shared" si="682"/>
        <v>0.91332178850800005</v>
      </c>
      <c r="BF249" s="466">
        <f>CF249/$AD$249</f>
        <v>0.91657729785600006</v>
      </c>
      <c r="BG249" s="466">
        <f t="shared" si="682"/>
        <v>0.93073027586400003</v>
      </c>
      <c r="BH249" s="466">
        <f t="shared" si="682"/>
        <v>0.94704212717065928</v>
      </c>
      <c r="BI249" s="466">
        <f t="shared" si="682"/>
        <v>0.94961149239665898</v>
      </c>
      <c r="BJ249" s="466">
        <f t="shared" si="682"/>
        <v>0.95270515620265894</v>
      </c>
      <c r="BK249" s="466">
        <f t="shared" si="682"/>
        <v>0.95843253486265911</v>
      </c>
      <c r="BL249" s="466">
        <f t="shared" si="682"/>
        <v>0.96897202666265903</v>
      </c>
      <c r="BM249" s="466">
        <f t="shared" si="682"/>
        <v>0.98176700096265912</v>
      </c>
      <c r="BN249" s="466">
        <f t="shared" si="682"/>
        <v>0.98501000000265904</v>
      </c>
      <c r="BP249" s="466">
        <f>CP249/$AD$249</f>
        <v>8.5415559999999993E-5</v>
      </c>
      <c r="BQ249" s="466">
        <f t="shared" ref="BQ249:CA249" si="683">CQ249/$AD$249</f>
        <v>6.4587544800000004E-3</v>
      </c>
      <c r="BR249" s="466">
        <f t="shared" si="683"/>
        <v>2.4011691393333329E-2</v>
      </c>
      <c r="BS249" s="466">
        <f t="shared" si="683"/>
        <v>4.2466736640000002E-2</v>
      </c>
      <c r="BT249" s="466">
        <f t="shared" si="683"/>
        <v>0.28973053116666664</v>
      </c>
      <c r="BU249" s="466">
        <f t="shared" si="683"/>
        <v>0.49716893405333334</v>
      </c>
      <c r="BV249" s="466">
        <f t="shared" si="683"/>
        <v>0.71886641356532577</v>
      </c>
      <c r="BW249" s="466">
        <f t="shared" si="683"/>
        <v>0.736116412262659</v>
      </c>
      <c r="BX249" s="466">
        <f t="shared" si="683"/>
        <v>0.75508658906265902</v>
      </c>
      <c r="BY249" s="466">
        <f t="shared" si="683"/>
        <v>0.8489362223826592</v>
      </c>
      <c r="BZ249" s="466">
        <f t="shared" si="683"/>
        <v>0.87735447000265909</v>
      </c>
      <c r="CA249" s="466">
        <f t="shared" si="683"/>
        <v>0.98501000000265904</v>
      </c>
      <c r="CC249" s="398">
        <f>CC258</f>
        <v>45374.575586999999</v>
      </c>
      <c r="CD249" s="398">
        <f t="shared" ref="CD249:CN249" si="684">CD258</f>
        <v>45633.217557999997</v>
      </c>
      <c r="CE249" s="398">
        <f t="shared" si="684"/>
        <v>45666.089425400001</v>
      </c>
      <c r="CF249" s="398">
        <f t="shared" si="684"/>
        <v>45828.864892800004</v>
      </c>
      <c r="CG249" s="398">
        <f t="shared" si="684"/>
        <v>46536.5137932</v>
      </c>
      <c r="CH249" s="398">
        <f t="shared" si="684"/>
        <v>47352.106358532961</v>
      </c>
      <c r="CI249" s="398">
        <f t="shared" si="684"/>
        <v>47480.574619832951</v>
      </c>
      <c r="CJ249" s="398">
        <f t="shared" si="684"/>
        <v>47635.257810132949</v>
      </c>
      <c r="CK249" s="398">
        <f t="shared" si="684"/>
        <v>47921.626743132954</v>
      </c>
      <c r="CL249" s="398">
        <f t="shared" si="684"/>
        <v>48448.601333132952</v>
      </c>
      <c r="CM249" s="398">
        <f t="shared" si="684"/>
        <v>49088.350048132954</v>
      </c>
      <c r="CN249" s="398">
        <f t="shared" si="684"/>
        <v>49250.500000132954</v>
      </c>
      <c r="CP249" s="398">
        <f t="shared" ref="CP249:DA249" si="685">CP258</f>
        <v>4.270778</v>
      </c>
      <c r="CQ249" s="398">
        <f t="shared" si="685"/>
        <v>322.937724</v>
      </c>
      <c r="CR249" s="398">
        <f t="shared" si="685"/>
        <v>1200.5845696666665</v>
      </c>
      <c r="CS249" s="398">
        <f t="shared" si="685"/>
        <v>2123.336832</v>
      </c>
      <c r="CT249" s="398">
        <f t="shared" si="685"/>
        <v>14486.526558333333</v>
      </c>
      <c r="CU249" s="398">
        <f t="shared" si="685"/>
        <v>24858.446702666668</v>
      </c>
      <c r="CV249" s="398">
        <f t="shared" si="685"/>
        <v>35943.320678266289</v>
      </c>
      <c r="CW249" s="398">
        <f t="shared" si="685"/>
        <v>36805.82061313295</v>
      </c>
      <c r="CX249" s="398">
        <f t="shared" si="685"/>
        <v>37754.329453132952</v>
      </c>
      <c r="CY249" s="398">
        <f t="shared" si="685"/>
        <v>42446.811119132959</v>
      </c>
      <c r="CZ249" s="398">
        <f t="shared" si="685"/>
        <v>43867.723500132954</v>
      </c>
      <c r="DA249" s="398">
        <f t="shared" si="685"/>
        <v>49250.500000132954</v>
      </c>
      <c r="DC249" s="398">
        <f t="shared" ref="DC249:DN249" si="686">DC258</f>
        <v>45374575587</v>
      </c>
      <c r="DD249" s="398">
        <f t="shared" si="686"/>
        <v>45633217558</v>
      </c>
      <c r="DE249" s="398">
        <f>DE258</f>
        <v>45666089425.400002</v>
      </c>
      <c r="DF249" s="398">
        <f t="shared" si="686"/>
        <v>45828864892.800003</v>
      </c>
      <c r="DG249" s="398">
        <f t="shared" si="686"/>
        <v>46536513793.199997</v>
      </c>
      <c r="DH249" s="398">
        <f t="shared" si="686"/>
        <v>47352106358.532951</v>
      </c>
      <c r="DI249" s="398">
        <f t="shared" si="686"/>
        <v>47480574619.832954</v>
      </c>
      <c r="DJ249" s="398">
        <f t="shared" si="686"/>
        <v>47635257810.132957</v>
      </c>
      <c r="DK249" s="398">
        <f t="shared" si="686"/>
        <v>47921626743.132957</v>
      </c>
      <c r="DL249" s="398">
        <f t="shared" si="686"/>
        <v>48448601333.132957</v>
      </c>
      <c r="DM249" s="398">
        <f t="shared" si="686"/>
        <v>49088350048.132957</v>
      </c>
      <c r="DN249" s="398">
        <f t="shared" si="686"/>
        <v>49250500000.132957</v>
      </c>
      <c r="DP249" s="398">
        <f t="shared" ref="DP249:EA249" si="687">DP258</f>
        <v>4270778</v>
      </c>
      <c r="DQ249" s="398">
        <f t="shared" si="687"/>
        <v>322937724</v>
      </c>
      <c r="DR249" s="398">
        <f t="shared" si="687"/>
        <v>1200584569.6666667</v>
      </c>
      <c r="DS249" s="398">
        <f t="shared" si="687"/>
        <v>2123336832</v>
      </c>
      <c r="DT249" s="398">
        <f t="shared" si="687"/>
        <v>14486526558.333334</v>
      </c>
      <c r="DU249" s="398">
        <f t="shared" si="687"/>
        <v>24858446702.666668</v>
      </c>
      <c r="DV249" s="398">
        <f t="shared" si="687"/>
        <v>35943320678.266289</v>
      </c>
      <c r="DW249" s="398">
        <f t="shared" si="687"/>
        <v>36805820613.132957</v>
      </c>
      <c r="DX249" s="398">
        <f t="shared" si="687"/>
        <v>37754329453.132957</v>
      </c>
      <c r="DY249" s="398">
        <f t="shared" si="687"/>
        <v>42446811119.132957</v>
      </c>
      <c r="DZ249" s="398">
        <f t="shared" si="687"/>
        <v>43867723500.132957</v>
      </c>
      <c r="EA249" s="398">
        <f t="shared" si="687"/>
        <v>49250500000.132957</v>
      </c>
      <c r="EC249" s="472">
        <v>1000000</v>
      </c>
      <c r="ED249" s="472">
        <v>1000000</v>
      </c>
      <c r="EE249" s="472">
        <v>1000000</v>
      </c>
      <c r="EF249" s="472">
        <v>1000000</v>
      </c>
      <c r="EG249" s="472">
        <v>1000000</v>
      </c>
      <c r="EH249" s="472">
        <v>1000000</v>
      </c>
      <c r="EI249" s="472">
        <v>1000000</v>
      </c>
      <c r="EJ249" s="472">
        <v>1000000</v>
      </c>
      <c r="EK249" s="472">
        <v>1000000</v>
      </c>
      <c r="EL249" s="472">
        <v>1000000</v>
      </c>
      <c r="EM249" s="472">
        <v>1000000</v>
      </c>
      <c r="EN249" s="472">
        <v>1000000</v>
      </c>
      <c r="EP249" s="472">
        <v>1000000</v>
      </c>
      <c r="EQ249" s="472">
        <v>1000000</v>
      </c>
      <c r="ER249" s="472">
        <v>1000000</v>
      </c>
      <c r="ES249" s="472">
        <v>1000000</v>
      </c>
      <c r="ET249" s="472">
        <v>1000000</v>
      </c>
      <c r="EU249" s="472">
        <v>1000000</v>
      </c>
      <c r="EV249" s="472">
        <v>1000000</v>
      </c>
      <c r="EW249" s="472">
        <v>1000000</v>
      </c>
      <c r="EX249" s="472">
        <v>1000000</v>
      </c>
      <c r="EY249" s="472">
        <v>1000000</v>
      </c>
      <c r="EZ249" s="472">
        <v>1000000</v>
      </c>
      <c r="FA249" s="472">
        <v>1000000</v>
      </c>
    </row>
    <row r="250" spans="1:157" ht="24.75" customHeight="1" thickBot="1">
      <c r="B250" s="1" t="s">
        <v>192</v>
      </c>
      <c r="C250" s="1" t="s">
        <v>193</v>
      </c>
      <c r="D250" s="1" t="s">
        <v>161</v>
      </c>
      <c r="E250" s="1" t="s">
        <v>161</v>
      </c>
      <c r="F250" s="1" t="s">
        <v>161</v>
      </c>
      <c r="G250" s="1" t="s">
        <v>161</v>
      </c>
      <c r="H250" s="1" t="s">
        <v>161</v>
      </c>
      <c r="I250" s="1" t="s">
        <v>161</v>
      </c>
      <c r="J250" s="1" t="s">
        <v>161</v>
      </c>
      <c r="K250" s="1" t="s">
        <v>161</v>
      </c>
      <c r="L250" s="1" t="s">
        <v>161</v>
      </c>
      <c r="M250" s="1" t="s">
        <v>161</v>
      </c>
      <c r="N250" s="1" t="s">
        <v>161</v>
      </c>
      <c r="O250" s="1" t="s">
        <v>161</v>
      </c>
      <c r="T250" s="152" t="s">
        <v>209</v>
      </c>
      <c r="U250" s="384"/>
      <c r="V250" s="152" t="s">
        <v>209</v>
      </c>
      <c r="W250" s="335">
        <f>+W249+W240+W246</f>
        <v>72713.274000000005</v>
      </c>
      <c r="X250" s="335">
        <f t="shared" ref="X250:AC250" si="688">+X249+X240+X246</f>
        <v>0</v>
      </c>
      <c r="Y250" s="335">
        <f t="shared" si="688"/>
        <v>178.75700000000001</v>
      </c>
      <c r="Z250" s="335">
        <f t="shared" si="688"/>
        <v>0</v>
      </c>
      <c r="AA250" s="335">
        <f t="shared" si="688"/>
        <v>178.75700000000001</v>
      </c>
      <c r="AB250" s="335">
        <f t="shared" si="688"/>
        <v>0</v>
      </c>
      <c r="AC250" s="335">
        <f t="shared" si="688"/>
        <v>0</v>
      </c>
      <c r="AD250" s="335">
        <f>+AD249+AD240+AD246</f>
        <v>72713.274000000005</v>
      </c>
      <c r="AE250" s="335">
        <f t="shared" ref="AE250:AF250" si="689">+AE249+AE240+AE246</f>
        <v>2942.0790000000002</v>
      </c>
      <c r="AF250" s="335">
        <f t="shared" si="689"/>
        <v>66996.983334299992</v>
      </c>
      <c r="AG250" s="335">
        <f>+AG249+AG240+AG246</f>
        <v>2774.2116656999992</v>
      </c>
      <c r="AH250" s="398">
        <f>+AH249+AH240+AH246</f>
        <v>60632.173630930003</v>
      </c>
      <c r="AI250" s="163">
        <f>+AH250/AD250</f>
        <v>0.83385288951409342</v>
      </c>
      <c r="AJ250" s="253"/>
      <c r="AK250" s="398">
        <f>+AK249+AK240+AK246</f>
        <v>63797.80311761114</v>
      </c>
      <c r="AL250" s="398">
        <f>+AL249+AL240+AL246</f>
        <v>-2339.0941386811392</v>
      </c>
      <c r="AM250" s="166">
        <f t="shared" si="656"/>
        <v>0.87738867483275662</v>
      </c>
      <c r="AN250" s="398">
        <f>+AN249+AN240+AN246</f>
        <v>10928.893879000001</v>
      </c>
      <c r="AO250" s="179">
        <f>+AN250/AD250</f>
        <v>0.1503012211910579</v>
      </c>
      <c r="AP250" s="254"/>
      <c r="AQ250" s="398">
        <f>+AQ249+AQ240+AQ246</f>
        <v>33377.382190987038</v>
      </c>
      <c r="AR250" s="398">
        <f>+AR249+AR240+AR246</f>
        <v>-22448.488311987036</v>
      </c>
      <c r="AS250" s="166">
        <f t="shared" si="658"/>
        <v>0.45902735985986598</v>
      </c>
      <c r="AT250" s="398">
        <f>+AT249+AT240+AT246</f>
        <v>10925.893879000001</v>
      </c>
      <c r="AU250" s="179">
        <f>+AT250/AD250</f>
        <v>0.1502599632496262</v>
      </c>
      <c r="AV250" s="398">
        <f>+AV249+AV240+AV246</f>
        <v>12081.100369069994</v>
      </c>
      <c r="AW250" s="335">
        <f>+AW249+AW240+AW246</f>
        <v>49703.27975193</v>
      </c>
      <c r="AX250" s="337">
        <f>+AX249+AX240</f>
        <v>61784.380121000002</v>
      </c>
      <c r="AY250" s="361"/>
      <c r="AZ250" s="183">
        <f>+AZ249+AZ240</f>
        <v>8925.5291809886039</v>
      </c>
      <c r="BA250" s="168">
        <f t="shared" si="660"/>
        <v>1.2244533245466911</v>
      </c>
      <c r="BC250" s="502">
        <f>CC250/$AD$250</f>
        <v>0.79386881764297934</v>
      </c>
      <c r="BD250" s="502">
        <f t="shared" ref="BD250:BN250" si="690">CD250/$AD$250</f>
        <v>0.81084773539881627</v>
      </c>
      <c r="BE250" s="502">
        <f t="shared" si="690"/>
        <v>0.82045628050123653</v>
      </c>
      <c r="BF250" s="502">
        <f t="shared" si="690"/>
        <v>0.82932601439292797</v>
      </c>
      <c r="BG250" s="502">
        <f t="shared" si="690"/>
        <v>0.84796960862007864</v>
      </c>
      <c r="BH250" s="502">
        <f t="shared" si="690"/>
        <v>0.87738867483275662</v>
      </c>
      <c r="BI250" s="502">
        <f t="shared" si="690"/>
        <v>0.89212022072143393</v>
      </c>
      <c r="BJ250" s="502">
        <f t="shared" si="690"/>
        <v>0.90765602171764503</v>
      </c>
      <c r="BK250" s="502">
        <f t="shared" si="690"/>
        <v>0.94832036360035221</v>
      </c>
      <c r="BL250" s="502">
        <f t="shared" si="690"/>
        <v>0.96171335275865888</v>
      </c>
      <c r="BM250" s="502">
        <f t="shared" si="690"/>
        <v>0.97496055182367369</v>
      </c>
      <c r="BN250" s="502">
        <f t="shared" si="690"/>
        <v>0.98969239096967299</v>
      </c>
      <c r="BP250" s="502">
        <f>CP250/$AD$250</f>
        <v>1.1715270437829547E-2</v>
      </c>
      <c r="BQ250" s="502">
        <f t="shared" ref="BQ250:CA250" si="691">CQ250/$AD$250</f>
        <v>3.6632061093944686E-2</v>
      </c>
      <c r="BR250" s="502">
        <f t="shared" si="691"/>
        <v>6.8809545184599918E-2</v>
      </c>
      <c r="BS250" s="502">
        <f t="shared" si="691"/>
        <v>0.10480625533147003</v>
      </c>
      <c r="BT250" s="502">
        <f t="shared" si="691"/>
        <v>0.29485074469175671</v>
      </c>
      <c r="BU250" s="502">
        <f t="shared" si="691"/>
        <v>0.45902735985986598</v>
      </c>
      <c r="BV250" s="502">
        <f t="shared" si="691"/>
        <v>0.64693096092935287</v>
      </c>
      <c r="BW250" s="502">
        <f t="shared" si="691"/>
        <v>0.68102276367053016</v>
      </c>
      <c r="BX250" s="502">
        <f t="shared" si="691"/>
        <v>0.71420750402307143</v>
      </c>
      <c r="BY250" s="502">
        <f t="shared" si="691"/>
        <v>0.81275747135374787</v>
      </c>
      <c r="BZ250" s="502">
        <f t="shared" si="691"/>
        <v>0.87784626192902493</v>
      </c>
      <c r="CA250" s="502">
        <f t="shared" si="691"/>
        <v>0.98969239096742057</v>
      </c>
      <c r="CC250" s="517">
        <f>+CC249+CC240+CC246</f>
        <v>57724.800857329996</v>
      </c>
      <c r="CD250" s="517">
        <f t="shared" ref="CD250:CN250" si="692">+CD249+CD240+CD246</f>
        <v>58959.393556333634</v>
      </c>
      <c r="CE250" s="517">
        <f t="shared" si="692"/>
        <v>59658.062329107277</v>
      </c>
      <c r="CF250" s="517">
        <f t="shared" si="692"/>
        <v>60303.009719880916</v>
      </c>
      <c r="CG250" s="517">
        <f t="shared" si="692"/>
        <v>61658.646495264547</v>
      </c>
      <c r="CH250" s="517">
        <f t="shared" si="692"/>
        <v>63797.80311761114</v>
      </c>
      <c r="CI250" s="517">
        <f t="shared" si="692"/>
        <v>64868.982050258106</v>
      </c>
      <c r="CJ250" s="517">
        <f t="shared" si="692"/>
        <v>65998.641004905076</v>
      </c>
      <c r="CK250" s="517">
        <f t="shared" si="692"/>
        <v>68955.478438252045</v>
      </c>
      <c r="CL250" s="517">
        <f t="shared" si="692"/>
        <v>69929.32652859902</v>
      </c>
      <c r="CM250" s="517">
        <f t="shared" si="692"/>
        <v>70892.573743945992</v>
      </c>
      <c r="CN250" s="517">
        <f t="shared" si="692"/>
        <v>71963.774000292964</v>
      </c>
      <c r="CP250" s="517">
        <f t="shared" ref="CP250:CZ250" si="693">+CP249+CP240+CP246</f>
        <v>851.85566932999984</v>
      </c>
      <c r="CQ250" s="517">
        <f t="shared" si="693"/>
        <v>2663.63709550874</v>
      </c>
      <c r="CR250" s="517">
        <f t="shared" si="693"/>
        <v>5003.3673128231949</v>
      </c>
      <c r="CS250" s="517">
        <f t="shared" si="693"/>
        <v>7620.8059608311414</v>
      </c>
      <c r="CT250" s="517">
        <f t="shared" si="693"/>
        <v>21439.562987875754</v>
      </c>
      <c r="CU250" s="517">
        <f t="shared" si="693"/>
        <v>33377.382190987038</v>
      </c>
      <c r="CV250" s="517">
        <f t="shared" si="693"/>
        <v>47040.46822113933</v>
      </c>
      <c r="CW250" s="517">
        <f t="shared" si="693"/>
        <v>49519.394815012507</v>
      </c>
      <c r="CX250" s="517">
        <f t="shared" si="693"/>
        <v>51932.365932885696</v>
      </c>
      <c r="CY250" s="517">
        <f t="shared" si="693"/>
        <v>59098.256710092224</v>
      </c>
      <c r="CZ250" s="517">
        <f t="shared" si="693"/>
        <v>63831.075773520963</v>
      </c>
      <c r="DA250" s="517">
        <f>+DA249+DA240+DA246</f>
        <v>71963.774000129182</v>
      </c>
      <c r="DC250" s="517">
        <f>+DC249+DC240+DC246</f>
        <v>57724800857.330002</v>
      </c>
      <c r="DD250" s="517">
        <f t="shared" ref="DD250:DN250" si="694">+DD249+DD240+DD246</f>
        <v>58959393556.333633</v>
      </c>
      <c r="DE250" s="517">
        <f t="shared" si="694"/>
        <v>59658062329.107277</v>
      </c>
      <c r="DF250" s="517">
        <f t="shared" si="694"/>
        <v>60303009719.880913</v>
      </c>
      <c r="DG250" s="517">
        <f t="shared" si="694"/>
        <v>61658646495.264542</v>
      </c>
      <c r="DH250" s="517">
        <f t="shared" si="694"/>
        <v>63797803117.611137</v>
      </c>
      <c r="DI250" s="517">
        <f t="shared" si="694"/>
        <v>64868982050.25811</v>
      </c>
      <c r="DJ250" s="517">
        <f t="shared" si="694"/>
        <v>65998641004.905083</v>
      </c>
      <c r="DK250" s="517">
        <f t="shared" si="694"/>
        <v>68955478438.252045</v>
      </c>
      <c r="DL250" s="517">
        <f t="shared" si="694"/>
        <v>69929326528.59903</v>
      </c>
      <c r="DM250" s="517">
        <f t="shared" si="694"/>
        <v>70892573743.945999</v>
      </c>
      <c r="DN250" s="517">
        <f t="shared" si="694"/>
        <v>71963774000.292969</v>
      </c>
      <c r="DP250" s="517">
        <f t="shared" ref="DP250:EA250" si="695">+DP249+DP240+DP246</f>
        <v>851855669.33000004</v>
      </c>
      <c r="DQ250" s="517">
        <f t="shared" si="695"/>
        <v>2663637095.5087404</v>
      </c>
      <c r="DR250" s="517">
        <f t="shared" si="695"/>
        <v>5003367312.8231955</v>
      </c>
      <c r="DS250" s="517">
        <f t="shared" si="695"/>
        <v>7620805960.8311424</v>
      </c>
      <c r="DT250" s="517">
        <f t="shared" si="695"/>
        <v>21439562987.875755</v>
      </c>
      <c r="DU250" s="517">
        <f t="shared" si="695"/>
        <v>33377382190.987038</v>
      </c>
      <c r="DV250" s="517">
        <f t="shared" si="695"/>
        <v>47040468221.139328</v>
      </c>
      <c r="DW250" s="517">
        <f t="shared" si="695"/>
        <v>49519394815.01252</v>
      </c>
      <c r="DX250" s="517">
        <f t="shared" si="695"/>
        <v>51932365932.885704</v>
      </c>
      <c r="DY250" s="517">
        <f t="shared" si="695"/>
        <v>59098256710.092224</v>
      </c>
      <c r="DZ250" s="517">
        <f t="shared" si="695"/>
        <v>63831075773.520966</v>
      </c>
      <c r="EA250" s="517">
        <f t="shared" si="695"/>
        <v>71963774000.129181</v>
      </c>
      <c r="EC250" s="524">
        <v>1000000</v>
      </c>
      <c r="ED250" s="525">
        <v>1000000</v>
      </c>
      <c r="EE250" s="525">
        <v>1000000</v>
      </c>
      <c r="EF250" s="525">
        <v>1000000</v>
      </c>
      <c r="EG250" s="525">
        <v>1000000</v>
      </c>
      <c r="EH250" s="525">
        <v>1000000</v>
      </c>
      <c r="EI250" s="525">
        <v>1000000</v>
      </c>
      <c r="EJ250" s="525">
        <v>1000000</v>
      </c>
      <c r="EK250" s="525">
        <v>1000000</v>
      </c>
      <c r="EL250" s="525">
        <v>1000000</v>
      </c>
      <c r="EM250" s="525">
        <v>1000000</v>
      </c>
      <c r="EN250" s="525">
        <v>1000000</v>
      </c>
      <c r="EP250" s="478">
        <v>1000000</v>
      </c>
      <c r="EQ250" s="478">
        <v>1000000</v>
      </c>
      <c r="ER250" s="478">
        <v>1000000</v>
      </c>
      <c r="ES250" s="478">
        <v>1000000</v>
      </c>
      <c r="ET250" s="478">
        <v>1000000</v>
      </c>
      <c r="EU250" s="478">
        <v>1000000</v>
      </c>
      <c r="EV250" s="478">
        <v>1000000</v>
      </c>
      <c r="EW250" s="478">
        <v>1000000</v>
      </c>
      <c r="EX250" s="478">
        <v>1000000</v>
      </c>
      <c r="EY250" s="478">
        <v>1000000</v>
      </c>
      <c r="EZ250" s="478">
        <v>1000000</v>
      </c>
      <c r="FA250" s="478">
        <v>1000000</v>
      </c>
    </row>
    <row r="251" spans="1:157" ht="12" customHeight="1">
      <c r="T251" s="137"/>
      <c r="U251" s="374"/>
      <c r="V251" s="138"/>
      <c r="W251" s="193"/>
      <c r="X251" s="193"/>
      <c r="Y251" s="193"/>
      <c r="Z251" s="193"/>
      <c r="AA251" s="193"/>
      <c r="AB251" s="193"/>
      <c r="AC251" s="193"/>
      <c r="AD251" s="400"/>
      <c r="AE251" s="193"/>
      <c r="AF251" s="193"/>
      <c r="AG251" s="193"/>
      <c r="AH251" s="400"/>
      <c r="AI251" s="206"/>
      <c r="AJ251" s="194"/>
      <c r="AK251" s="194"/>
      <c r="AL251" s="194"/>
      <c r="AM251" s="134"/>
      <c r="AN251" s="400"/>
      <c r="AO251" s="206"/>
      <c r="AP251" s="194"/>
      <c r="AQ251" s="194"/>
      <c r="AR251" s="194"/>
      <c r="AS251" s="195"/>
      <c r="AT251" s="400"/>
      <c r="AU251" s="206"/>
      <c r="AV251" s="400"/>
      <c r="AW251" s="338"/>
      <c r="AX251" s="328"/>
      <c r="AY251" s="328"/>
      <c r="AZ251" s="140"/>
      <c r="BA251" s="140"/>
      <c r="BC251" s="305"/>
      <c r="BD251" s="305"/>
      <c r="BE251" s="305"/>
      <c r="BF251" s="305"/>
      <c r="BG251" s="305"/>
      <c r="BH251" s="305"/>
      <c r="BI251" s="305"/>
      <c r="BJ251" s="305"/>
      <c r="BK251" s="305"/>
      <c r="BL251" s="305"/>
      <c r="BM251" s="305"/>
      <c r="BN251" s="305"/>
      <c r="BO251" s="506"/>
      <c r="BP251" s="305"/>
      <c r="BQ251" s="305"/>
      <c r="BR251" s="305"/>
      <c r="BS251" s="305"/>
      <c r="BT251" s="305"/>
      <c r="BU251" s="305"/>
      <c r="BV251" s="305"/>
      <c r="BW251" s="305"/>
      <c r="BX251" s="305"/>
      <c r="BY251" s="305"/>
      <c r="BZ251" s="305"/>
      <c r="CA251" s="305"/>
      <c r="CC251" s="473"/>
      <c r="CD251" s="473"/>
      <c r="CE251" s="473"/>
      <c r="CF251" s="473"/>
      <c r="CG251" s="473"/>
      <c r="CH251" s="473"/>
      <c r="CI251" s="473"/>
      <c r="CJ251" s="473"/>
      <c r="CK251" s="473"/>
      <c r="CL251" s="473"/>
      <c r="CM251" s="473"/>
      <c r="CN251" s="473"/>
      <c r="CO251" s="507"/>
      <c r="CP251" s="473"/>
      <c r="CQ251" s="473"/>
      <c r="CR251" s="473"/>
      <c r="CS251" s="473"/>
      <c r="CT251" s="473"/>
      <c r="CU251" s="473"/>
      <c r="CV251" s="473"/>
      <c r="CW251" s="473"/>
      <c r="CX251" s="473"/>
      <c r="CY251" s="473"/>
      <c r="CZ251" s="473"/>
      <c r="DA251" s="473"/>
      <c r="DC251" s="473"/>
      <c r="DD251" s="473"/>
      <c r="DE251" s="473"/>
      <c r="DF251" s="473"/>
      <c r="DG251" s="473"/>
      <c r="DH251" s="473"/>
      <c r="DI251" s="473"/>
      <c r="DJ251" s="473"/>
      <c r="DK251" s="473"/>
      <c r="DL251" s="473"/>
      <c r="DM251" s="473"/>
      <c r="DN251" s="473"/>
      <c r="DO251" s="507"/>
      <c r="DP251" s="473"/>
      <c r="DQ251" s="473"/>
      <c r="DR251" s="473"/>
      <c r="DS251" s="473"/>
      <c r="DT251" s="473"/>
      <c r="DU251" s="473"/>
      <c r="DV251" s="473"/>
      <c r="DW251" s="473"/>
      <c r="DX251" s="473"/>
      <c r="DY251" s="473"/>
      <c r="DZ251" s="473"/>
      <c r="EA251" s="473"/>
      <c r="EC251" s="473"/>
      <c r="ED251" s="473"/>
      <c r="EE251" s="473"/>
      <c r="EF251" s="473"/>
      <c r="EG251" s="473"/>
      <c r="EH251" s="473"/>
      <c r="EI251" s="473"/>
      <c r="EJ251" s="473"/>
      <c r="EK251" s="473"/>
      <c r="EL251" s="473"/>
      <c r="EM251" s="473"/>
      <c r="EN251" s="473"/>
      <c r="EP251" s="453">
        <v>1000000</v>
      </c>
      <c r="EQ251" s="453">
        <v>1000000</v>
      </c>
      <c r="ER251" s="453">
        <v>1000000</v>
      </c>
      <c r="ES251" s="453">
        <v>1000000</v>
      </c>
      <c r="ET251" s="453">
        <v>1000000</v>
      </c>
      <c r="EU251" s="453">
        <v>1000000</v>
      </c>
      <c r="EV251" s="453">
        <v>1000000</v>
      </c>
      <c r="EW251" s="453">
        <v>1000000</v>
      </c>
      <c r="EX251" s="453">
        <v>1000000</v>
      </c>
      <c r="EY251" s="453">
        <v>1000000</v>
      </c>
      <c r="EZ251" s="453">
        <v>1000000</v>
      </c>
      <c r="FA251" s="453">
        <v>1000000</v>
      </c>
    </row>
    <row r="252" spans="1:157" ht="12.75" customHeight="1" thickBot="1">
      <c r="T252" s="137"/>
      <c r="U252" s="374"/>
      <c r="V252" s="138"/>
      <c r="W252" s="137"/>
      <c r="X252" s="137"/>
      <c r="Y252" s="137"/>
      <c r="Z252" s="137"/>
      <c r="AA252" s="137"/>
      <c r="AB252" s="137"/>
      <c r="AC252" s="137"/>
      <c r="AD252" s="368"/>
      <c r="AE252" s="137"/>
      <c r="AF252" s="137"/>
      <c r="AG252" s="137"/>
      <c r="AH252" s="368"/>
      <c r="AI252" s="139"/>
      <c r="AJ252" s="140"/>
      <c r="AK252" s="140"/>
      <c r="AL252" s="140"/>
      <c r="AM252" s="134"/>
      <c r="AN252" s="368"/>
      <c r="AO252" s="139"/>
      <c r="AP252" s="140"/>
      <c r="AQ252" s="140"/>
      <c r="AR252" s="140"/>
      <c r="AS252" s="134"/>
      <c r="AT252" s="368"/>
      <c r="AU252" s="139"/>
      <c r="AV252" s="368"/>
      <c r="AW252" s="328"/>
      <c r="AX252" s="328"/>
      <c r="AY252" s="328"/>
      <c r="AZ252" s="140"/>
      <c r="BA252" s="140"/>
      <c r="BC252" s="305"/>
      <c r="BD252" s="305"/>
      <c r="BE252" s="305"/>
      <c r="BF252" s="305"/>
      <c r="BG252" s="305"/>
      <c r="BH252" s="305"/>
      <c r="BI252" s="305"/>
      <c r="BJ252" s="305"/>
      <c r="BK252" s="305"/>
      <c r="BL252" s="305"/>
      <c r="BM252" s="305"/>
      <c r="BN252" s="305"/>
      <c r="BO252" s="506"/>
      <c r="BP252" s="305"/>
      <c r="BQ252" s="305"/>
      <c r="BR252" s="305"/>
      <c r="BS252" s="305"/>
      <c r="BT252" s="305"/>
      <c r="BU252" s="305"/>
      <c r="BV252" s="305"/>
      <c r="BW252" s="305"/>
      <c r="BX252" s="305"/>
      <c r="BY252" s="305"/>
      <c r="BZ252" s="305"/>
      <c r="CA252" s="305"/>
      <c r="CC252" s="473"/>
      <c r="CD252" s="473"/>
      <c r="CE252" s="473"/>
      <c r="CF252" s="473"/>
      <c r="CG252" s="473"/>
      <c r="CH252" s="473"/>
      <c r="CI252" s="473"/>
      <c r="CJ252" s="473"/>
      <c r="CK252" s="473"/>
      <c r="CL252" s="473"/>
      <c r="CM252" s="473"/>
      <c r="CN252" s="473"/>
      <c r="CO252" s="507"/>
      <c r="CP252" s="473"/>
      <c r="CQ252" s="473"/>
      <c r="CR252" s="473"/>
      <c r="CS252" s="473"/>
      <c r="CT252" s="473"/>
      <c r="CU252" s="473"/>
      <c r="CV252" s="473"/>
      <c r="CW252" s="473"/>
      <c r="CX252" s="473"/>
      <c r="CY252" s="473"/>
      <c r="CZ252" s="473"/>
      <c r="DA252" s="473"/>
      <c r="DC252" s="473"/>
      <c r="DD252" s="473"/>
      <c r="DE252" s="473"/>
      <c r="DF252" s="473"/>
      <c r="DG252" s="473"/>
      <c r="DH252" s="473"/>
      <c r="DI252" s="473"/>
      <c r="DJ252" s="473"/>
      <c r="DK252" s="473"/>
      <c r="DL252" s="473"/>
      <c r="DM252" s="473"/>
      <c r="DN252" s="473"/>
      <c r="DO252" s="507"/>
      <c r="DP252" s="473"/>
      <c r="DQ252" s="473"/>
      <c r="DR252" s="473"/>
      <c r="DS252" s="473"/>
      <c r="DT252" s="473"/>
      <c r="DU252" s="473"/>
      <c r="DV252" s="473"/>
      <c r="DW252" s="473"/>
      <c r="DX252" s="473"/>
      <c r="DY252" s="473"/>
      <c r="DZ252" s="473"/>
      <c r="EA252" s="473"/>
      <c r="EC252" s="473"/>
      <c r="ED252" s="473"/>
      <c r="EE252" s="473"/>
      <c r="EF252" s="473"/>
      <c r="EG252" s="473"/>
      <c r="EH252" s="473"/>
      <c r="EI252" s="473"/>
      <c r="EJ252" s="473"/>
      <c r="EK252" s="473"/>
      <c r="EL252" s="473"/>
      <c r="EM252" s="473"/>
      <c r="EN252" s="473"/>
      <c r="EP252" s="453">
        <v>1000000</v>
      </c>
      <c r="EQ252" s="453">
        <v>1000000</v>
      </c>
      <c r="ER252" s="453">
        <v>1000000</v>
      </c>
      <c r="ES252" s="453">
        <v>1000000</v>
      </c>
      <c r="ET252" s="453">
        <v>1000000</v>
      </c>
      <c r="EU252" s="453">
        <v>1000000</v>
      </c>
      <c r="EV252" s="453">
        <v>1000000</v>
      </c>
      <c r="EW252" s="453">
        <v>1000000</v>
      </c>
      <c r="EX252" s="453">
        <v>1000000</v>
      </c>
      <c r="EY252" s="453">
        <v>1000000</v>
      </c>
      <c r="EZ252" s="453">
        <v>1000000</v>
      </c>
      <c r="FA252" s="453">
        <v>1000000</v>
      </c>
    </row>
    <row r="253" spans="1:157" ht="89.25" customHeight="1" thickBot="1">
      <c r="B253" s="146"/>
      <c r="C253" s="217"/>
      <c r="D253" s="217"/>
      <c r="E253" s="217"/>
      <c r="F253" s="217"/>
      <c r="G253" s="217"/>
      <c r="H253" s="217"/>
      <c r="I253" s="217"/>
      <c r="J253" s="217"/>
      <c r="K253" s="217"/>
      <c r="L253" s="217"/>
      <c r="M253" s="217"/>
      <c r="N253" s="217"/>
      <c r="O253" s="217"/>
      <c r="P253" s="217"/>
      <c r="Q253" s="217"/>
      <c r="R253" s="217"/>
      <c r="S253" s="217"/>
      <c r="T253" s="151" t="s">
        <v>122</v>
      </c>
      <c r="U253" s="383"/>
      <c r="V253" s="151" t="s">
        <v>122</v>
      </c>
      <c r="W253" s="152" t="s">
        <v>425</v>
      </c>
      <c r="X253" s="152" t="s">
        <v>123</v>
      </c>
      <c r="Y253" s="152" t="s">
        <v>124</v>
      </c>
      <c r="Z253" s="152" t="s">
        <v>125</v>
      </c>
      <c r="AA253" s="152" t="s">
        <v>126</v>
      </c>
      <c r="AB253" s="152" t="s">
        <v>127</v>
      </c>
      <c r="AC253" s="151" t="s">
        <v>128</v>
      </c>
      <c r="AD253" s="394" t="s">
        <v>424</v>
      </c>
      <c r="AE253" s="151" t="s">
        <v>423</v>
      </c>
      <c r="AF253" s="151" t="s">
        <v>129</v>
      </c>
      <c r="AG253" s="151" t="s">
        <v>130</v>
      </c>
      <c r="AH253" s="394" t="s">
        <v>7</v>
      </c>
      <c r="AI253" s="153" t="s">
        <v>131</v>
      </c>
      <c r="AJ253" s="154" t="s">
        <v>132</v>
      </c>
      <c r="AK253" s="154" t="s">
        <v>133</v>
      </c>
      <c r="AL253" s="154" t="s">
        <v>134</v>
      </c>
      <c r="AM253" s="155" t="s">
        <v>135</v>
      </c>
      <c r="AN253" s="394" t="s">
        <v>136</v>
      </c>
      <c r="AO253" s="153" t="s">
        <v>137</v>
      </c>
      <c r="AP253" s="301"/>
      <c r="AQ253" s="266" t="s">
        <v>139</v>
      </c>
      <c r="AR253" s="232" t="s">
        <v>140</v>
      </c>
      <c r="AS253" s="267" t="s">
        <v>141</v>
      </c>
      <c r="AT253" s="394" t="s">
        <v>142</v>
      </c>
      <c r="AU253" s="153" t="s">
        <v>143</v>
      </c>
      <c r="AV253" s="394" t="s">
        <v>144</v>
      </c>
      <c r="AW253" s="329" t="s">
        <v>145</v>
      </c>
      <c r="AX253" s="329" t="s">
        <v>146</v>
      </c>
      <c r="AY253" s="365"/>
      <c r="AZ253" s="156" t="s">
        <v>148</v>
      </c>
      <c r="BA253" s="157" t="s">
        <v>149</v>
      </c>
      <c r="BC253" s="309" t="s">
        <v>150</v>
      </c>
      <c r="BD253" s="309" t="s">
        <v>151</v>
      </c>
      <c r="BE253" s="309" t="s">
        <v>152</v>
      </c>
      <c r="BF253" s="309" t="s">
        <v>153</v>
      </c>
      <c r="BG253" s="309" t="s">
        <v>154</v>
      </c>
      <c r="BH253" s="309" t="s">
        <v>155</v>
      </c>
      <c r="BI253" s="309" t="s">
        <v>156</v>
      </c>
      <c r="BJ253" s="309" t="s">
        <v>157</v>
      </c>
      <c r="BK253" s="309" t="s">
        <v>104</v>
      </c>
      <c r="BL253" s="309" t="s">
        <v>158</v>
      </c>
      <c r="BM253" s="309" t="s">
        <v>159</v>
      </c>
      <c r="BN253" s="309" t="s">
        <v>160</v>
      </c>
      <c r="BP253" s="309" t="s">
        <v>150</v>
      </c>
      <c r="BQ253" s="309" t="s">
        <v>151</v>
      </c>
      <c r="BR253" s="309" t="s">
        <v>152</v>
      </c>
      <c r="BS253" s="309" t="s">
        <v>153</v>
      </c>
      <c r="BT253" s="309" t="s">
        <v>154</v>
      </c>
      <c r="BU253" s="309" t="s">
        <v>155</v>
      </c>
      <c r="BV253" s="309" t="s">
        <v>156</v>
      </c>
      <c r="BW253" s="309" t="s">
        <v>157</v>
      </c>
      <c r="BX253" s="309" t="s">
        <v>104</v>
      </c>
      <c r="BY253" s="309" t="s">
        <v>158</v>
      </c>
      <c r="BZ253" s="309" t="s">
        <v>159</v>
      </c>
      <c r="CA253" s="309" t="s">
        <v>160</v>
      </c>
      <c r="CC253" s="508" t="s">
        <v>150</v>
      </c>
      <c r="CD253" s="508" t="s">
        <v>151</v>
      </c>
      <c r="CE253" s="508" t="s">
        <v>152</v>
      </c>
      <c r="CF253" s="508" t="s">
        <v>153</v>
      </c>
      <c r="CG253" s="508" t="s">
        <v>154</v>
      </c>
      <c r="CH253" s="508" t="s">
        <v>155</v>
      </c>
      <c r="CI253" s="508" t="s">
        <v>156</v>
      </c>
      <c r="CJ253" s="508" t="s">
        <v>157</v>
      </c>
      <c r="CK253" s="508" t="s">
        <v>104</v>
      </c>
      <c r="CL253" s="508" t="s">
        <v>158</v>
      </c>
      <c r="CM253" s="508" t="s">
        <v>159</v>
      </c>
      <c r="CN253" s="508" t="s">
        <v>160</v>
      </c>
      <c r="CP253" s="508" t="s">
        <v>150</v>
      </c>
      <c r="CQ253" s="508" t="s">
        <v>151</v>
      </c>
      <c r="CR253" s="508" t="s">
        <v>152</v>
      </c>
      <c r="CS253" s="508" t="s">
        <v>153</v>
      </c>
      <c r="CT253" s="508" t="s">
        <v>154</v>
      </c>
      <c r="CU253" s="508" t="s">
        <v>155</v>
      </c>
      <c r="CV253" s="508" t="s">
        <v>156</v>
      </c>
      <c r="CW253" s="508" t="s">
        <v>157</v>
      </c>
      <c r="CX253" s="508" t="s">
        <v>104</v>
      </c>
      <c r="CY253" s="508" t="s">
        <v>158</v>
      </c>
      <c r="CZ253" s="508" t="s">
        <v>159</v>
      </c>
      <c r="DA253" s="508" t="s">
        <v>160</v>
      </c>
      <c r="DC253" s="508" t="s">
        <v>150</v>
      </c>
      <c r="DD253" s="508" t="s">
        <v>151</v>
      </c>
      <c r="DE253" s="508" t="s">
        <v>152</v>
      </c>
      <c r="DF253" s="508" t="s">
        <v>153</v>
      </c>
      <c r="DG253" s="508" t="s">
        <v>154</v>
      </c>
      <c r="DH253" s="508" t="s">
        <v>155</v>
      </c>
      <c r="DI253" s="508" t="s">
        <v>156</v>
      </c>
      <c r="DJ253" s="508" t="s">
        <v>157</v>
      </c>
      <c r="DK253" s="508" t="s">
        <v>104</v>
      </c>
      <c r="DL253" s="508" t="s">
        <v>158</v>
      </c>
      <c r="DM253" s="508" t="s">
        <v>159</v>
      </c>
      <c r="DN253" s="508" t="s">
        <v>160</v>
      </c>
      <c r="DP253" s="508" t="s">
        <v>150</v>
      </c>
      <c r="DQ253" s="508" t="s">
        <v>151</v>
      </c>
      <c r="DR253" s="508" t="s">
        <v>152</v>
      </c>
      <c r="DS253" s="508" t="s">
        <v>153</v>
      </c>
      <c r="DT253" s="508" t="s">
        <v>154</v>
      </c>
      <c r="DU253" s="508" t="s">
        <v>155</v>
      </c>
      <c r="DV253" s="508" t="s">
        <v>156</v>
      </c>
      <c r="DW253" s="508" t="s">
        <v>157</v>
      </c>
      <c r="DX253" s="508" t="s">
        <v>104</v>
      </c>
      <c r="DY253" s="508" t="s">
        <v>158</v>
      </c>
      <c r="DZ253" s="508" t="s">
        <v>159</v>
      </c>
      <c r="EA253" s="508" t="s">
        <v>160</v>
      </c>
      <c r="EC253" s="508" t="s">
        <v>150</v>
      </c>
      <c r="ED253" s="508" t="s">
        <v>151</v>
      </c>
      <c r="EE253" s="508" t="s">
        <v>152</v>
      </c>
      <c r="EF253" s="508" t="s">
        <v>153</v>
      </c>
      <c r="EG253" s="508" t="s">
        <v>154</v>
      </c>
      <c r="EH253" s="508" t="s">
        <v>155</v>
      </c>
      <c r="EI253" s="508" t="s">
        <v>156</v>
      </c>
      <c r="EJ253" s="508" t="s">
        <v>157</v>
      </c>
      <c r="EK253" s="508" t="s">
        <v>104</v>
      </c>
      <c r="EL253" s="508" t="s">
        <v>158</v>
      </c>
      <c r="EM253" s="508" t="s">
        <v>159</v>
      </c>
      <c r="EN253" s="508" t="s">
        <v>160</v>
      </c>
      <c r="EP253" s="447" t="s">
        <v>150</v>
      </c>
      <c r="EQ253" s="447" t="s">
        <v>151</v>
      </c>
      <c r="ER253" s="447" t="s">
        <v>152</v>
      </c>
      <c r="ES253" s="447" t="s">
        <v>153</v>
      </c>
      <c r="ET253" s="447" t="s">
        <v>154</v>
      </c>
      <c r="EU253" s="447" t="s">
        <v>155</v>
      </c>
      <c r="EV253" s="447" t="s">
        <v>156</v>
      </c>
      <c r="EW253" s="447" t="s">
        <v>157</v>
      </c>
      <c r="EX253" s="447" t="s">
        <v>104</v>
      </c>
      <c r="EY253" s="447" t="s">
        <v>158</v>
      </c>
      <c r="EZ253" s="447" t="s">
        <v>159</v>
      </c>
      <c r="FA253" s="447" t="s">
        <v>160</v>
      </c>
    </row>
    <row r="254" spans="1:157" ht="37.5" customHeight="1">
      <c r="B254" s="1" t="s">
        <v>192</v>
      </c>
      <c r="C254" s="1" t="s">
        <v>193</v>
      </c>
      <c r="D254" s="538" t="s">
        <v>314</v>
      </c>
      <c r="E254" s="1" t="s">
        <v>173</v>
      </c>
      <c r="F254" s="1" t="s">
        <v>161</v>
      </c>
      <c r="G254" s="1" t="s">
        <v>161</v>
      </c>
      <c r="H254" s="1" t="s">
        <v>161</v>
      </c>
      <c r="I254" s="1" t="s">
        <v>161</v>
      </c>
      <c r="J254" s="1" t="s">
        <v>161</v>
      </c>
      <c r="K254" s="1" t="s">
        <v>161</v>
      </c>
      <c r="L254" s="1" t="s">
        <v>161</v>
      </c>
      <c r="M254" s="1" t="s">
        <v>161</v>
      </c>
      <c r="N254" s="1" t="s">
        <v>161</v>
      </c>
      <c r="O254" s="1" t="s">
        <v>161</v>
      </c>
      <c r="T254" s="443" t="s">
        <v>78</v>
      </c>
      <c r="U254" s="260">
        <v>202300000000311</v>
      </c>
      <c r="V254" s="278" t="s">
        <v>78</v>
      </c>
      <c r="W254" s="342">
        <f>+SUMIFS('[1]SIIF 30 de Junio 2026'!$P$4:$P$749,'[1]SIIF 30 de Junio 2026'!$A$4:$A$749,$B254,'[1]SIIF 30 de Junio 2026'!$B$4:$B$749,$C254,'[1]SIIF 30 de Junio 2026'!$C$4:$C$749,$D254)/1000000</f>
        <v>45525.728224999999</v>
      </c>
      <c r="X254" s="240">
        <v>0</v>
      </c>
      <c r="Y254" s="528">
        <f>+SUMIFS('[1]SIIF 30 de Junio 2026'!$R$4:$R$749,'[1]SIIF 30 de Junio 2026'!$A$4:$A$749,$B254,'[1]SIIF 30 de Junio 2026'!$B$4:$B$749,$C254,'[1]SIIF 30 de Junio 2026'!$C$4:$C$749,$D254)/1000000</f>
        <v>0</v>
      </c>
      <c r="Z254" s="240"/>
      <c r="AA254" s="342">
        <f>+SUMIFS('[1]SIIF 30 de Junio 2026'!$Q$4:$Q$749,'[1]SIIF 30 de Junio 2026'!$A$4:$A$749,$B254,'[1]SIIF 30 de Junio 2026'!$B$4:$B$749,$C254,'[1]SIIF 30 de Junio 2026'!$C$4:$C$749,$D254)/1000000</f>
        <v>0</v>
      </c>
      <c r="AB254" s="240"/>
      <c r="AC254" s="240">
        <f>+AA254+AB254</f>
        <v>0</v>
      </c>
      <c r="AD254" s="403">
        <f>+SUMIFS('[1]SIIF 30 de Junio 2026'!$S$4:$S$749,'[1]SIIF 30 de Junio 2026'!$A$4:$A$749,$B254,'[1]SIIF 30 de Junio 2026'!$B$4:$B$749,$C254,'[1]SIIF 30 de Junio 2026'!$C$4:$C$749,$D254)/1000000</f>
        <v>45525.728224999999</v>
      </c>
      <c r="AE254" s="342">
        <f>+SUMIFS('[1]SIIF 30 de Junio 2026'!$T$4:$T$749,'[1]SIIF 30 de Junio 2026'!$A$4:$A$749,$B254,'[1]SIIF 30 de Junio 2026'!$B$4:$B$749,$C254,'[1]SIIF 30 de Junio 2026'!$C$4:$C$749,$D254)/1000000</f>
        <v>0</v>
      </c>
      <c r="AF254" s="342">
        <f>+SUMIFS('[1]SIIF 30 de Junio 2026'!$U$4:$U$749,'[1]SIIF 30 de Junio 2026'!$A$4:$A$749,$B254,'[1]SIIF 30 de Junio 2026'!$B$4:$B$749,$C254,'[1]SIIF 30 de Junio 2026'!$C$4:$C$749,$D254)/1000000</f>
        <v>45525.728224999999</v>
      </c>
      <c r="AG254" s="342">
        <f>+SUMIFS('[1]SIIF 30 de Junio 2026'!$V$4:$V$749,'[1]SIIF 30 de Junio 2026'!$A$4:$A$749,$B254,'[1]SIIF 30 de Junio 2026'!$B$4:$B$749,$C254,'[1]SIIF 30 de Junio 2026'!$C$4:$C$749,$D254)/1000000</f>
        <v>0</v>
      </c>
      <c r="AH254" s="408">
        <f>+SUMIFS('[1]SIIF 30 de Junio 2026'!$W$4:$W$749,'[1]SIIF 30 de Junio 2026'!$A$4:$A$749,$B254,'[1]SIIF 30 de Junio 2026'!$B$4:$B$749,$C254,'[1]SIIF 30 de Junio 2026'!$C$4:$C$749,$D254,'[1]SIIF 30 de Junio 2026'!$D$4:$D$749,$E254,'[1]SIIF 30 de Junio 2026'!$E$4:$E$749,$F254,'[1]SIIF 30 de Junio 2026'!$F$4:$F$749,$G254,'[1]SIIF 30 de Junio 2026'!$G$4:$G$749,$H254,'[1]SIIF 30 de Junio 2026'!$H$4:$H$749,$I254,'[1]SIIF 30 de Junio 2026'!$I$4:$I$749,$J254,'[1]SIIF 30 de Junio 2026'!$J$4:$J$749,$K254,'[1]SIIF 30 de Junio 2026'!$K$4:$K$749,$L254,'[1]SIIF 30 de Junio 2026'!$L$4:$L$749,$M254,'[1]SIIF 30 de Junio 2026'!$M$4:$M$749,$N254,'[1]SIIF 30 de Junio 2026'!$N$4:$N$749,$O254)/1000000</f>
        <v>44537.209626000003</v>
      </c>
      <c r="AI254" s="241">
        <f>+AH254/AD254</f>
        <v>0.97828659446995603</v>
      </c>
      <c r="AJ254" s="242"/>
      <c r="AK254" s="240">
        <f>INDEX(CC254:CN254,MATCH($W$1,$CC$86:$CN$86,0))</f>
        <v>45363.744974000001</v>
      </c>
      <c r="AL254" s="240">
        <f>+AH254-AK254</f>
        <v>-826.53534799999761</v>
      </c>
      <c r="AM254" s="166">
        <f>INDEX(BC254:BN254,MATCH($W$1,$BC$86:$BN$86,0))</f>
        <v>0.99644194047375945</v>
      </c>
      <c r="AN254" s="412">
        <f>+SUMIFS('[1]SIIF 30 de Junio 2026'!$X$4:$X$749,'[1]SIIF 30 de Junio 2026'!$A$4:$A$749,$B254,'[1]SIIF 30 de Junio 2026'!$B$4:$B$749,$C254,'[1]SIIF 30 de Junio 2026'!$C$4:$C$749,$D254,'[1]SIIF 30 de Junio 2026'!$D$4:$D$749,$E254,'[1]SIIF 30 de Junio 2026'!$E$4:$E$749,$F254,'[1]SIIF 30 de Junio 2026'!$F$4:$F$749,$G254,'[1]SIIF 30 de Junio 2026'!$G$4:$G$749,$H254,'[1]SIIF 30 de Junio 2026'!$H$4:$H$749,$I254,'[1]SIIF 30 de Junio 2026'!$I$4:$I$749,$J254,'[1]SIIF 30 de Junio 2026'!$J$4:$J$749,$K254,'[1]SIIF 30 de Junio 2026'!$K$4:$K$749,$L254,'[1]SIIF 30 de Junio 2026'!$L$4:$L$749,$M254,'[1]SIIF 30 de Junio 2026'!$M$4:$M$749,$N254,'[1]SIIF 30 de Junio 2026'!$N$4:$N$749,$O254)/1000000</f>
        <v>2994.5739910000002</v>
      </c>
      <c r="AO254" s="241">
        <f>+AN254/AD254</f>
        <v>6.5777618673116794E-2</v>
      </c>
      <c r="AP254" s="242"/>
      <c r="AQ254" s="240">
        <f>INDEX(CP254:DA254,MATCH($W$1,$CP$86:$DA$86,0))</f>
        <v>24204.52951</v>
      </c>
      <c r="AR254" s="240">
        <f>+AN254-AQ254</f>
        <v>-21209.955518999999</v>
      </c>
      <c r="AS254" s="166">
        <f>INDEX(BP254:CA254,MATCH($W$1,$BP$86:$CA$86,0))</f>
        <v>0.53166704748521354</v>
      </c>
      <c r="AT254" s="412">
        <f>+SUMIFS('[1]SIIF 30 de Junio 2026'!$Z$4:$Z$749,'[1]SIIF 30 de Junio 2026'!$A$4:$A$749,$B254,'[1]SIIF 30 de Junio 2026'!$B$4:$B$749,$C254,'[1]SIIF 30 de Junio 2026'!$C$4:$C$749,$D254,'[1]SIIF 30 de Junio 2026'!$D$4:$D$749,$E254,'[1]SIIF 30 de Junio 2026'!$E$4:$E$749,$F254,'[1]SIIF 30 de Junio 2026'!$F$4:$F$749,$G254,'[1]SIIF 30 de Junio 2026'!$G$4:$G$749,$H254,'[1]SIIF 30 de Junio 2026'!$H$4:$H$749,$I254,'[1]SIIF 30 de Junio 2026'!$I$4:$I$749,$J254,'[1]SIIF 30 de Junio 2026'!$J$4:$J$749,$K254,'[1]SIIF 30 de Junio 2026'!$K$4:$K$749,$L254,'[1]SIIF 30 de Junio 2026'!$L$4:$L$749,$M254,'[1]SIIF 30 de Junio 2026'!$M$4:$M$749,$N254,'[1]SIIF 30 de Junio 2026'!$N$4:$N$749,$O254)/1000000</f>
        <v>2994.5739910000002</v>
      </c>
      <c r="AU254" s="241">
        <f>+AT254/AD254</f>
        <v>6.5777618673116794E-2</v>
      </c>
      <c r="AV254" s="408">
        <f>+AD254-AH254</f>
        <v>988.51859899999545</v>
      </c>
      <c r="AW254" s="343">
        <f>+AH254-AN254</f>
        <v>41542.635635000006</v>
      </c>
      <c r="AX254" s="359">
        <f>+AD254-AN254</f>
        <v>42531.154234000001</v>
      </c>
      <c r="AY254" s="363"/>
      <c r="AZ254" s="186">
        <f>AD254*AS254</f>
        <v>24204.52951</v>
      </c>
      <c r="BA254" s="168">
        <f>IF(AND(AZ254=0,AN254&gt;AZ254),1,IFERROR(AN254/AZ254,1))</f>
        <v>0.12371957032929744</v>
      </c>
      <c r="BC254" s="245">
        <v>0.97088885984536055</v>
      </c>
      <c r="BD254" s="246">
        <v>0.97657008628773012</v>
      </c>
      <c r="BE254" s="246">
        <v>0.97711922632293047</v>
      </c>
      <c r="BF254" s="246">
        <v>0.98052177705719723</v>
      </c>
      <c r="BG254" s="246">
        <v>0.9958928004385591</v>
      </c>
      <c r="BH254" s="246">
        <v>0.99644194047375945</v>
      </c>
      <c r="BI254" s="246">
        <v>0.99730921369572445</v>
      </c>
      <c r="BJ254" s="246">
        <v>0.99785835373092491</v>
      </c>
      <c r="BK254" s="246">
        <v>0.99840749376612525</v>
      </c>
      <c r="BL254" s="246">
        <v>0.9989566338013256</v>
      </c>
      <c r="BM254" s="246">
        <v>0.99950577383652606</v>
      </c>
      <c r="BN254" s="246">
        <v>1</v>
      </c>
      <c r="BP254" s="246">
        <v>9.3810207250122471E-5</v>
      </c>
      <c r="BQ254" s="246">
        <v>4.9649609750970656E-3</v>
      </c>
      <c r="BR254" s="246">
        <v>2.1927296452378713E-2</v>
      </c>
      <c r="BS254" s="246">
        <v>3.8889631929660363E-2</v>
      </c>
      <c r="BT254" s="246">
        <v>0.30714805667449596</v>
      </c>
      <c r="BU254" s="298">
        <v>0.53166704748521354</v>
      </c>
      <c r="BV254" s="246">
        <v>0.75623879527739279</v>
      </c>
      <c r="BW254" s="246">
        <v>0.76883261194664831</v>
      </c>
      <c r="BX254" s="298">
        <v>0.78809237165145862</v>
      </c>
      <c r="BY254" s="246">
        <v>0.88384962033191072</v>
      </c>
      <c r="BZ254" s="298">
        <v>0.8990237386587131</v>
      </c>
      <c r="CA254" s="246">
        <v>1</v>
      </c>
      <c r="CC254" s="452">
        <f t="shared" ref="CC254:CN257" si="696">DC254/EC254</f>
        <v>44200.42237</v>
      </c>
      <c r="CD254" s="452">
        <f t="shared" si="696"/>
        <v>44459.064340999998</v>
      </c>
      <c r="CE254" s="452">
        <f t="shared" si="696"/>
        <v>44484.064340999998</v>
      </c>
      <c r="CF254" s="452">
        <f t="shared" si="696"/>
        <v>44638.967941000003</v>
      </c>
      <c r="CG254" s="452">
        <f t="shared" si="696"/>
        <v>45338.744974000001</v>
      </c>
      <c r="CH254" s="452">
        <f t="shared" si="696"/>
        <v>45363.744974000001</v>
      </c>
      <c r="CI254" s="452">
        <f t="shared" si="696"/>
        <v>45403.228218999997</v>
      </c>
      <c r="CJ254" s="452">
        <f t="shared" si="696"/>
        <v>45428.228218999997</v>
      </c>
      <c r="CK254" s="452">
        <f t="shared" si="696"/>
        <v>45453.228218999997</v>
      </c>
      <c r="CL254" s="452">
        <f t="shared" si="696"/>
        <v>45478.228218999997</v>
      </c>
      <c r="CM254" s="452">
        <f t="shared" si="696"/>
        <v>45503.228218999997</v>
      </c>
      <c r="CN254" s="452">
        <f t="shared" si="696"/>
        <v>45525.728224999999</v>
      </c>
      <c r="CP254" s="453">
        <f t="shared" ref="CP254:DA257" si="697">DP254/EP254</f>
        <v>4.270778</v>
      </c>
      <c r="CQ254" s="453">
        <f t="shared" si="697"/>
        <v>226.03346400000001</v>
      </c>
      <c r="CR254" s="453">
        <f t="shared" si="697"/>
        <v>998.25613899999996</v>
      </c>
      <c r="CS254" s="453">
        <f t="shared" si="697"/>
        <v>1770.4788140000001</v>
      </c>
      <c r="CT254" s="453">
        <f t="shared" si="697"/>
        <v>13983.138953</v>
      </c>
      <c r="CU254" s="453">
        <f t="shared" si="697"/>
        <v>24204.52951</v>
      </c>
      <c r="CV254" s="453">
        <f t="shared" si="697"/>
        <v>34428.321866999999</v>
      </c>
      <c r="CW254" s="453">
        <f t="shared" si="697"/>
        <v>35001.664541999999</v>
      </c>
      <c r="CX254" s="453">
        <f t="shared" si="697"/>
        <v>35878.479127999999</v>
      </c>
      <c r="CY254" s="453">
        <f t="shared" si="697"/>
        <v>40237.897606999999</v>
      </c>
      <c r="CZ254" s="453">
        <f t="shared" si="697"/>
        <v>40928.710394000002</v>
      </c>
      <c r="DA254" s="453">
        <f t="shared" si="697"/>
        <v>45525.728224999999</v>
      </c>
      <c r="DC254" s="452">
        <v>44200422370</v>
      </c>
      <c r="DD254" s="453">
        <v>44459064341</v>
      </c>
      <c r="DE254" s="453">
        <v>44484064341</v>
      </c>
      <c r="DF254" s="453">
        <v>44638967941</v>
      </c>
      <c r="DG254" s="453">
        <v>45338744974</v>
      </c>
      <c r="DH254" s="453">
        <v>45363744974</v>
      </c>
      <c r="DI254" s="453">
        <v>45403228219</v>
      </c>
      <c r="DJ254" s="453">
        <v>45428228219</v>
      </c>
      <c r="DK254" s="453">
        <v>45453228219</v>
      </c>
      <c r="DL254" s="453">
        <v>45478228219</v>
      </c>
      <c r="DM254" s="453">
        <v>45503228219</v>
      </c>
      <c r="DN254" s="453">
        <v>45525728225</v>
      </c>
      <c r="DP254" s="453">
        <v>4270778</v>
      </c>
      <c r="DQ254" s="453">
        <v>226033464</v>
      </c>
      <c r="DR254" s="453">
        <v>998256139</v>
      </c>
      <c r="DS254" s="453">
        <v>1770478814</v>
      </c>
      <c r="DT254" s="453">
        <v>13983138953</v>
      </c>
      <c r="DU254" s="469">
        <v>24204529510</v>
      </c>
      <c r="DV254" s="453">
        <v>34428321867</v>
      </c>
      <c r="DW254" s="453">
        <v>35001664542</v>
      </c>
      <c r="DX254" s="469">
        <v>35878479128</v>
      </c>
      <c r="DY254" s="453">
        <v>40237897607</v>
      </c>
      <c r="DZ254" s="469">
        <v>40928710394</v>
      </c>
      <c r="EA254" s="453">
        <v>45525728225</v>
      </c>
      <c r="EC254" s="452">
        <v>1000000</v>
      </c>
      <c r="ED254" s="453">
        <v>1000000</v>
      </c>
      <c r="EE254" s="453">
        <v>1000000</v>
      </c>
      <c r="EF254" s="453">
        <v>1000000</v>
      </c>
      <c r="EG254" s="453">
        <v>1000000</v>
      </c>
      <c r="EH254" s="453">
        <v>1000000</v>
      </c>
      <c r="EI254" s="453">
        <v>1000000</v>
      </c>
      <c r="EJ254" s="453">
        <v>1000000</v>
      </c>
      <c r="EK254" s="453">
        <v>1000000</v>
      </c>
      <c r="EL254" s="453">
        <v>1000000</v>
      </c>
      <c r="EM254" s="453">
        <v>1000000</v>
      </c>
      <c r="EN254" s="453">
        <v>1000000</v>
      </c>
      <c r="EP254" s="453">
        <v>1000000</v>
      </c>
      <c r="EQ254" s="453">
        <v>1000000</v>
      </c>
      <c r="ER254" s="453">
        <v>1000000</v>
      </c>
      <c r="ES254" s="453">
        <v>1000000</v>
      </c>
      <c r="ET254" s="453">
        <v>1000000</v>
      </c>
      <c r="EU254" s="469">
        <v>1000000</v>
      </c>
      <c r="EV254" s="453">
        <v>1000000</v>
      </c>
      <c r="EW254" s="453">
        <v>1000000</v>
      </c>
      <c r="EX254" s="469">
        <v>1000000</v>
      </c>
      <c r="EY254" s="453">
        <v>1000000</v>
      </c>
      <c r="EZ254" s="469">
        <v>1000000</v>
      </c>
      <c r="FA254" s="453">
        <v>1000000</v>
      </c>
    </row>
    <row r="255" spans="1:157" ht="90" customHeight="1">
      <c r="B255" s="1" t="s">
        <v>192</v>
      </c>
      <c r="C255" s="1" t="s">
        <v>193</v>
      </c>
      <c r="D255" s="538" t="s">
        <v>315</v>
      </c>
      <c r="E255" s="1" t="s">
        <v>173</v>
      </c>
      <c r="F255" s="1" t="s">
        <v>161</v>
      </c>
      <c r="G255" s="1" t="s">
        <v>161</v>
      </c>
      <c r="H255" s="1" t="s">
        <v>161</v>
      </c>
      <c r="I255" s="1" t="s">
        <v>161</v>
      </c>
      <c r="J255" s="1" t="s">
        <v>161</v>
      </c>
      <c r="K255" s="1" t="s">
        <v>161</v>
      </c>
      <c r="L255" s="1" t="s">
        <v>161</v>
      </c>
      <c r="M255" s="1" t="s">
        <v>161</v>
      </c>
      <c r="N255" s="1" t="s">
        <v>161</v>
      </c>
      <c r="O255" s="1" t="s">
        <v>161</v>
      </c>
      <c r="T255" s="444" t="s">
        <v>79</v>
      </c>
      <c r="U255" s="260">
        <v>202300000000325</v>
      </c>
      <c r="V255" s="257" t="s">
        <v>79</v>
      </c>
      <c r="W255" s="350">
        <f>+SUMIFS('[1]SIIF 30 de Junio 2026'!$P$4:$P$749,'[1]SIIF 30 de Junio 2026'!$A$4:$A$749,$B255,'[1]SIIF 30 de Junio 2026'!$B$4:$B$749,$C255,'[1]SIIF 30 de Junio 2026'!$C$4:$C$749,$D255)/1000000</f>
        <v>1353.1624999999999</v>
      </c>
      <c r="X255" s="240">
        <v>0</v>
      </c>
      <c r="Y255" s="342">
        <f>+SUMIFS('[1]SIIF 30 de Junio 2026'!$R$4:$R$749,'[1]SIIF 30 de Junio 2026'!$A$4:$A$749,$B255,'[1]SIIF 30 de Junio 2026'!$B$4:$B$749,$C255,'[1]SIIF 30 de Junio 2026'!$C$4:$C$749,$D255)/1000000</f>
        <v>0</v>
      </c>
      <c r="Z255" s="240"/>
      <c r="AA255" s="342">
        <f>+SUMIFS('[1]SIIF 30 de Junio 2026'!$Q$4:$Q$749,'[1]SIIF 30 de Junio 2026'!$A$4:$A$749,$B255,'[1]SIIF 30 de Junio 2026'!$B$4:$B$749,$C255,'[1]SIIF 30 de Junio 2026'!$C$4:$C$749,$D255)/1000000</f>
        <v>0</v>
      </c>
      <c r="AB255" s="240"/>
      <c r="AC255" s="240">
        <f t="shared" ref="AC255:AC256" si="698">+AA255+AB255</f>
        <v>0</v>
      </c>
      <c r="AD255" s="403">
        <f>+SUMIFS('[1]SIIF 30 de Junio 2026'!$S$4:$S$749,'[1]SIIF 30 de Junio 2026'!$A$4:$A$749,$B255,'[1]SIIF 30 de Junio 2026'!$B$4:$B$749,$C255,'[1]SIIF 30 de Junio 2026'!$C$4:$C$749,$D255)/1000000</f>
        <v>1353.1624999999999</v>
      </c>
      <c r="AE255" s="350">
        <f>+SUMIFS('[1]SIIF 30 de Junio 2026'!$T$4:$T$749,'[1]SIIF 30 de Junio 2026'!$A$4:$A$749,$B255,'[1]SIIF 30 de Junio 2026'!$B$4:$B$749,$C255,'[1]SIIF 30 de Junio 2026'!$C$4:$C$749,$D255)/1000000</f>
        <v>0</v>
      </c>
      <c r="AF255" s="350">
        <f>+SUMIFS('[1]SIIF 30 de Junio 2026'!$U$4:$U$749,'[1]SIIF 30 de Junio 2026'!$A$4:$A$749,$B255,'[1]SIIF 30 de Junio 2026'!$B$4:$B$749,$C255,'[1]SIIF 30 de Junio 2026'!$C$4:$C$749,$D255)/1000000</f>
        <v>1353.1624999999999</v>
      </c>
      <c r="AG255" s="342">
        <f>+SUMIFS('[1]SIIF 30 de Junio 2026'!$V$4:$V$749,'[1]SIIF 30 de Junio 2026'!$A$4:$A$749,$B255,'[1]SIIF 30 de Junio 2026'!$B$4:$B$749,$C255,'[1]SIIF 30 de Junio 2026'!$C$4:$C$749,$D255)/1000000</f>
        <v>0</v>
      </c>
      <c r="AH255" s="408">
        <f>+SUMIFS('[1]SIIF 30 de Junio 2026'!$W$4:$W$749,'[1]SIIF 30 de Junio 2026'!$A$4:$A$749,$B255,'[1]SIIF 30 de Junio 2026'!$B$4:$B$749,$C255,'[1]SIIF 30 de Junio 2026'!$C$4:$C$749,$D255,'[1]SIIF 30 de Junio 2026'!$D$4:$D$749,$E255,'[1]SIIF 30 de Junio 2026'!$E$4:$E$749,$F255,'[1]SIIF 30 de Junio 2026'!$F$4:$F$749,$G255,'[1]SIIF 30 de Junio 2026'!$G$4:$G$749,$H255,'[1]SIIF 30 de Junio 2026'!$H$4:$H$749,$I255,'[1]SIIF 30 de Junio 2026'!$I$4:$I$749,$J255,'[1]SIIF 30 de Junio 2026'!$J$4:$J$749,$K255,'[1]SIIF 30 de Junio 2026'!$K$4:$K$749,$L255,'[1]SIIF 30 de Junio 2026'!$L$4:$L$749,$M255,'[1]SIIF 30 de Junio 2026'!$M$4:$M$749,$N255,'[1]SIIF 30 de Junio 2026'!$N$4:$N$749,$O255)/1000000</f>
        <v>1325.795081</v>
      </c>
      <c r="AI255" s="268">
        <f>+AH255/AD255</f>
        <v>0.97977521620647934</v>
      </c>
      <c r="AJ255" s="269"/>
      <c r="AK255" s="240">
        <f>INDEX(CC255:CN255,MATCH($W$1,$CC$86:$CN$86,0))</f>
        <v>1205.6406866000004</v>
      </c>
      <c r="AL255" s="240">
        <f t="shared" ref="AL255:AL256" si="699">+AH255-AK255</f>
        <v>120.15439439999955</v>
      </c>
      <c r="AM255" s="166">
        <f>INDEX(BC255:BN255,MATCH($W$1,$BC$86:$BN$86,0))</f>
        <v>0.89097997217629066</v>
      </c>
      <c r="AN255" s="413">
        <f>+SUMIFS('[1]SIIF 30 de Junio 2026'!$X$4:$X$749,'[1]SIIF 30 de Junio 2026'!$A$4:$A$749,$B255,'[1]SIIF 30 de Junio 2026'!$B$4:$B$749,$C255,'[1]SIIF 30 de Junio 2026'!$C$4:$C$749,$D255,'[1]SIIF 30 de Junio 2026'!$D$4:$D$749,$E255,'[1]SIIF 30 de Junio 2026'!$E$4:$E$749,$F255,'[1]SIIF 30 de Junio 2026'!$F$4:$F$749,$G255,'[1]SIIF 30 de Junio 2026'!$G$4:$G$749,$H255,'[1]SIIF 30 de Junio 2026'!$H$4:$H$749,$I255,'[1]SIIF 30 de Junio 2026'!$I$4:$I$749,$J255,'[1]SIIF 30 de Junio 2026'!$J$4:$J$749,$K255,'[1]SIIF 30 de Junio 2026'!$K$4:$K$749,$L255,'[1]SIIF 30 de Junio 2026'!$L$4:$L$749,$M255,'[1]SIIF 30 de Junio 2026'!$M$4:$M$749,$N255,'[1]SIIF 30 de Junio 2026'!$N$4:$N$749,$O255)/1000000</f>
        <v>360.43945500000001</v>
      </c>
      <c r="AO255" s="268">
        <f>+AN255/AD255</f>
        <v>0.2663681967243402</v>
      </c>
      <c r="AP255" s="269"/>
      <c r="AQ255" s="240">
        <f>INDEX(CP255:DA255,MATCH($W$1,$CP$86:$DA$86,0))</f>
        <v>653.91719266666678</v>
      </c>
      <c r="AR255" s="240">
        <f t="shared" ref="AR255:AR256" si="700">+AN255-AQ255</f>
        <v>-293.47773766666677</v>
      </c>
      <c r="AS255" s="166">
        <f>INDEX(BP255:CA255,MATCH($W$1,$BP$86:$CA$86,0))</f>
        <v>0.48325104535978991</v>
      </c>
      <c r="AT255" s="413">
        <f>+SUMIFS('[1]SIIF 30 de Junio 2026'!$Z$4:$Z$749,'[1]SIIF 30 de Junio 2026'!$A$4:$A$749,$B255,'[1]SIIF 30 de Junio 2026'!$B$4:$B$749,$C255,'[1]SIIF 30 de Junio 2026'!$C$4:$C$749,$D255,'[1]SIIF 30 de Junio 2026'!$D$4:$D$749,$E255,'[1]SIIF 30 de Junio 2026'!$E$4:$E$749,$F255,'[1]SIIF 30 de Junio 2026'!$F$4:$F$749,$G255,'[1]SIIF 30 de Junio 2026'!$G$4:$G$749,$H255,'[1]SIIF 30 de Junio 2026'!$H$4:$H$749,$I255,'[1]SIIF 30 de Junio 2026'!$I$4:$I$749,$J255,'[1]SIIF 30 de Junio 2026'!$J$4:$J$749,$K255,'[1]SIIF 30 de Junio 2026'!$K$4:$K$749,$L255,'[1]SIIF 30 de Junio 2026'!$L$4:$L$749,$M255,'[1]SIIF 30 de Junio 2026'!$M$4:$M$749,$N255,'[1]SIIF 30 de Junio 2026'!$N$4:$N$749,$O255)/1000000</f>
        <v>360.43945500000001</v>
      </c>
      <c r="AU255" s="268">
        <f>+AT255/AD255</f>
        <v>0.2663681967243402</v>
      </c>
      <c r="AV255" s="408">
        <f>+AD255-AH255</f>
        <v>27.367418999999927</v>
      </c>
      <c r="AW255" s="351">
        <f t="shared" ref="AW255:AW256" si="701">+AH255-AN255</f>
        <v>965.35562600000003</v>
      </c>
      <c r="AX255" s="357">
        <f>+AD255-AN255</f>
        <v>992.72304499999996</v>
      </c>
      <c r="AY255" s="364"/>
      <c r="AZ255" s="186">
        <f>AD255*AS255</f>
        <v>653.91719266666666</v>
      </c>
      <c r="BA255" s="168">
        <f t="shared" ref="BA255:BA258" si="702">IF(AND(AZ255=0,AN255&gt;AZ255),1,IFERROR(AN255/AZ255,1))</f>
        <v>0.55120045633015413</v>
      </c>
      <c r="BC255" s="252">
        <v>0.86771043167394868</v>
      </c>
      <c r="BD255" s="246">
        <v>0.86771043167394868</v>
      </c>
      <c r="BE255" s="246">
        <v>0.87352781679953417</v>
      </c>
      <c r="BF255" s="246">
        <v>0.87934520192511967</v>
      </c>
      <c r="BG255" s="246">
        <v>0.88516258705070516</v>
      </c>
      <c r="BH255" s="246">
        <v>0.89097997217629066</v>
      </c>
      <c r="BI255" s="246">
        <v>0.89679735730187615</v>
      </c>
      <c r="BJ255" s="246">
        <v>0.89679735730187615</v>
      </c>
      <c r="BK255" s="246">
        <v>0.89679735730187615</v>
      </c>
      <c r="BL255" s="246">
        <v>0.89679735730187615</v>
      </c>
      <c r="BM255" s="246">
        <v>0.89679735730187615</v>
      </c>
      <c r="BN255" s="246">
        <v>1</v>
      </c>
      <c r="BP255" s="246">
        <v>0</v>
      </c>
      <c r="BQ255" s="246">
        <v>7.1613172845094358E-2</v>
      </c>
      <c r="BR255" s="246">
        <v>0.14952264097376824</v>
      </c>
      <c r="BS255" s="246">
        <v>0.26076544243577543</v>
      </c>
      <c r="BT255" s="246">
        <v>0.3720082438977827</v>
      </c>
      <c r="BU255" s="298">
        <v>0.48325104535978991</v>
      </c>
      <c r="BV255" s="246">
        <v>0.54116051348846383</v>
      </c>
      <c r="BW255" s="246">
        <v>0.59906998161713765</v>
      </c>
      <c r="BX255" s="298">
        <v>0.65205271946274002</v>
      </c>
      <c r="BY255" s="246">
        <v>0.70503545730834249</v>
      </c>
      <c r="BZ255" s="298">
        <v>0.87362201213823176</v>
      </c>
      <c r="CA255" s="246">
        <v>1</v>
      </c>
      <c r="CC255" s="452">
        <f t="shared" si="696"/>
        <v>1174.153217</v>
      </c>
      <c r="CD255" s="452">
        <f t="shared" si="696"/>
        <v>1174.153217</v>
      </c>
      <c r="CE255" s="452">
        <f t="shared" si="696"/>
        <v>1182.0250844000002</v>
      </c>
      <c r="CF255" s="452">
        <f t="shared" si="696"/>
        <v>1189.8969518000001</v>
      </c>
      <c r="CG255" s="452">
        <f t="shared" si="696"/>
        <v>1197.7688192000003</v>
      </c>
      <c r="CH255" s="452">
        <f t="shared" si="696"/>
        <v>1205.6406866000004</v>
      </c>
      <c r="CI255" s="452">
        <f t="shared" si="696"/>
        <v>1213.5125540000004</v>
      </c>
      <c r="CJ255" s="452">
        <f t="shared" si="696"/>
        <v>1213.5125540000004</v>
      </c>
      <c r="CK255" s="452">
        <f t="shared" si="696"/>
        <v>1213.5125540000004</v>
      </c>
      <c r="CL255" s="452">
        <f t="shared" si="696"/>
        <v>1213.5125540000004</v>
      </c>
      <c r="CM255" s="452">
        <f t="shared" si="696"/>
        <v>1213.5125540000004</v>
      </c>
      <c r="CN255" s="452">
        <f t="shared" si="696"/>
        <v>1353.1625000000004</v>
      </c>
      <c r="CP255" s="453">
        <f t="shared" si="697"/>
        <v>0</v>
      </c>
      <c r="CQ255" s="453">
        <f t="shared" si="697"/>
        <v>96.904259999999994</v>
      </c>
      <c r="CR255" s="453">
        <f t="shared" si="697"/>
        <v>202.32843066666669</v>
      </c>
      <c r="CS255" s="453">
        <f t="shared" si="697"/>
        <v>352.85801800000002</v>
      </c>
      <c r="CT255" s="453">
        <f t="shared" si="697"/>
        <v>503.3876053333334</v>
      </c>
      <c r="CU255" s="453">
        <f t="shared" si="697"/>
        <v>653.91719266666678</v>
      </c>
      <c r="CV255" s="453">
        <f t="shared" si="697"/>
        <v>732.27811333333341</v>
      </c>
      <c r="CW255" s="453">
        <f t="shared" si="697"/>
        <v>810.63903400000004</v>
      </c>
      <c r="CX255" s="453">
        <f t="shared" si="697"/>
        <v>882.33328800000004</v>
      </c>
      <c r="CY255" s="453">
        <f t="shared" si="697"/>
        <v>954.02754200000004</v>
      </c>
      <c r="CZ255" s="453">
        <f t="shared" si="697"/>
        <v>1182.152546</v>
      </c>
      <c r="DA255" s="453">
        <f t="shared" si="697"/>
        <v>1353.1624999999999</v>
      </c>
      <c r="DC255" s="452">
        <v>1174153217</v>
      </c>
      <c r="DD255" s="453">
        <v>1174153217</v>
      </c>
      <c r="DE255" s="453">
        <v>1182025084.4000001</v>
      </c>
      <c r="DF255" s="453">
        <v>1189896951.8000002</v>
      </c>
      <c r="DG255" s="453">
        <v>1197768819.2000003</v>
      </c>
      <c r="DH255" s="453">
        <v>1205640686.6000004</v>
      </c>
      <c r="DI255" s="453">
        <v>1213512554.0000005</v>
      </c>
      <c r="DJ255" s="453">
        <v>1213512554.0000005</v>
      </c>
      <c r="DK255" s="453">
        <v>1213512554.0000005</v>
      </c>
      <c r="DL255" s="453">
        <v>1213512554.0000005</v>
      </c>
      <c r="DM255" s="453">
        <v>1213512554.0000005</v>
      </c>
      <c r="DN255" s="453">
        <v>1353162500.0000005</v>
      </c>
      <c r="DP255" s="453">
        <v>0</v>
      </c>
      <c r="DQ255" s="453">
        <v>96904260</v>
      </c>
      <c r="DR255" s="453">
        <v>202328430.66666669</v>
      </c>
      <c r="DS255" s="453">
        <v>352858018</v>
      </c>
      <c r="DT255" s="453">
        <v>503387605.33333337</v>
      </c>
      <c r="DU255" s="469">
        <v>653917192.66666675</v>
      </c>
      <c r="DV255" s="453">
        <v>732278113.33333337</v>
      </c>
      <c r="DW255" s="453">
        <v>810639034</v>
      </c>
      <c r="DX255" s="469">
        <v>882333288</v>
      </c>
      <c r="DY255" s="453">
        <v>954027542</v>
      </c>
      <c r="DZ255" s="469">
        <v>1182152546</v>
      </c>
      <c r="EA255" s="453">
        <v>1353162500</v>
      </c>
      <c r="EC255" s="452">
        <v>1000000</v>
      </c>
      <c r="ED255" s="453">
        <v>1000000</v>
      </c>
      <c r="EE255" s="453">
        <v>1000000</v>
      </c>
      <c r="EF255" s="453">
        <v>1000000</v>
      </c>
      <c r="EG255" s="453">
        <v>1000000</v>
      </c>
      <c r="EH255" s="453">
        <v>1000000</v>
      </c>
      <c r="EI255" s="453">
        <v>1000000</v>
      </c>
      <c r="EJ255" s="453">
        <v>1000000</v>
      </c>
      <c r="EK255" s="453">
        <v>1000000</v>
      </c>
      <c r="EL255" s="453">
        <v>1000000</v>
      </c>
      <c r="EM255" s="453">
        <v>1000000</v>
      </c>
      <c r="EN255" s="453">
        <v>1000000</v>
      </c>
      <c r="EP255" s="453">
        <v>1000000</v>
      </c>
      <c r="EQ255" s="453">
        <v>1000000</v>
      </c>
      <c r="ER255" s="453">
        <v>1000000</v>
      </c>
      <c r="ES255" s="453">
        <v>1000000</v>
      </c>
      <c r="ET255" s="453">
        <v>1000000</v>
      </c>
      <c r="EU255" s="469">
        <v>1000000</v>
      </c>
      <c r="EV255" s="453">
        <v>1000000</v>
      </c>
      <c r="EW255" s="453">
        <v>1000000</v>
      </c>
      <c r="EX255" s="469">
        <v>1000000</v>
      </c>
      <c r="EY255" s="453">
        <v>1000000</v>
      </c>
      <c r="EZ255" s="469">
        <v>1000000</v>
      </c>
      <c r="FA255" s="453">
        <v>1000000</v>
      </c>
    </row>
    <row r="256" spans="1:157" ht="90" customHeight="1">
      <c r="B256" s="1" t="s">
        <v>192</v>
      </c>
      <c r="C256" s="1" t="s">
        <v>193</v>
      </c>
      <c r="D256" s="538" t="s">
        <v>308</v>
      </c>
      <c r="E256" s="1" t="s">
        <v>173</v>
      </c>
      <c r="F256" s="1" t="s">
        <v>161</v>
      </c>
      <c r="G256" s="1" t="s">
        <v>161</v>
      </c>
      <c r="H256" s="1" t="s">
        <v>161</v>
      </c>
      <c r="I256" s="1" t="s">
        <v>161</v>
      </c>
      <c r="J256" s="1" t="s">
        <v>161</v>
      </c>
      <c r="K256" s="1" t="s">
        <v>161</v>
      </c>
      <c r="L256" s="1" t="s">
        <v>161</v>
      </c>
      <c r="M256" s="1" t="s">
        <v>161</v>
      </c>
      <c r="N256" s="1" t="s">
        <v>161</v>
      </c>
      <c r="O256" s="1" t="s">
        <v>161</v>
      </c>
      <c r="T256" s="586" t="s">
        <v>428</v>
      </c>
      <c r="U256" s="260" t="s">
        <v>494</v>
      </c>
      <c r="V256" s="585" t="s">
        <v>428</v>
      </c>
      <c r="W256" s="350">
        <f>+SUMIFS('[1]SIIF 30 de Junio 2026'!$P$4:$P$749,'[1]SIIF 30 de Junio 2026'!$A$4:$A$749,$B256,'[1]SIIF 30 de Junio 2026'!$B$4:$B$749,$C256,'[1]SIIF 30 de Junio 2026'!$C$4:$C$749,$D256)/1000000</f>
        <v>749.5</v>
      </c>
      <c r="X256" s="240">
        <v>0</v>
      </c>
      <c r="Y256" s="342">
        <f>+SUMIFS('[1]SIIF 30 de Junio 2026'!$R$4:$R$749,'[1]SIIF 30 de Junio 2026'!$A$4:$A$749,$B256,'[1]SIIF 30 de Junio 2026'!$B$4:$B$749,$C256,'[1]SIIF 30 de Junio 2026'!$C$4:$C$749,$D256)/1000000</f>
        <v>0</v>
      </c>
      <c r="Z256" s="240"/>
      <c r="AA256" s="342">
        <f>+SUMIFS('[1]SIIF 30 de Junio 2026'!$Q$4:$Q$749,'[1]SIIF 30 de Junio 2026'!$A$4:$A$749,$B256,'[1]SIIF 30 de Junio 2026'!$B$4:$B$749,$C256,'[1]SIIF 30 de Junio 2026'!$C$4:$C$749,$D256)/1000000</f>
        <v>0</v>
      </c>
      <c r="AB256" s="240"/>
      <c r="AC256" s="240">
        <f t="shared" si="698"/>
        <v>0</v>
      </c>
      <c r="AD256" s="403">
        <f>+SUMIFS('[1]SIIF 30 de Junio 2026'!$S$4:$S$749,'[1]SIIF 30 de Junio 2026'!$A$4:$A$749,$B256,'[1]SIIF 30 de Junio 2026'!$B$4:$B$749,$C256,'[1]SIIF 30 de Junio 2026'!$C$4:$C$749,$D256)/1000000</f>
        <v>749.5</v>
      </c>
      <c r="AE256" s="350">
        <f>+SUMIFS('[1]SIIF 30 de Junio 2026'!$T$4:$T$749,'[1]SIIF 30 de Junio 2026'!$A$4:$A$749,$B256,'[1]SIIF 30 de Junio 2026'!$B$4:$B$749,$C256,'[1]SIIF 30 de Junio 2026'!$C$4:$C$749,$D256)/1000000</f>
        <v>749.5</v>
      </c>
      <c r="AF256" s="350">
        <f>+SUMIFS('[1]SIIF 30 de Junio 2026'!$U$4:$U$749,'[1]SIIF 30 de Junio 2026'!$A$4:$A$749,$B256,'[1]SIIF 30 de Junio 2026'!$B$4:$B$749,$C256,'[1]SIIF 30 de Junio 2026'!$C$4:$C$749,$D256)/1000000</f>
        <v>0</v>
      </c>
      <c r="AG256" s="342">
        <f>+SUMIFS('[1]SIIF 30 de Junio 2026'!$V$4:$V$749,'[1]SIIF 30 de Junio 2026'!$A$4:$A$749,$B256,'[1]SIIF 30 de Junio 2026'!$B$4:$B$749,$C256,'[1]SIIF 30 de Junio 2026'!$C$4:$C$749,$D256)/1000000</f>
        <v>0</v>
      </c>
      <c r="AH256" s="408">
        <f>+SUMIFS('[1]SIIF 30 de Junio 2026'!$W$4:$W$749,'[1]SIIF 30 de Junio 2026'!$A$4:$A$749,$B256,'[1]SIIF 30 de Junio 2026'!$B$4:$B$749,$C256,'[1]SIIF 30 de Junio 2026'!$C$4:$C$749,$D256,'[1]SIIF 30 de Junio 2026'!$D$4:$D$749,$E256,'[1]SIIF 30 de Junio 2026'!$E$4:$E$749,$F256,'[1]SIIF 30 de Junio 2026'!$F$4:$F$749,$G256,'[1]SIIF 30 de Junio 2026'!$G$4:$G$749,$H256,'[1]SIIF 30 de Junio 2026'!$H$4:$H$749,$I256,'[1]SIIF 30 de Junio 2026'!$I$4:$I$749,$J256,'[1]SIIF 30 de Junio 2026'!$J$4:$J$749,$K256,'[1]SIIF 30 de Junio 2026'!$K$4:$K$749,$L256,'[1]SIIF 30 de Junio 2026'!$L$4:$L$749,$M256,'[1]SIIF 30 de Junio 2026'!$M$4:$M$749,$N256,'[1]SIIF 30 de Junio 2026'!$N$4:$N$749,$O256)/1000000</f>
        <v>0</v>
      </c>
      <c r="AI256" s="268">
        <f>+AH256/AD256</f>
        <v>0</v>
      </c>
      <c r="AJ256" s="269"/>
      <c r="AK256" s="240">
        <f>INDEX(CC256:CN256,MATCH($W$1,$CC$86:$CN$86,0))</f>
        <v>0</v>
      </c>
      <c r="AL256" s="240">
        <f t="shared" si="699"/>
        <v>0</v>
      </c>
      <c r="AM256" s="166">
        <f>INDEX(BC256:BN256,MATCH($W$1,$BC$86:$BN$86,0))</f>
        <v>0</v>
      </c>
      <c r="AN256" s="413">
        <f>+SUMIFS('[1]SIIF 30 de Junio 2026'!$X$4:$X$749,'[1]SIIF 30 de Junio 2026'!$A$4:$A$749,$B256,'[1]SIIF 30 de Junio 2026'!$B$4:$B$749,$C256,'[1]SIIF 30 de Junio 2026'!$C$4:$C$749,$D256,'[1]SIIF 30 de Junio 2026'!$D$4:$D$749,$E256,'[1]SIIF 30 de Junio 2026'!$E$4:$E$749,$F256,'[1]SIIF 30 de Junio 2026'!$F$4:$F$749,$G256,'[1]SIIF 30 de Junio 2026'!$G$4:$G$749,$H256,'[1]SIIF 30 de Junio 2026'!$H$4:$H$749,$I256,'[1]SIIF 30 de Junio 2026'!$I$4:$I$749,$J256,'[1]SIIF 30 de Junio 2026'!$J$4:$J$749,$K256,'[1]SIIF 30 de Junio 2026'!$K$4:$K$749,$L256,'[1]SIIF 30 de Junio 2026'!$L$4:$L$749,$M256,'[1]SIIF 30 de Junio 2026'!$M$4:$M$749,$N256,'[1]SIIF 30 de Junio 2026'!$N$4:$N$749,$O256)/1000000</f>
        <v>0</v>
      </c>
      <c r="AO256" s="268">
        <f>+AN256/AD256</f>
        <v>0</v>
      </c>
      <c r="AP256" s="269"/>
      <c r="AQ256" s="240">
        <f>INDEX(CP256:DA256,MATCH($W$1,$CP$86:$DA$86,0))</f>
        <v>0</v>
      </c>
      <c r="AR256" s="240">
        <f t="shared" si="700"/>
        <v>0</v>
      </c>
      <c r="AS256" s="166">
        <f>INDEX(BP256:CA256,MATCH($W$1,$BP$86:$CA$86,0))</f>
        <v>0</v>
      </c>
      <c r="AT256" s="413">
        <f>+SUMIFS('[1]SIIF 30 de Junio 2026'!$Z$4:$Z$749,'[1]SIIF 30 de Junio 2026'!$A$4:$A$749,$B256,'[1]SIIF 30 de Junio 2026'!$B$4:$B$749,$C256,'[1]SIIF 30 de Junio 2026'!$C$4:$C$749,$D256,'[1]SIIF 30 de Junio 2026'!$D$4:$D$749,$E256,'[1]SIIF 30 de Junio 2026'!$E$4:$E$749,$F256,'[1]SIIF 30 de Junio 2026'!$F$4:$F$749,$G256,'[1]SIIF 30 de Junio 2026'!$G$4:$G$749,$H256,'[1]SIIF 30 de Junio 2026'!$H$4:$H$749,$I256,'[1]SIIF 30 de Junio 2026'!$I$4:$I$749,$J256,'[1]SIIF 30 de Junio 2026'!$J$4:$J$749,$K256,'[1]SIIF 30 de Junio 2026'!$K$4:$K$749,$L256,'[1]SIIF 30 de Junio 2026'!$L$4:$L$749,$M256,'[1]SIIF 30 de Junio 2026'!$M$4:$M$749,$N256,'[1]SIIF 30 de Junio 2026'!$N$4:$N$749,$O256)/1000000</f>
        <v>0</v>
      </c>
      <c r="AU256" s="268">
        <f>+AT256/AD256</f>
        <v>0</v>
      </c>
      <c r="AV256" s="408">
        <f>+AD256-AH256</f>
        <v>749.5</v>
      </c>
      <c r="AW256" s="351">
        <f t="shared" si="701"/>
        <v>0</v>
      </c>
      <c r="AX256" s="357">
        <f>+AD256-AN256</f>
        <v>749.5</v>
      </c>
      <c r="AY256" s="364"/>
      <c r="AZ256" s="186">
        <f>AD256*AS256</f>
        <v>0</v>
      </c>
      <c r="BA256" s="168">
        <f t="shared" si="702"/>
        <v>1</v>
      </c>
      <c r="BC256" s="252"/>
      <c r="BD256" s="246"/>
      <c r="BE256" s="246"/>
      <c r="BF256" s="246"/>
      <c r="BG256" s="246"/>
      <c r="BH256" s="246"/>
      <c r="BI256" s="246"/>
      <c r="BJ256" s="246"/>
      <c r="BK256" s="246"/>
      <c r="BL256" s="246"/>
      <c r="BM256" s="246"/>
      <c r="BN256" s="246"/>
      <c r="BP256" s="246"/>
      <c r="BQ256" s="246"/>
      <c r="BR256" s="246"/>
      <c r="BS256" s="246"/>
      <c r="BT256" s="246"/>
      <c r="BU256" s="298"/>
      <c r="BV256" s="246"/>
      <c r="BW256" s="246"/>
      <c r="BX256" s="298"/>
      <c r="BY256" s="246"/>
      <c r="BZ256" s="298"/>
      <c r="CA256" s="246"/>
      <c r="CC256" s="452">
        <f t="shared" si="696"/>
        <v>0</v>
      </c>
      <c r="CD256" s="452">
        <f t="shared" si="696"/>
        <v>0</v>
      </c>
      <c r="CE256" s="452">
        <f t="shared" si="696"/>
        <v>0</v>
      </c>
      <c r="CF256" s="452">
        <f t="shared" si="696"/>
        <v>0</v>
      </c>
      <c r="CG256" s="452">
        <f t="shared" si="696"/>
        <v>0</v>
      </c>
      <c r="CH256" s="452">
        <f t="shared" si="696"/>
        <v>0</v>
      </c>
      <c r="CI256" s="452">
        <f t="shared" si="696"/>
        <v>0</v>
      </c>
      <c r="CJ256" s="452">
        <f t="shared" si="696"/>
        <v>0</v>
      </c>
      <c r="CK256" s="452">
        <f t="shared" si="696"/>
        <v>0</v>
      </c>
      <c r="CL256" s="452">
        <f t="shared" si="696"/>
        <v>0</v>
      </c>
      <c r="CM256" s="452">
        <f t="shared" si="696"/>
        <v>0</v>
      </c>
      <c r="CN256" s="452">
        <f t="shared" si="696"/>
        <v>0</v>
      </c>
      <c r="CP256" s="453">
        <f t="shared" si="697"/>
        <v>0</v>
      </c>
      <c r="CQ256" s="453">
        <f t="shared" si="697"/>
        <v>0</v>
      </c>
      <c r="CR256" s="453">
        <f t="shared" si="697"/>
        <v>0</v>
      </c>
      <c r="CS256" s="453">
        <f t="shared" si="697"/>
        <v>0</v>
      </c>
      <c r="CT256" s="453">
        <f t="shared" si="697"/>
        <v>0</v>
      </c>
      <c r="CU256" s="453">
        <f t="shared" si="697"/>
        <v>0</v>
      </c>
      <c r="CV256" s="453">
        <f t="shared" si="697"/>
        <v>0</v>
      </c>
      <c r="CW256" s="453">
        <f t="shared" si="697"/>
        <v>0</v>
      </c>
      <c r="CX256" s="453">
        <f t="shared" si="697"/>
        <v>0</v>
      </c>
      <c r="CY256" s="453">
        <f t="shared" si="697"/>
        <v>0</v>
      </c>
      <c r="CZ256" s="453">
        <f t="shared" si="697"/>
        <v>0</v>
      </c>
      <c r="DA256" s="453">
        <f t="shared" si="697"/>
        <v>0</v>
      </c>
      <c r="DC256" s="452"/>
      <c r="DD256" s="453"/>
      <c r="DE256" s="453"/>
      <c r="DF256" s="453"/>
      <c r="DG256" s="453"/>
      <c r="DH256" s="453"/>
      <c r="DI256" s="453"/>
      <c r="DJ256" s="453"/>
      <c r="DK256" s="453"/>
      <c r="DL256" s="453"/>
      <c r="DM256" s="453"/>
      <c r="DN256" s="453"/>
      <c r="DP256" s="453"/>
      <c r="DQ256" s="453"/>
      <c r="DR256" s="453"/>
      <c r="DS256" s="453"/>
      <c r="DT256" s="453"/>
      <c r="DU256" s="469"/>
      <c r="DV256" s="453"/>
      <c r="DW256" s="453"/>
      <c r="DX256" s="469"/>
      <c r="DY256" s="453"/>
      <c r="DZ256" s="469"/>
      <c r="EA256" s="453"/>
      <c r="EC256" s="452">
        <v>1000000</v>
      </c>
      <c r="ED256" s="453">
        <v>1000000</v>
      </c>
      <c r="EE256" s="453">
        <v>1000000</v>
      </c>
      <c r="EF256" s="453">
        <v>1000000</v>
      </c>
      <c r="EG256" s="453">
        <v>1000000</v>
      </c>
      <c r="EH256" s="453">
        <v>1000000</v>
      </c>
      <c r="EI256" s="453">
        <v>1000000</v>
      </c>
      <c r="EJ256" s="453">
        <v>1000000</v>
      </c>
      <c r="EK256" s="453">
        <v>1000000</v>
      </c>
      <c r="EL256" s="453">
        <v>1000000</v>
      </c>
      <c r="EM256" s="453">
        <v>1000000</v>
      </c>
      <c r="EN256" s="453">
        <v>1000000</v>
      </c>
      <c r="EP256" s="453">
        <v>1000000</v>
      </c>
      <c r="EQ256" s="453">
        <v>1000000</v>
      </c>
      <c r="ER256" s="453">
        <v>1000000</v>
      </c>
      <c r="ES256" s="453">
        <v>1000000</v>
      </c>
      <c r="ET256" s="453">
        <v>1000000</v>
      </c>
      <c r="EU256" s="469">
        <v>1000000</v>
      </c>
      <c r="EV256" s="453">
        <v>1000000</v>
      </c>
      <c r="EW256" s="453">
        <v>1000000</v>
      </c>
      <c r="EX256" s="469">
        <v>1000000</v>
      </c>
      <c r="EY256" s="453">
        <v>1000000</v>
      </c>
      <c r="EZ256" s="469">
        <v>1000000</v>
      </c>
      <c r="FA256" s="453">
        <v>1000000</v>
      </c>
    </row>
    <row r="257" spans="1:157" ht="35.4" thickBot="1">
      <c r="B257" s="1" t="s">
        <v>192</v>
      </c>
      <c r="C257" s="1" t="s">
        <v>193</v>
      </c>
      <c r="D257" s="538" t="s">
        <v>307</v>
      </c>
      <c r="E257" s="1" t="s">
        <v>173</v>
      </c>
      <c r="F257" s="1" t="s">
        <v>161</v>
      </c>
      <c r="G257" s="1" t="s">
        <v>161</v>
      </c>
      <c r="H257" s="1" t="s">
        <v>161</v>
      </c>
      <c r="I257" s="1" t="s">
        <v>161</v>
      </c>
      <c r="J257" s="1" t="s">
        <v>161</v>
      </c>
      <c r="K257" s="1" t="s">
        <v>161</v>
      </c>
      <c r="L257" s="1" t="s">
        <v>161</v>
      </c>
      <c r="M257" s="1" t="s">
        <v>161</v>
      </c>
      <c r="N257" s="1" t="s">
        <v>161</v>
      </c>
      <c r="O257" s="1" t="s">
        <v>161</v>
      </c>
      <c r="T257" s="445" t="s">
        <v>80</v>
      </c>
      <c r="U257" s="280">
        <v>202300000000314</v>
      </c>
      <c r="V257" s="258" t="s">
        <v>80</v>
      </c>
      <c r="W257" s="355">
        <f>+SUMIFS('[1]SIIF 30 de Junio 2026'!$P$4:$P$749,'[1]SIIF 30 de Junio 2026'!$A$4:$A$749,$B257,'[1]SIIF 30 de Junio 2026'!$B$4:$B$749,$C257,'[1]SIIF 30 de Junio 2026'!$C$4:$C$749,$D257)/1000000</f>
        <v>2371.6092749999998</v>
      </c>
      <c r="X257" s="240">
        <v>0</v>
      </c>
      <c r="Y257" s="342">
        <f>+SUMIFS('[1]SIIF 30 de Junio 2026'!$R$4:$R$749,'[1]SIIF 30 de Junio 2026'!$A$4:$A$749,$B257,'[1]SIIF 30 de Junio 2026'!$B$4:$B$749,$C257,'[1]SIIF 30 de Junio 2026'!$C$4:$C$749,$D257)/1000000</f>
        <v>0</v>
      </c>
      <c r="Z257" s="240"/>
      <c r="AA257" s="342">
        <f>+SUMIFS('[1]SIIF 30 de Junio 2026'!$Q$4:$Q$749,'[1]SIIF 30 de Junio 2026'!$A$4:$A$749,$B257,'[1]SIIF 30 de Junio 2026'!$B$4:$B$749,$C257,'[1]SIIF 30 de Junio 2026'!$C$4:$C$749,$D257)/1000000</f>
        <v>0</v>
      </c>
      <c r="AB257" s="240"/>
      <c r="AC257" s="240"/>
      <c r="AD257" s="403">
        <f>+SUMIFS('[1]SIIF 30 de Junio 2026'!$S$4:$S$749,'[1]SIIF 30 de Junio 2026'!$A$4:$A$749,$B257,'[1]SIIF 30 de Junio 2026'!$B$4:$B$749,$C257,'[1]SIIF 30 de Junio 2026'!$C$4:$C$749,$D257)/1000000</f>
        <v>2371.6092749999998</v>
      </c>
      <c r="AE257" s="355">
        <f>+SUMIFS('[1]SIIF 30 de Junio 2026'!$T$4:$T$749,'[1]SIIF 30 de Junio 2026'!$A$4:$A$749,$B257,'[1]SIIF 30 de Junio 2026'!$B$4:$B$749,$C257,'[1]SIIF 30 de Junio 2026'!$C$4:$C$749,$D257)/1000000</f>
        <v>0</v>
      </c>
      <c r="AF257" s="355">
        <f>+SUMIFS('[1]SIIF 30 de Junio 2026'!$U$4:$U$749,'[1]SIIF 30 de Junio 2026'!$A$4:$A$749,$B257,'[1]SIIF 30 de Junio 2026'!$B$4:$B$749,$C257,'[1]SIIF 30 de Junio 2026'!$C$4:$C$749,$D257)/1000000</f>
        <v>2371.6092749999998</v>
      </c>
      <c r="AG257" s="342">
        <f>+SUMIFS('[1]SIIF 30 de Junio 2026'!$V$4:$V$749,'[1]SIIF 30 de Junio 2026'!$A$4:$A$749,$B257,'[1]SIIF 30 de Junio 2026'!$B$4:$B$749,$C257,'[1]SIIF 30 de Junio 2026'!$C$4:$C$749,$D257)/1000000</f>
        <v>0</v>
      </c>
      <c r="AH257" s="408">
        <f>+SUMIFS('[1]SIIF 30 de Junio 2026'!$W$4:$W$749,'[1]SIIF 30 de Junio 2026'!$A$4:$A$749,$B257,'[1]SIIF 30 de Junio 2026'!$B$4:$B$749,$C257,'[1]SIIF 30 de Junio 2026'!$C$4:$C$749,$D257,'[1]SIIF 30 de Junio 2026'!$D$4:$D$749,$E257,'[1]SIIF 30 de Junio 2026'!$E$4:$E$749,$F257,'[1]SIIF 30 de Junio 2026'!$F$4:$F$749,$G257,'[1]SIIF 30 de Junio 2026'!$G$4:$G$749,$H257,'[1]SIIF 30 de Junio 2026'!$H$4:$H$749,$I257,'[1]SIIF 30 de Junio 2026'!$I$4:$I$749,$J257,'[1]SIIF 30 de Junio 2026'!$J$4:$J$749,$K257,'[1]SIIF 30 de Junio 2026'!$K$4:$K$749,$L257,'[1]SIIF 30 de Junio 2026'!$L$4:$L$749,$M257,'[1]SIIF 30 de Junio 2026'!$M$4:$M$749,$N257,'[1]SIIF 30 de Junio 2026'!$N$4:$N$749,$O257)/1000000</f>
        <v>0</v>
      </c>
      <c r="AI257" s="275">
        <f>+AH257/AD257</f>
        <v>0</v>
      </c>
      <c r="AJ257" s="276"/>
      <c r="AK257" s="240">
        <f>INDEX(CC257:CN257,MATCH($W$1,$CC$86:$CN$86,0))</f>
        <v>782.72069793295452</v>
      </c>
      <c r="AL257" s="240">
        <f>+AH257-AK257</f>
        <v>-782.72069793295452</v>
      </c>
      <c r="AM257" s="166">
        <f>INDEX(BC257:BN257,MATCH($W$1,$BC$86:$BN$86,0))</f>
        <v>0.33003779591352567</v>
      </c>
      <c r="AN257" s="416">
        <f>+SUMIFS('[1]SIIF 30 de Junio 2026'!$X$4:$X$749,'[1]SIIF 30 de Junio 2026'!$A$4:$A$749,$B257,'[1]SIIF 30 de Junio 2026'!$B$4:$B$749,$C257,'[1]SIIF 30 de Junio 2026'!$C$4:$C$749,$D257,'[1]SIIF 30 de Junio 2026'!$D$4:$D$749,$E257,'[1]SIIF 30 de Junio 2026'!$E$4:$E$749,$F257,'[1]SIIF 30 de Junio 2026'!$F$4:$F$749,$G257,'[1]SIIF 30 de Junio 2026'!$G$4:$G$749,$H257,'[1]SIIF 30 de Junio 2026'!$H$4:$H$749,$I257,'[1]SIIF 30 de Junio 2026'!$I$4:$I$749,$J257,'[1]SIIF 30 de Junio 2026'!$J$4:$J$749,$K257,'[1]SIIF 30 de Junio 2026'!$K$4:$K$749,$L257,'[1]SIIF 30 de Junio 2026'!$L$4:$L$749,$M257,'[1]SIIF 30 de Junio 2026'!$M$4:$M$749,$N257,'[1]SIIF 30 de Junio 2026'!$N$4:$N$749,$O257)/1000000</f>
        <v>0</v>
      </c>
      <c r="AO257" s="275">
        <f>+AN257/AD257</f>
        <v>0</v>
      </c>
      <c r="AP257" s="276"/>
      <c r="AQ257" s="240">
        <f>INDEX(CP257:DA257,MATCH($W$1,$CP$86:$DA$86,0))</f>
        <v>0</v>
      </c>
      <c r="AR257" s="240">
        <f>+AN257-AQ257</f>
        <v>0</v>
      </c>
      <c r="AS257" s="166">
        <f>INDEX(BP257:CA257,MATCH($W$1,$BP$86:$CA$86,0))</f>
        <v>0</v>
      </c>
      <c r="AT257" s="416">
        <f>+SUMIFS('[1]SIIF 30 de Junio 2026'!$Z$4:$Z$749,'[1]SIIF 30 de Junio 2026'!$A$4:$A$749,$B257,'[1]SIIF 30 de Junio 2026'!$B$4:$B$749,$C257,'[1]SIIF 30 de Junio 2026'!$C$4:$C$749,$D257,'[1]SIIF 30 de Junio 2026'!$D$4:$D$749,$E257,'[1]SIIF 30 de Junio 2026'!$E$4:$E$749,$F257,'[1]SIIF 30 de Junio 2026'!$F$4:$F$749,$G257,'[1]SIIF 30 de Junio 2026'!$G$4:$G$749,$H257,'[1]SIIF 30 de Junio 2026'!$H$4:$H$749,$I257,'[1]SIIF 30 de Junio 2026'!$I$4:$I$749,$J257,'[1]SIIF 30 de Junio 2026'!$J$4:$J$749,$K257,'[1]SIIF 30 de Junio 2026'!$K$4:$K$749,$L257,'[1]SIIF 30 de Junio 2026'!$L$4:$L$749,$M257,'[1]SIIF 30 de Junio 2026'!$M$4:$M$749,$N257,'[1]SIIF 30 de Junio 2026'!$N$4:$N$749,$O257)/1000000</f>
        <v>0</v>
      </c>
      <c r="AU257" s="275">
        <f>+AT257/AD257</f>
        <v>0</v>
      </c>
      <c r="AV257" s="408">
        <f>+AD257-AH257</f>
        <v>2371.6092749999998</v>
      </c>
      <c r="AW257" s="356">
        <f>+AH257-AN257</f>
        <v>0</v>
      </c>
      <c r="AX257" s="367">
        <f>+AD257-AN257</f>
        <v>2371.6092749999998</v>
      </c>
      <c r="AY257" s="362"/>
      <c r="AZ257" s="186">
        <f>AD257*AS257</f>
        <v>0</v>
      </c>
      <c r="BA257" s="168">
        <f>IF(AND(AZ257=0,AN257&gt;AZ257),1,IFERROR(AN257/AZ257,1))</f>
        <v>1</v>
      </c>
      <c r="BC257" s="252">
        <v>0</v>
      </c>
      <c r="BD257" s="246">
        <v>0</v>
      </c>
      <c r="BE257" s="246">
        <v>0</v>
      </c>
      <c r="BF257" s="246">
        <v>0</v>
      </c>
      <c r="BG257" s="246">
        <v>0</v>
      </c>
      <c r="BH257" s="246">
        <v>0.33003779591352567</v>
      </c>
      <c r="BI257" s="246">
        <v>0.36423952962678779</v>
      </c>
      <c r="BJ257" s="246">
        <v>0.4189210455323662</v>
      </c>
      <c r="BK257" s="246">
        <v>0.52912846280827797</v>
      </c>
      <c r="BL257" s="246">
        <v>0.7407883661757324</v>
      </c>
      <c r="BM257" s="246">
        <v>1</v>
      </c>
      <c r="BN257" s="246">
        <v>1</v>
      </c>
      <c r="BP257" s="246">
        <v>0</v>
      </c>
      <c r="BQ257" s="246">
        <v>0</v>
      </c>
      <c r="BR257" s="246">
        <v>0</v>
      </c>
      <c r="BS257" s="246">
        <v>0</v>
      </c>
      <c r="BT257" s="246">
        <v>0</v>
      </c>
      <c r="BU257" s="298">
        <v>0</v>
      </c>
      <c r="BV257" s="246">
        <v>0.33003779591352567</v>
      </c>
      <c r="BW257" s="246">
        <v>0.41892104553236625</v>
      </c>
      <c r="BX257" s="298">
        <v>0.41892104553236625</v>
      </c>
      <c r="BY257" s="246">
        <v>0.52912846280827797</v>
      </c>
      <c r="BZ257" s="298">
        <v>0.7407883661757324</v>
      </c>
      <c r="CA257" s="246">
        <v>1</v>
      </c>
      <c r="CC257" s="452">
        <f t="shared" si="696"/>
        <v>0</v>
      </c>
      <c r="CD257" s="452">
        <f t="shared" si="696"/>
        <v>0</v>
      </c>
      <c r="CE257" s="452">
        <f t="shared" si="696"/>
        <v>0</v>
      </c>
      <c r="CF257" s="452">
        <f t="shared" si="696"/>
        <v>0</v>
      </c>
      <c r="CG257" s="452">
        <f t="shared" si="696"/>
        <v>0</v>
      </c>
      <c r="CH257" s="452">
        <f t="shared" si="696"/>
        <v>782.72069793295452</v>
      </c>
      <c r="CI257" s="452">
        <f t="shared" si="696"/>
        <v>863.83384683295458</v>
      </c>
      <c r="CJ257" s="452">
        <f t="shared" si="696"/>
        <v>993.51703713295444</v>
      </c>
      <c r="CK257" s="452">
        <f t="shared" si="696"/>
        <v>1254.8859701329545</v>
      </c>
      <c r="CL257" s="452">
        <f t="shared" si="696"/>
        <v>1756.8605601329546</v>
      </c>
      <c r="CM257" s="452">
        <f t="shared" si="696"/>
        <v>2371.6092751329547</v>
      </c>
      <c r="CN257" s="452">
        <f t="shared" si="696"/>
        <v>2371.6092751329547</v>
      </c>
      <c r="CP257" s="453">
        <f t="shared" si="697"/>
        <v>0</v>
      </c>
      <c r="CQ257" s="453">
        <f t="shared" si="697"/>
        <v>0</v>
      </c>
      <c r="CR257" s="453">
        <f t="shared" si="697"/>
        <v>0</v>
      </c>
      <c r="CS257" s="453">
        <f t="shared" si="697"/>
        <v>0</v>
      </c>
      <c r="CT257" s="453">
        <f t="shared" si="697"/>
        <v>0</v>
      </c>
      <c r="CU257" s="453">
        <f t="shared" si="697"/>
        <v>0</v>
      </c>
      <c r="CV257" s="453">
        <f t="shared" si="697"/>
        <v>782.72069793295452</v>
      </c>
      <c r="CW257" s="453">
        <f t="shared" si="697"/>
        <v>993.51703713295456</v>
      </c>
      <c r="CX257" s="453">
        <f t="shared" si="697"/>
        <v>993.51703713295456</v>
      </c>
      <c r="CY257" s="453">
        <f t="shared" si="697"/>
        <v>1254.8859701329545</v>
      </c>
      <c r="CZ257" s="453">
        <f t="shared" si="697"/>
        <v>1756.8605601329546</v>
      </c>
      <c r="DA257" s="453">
        <f t="shared" si="697"/>
        <v>2371.6092751329547</v>
      </c>
      <c r="DC257" s="452">
        <v>0</v>
      </c>
      <c r="DD257" s="453">
        <v>0</v>
      </c>
      <c r="DE257" s="453">
        <v>0</v>
      </c>
      <c r="DF257" s="453">
        <v>0</v>
      </c>
      <c r="DG257" s="453">
        <v>0</v>
      </c>
      <c r="DH257" s="453">
        <v>782720697.93295455</v>
      </c>
      <c r="DI257" s="453">
        <v>863833846.83295453</v>
      </c>
      <c r="DJ257" s="453">
        <v>993517037.13295448</v>
      </c>
      <c r="DK257" s="453">
        <v>1254885970.1329546</v>
      </c>
      <c r="DL257" s="453">
        <v>1756860560.1329546</v>
      </c>
      <c r="DM257" s="453">
        <v>2371609275.1329546</v>
      </c>
      <c r="DN257" s="453">
        <v>2371609275.1329546</v>
      </c>
      <c r="DP257" s="453">
        <v>0</v>
      </c>
      <c r="DQ257" s="453">
        <v>0</v>
      </c>
      <c r="DR257" s="453">
        <v>0</v>
      </c>
      <c r="DS257" s="453">
        <v>0</v>
      </c>
      <c r="DT257" s="453">
        <v>0</v>
      </c>
      <c r="DU257" s="469">
        <v>0</v>
      </c>
      <c r="DV257" s="453">
        <v>782720697.93295455</v>
      </c>
      <c r="DW257" s="453">
        <v>993517037.1329546</v>
      </c>
      <c r="DX257" s="469">
        <v>993517037.1329546</v>
      </c>
      <c r="DY257" s="453">
        <v>1254885970.1329546</v>
      </c>
      <c r="DZ257" s="469">
        <v>1756860560.1329546</v>
      </c>
      <c r="EA257" s="453">
        <v>2371609275.1329546</v>
      </c>
      <c r="EC257" s="452">
        <v>1000000</v>
      </c>
      <c r="ED257" s="453">
        <v>1000000</v>
      </c>
      <c r="EE257" s="453">
        <v>1000000</v>
      </c>
      <c r="EF257" s="453">
        <v>1000000</v>
      </c>
      <c r="EG257" s="453">
        <v>1000000</v>
      </c>
      <c r="EH257" s="453">
        <v>1000000</v>
      </c>
      <c r="EI257" s="453">
        <v>1000000</v>
      </c>
      <c r="EJ257" s="453">
        <v>1000000</v>
      </c>
      <c r="EK257" s="453">
        <v>1000000</v>
      </c>
      <c r="EL257" s="453">
        <v>1000000</v>
      </c>
      <c r="EM257" s="453">
        <v>1000000</v>
      </c>
      <c r="EN257" s="453">
        <v>1000000</v>
      </c>
      <c r="EP257" s="453">
        <v>1000000</v>
      </c>
      <c r="EQ257" s="453">
        <v>1000000</v>
      </c>
      <c r="ER257" s="453">
        <v>1000000</v>
      </c>
      <c r="ES257" s="453">
        <v>1000000</v>
      </c>
      <c r="ET257" s="453">
        <v>1000000</v>
      </c>
      <c r="EU257" s="469">
        <v>1000000</v>
      </c>
      <c r="EV257" s="453">
        <v>1000000</v>
      </c>
      <c r="EW257" s="453">
        <v>1000000</v>
      </c>
      <c r="EX257" s="469">
        <v>1000000</v>
      </c>
      <c r="EY257" s="453">
        <v>1000000</v>
      </c>
      <c r="EZ257" s="469">
        <v>1000000</v>
      </c>
      <c r="FA257" s="453">
        <v>1000000</v>
      </c>
    </row>
    <row r="258" spans="1:157" ht="24.75" customHeight="1" thickBot="1">
      <c r="T258" s="152" t="s">
        <v>81</v>
      </c>
      <c r="U258" s="384"/>
      <c r="V258" s="152" t="s">
        <v>81</v>
      </c>
      <c r="W258" s="335">
        <f t="shared" ref="W258:AH258" si="703">+SUM(W254:W257)</f>
        <v>50000</v>
      </c>
      <c r="X258" s="335">
        <f t="shared" si="703"/>
        <v>0</v>
      </c>
      <c r="Y258" s="335">
        <f t="shared" si="703"/>
        <v>0</v>
      </c>
      <c r="Z258" s="335">
        <f t="shared" si="703"/>
        <v>0</v>
      </c>
      <c r="AA258" s="335">
        <f t="shared" si="703"/>
        <v>0</v>
      </c>
      <c r="AB258" s="335">
        <f t="shared" si="703"/>
        <v>0</v>
      </c>
      <c r="AC258" s="335">
        <f t="shared" si="703"/>
        <v>0</v>
      </c>
      <c r="AD258" s="335">
        <f t="shared" si="703"/>
        <v>50000</v>
      </c>
      <c r="AE258" s="335">
        <f t="shared" si="703"/>
        <v>749.5</v>
      </c>
      <c r="AF258" s="335">
        <f t="shared" si="703"/>
        <v>49250.5</v>
      </c>
      <c r="AG258" s="335">
        <f t="shared" si="703"/>
        <v>0</v>
      </c>
      <c r="AH258" s="398">
        <f t="shared" si="703"/>
        <v>45863.004707</v>
      </c>
      <c r="AI258" s="163">
        <f>+AH258/AD258</f>
        <v>0.91726009413999998</v>
      </c>
      <c r="AJ258" s="263"/>
      <c r="AK258" s="264">
        <f>+SUM(AK254:AK257)</f>
        <v>47352.106358532961</v>
      </c>
      <c r="AL258" s="181">
        <f>+SUM(AL255:AL257)</f>
        <v>-662.56630353295498</v>
      </c>
      <c r="AM258" s="166">
        <f>INDEX(BC258:BN258,MATCH($W$1,$BC$86:$BN$86,0))</f>
        <v>0.94704212717065928</v>
      </c>
      <c r="AN258" s="398">
        <f>+SUM(AN254:AN257)</f>
        <v>3355.0134460000004</v>
      </c>
      <c r="AO258" s="179">
        <f>+AN258/AD258</f>
        <v>6.7100268920000011E-2</v>
      </c>
      <c r="AP258" s="265"/>
      <c r="AQ258" s="264">
        <f>+SUM(AQ254:AQ257)</f>
        <v>24858.446702666668</v>
      </c>
      <c r="AR258" s="181">
        <f>+SUM(AR254:AR257)</f>
        <v>-21503.433256666667</v>
      </c>
      <c r="AS258" s="166">
        <f>INDEX(BP258:CA258,MATCH($W$1,$BP$86:$CA$86,0))</f>
        <v>0.49716893405333334</v>
      </c>
      <c r="AT258" s="398">
        <f>+SUM(AT254:AT257)</f>
        <v>3355.0134460000004</v>
      </c>
      <c r="AU258" s="179">
        <f>+AT258/AD258</f>
        <v>6.7100268920000011E-2</v>
      </c>
      <c r="AV258" s="398">
        <f>+SUM(AV254:AV257)</f>
        <v>4136.9952929999954</v>
      </c>
      <c r="AW258" s="335">
        <f>+SUM(AW254:AW257)</f>
        <v>42507.991261000003</v>
      </c>
      <c r="AX258" s="335">
        <f>+SUM(AX254:AX257)</f>
        <v>46644.986554000003</v>
      </c>
      <c r="AY258" s="361"/>
      <c r="AZ258" s="183">
        <f>+SUM(AZ255:AZ257)</f>
        <v>653.91719266666666</v>
      </c>
      <c r="BA258" s="168">
        <f t="shared" si="702"/>
        <v>5.1306396033392163</v>
      </c>
      <c r="BC258" s="526">
        <f>CC258/$AD$258</f>
        <v>0.90749151173999998</v>
      </c>
      <c r="BD258" s="502">
        <f t="shared" ref="BD258:BN258" si="704">CD258/$AD$258</f>
        <v>0.91266435115999989</v>
      </c>
      <c r="BE258" s="502">
        <f t="shared" si="704"/>
        <v>0.91332178850800005</v>
      </c>
      <c r="BF258" s="502">
        <f t="shared" si="704"/>
        <v>0.91657729785600006</v>
      </c>
      <c r="BG258" s="502">
        <f t="shared" si="704"/>
        <v>0.93073027586400003</v>
      </c>
      <c r="BH258" s="502">
        <f t="shared" si="704"/>
        <v>0.94704212717065928</v>
      </c>
      <c r="BI258" s="502">
        <f t="shared" si="704"/>
        <v>0.94961149239665898</v>
      </c>
      <c r="BJ258" s="502">
        <f t="shared" si="704"/>
        <v>0.95270515620265894</v>
      </c>
      <c r="BK258" s="502">
        <f t="shared" si="704"/>
        <v>0.95843253486265911</v>
      </c>
      <c r="BL258" s="502">
        <f t="shared" si="704"/>
        <v>0.96897202666265903</v>
      </c>
      <c r="BM258" s="502">
        <f t="shared" si="704"/>
        <v>0.98176700096265912</v>
      </c>
      <c r="BN258" s="502">
        <f t="shared" si="704"/>
        <v>0.98501000000265904</v>
      </c>
      <c r="BP258" s="502">
        <f>CP258/$AD$258</f>
        <v>8.5415559999999993E-5</v>
      </c>
      <c r="BQ258" s="502">
        <f t="shared" ref="BQ258:CA258" si="705">CQ258/$AD$258</f>
        <v>6.4587544800000004E-3</v>
      </c>
      <c r="BR258" s="502">
        <f t="shared" si="705"/>
        <v>2.4011691393333329E-2</v>
      </c>
      <c r="BS258" s="502">
        <f t="shared" si="705"/>
        <v>4.2466736640000002E-2</v>
      </c>
      <c r="BT258" s="502">
        <f t="shared" si="705"/>
        <v>0.28973053116666664</v>
      </c>
      <c r="BU258" s="502">
        <f t="shared" si="705"/>
        <v>0.49716893405333334</v>
      </c>
      <c r="BV258" s="502">
        <f t="shared" si="705"/>
        <v>0.71886641356532577</v>
      </c>
      <c r="BW258" s="502">
        <f t="shared" si="705"/>
        <v>0.736116412262659</v>
      </c>
      <c r="BX258" s="502">
        <f t="shared" si="705"/>
        <v>0.75508658906265902</v>
      </c>
      <c r="BY258" s="502">
        <f t="shared" si="705"/>
        <v>0.8489362223826592</v>
      </c>
      <c r="BZ258" s="502">
        <f t="shared" si="705"/>
        <v>0.87735447000265909</v>
      </c>
      <c r="CA258" s="502">
        <f t="shared" si="705"/>
        <v>0.98501000000265904</v>
      </c>
      <c r="CC258" s="527">
        <f t="shared" ref="CC258:CN258" si="706">+SUM(CC254:CC257)</f>
        <v>45374.575586999999</v>
      </c>
      <c r="CD258" s="527">
        <f t="shared" si="706"/>
        <v>45633.217557999997</v>
      </c>
      <c r="CE258" s="527">
        <f t="shared" si="706"/>
        <v>45666.089425400001</v>
      </c>
      <c r="CF258" s="527">
        <f t="shared" si="706"/>
        <v>45828.864892800004</v>
      </c>
      <c r="CG258" s="527">
        <f t="shared" si="706"/>
        <v>46536.5137932</v>
      </c>
      <c r="CH258" s="527">
        <f t="shared" si="706"/>
        <v>47352.106358532961</v>
      </c>
      <c r="CI258" s="527">
        <f t="shared" si="706"/>
        <v>47480.574619832951</v>
      </c>
      <c r="CJ258" s="527">
        <f t="shared" si="706"/>
        <v>47635.257810132949</v>
      </c>
      <c r="CK258" s="527">
        <f t="shared" si="706"/>
        <v>47921.626743132954</v>
      </c>
      <c r="CL258" s="527">
        <f t="shared" si="706"/>
        <v>48448.601333132952</v>
      </c>
      <c r="CM258" s="527">
        <f t="shared" si="706"/>
        <v>49088.350048132954</v>
      </c>
      <c r="CN258" s="527">
        <f t="shared" si="706"/>
        <v>49250.500000132954</v>
      </c>
      <c r="CP258" s="527">
        <f t="shared" ref="CP258:DA258" si="707">+SUM(CP254:CP257)</f>
        <v>4.270778</v>
      </c>
      <c r="CQ258" s="527">
        <f t="shared" si="707"/>
        <v>322.937724</v>
      </c>
      <c r="CR258" s="527">
        <f t="shared" si="707"/>
        <v>1200.5845696666665</v>
      </c>
      <c r="CS258" s="527">
        <f t="shared" si="707"/>
        <v>2123.336832</v>
      </c>
      <c r="CT258" s="527">
        <f t="shared" si="707"/>
        <v>14486.526558333333</v>
      </c>
      <c r="CU258" s="527">
        <f t="shared" si="707"/>
        <v>24858.446702666668</v>
      </c>
      <c r="CV258" s="527">
        <f t="shared" si="707"/>
        <v>35943.320678266289</v>
      </c>
      <c r="CW258" s="527">
        <f t="shared" si="707"/>
        <v>36805.82061313295</v>
      </c>
      <c r="CX258" s="527">
        <f t="shared" si="707"/>
        <v>37754.329453132952</v>
      </c>
      <c r="CY258" s="527">
        <f t="shared" si="707"/>
        <v>42446.811119132959</v>
      </c>
      <c r="CZ258" s="527">
        <f t="shared" si="707"/>
        <v>43867.723500132954</v>
      </c>
      <c r="DA258" s="527">
        <f t="shared" si="707"/>
        <v>49250.500000132954</v>
      </c>
      <c r="DC258" s="527">
        <f t="shared" ref="DC258:DN258" si="708">+SUM(DC254:DC257)</f>
        <v>45374575587</v>
      </c>
      <c r="DD258" s="527">
        <f t="shared" si="708"/>
        <v>45633217558</v>
      </c>
      <c r="DE258" s="527">
        <f t="shared" si="708"/>
        <v>45666089425.400002</v>
      </c>
      <c r="DF258" s="527">
        <f t="shared" si="708"/>
        <v>45828864892.800003</v>
      </c>
      <c r="DG258" s="527">
        <f t="shared" si="708"/>
        <v>46536513793.199997</v>
      </c>
      <c r="DH258" s="527">
        <f t="shared" si="708"/>
        <v>47352106358.532951</v>
      </c>
      <c r="DI258" s="527">
        <f t="shared" si="708"/>
        <v>47480574619.832954</v>
      </c>
      <c r="DJ258" s="527">
        <f t="shared" si="708"/>
        <v>47635257810.132957</v>
      </c>
      <c r="DK258" s="527">
        <f t="shared" si="708"/>
        <v>47921626743.132957</v>
      </c>
      <c r="DL258" s="527">
        <f t="shared" si="708"/>
        <v>48448601333.132957</v>
      </c>
      <c r="DM258" s="527">
        <f t="shared" si="708"/>
        <v>49088350048.132957</v>
      </c>
      <c r="DN258" s="527">
        <f t="shared" si="708"/>
        <v>49250500000.132957</v>
      </c>
      <c r="DP258" s="527">
        <f t="shared" ref="DP258:EA258" si="709">+SUM(DP254:DP257)</f>
        <v>4270778</v>
      </c>
      <c r="DQ258" s="527">
        <f t="shared" si="709"/>
        <v>322937724</v>
      </c>
      <c r="DR258" s="527">
        <f t="shared" si="709"/>
        <v>1200584569.6666667</v>
      </c>
      <c r="DS258" s="527">
        <f t="shared" si="709"/>
        <v>2123336832</v>
      </c>
      <c r="DT258" s="527">
        <f t="shared" si="709"/>
        <v>14486526558.333334</v>
      </c>
      <c r="DU258" s="527">
        <f t="shared" si="709"/>
        <v>24858446702.666668</v>
      </c>
      <c r="DV258" s="527">
        <f t="shared" si="709"/>
        <v>35943320678.266289</v>
      </c>
      <c r="DW258" s="527">
        <f t="shared" si="709"/>
        <v>36805820613.132957</v>
      </c>
      <c r="DX258" s="527">
        <f t="shared" si="709"/>
        <v>37754329453.132957</v>
      </c>
      <c r="DY258" s="527">
        <f t="shared" si="709"/>
        <v>42446811119.132957</v>
      </c>
      <c r="DZ258" s="527">
        <f t="shared" si="709"/>
        <v>43867723500.132957</v>
      </c>
      <c r="EA258" s="527">
        <f t="shared" si="709"/>
        <v>49250500000.132957</v>
      </c>
      <c r="EC258" s="480">
        <v>1000000</v>
      </c>
      <c r="ED258" s="479">
        <v>1000000</v>
      </c>
      <c r="EE258" s="479">
        <v>1000000</v>
      </c>
      <c r="EF258" s="479">
        <v>1000000</v>
      </c>
      <c r="EG258" s="479">
        <v>1000000</v>
      </c>
      <c r="EH258" s="479">
        <v>1000000</v>
      </c>
      <c r="EI258" s="479">
        <v>1000000</v>
      </c>
      <c r="EJ258" s="479">
        <v>1000000</v>
      </c>
      <c r="EK258" s="479">
        <v>1000000</v>
      </c>
      <c r="EL258" s="479">
        <v>1000000</v>
      </c>
      <c r="EM258" s="479">
        <v>1000000</v>
      </c>
      <c r="EN258" s="479">
        <v>1000000</v>
      </c>
      <c r="EP258" s="479">
        <v>1000000</v>
      </c>
      <c r="EQ258" s="479">
        <v>1000000</v>
      </c>
      <c r="ER258" s="479">
        <v>1000000</v>
      </c>
      <c r="ES258" s="479">
        <v>1000000</v>
      </c>
      <c r="ET258" s="479">
        <v>1000000</v>
      </c>
      <c r="EU258" s="479">
        <v>1000000</v>
      </c>
      <c r="EV258" s="479">
        <v>1000000</v>
      </c>
      <c r="EW258" s="479">
        <v>1000000</v>
      </c>
      <c r="EX258" s="479">
        <v>1000000</v>
      </c>
      <c r="EY258" s="479">
        <v>1000000</v>
      </c>
      <c r="EZ258" s="479">
        <v>1000000</v>
      </c>
      <c r="FA258" s="479">
        <v>1000000</v>
      </c>
    </row>
    <row r="259" spans="1:157" ht="9.75" customHeight="1" thickBot="1">
      <c r="B259" s="188"/>
      <c r="C259" s="189"/>
      <c r="D259" s="189"/>
      <c r="E259" s="189"/>
      <c r="F259" s="189"/>
      <c r="G259" s="189"/>
      <c r="H259" s="189"/>
      <c r="I259" s="189"/>
      <c r="J259" s="189"/>
      <c r="K259" s="189"/>
      <c r="L259" s="189"/>
      <c r="M259" s="189"/>
      <c r="T259" s="137"/>
      <c r="U259" s="374"/>
      <c r="V259" s="138"/>
      <c r="W259" s="322"/>
      <c r="X259" s="322"/>
      <c r="Y259" s="322"/>
      <c r="Z259" s="322"/>
      <c r="AA259" s="322"/>
      <c r="AB259" s="322"/>
      <c r="AC259" s="322"/>
      <c r="AD259" s="368"/>
      <c r="AE259" s="322"/>
      <c r="AF259" s="322"/>
      <c r="AG259" s="322"/>
      <c r="AH259" s="368"/>
      <c r="AI259" s="139"/>
      <c r="AJ259" s="140"/>
      <c r="AK259" s="140"/>
      <c r="AL259" s="140"/>
      <c r="AM259" s="134"/>
      <c r="AN259" s="368"/>
      <c r="AO259" s="139"/>
      <c r="AP259" s="140"/>
      <c r="AQ259" s="140"/>
      <c r="AR259" s="140"/>
      <c r="AS259" s="134"/>
      <c r="AT259" s="368"/>
      <c r="AU259" s="139"/>
      <c r="AV259" s="368"/>
      <c r="AW259" s="328"/>
      <c r="AX259" s="328"/>
      <c r="AY259" s="328"/>
      <c r="AZ259" s="140"/>
      <c r="BA259" s="140"/>
      <c r="BC259" s="305"/>
      <c r="BD259" s="305"/>
      <c r="BE259" s="305"/>
      <c r="BF259" s="305"/>
      <c r="BG259" s="305"/>
      <c r="BH259" s="305"/>
      <c r="BI259" s="305"/>
      <c r="BJ259" s="305"/>
      <c r="BK259" s="305"/>
      <c r="BL259" s="305"/>
      <c r="BM259" s="305"/>
      <c r="BN259" s="305"/>
      <c r="BO259" s="506"/>
      <c r="BP259" s="305"/>
      <c r="BQ259" s="305"/>
      <c r="BR259" s="305"/>
      <c r="BS259" s="305"/>
      <c r="BT259" s="305"/>
      <c r="BU259" s="305"/>
      <c r="BV259" s="305"/>
      <c r="BW259" s="305"/>
      <c r="BX259" s="305"/>
      <c r="BY259" s="305"/>
      <c r="BZ259" s="305"/>
      <c r="CA259" s="305"/>
      <c r="CC259" s="473"/>
      <c r="CD259" s="473"/>
      <c r="CE259" s="473"/>
      <c r="CF259" s="473"/>
      <c r="CG259" s="473"/>
      <c r="CH259" s="473"/>
      <c r="CI259" s="473"/>
      <c r="CJ259" s="473"/>
      <c r="CK259" s="473"/>
      <c r="CL259" s="473"/>
      <c r="CM259" s="473"/>
      <c r="CN259" s="473"/>
      <c r="CO259" s="507"/>
      <c r="CP259" s="473"/>
      <c r="CQ259" s="473"/>
      <c r="CR259" s="473"/>
      <c r="CS259" s="473"/>
      <c r="CT259" s="473"/>
      <c r="CU259" s="473"/>
      <c r="CV259" s="473"/>
      <c r="CW259" s="473"/>
      <c r="CX259" s="473"/>
      <c r="CY259" s="473"/>
      <c r="CZ259" s="473"/>
      <c r="DA259" s="473"/>
      <c r="DC259" s="473"/>
      <c r="DD259" s="473"/>
      <c r="DE259" s="473"/>
      <c r="DF259" s="473"/>
      <c r="DG259" s="473"/>
      <c r="DH259" s="473"/>
      <c r="DI259" s="473"/>
      <c r="DJ259" s="473"/>
      <c r="DK259" s="473"/>
      <c r="DL259" s="473"/>
      <c r="DM259" s="473"/>
      <c r="DN259" s="473"/>
      <c r="DO259" s="507"/>
      <c r="DP259" s="473"/>
      <c r="DQ259" s="473"/>
      <c r="DR259" s="473"/>
      <c r="DS259" s="473"/>
      <c r="DT259" s="473"/>
      <c r="DU259" s="473"/>
      <c r="DV259" s="473"/>
      <c r="DW259" s="473"/>
      <c r="DX259" s="473"/>
      <c r="DY259" s="473"/>
      <c r="DZ259" s="473"/>
      <c r="EA259" s="473"/>
      <c r="EC259" s="473"/>
      <c r="ED259" s="473"/>
      <c r="EE259" s="473"/>
      <c r="EF259" s="473"/>
      <c r="EG259" s="473"/>
      <c r="EH259" s="473"/>
      <c r="EI259" s="473"/>
      <c r="EJ259" s="473"/>
      <c r="EK259" s="473"/>
      <c r="EL259" s="473"/>
      <c r="EM259" s="473"/>
      <c r="EN259" s="473"/>
      <c r="EO259" s="507"/>
      <c r="EP259" s="473"/>
      <c r="EQ259" s="473"/>
      <c r="ER259" s="473"/>
      <c r="ES259" s="473"/>
      <c r="ET259" s="473"/>
      <c r="EU259" s="473"/>
      <c r="EV259" s="473"/>
      <c r="EW259" s="473"/>
      <c r="EX259" s="473"/>
      <c r="EY259" s="473"/>
      <c r="EZ259" s="473"/>
      <c r="FA259" s="473"/>
    </row>
    <row r="260" spans="1:157" ht="21" customHeight="1">
      <c r="T260" s="641" t="s">
        <v>316</v>
      </c>
      <c r="U260" s="641"/>
      <c r="V260" s="641"/>
      <c r="W260" s="641"/>
      <c r="X260" s="641"/>
      <c r="Y260" s="641"/>
      <c r="Z260" s="641"/>
      <c r="AA260" s="641"/>
      <c r="AB260" s="641"/>
      <c r="AC260" s="641"/>
      <c r="AD260" s="641"/>
      <c r="AE260" s="641"/>
      <c r="AF260" s="641"/>
      <c r="AG260" s="641"/>
      <c r="AH260" s="641"/>
      <c r="AI260" s="641"/>
      <c r="AJ260" s="641"/>
      <c r="AK260" s="641"/>
      <c r="AL260" s="641"/>
      <c r="AM260" s="641"/>
      <c r="AN260" s="641"/>
      <c r="AO260" s="641"/>
      <c r="AP260" s="641"/>
      <c r="AQ260" s="641"/>
      <c r="AR260" s="641"/>
      <c r="AS260" s="641"/>
      <c r="AT260" s="611"/>
      <c r="AU260" s="611"/>
      <c r="AV260" s="368"/>
      <c r="AW260" s="328"/>
      <c r="AX260" s="328"/>
      <c r="AY260" s="328"/>
      <c r="AZ260" s="140"/>
      <c r="BA260" s="140"/>
      <c r="BC260" s="305"/>
      <c r="BD260" s="305"/>
      <c r="BE260" s="305"/>
      <c r="BF260" s="305"/>
      <c r="BG260" s="305"/>
      <c r="BH260" s="305"/>
      <c r="BI260" s="305"/>
      <c r="BJ260" s="305"/>
      <c r="BK260" s="305"/>
      <c r="BL260" s="305"/>
      <c r="BM260" s="305"/>
      <c r="BN260" s="305"/>
      <c r="BO260" s="506"/>
      <c r="BP260" s="305"/>
      <c r="BQ260" s="305"/>
      <c r="BR260" s="305"/>
      <c r="BS260" s="305"/>
      <c r="BT260" s="305"/>
      <c r="BU260" s="305"/>
      <c r="BV260" s="305"/>
      <c r="BW260" s="305"/>
      <c r="BX260" s="305"/>
      <c r="BY260" s="305"/>
      <c r="BZ260" s="305"/>
      <c r="CA260" s="305"/>
      <c r="CC260" s="473"/>
      <c r="CD260" s="473"/>
      <c r="CE260" s="473"/>
      <c r="CF260" s="473"/>
      <c r="CG260" s="473"/>
      <c r="CH260" s="473"/>
      <c r="CI260" s="473"/>
      <c r="CJ260" s="473"/>
      <c r="CK260" s="473"/>
      <c r="CL260" s="473"/>
      <c r="CM260" s="473"/>
      <c r="CN260" s="473"/>
      <c r="CO260" s="507"/>
      <c r="CP260" s="473"/>
      <c r="CQ260" s="473"/>
      <c r="CR260" s="473"/>
      <c r="CS260" s="473"/>
      <c r="CT260" s="473"/>
      <c r="CU260" s="473"/>
      <c r="CV260" s="473"/>
      <c r="CW260" s="473"/>
      <c r="CX260" s="473"/>
      <c r="CY260" s="473"/>
      <c r="CZ260" s="473"/>
      <c r="DA260" s="473"/>
      <c r="DC260" s="473"/>
      <c r="DD260" s="473"/>
      <c r="DE260" s="473"/>
      <c r="DF260" s="473"/>
      <c r="DG260" s="473"/>
      <c r="DH260" s="473"/>
      <c r="DI260" s="473"/>
      <c r="DJ260" s="473"/>
      <c r="DK260" s="473"/>
      <c r="DL260" s="473"/>
      <c r="DM260" s="473"/>
      <c r="DN260" s="473"/>
      <c r="DO260" s="507"/>
      <c r="DP260" s="473"/>
      <c r="DQ260" s="473"/>
      <c r="DR260" s="473"/>
      <c r="DS260" s="473"/>
      <c r="DT260" s="473"/>
      <c r="DU260" s="473"/>
      <c r="DV260" s="473"/>
      <c r="DW260" s="473"/>
      <c r="DX260" s="473"/>
      <c r="DY260" s="473"/>
      <c r="DZ260" s="473"/>
      <c r="EA260" s="473"/>
      <c r="EC260" s="473"/>
      <c r="ED260" s="473"/>
      <c r="EE260" s="473"/>
      <c r="EF260" s="473"/>
      <c r="EG260" s="473"/>
      <c r="EH260" s="473"/>
      <c r="EI260" s="473"/>
      <c r="EJ260" s="473"/>
      <c r="EK260" s="473"/>
      <c r="EL260" s="473"/>
      <c r="EM260" s="473"/>
      <c r="EN260" s="473"/>
      <c r="EO260" s="507"/>
      <c r="EP260" s="473"/>
      <c r="EQ260" s="473"/>
      <c r="ER260" s="473"/>
      <c r="ES260" s="473"/>
      <c r="ET260" s="473"/>
      <c r="EU260" s="473"/>
      <c r="EV260" s="473"/>
      <c r="EW260" s="473"/>
      <c r="EX260" s="473"/>
      <c r="EY260" s="473"/>
      <c r="EZ260" s="473"/>
      <c r="FA260" s="473"/>
    </row>
    <row r="261" spans="1:157" ht="9.75" customHeight="1" thickBot="1">
      <c r="T261" s="137"/>
      <c r="U261" s="374"/>
      <c r="V261" s="138"/>
      <c r="W261" s="137"/>
      <c r="X261" s="137"/>
      <c r="Y261" s="137"/>
      <c r="Z261" s="137"/>
      <c r="AA261" s="137"/>
      <c r="AB261" s="137"/>
      <c r="AC261" s="137"/>
      <c r="AD261" s="368"/>
      <c r="AE261" s="137"/>
      <c r="AF261" s="137"/>
      <c r="AG261" s="137"/>
      <c r="AH261" s="368"/>
      <c r="AI261" s="139"/>
      <c r="AJ261" s="140"/>
      <c r="AK261" s="140"/>
      <c r="AL261" s="140"/>
      <c r="AM261" s="134"/>
      <c r="AN261" s="368"/>
      <c r="AO261" s="139"/>
      <c r="AP261" s="140"/>
      <c r="AQ261" s="140"/>
      <c r="AR261" s="140"/>
      <c r="AS261" s="134"/>
      <c r="AT261" s="368"/>
      <c r="AU261" s="139"/>
      <c r="AV261" s="368"/>
      <c r="AW261" s="328"/>
      <c r="AX261" s="328"/>
      <c r="AY261" s="328"/>
      <c r="AZ261" s="140"/>
      <c r="BA261" s="140"/>
      <c r="BC261" s="305"/>
      <c r="BD261" s="305"/>
      <c r="BE261" s="305"/>
      <c r="BF261" s="305"/>
      <c r="BG261" s="305"/>
      <c r="BH261" s="305"/>
      <c r="BI261" s="305"/>
      <c r="BJ261" s="305"/>
      <c r="BK261" s="305"/>
      <c r="BL261" s="305"/>
      <c r="BM261" s="305"/>
      <c r="BN261" s="305"/>
      <c r="BO261" s="506"/>
      <c r="BP261" s="305"/>
      <c r="BQ261" s="305"/>
      <c r="BR261" s="305"/>
      <c r="BS261" s="305"/>
      <c r="BT261" s="305"/>
      <c r="BU261" s="305"/>
      <c r="BV261" s="305"/>
      <c r="BW261" s="305"/>
      <c r="BX261" s="305"/>
      <c r="BY261" s="305"/>
      <c r="BZ261" s="305"/>
      <c r="CA261" s="305"/>
      <c r="CC261" s="473"/>
      <c r="CD261" s="473"/>
      <c r="CE261" s="473"/>
      <c r="CF261" s="473"/>
      <c r="CG261" s="473"/>
      <c r="CH261" s="473"/>
      <c r="CI261" s="473"/>
      <c r="CJ261" s="473"/>
      <c r="CK261" s="473"/>
      <c r="CL261" s="473"/>
      <c r="CM261" s="473"/>
      <c r="CN261" s="473"/>
      <c r="CO261" s="507"/>
      <c r="CP261" s="473"/>
      <c r="CQ261" s="473"/>
      <c r="CR261" s="473"/>
      <c r="CS261" s="473"/>
      <c r="CT261" s="473"/>
      <c r="CU261" s="473"/>
      <c r="CV261" s="473"/>
      <c r="CW261" s="473"/>
      <c r="CX261" s="473"/>
      <c r="CY261" s="473"/>
      <c r="CZ261" s="473"/>
      <c r="DA261" s="473"/>
      <c r="DC261" s="473"/>
      <c r="DD261" s="473"/>
      <c r="DE261" s="473"/>
      <c r="DF261" s="473"/>
      <c r="DG261" s="473"/>
      <c r="DH261" s="473"/>
      <c r="DI261" s="473"/>
      <c r="DJ261" s="473"/>
      <c r="DK261" s="473"/>
      <c r="DL261" s="473"/>
      <c r="DM261" s="473"/>
      <c r="DN261" s="473"/>
      <c r="DO261" s="507"/>
      <c r="DP261" s="473"/>
      <c r="DQ261" s="473"/>
      <c r="DR261" s="473"/>
      <c r="DS261" s="473"/>
      <c r="DT261" s="473"/>
      <c r="DU261" s="473"/>
      <c r="DV261" s="473"/>
      <c r="DW261" s="473"/>
      <c r="DX261" s="473"/>
      <c r="DY261" s="473"/>
      <c r="DZ261" s="473"/>
      <c r="EA261" s="473"/>
      <c r="EC261" s="473"/>
      <c r="ED261" s="473"/>
      <c r="EE261" s="473"/>
      <c r="EF261" s="473"/>
      <c r="EG261" s="473"/>
      <c r="EH261" s="473"/>
      <c r="EI261" s="473"/>
      <c r="EJ261" s="473"/>
      <c r="EK261" s="473"/>
      <c r="EL261" s="473"/>
      <c r="EM261" s="473"/>
      <c r="EN261" s="473"/>
      <c r="EO261" s="507"/>
      <c r="EP261" s="473"/>
      <c r="EQ261" s="473"/>
      <c r="ER261" s="473"/>
      <c r="ES261" s="473"/>
      <c r="ET261" s="473"/>
      <c r="EU261" s="473"/>
      <c r="EV261" s="473"/>
      <c r="EW261" s="473"/>
      <c r="EX261" s="473"/>
      <c r="EY261" s="473"/>
      <c r="EZ261" s="473"/>
      <c r="FA261" s="473"/>
    </row>
    <row r="262" spans="1:157" ht="51" customHeight="1" thickBot="1">
      <c r="B262" s="146"/>
      <c r="C262" s="217"/>
      <c r="D262" s="217"/>
      <c r="E262" s="217"/>
      <c r="F262" s="217"/>
      <c r="G262" s="217"/>
      <c r="H262" s="217"/>
      <c r="I262" s="217"/>
      <c r="J262" s="217"/>
      <c r="K262" s="217"/>
      <c r="L262" s="217"/>
      <c r="M262" s="217"/>
      <c r="N262" s="217"/>
      <c r="O262" s="217"/>
      <c r="P262" s="217"/>
      <c r="Q262" s="217"/>
      <c r="R262" s="217"/>
      <c r="S262" s="217"/>
      <c r="T262" s="151" t="s">
        <v>122</v>
      </c>
      <c r="U262" s="383"/>
      <c r="V262" s="151" t="s">
        <v>122</v>
      </c>
      <c r="W262" s="152" t="s">
        <v>425</v>
      </c>
      <c r="X262" s="152" t="s">
        <v>123</v>
      </c>
      <c r="Y262" s="152" t="s">
        <v>124</v>
      </c>
      <c r="Z262" s="152" t="s">
        <v>125</v>
      </c>
      <c r="AA262" s="152" t="s">
        <v>126</v>
      </c>
      <c r="AB262" s="152" t="s">
        <v>127</v>
      </c>
      <c r="AC262" s="151" t="s">
        <v>128</v>
      </c>
      <c r="AD262" s="394" t="s">
        <v>424</v>
      </c>
      <c r="AE262" s="151" t="s">
        <v>423</v>
      </c>
      <c r="AF262" s="151" t="s">
        <v>129</v>
      </c>
      <c r="AG262" s="151" t="s">
        <v>130</v>
      </c>
      <c r="AH262" s="394" t="s">
        <v>7</v>
      </c>
      <c r="AI262" s="153" t="s">
        <v>131</v>
      </c>
      <c r="AJ262" s="154" t="s">
        <v>132</v>
      </c>
      <c r="AK262" s="154" t="s">
        <v>133</v>
      </c>
      <c r="AL262" s="154" t="s">
        <v>134</v>
      </c>
      <c r="AM262" s="155" t="s">
        <v>135</v>
      </c>
      <c r="AN262" s="394" t="s">
        <v>136</v>
      </c>
      <c r="AO262" s="153" t="s">
        <v>137</v>
      </c>
      <c r="AP262" s="154"/>
      <c r="AQ262" s="232" t="s">
        <v>139</v>
      </c>
      <c r="AR262" s="232" t="s">
        <v>140</v>
      </c>
      <c r="AS262" s="259" t="s">
        <v>141</v>
      </c>
      <c r="AT262" s="394" t="s">
        <v>142</v>
      </c>
      <c r="AU262" s="153" t="s">
        <v>143</v>
      </c>
      <c r="AV262" s="394" t="s">
        <v>144</v>
      </c>
      <c r="AW262" s="329" t="s">
        <v>145</v>
      </c>
      <c r="AX262" s="329" t="s">
        <v>146</v>
      </c>
      <c r="AY262" s="365"/>
      <c r="AZ262" s="156" t="s">
        <v>148</v>
      </c>
      <c r="BA262" s="157" t="s">
        <v>149</v>
      </c>
      <c r="BC262" s="309" t="s">
        <v>150</v>
      </c>
      <c r="BD262" s="309" t="s">
        <v>151</v>
      </c>
      <c r="BE262" s="309" t="s">
        <v>152</v>
      </c>
      <c r="BF262" s="309" t="s">
        <v>153</v>
      </c>
      <c r="BG262" s="309" t="s">
        <v>154</v>
      </c>
      <c r="BH262" s="309" t="s">
        <v>155</v>
      </c>
      <c r="BI262" s="309" t="s">
        <v>156</v>
      </c>
      <c r="BJ262" s="309" t="s">
        <v>157</v>
      </c>
      <c r="BK262" s="309" t="s">
        <v>104</v>
      </c>
      <c r="BL262" s="309" t="s">
        <v>158</v>
      </c>
      <c r="BM262" s="309" t="s">
        <v>159</v>
      </c>
      <c r="BN262" s="309" t="s">
        <v>160</v>
      </c>
      <c r="BP262" s="309" t="s">
        <v>150</v>
      </c>
      <c r="BQ262" s="309" t="s">
        <v>151</v>
      </c>
      <c r="BR262" s="309" t="s">
        <v>152</v>
      </c>
      <c r="BS262" s="309" t="s">
        <v>153</v>
      </c>
      <c r="BT262" s="309" t="s">
        <v>154</v>
      </c>
      <c r="BU262" s="309" t="s">
        <v>155</v>
      </c>
      <c r="BV262" s="309" t="s">
        <v>156</v>
      </c>
      <c r="BW262" s="309" t="s">
        <v>157</v>
      </c>
      <c r="BX262" s="309" t="s">
        <v>104</v>
      </c>
      <c r="BY262" s="309" t="s">
        <v>158</v>
      </c>
      <c r="BZ262" s="309" t="s">
        <v>159</v>
      </c>
      <c r="CA262" s="309" t="s">
        <v>160</v>
      </c>
      <c r="CC262" s="508" t="s">
        <v>150</v>
      </c>
      <c r="CD262" s="508" t="s">
        <v>151</v>
      </c>
      <c r="CE262" s="508" t="s">
        <v>152</v>
      </c>
      <c r="CF262" s="508" t="s">
        <v>153</v>
      </c>
      <c r="CG262" s="508" t="s">
        <v>154</v>
      </c>
      <c r="CH262" s="508" t="s">
        <v>155</v>
      </c>
      <c r="CI262" s="508" t="s">
        <v>156</v>
      </c>
      <c r="CJ262" s="508" t="s">
        <v>157</v>
      </c>
      <c r="CK262" s="508" t="s">
        <v>104</v>
      </c>
      <c r="CL262" s="508" t="s">
        <v>158</v>
      </c>
      <c r="CM262" s="508" t="s">
        <v>159</v>
      </c>
      <c r="CN262" s="508" t="s">
        <v>160</v>
      </c>
      <c r="CP262" s="508" t="s">
        <v>150</v>
      </c>
      <c r="CQ262" s="508" t="s">
        <v>151</v>
      </c>
      <c r="CR262" s="508" t="s">
        <v>152</v>
      </c>
      <c r="CS262" s="508" t="s">
        <v>153</v>
      </c>
      <c r="CT262" s="508" t="s">
        <v>154</v>
      </c>
      <c r="CU262" s="508" t="s">
        <v>155</v>
      </c>
      <c r="CV262" s="508" t="s">
        <v>156</v>
      </c>
      <c r="CW262" s="508" t="s">
        <v>157</v>
      </c>
      <c r="CX262" s="508" t="s">
        <v>104</v>
      </c>
      <c r="CY262" s="508" t="s">
        <v>158</v>
      </c>
      <c r="CZ262" s="508" t="s">
        <v>159</v>
      </c>
      <c r="DA262" s="508" t="s">
        <v>160</v>
      </c>
      <c r="DC262" s="508" t="s">
        <v>150</v>
      </c>
      <c r="DD262" s="508" t="s">
        <v>151</v>
      </c>
      <c r="DE262" s="508" t="s">
        <v>152</v>
      </c>
      <c r="DF262" s="508" t="s">
        <v>153</v>
      </c>
      <c r="DG262" s="508" t="s">
        <v>154</v>
      </c>
      <c r="DH262" s="508" t="s">
        <v>155</v>
      </c>
      <c r="DI262" s="508" t="s">
        <v>156</v>
      </c>
      <c r="DJ262" s="508" t="s">
        <v>157</v>
      </c>
      <c r="DK262" s="508" t="s">
        <v>104</v>
      </c>
      <c r="DL262" s="508" t="s">
        <v>158</v>
      </c>
      <c r="DM262" s="508" t="s">
        <v>159</v>
      </c>
      <c r="DN262" s="508" t="s">
        <v>160</v>
      </c>
      <c r="DP262" s="508" t="s">
        <v>150</v>
      </c>
      <c r="DQ262" s="508" t="s">
        <v>151</v>
      </c>
      <c r="DR262" s="508" t="s">
        <v>152</v>
      </c>
      <c r="DS262" s="508" t="s">
        <v>153</v>
      </c>
      <c r="DT262" s="508" t="s">
        <v>154</v>
      </c>
      <c r="DU262" s="508" t="s">
        <v>155</v>
      </c>
      <c r="DV262" s="508" t="s">
        <v>156</v>
      </c>
      <c r="DW262" s="508" t="s">
        <v>157</v>
      </c>
      <c r="DX262" s="508" t="s">
        <v>104</v>
      </c>
      <c r="DY262" s="508" t="s">
        <v>158</v>
      </c>
      <c r="DZ262" s="508" t="s">
        <v>159</v>
      </c>
      <c r="EA262" s="508" t="s">
        <v>160</v>
      </c>
      <c r="EC262" s="508" t="s">
        <v>150</v>
      </c>
      <c r="ED262" s="508" t="s">
        <v>151</v>
      </c>
      <c r="EE262" s="508" t="s">
        <v>152</v>
      </c>
      <c r="EF262" s="508" t="s">
        <v>153</v>
      </c>
      <c r="EG262" s="508" t="s">
        <v>154</v>
      </c>
      <c r="EH262" s="508" t="s">
        <v>155</v>
      </c>
      <c r="EI262" s="508" t="s">
        <v>156</v>
      </c>
      <c r="EJ262" s="508" t="s">
        <v>157</v>
      </c>
      <c r="EK262" s="508" t="s">
        <v>104</v>
      </c>
      <c r="EL262" s="508" t="s">
        <v>158</v>
      </c>
      <c r="EM262" s="508" t="s">
        <v>159</v>
      </c>
      <c r="EN262" s="508" t="s">
        <v>160</v>
      </c>
      <c r="EP262" s="508" t="s">
        <v>150</v>
      </c>
      <c r="EQ262" s="508" t="s">
        <v>151</v>
      </c>
      <c r="ER262" s="508" t="s">
        <v>152</v>
      </c>
      <c r="ES262" s="508" t="s">
        <v>153</v>
      </c>
      <c r="ET262" s="508" t="s">
        <v>154</v>
      </c>
      <c r="EU262" s="508" t="s">
        <v>155</v>
      </c>
      <c r="EV262" s="508" t="s">
        <v>156</v>
      </c>
      <c r="EW262" s="508" t="s">
        <v>157</v>
      </c>
      <c r="EX262" s="508" t="s">
        <v>104</v>
      </c>
      <c r="EY262" s="508" t="s">
        <v>158</v>
      </c>
      <c r="EZ262" s="508" t="s">
        <v>159</v>
      </c>
      <c r="FA262" s="508" t="s">
        <v>160</v>
      </c>
    </row>
    <row r="263" spans="1:157" ht="22.5" customHeight="1" thickBot="1">
      <c r="B263" s="161" t="s">
        <v>195</v>
      </c>
      <c r="C263" s="1" t="s">
        <v>196</v>
      </c>
      <c r="D263" s="1" t="s">
        <v>161</v>
      </c>
      <c r="E263" s="1" t="s">
        <v>162</v>
      </c>
      <c r="F263" s="1" t="s">
        <v>161</v>
      </c>
      <c r="G263" s="1" t="s">
        <v>161</v>
      </c>
      <c r="H263" s="1" t="s">
        <v>161</v>
      </c>
      <c r="I263" s="1" t="s">
        <v>161</v>
      </c>
      <c r="J263" s="1" t="s">
        <v>161</v>
      </c>
      <c r="K263" s="1" t="s">
        <v>161</v>
      </c>
      <c r="L263" s="1" t="s">
        <v>161</v>
      </c>
      <c r="M263" s="1" t="s">
        <v>161</v>
      </c>
      <c r="N263" s="1" t="s">
        <v>161</v>
      </c>
      <c r="O263" s="1" t="s">
        <v>161</v>
      </c>
      <c r="T263" s="152" t="s">
        <v>163</v>
      </c>
      <c r="U263" s="384"/>
      <c r="V263" s="152" t="s">
        <v>163</v>
      </c>
      <c r="W263" s="335">
        <f>SUM(W264:W268)</f>
        <v>76428.064081000004</v>
      </c>
      <c r="X263" s="335">
        <f t="shared" ref="X263:AC263" si="710">SUM(X264:X268)</f>
        <v>0</v>
      </c>
      <c r="Y263" s="335">
        <f t="shared" si="710"/>
        <v>107.080996</v>
      </c>
      <c r="Z263" s="335">
        <f t="shared" si="710"/>
        <v>0</v>
      </c>
      <c r="AA263" s="335">
        <f t="shared" si="710"/>
        <v>107.080996</v>
      </c>
      <c r="AB263" s="335">
        <f t="shared" si="710"/>
        <v>0</v>
      </c>
      <c r="AC263" s="335">
        <f t="shared" si="710"/>
        <v>0</v>
      </c>
      <c r="AD263" s="335">
        <f>SUM(AD264:AD268)</f>
        <v>76428.064081000004</v>
      </c>
      <c r="AE263" s="335">
        <f t="shared" ref="AE263:AH263" si="711">SUM(AE264:AE268)</f>
        <v>0</v>
      </c>
      <c r="AF263" s="335">
        <f>SUM(AF264:AF268)</f>
        <v>74306.074555530009</v>
      </c>
      <c r="AG263" s="335">
        <f t="shared" ref="AG263" si="712">SUM(AG264:AG268)</f>
        <v>2121.9895254700023</v>
      </c>
      <c r="AH263" s="335">
        <f t="shared" si="711"/>
        <v>46225.044145480002</v>
      </c>
      <c r="AI263" s="163">
        <f t="shared" ref="AI263:AI268" si="713">+AH263/AD263</f>
        <v>0.60481767661273966</v>
      </c>
      <c r="AJ263" s="220"/>
      <c r="AK263" s="335">
        <f>SUM(AK264:AK268)</f>
        <v>50055.129745461221</v>
      </c>
      <c r="AL263" s="335">
        <f>SUM(AL264:AL268)</f>
        <v>-3830.0855999812211</v>
      </c>
      <c r="AM263" s="166">
        <f t="shared" ref="AM263:AM273" si="714">INDEX(BC263:BN263,MATCH($W$1,$BC$86:$BN$86,0))</f>
        <v>0.65493127880894364</v>
      </c>
      <c r="AN263" s="414">
        <f>SUM(AN264:AN268)</f>
        <v>32468.217813110001</v>
      </c>
      <c r="AO263" s="299">
        <f t="shared" ref="AO263:AO268" si="715">+AN263/AD263</f>
        <v>0.42482062320327163</v>
      </c>
      <c r="AP263" s="212"/>
      <c r="AQ263" s="335">
        <f>SUM(AQ264:AQ268)</f>
        <v>31383.779125573205</v>
      </c>
      <c r="AR263" s="335">
        <f>SUM(AR264:AR268)</f>
        <v>1084.4386875367961</v>
      </c>
      <c r="AS263" s="166">
        <f t="shared" ref="AS263:AS273" si="716">INDEX(BP263:CA263,MATCH($W$1,$BP$86:$CA$86,0))</f>
        <v>0.41063161160685741</v>
      </c>
      <c r="AT263" s="414">
        <f>SUM(AT264:AT268)</f>
        <v>31766.150900840003</v>
      </c>
      <c r="AU263" s="299">
        <f t="shared" ref="AU263:AU268" si="717">+AT263/AD263</f>
        <v>0.41563464000832984</v>
      </c>
      <c r="AV263" s="398">
        <f>SUM(AV264:AV268)</f>
        <v>30203.019935519998</v>
      </c>
      <c r="AW263" s="335">
        <f>SUM(AW264:AW268)</f>
        <v>13756.826332369998</v>
      </c>
      <c r="AX263" s="337">
        <f>SUM(AX264:AX268)</f>
        <v>43959.846267890003</v>
      </c>
      <c r="AY263" s="361"/>
      <c r="AZ263" s="183">
        <f>SUM(AZ264:AZ267)</f>
        <v>31085.732533115719</v>
      </c>
      <c r="BA263" s="168">
        <f t="shared" ref="BA263:BA273" si="718">IF(AND(AZ263=0,AN263&gt;AZ263),1,IFERROR(AN263/AZ263,1))</f>
        <v>1.0444733055115081</v>
      </c>
      <c r="BC263" s="466">
        <f>CC263/$AD$263</f>
        <v>0.2353402938356618</v>
      </c>
      <c r="BD263" s="466">
        <f t="shared" ref="BD263:BN263" si="719">CD263/$AD$263</f>
        <v>0.337195413619506</v>
      </c>
      <c r="BE263" s="466">
        <f t="shared" si="719"/>
        <v>0.38457547579038343</v>
      </c>
      <c r="BF263" s="466">
        <f t="shared" si="719"/>
        <v>0.43206502595628732</v>
      </c>
      <c r="BG263" s="466">
        <f t="shared" si="719"/>
        <v>0.57314927159843465</v>
      </c>
      <c r="BH263" s="466">
        <f t="shared" si="719"/>
        <v>0.65493127880894364</v>
      </c>
      <c r="BI263" s="466">
        <f t="shared" si="719"/>
        <v>0.70067309281763657</v>
      </c>
      <c r="BJ263" s="466">
        <f t="shared" si="719"/>
        <v>0.76751538883501769</v>
      </c>
      <c r="BK263" s="466">
        <f t="shared" si="719"/>
        <v>0.81718417828825318</v>
      </c>
      <c r="BL263" s="466">
        <f t="shared" si="719"/>
        <v>0.86080600934921303</v>
      </c>
      <c r="BM263" s="466">
        <f t="shared" si="719"/>
        <v>0.91504468657639682</v>
      </c>
      <c r="BN263" s="466">
        <f t="shared" si="719"/>
        <v>0.9999999999996434</v>
      </c>
      <c r="BP263" s="466">
        <f>CP263/$AD$263</f>
        <v>6.0555926609039447E-2</v>
      </c>
      <c r="BQ263" s="466">
        <f t="shared" ref="BQ263:CA263" si="720">CQ263/$AD$263</f>
        <v>0.12918147922047993</v>
      </c>
      <c r="BR263" s="466">
        <f t="shared" si="720"/>
        <v>0.19122785133394149</v>
      </c>
      <c r="BS263" s="466">
        <f t="shared" si="720"/>
        <v>0.24948246290780776</v>
      </c>
      <c r="BT263" s="466">
        <f t="shared" si="720"/>
        <v>0.31230082943960846</v>
      </c>
      <c r="BU263" s="466">
        <f t="shared" si="720"/>
        <v>0.41063161160685741</v>
      </c>
      <c r="BV263" s="466">
        <f t="shared" si="720"/>
        <v>0.48592786744940181</v>
      </c>
      <c r="BW263" s="466">
        <f t="shared" si="720"/>
        <v>0.57496370079304715</v>
      </c>
      <c r="BX263" s="466">
        <f t="shared" si="720"/>
        <v>0.65629149680297605</v>
      </c>
      <c r="BY263" s="466">
        <f t="shared" si="720"/>
        <v>0.73297976308277635</v>
      </c>
      <c r="BZ263" s="466">
        <f t="shared" si="720"/>
        <v>0.81882242284267959</v>
      </c>
      <c r="CA263" s="466">
        <f t="shared" si="720"/>
        <v>1</v>
      </c>
      <c r="CC263" s="335">
        <f t="shared" ref="CC263:CN263" si="721">SUM(CC264:CC268)</f>
        <v>17986.603058113331</v>
      </c>
      <c r="CD263" s="335">
        <f t="shared" si="721"/>
        <v>25771.192679930908</v>
      </c>
      <c r="CE263" s="335">
        <f t="shared" si="721"/>
        <v>29392.359107688491</v>
      </c>
      <c r="CF263" s="335">
        <f t="shared" si="721"/>
        <v>33021.893490946059</v>
      </c>
      <c r="CG263" s="335">
        <f t="shared" si="721"/>
        <v>43804.689257703641</v>
      </c>
      <c r="CH263" s="335">
        <f t="shared" si="721"/>
        <v>50055.129745461221</v>
      </c>
      <c r="CI263" s="335">
        <f t="shared" si="721"/>
        <v>53551.088037698792</v>
      </c>
      <c r="CJ263" s="335">
        <f t="shared" si="721"/>
        <v>58659.715321036369</v>
      </c>
      <c r="CK263" s="335">
        <f t="shared" si="721"/>
        <v>62455.804744193949</v>
      </c>
      <c r="CL263" s="335">
        <f t="shared" si="721"/>
        <v>65789.73684385154</v>
      </c>
      <c r="CM263" s="335">
        <f t="shared" si="721"/>
        <v>69935.093942639418</v>
      </c>
      <c r="CN263" s="335">
        <f t="shared" si="721"/>
        <v>76428.064080972748</v>
      </c>
      <c r="CP263" s="335">
        <f t="shared" ref="CP263:DA263" si="722">SUM(CP264:CP268)</f>
        <v>4628.1722393600003</v>
      </c>
      <c r="CQ263" s="335">
        <f t="shared" si="722"/>
        <v>9873.0903719412108</v>
      </c>
      <c r="CR263" s="335">
        <f t="shared" si="722"/>
        <v>14615.174475822421</v>
      </c>
      <c r="CS263" s="335">
        <f t="shared" si="722"/>
        <v>19067.461662203637</v>
      </c>
      <c r="CT263" s="335">
        <f t="shared" si="722"/>
        <v>23868.54780495985</v>
      </c>
      <c r="CU263" s="335">
        <f t="shared" si="722"/>
        <v>31383.779125573205</v>
      </c>
      <c r="CV263" s="335">
        <f t="shared" si="722"/>
        <v>37138.526192166559</v>
      </c>
      <c r="CW263" s="335">
        <f t="shared" si="722"/>
        <v>43943.362568459917</v>
      </c>
      <c r="CX263" s="335">
        <f t="shared" si="722"/>
        <v>50159.088573473266</v>
      </c>
      <c r="CY263" s="335">
        <f t="shared" si="722"/>
        <v>56020.224302966628</v>
      </c>
      <c r="CZ263" s="335">
        <f t="shared" si="722"/>
        <v>62581.012603979994</v>
      </c>
      <c r="DA263" s="335">
        <f t="shared" si="722"/>
        <v>76428.064081000004</v>
      </c>
      <c r="DC263" s="335">
        <f t="shared" ref="DC263:DN263" si="723">SUM(DC264:DC268)</f>
        <v>17986603058.113335</v>
      </c>
      <c r="DD263" s="335">
        <f t="shared" si="723"/>
        <v>25771192679.930912</v>
      </c>
      <c r="DE263" s="335">
        <f t="shared" si="723"/>
        <v>29392359107.688488</v>
      </c>
      <c r="DF263" s="335">
        <f t="shared" si="723"/>
        <v>33021893490.94606</v>
      </c>
      <c r="DG263" s="335">
        <f t="shared" si="723"/>
        <v>43804689257.703644</v>
      </c>
      <c r="DH263" s="335">
        <f t="shared" si="723"/>
        <v>50055129745.46122</v>
      </c>
      <c r="DI263" s="335">
        <f t="shared" si="723"/>
        <v>53551088037.698792</v>
      </c>
      <c r="DJ263" s="335">
        <f t="shared" si="723"/>
        <v>58659715321.036369</v>
      </c>
      <c r="DK263" s="335">
        <f t="shared" si="723"/>
        <v>62455804744.193947</v>
      </c>
      <c r="DL263" s="335">
        <f t="shared" si="723"/>
        <v>65789736843.851532</v>
      </c>
      <c r="DM263" s="335">
        <f t="shared" si="723"/>
        <v>69935093942.639404</v>
      </c>
      <c r="DN263" s="335">
        <f t="shared" si="723"/>
        <v>76428064080.972748</v>
      </c>
      <c r="DP263" s="335">
        <f t="shared" ref="DP263:EA263" si="724">SUM(DP264:DP268)</f>
        <v>4628172239.3599997</v>
      </c>
      <c r="DQ263" s="335">
        <f t="shared" si="724"/>
        <v>9873090371.9412098</v>
      </c>
      <c r="DR263" s="335">
        <f t="shared" si="724"/>
        <v>14615174475.822422</v>
      </c>
      <c r="DS263" s="335">
        <f t="shared" si="724"/>
        <v>19067461662.203636</v>
      </c>
      <c r="DT263" s="335">
        <f t="shared" si="724"/>
        <v>23868547804.959846</v>
      </c>
      <c r="DU263" s="335">
        <f t="shared" si="724"/>
        <v>31383779125.573204</v>
      </c>
      <c r="DV263" s="335">
        <f t="shared" si="724"/>
        <v>37138526192.166557</v>
      </c>
      <c r="DW263" s="335">
        <f t="shared" si="724"/>
        <v>43943362568.459915</v>
      </c>
      <c r="DX263" s="335">
        <f t="shared" si="724"/>
        <v>50159088573.473274</v>
      </c>
      <c r="DY263" s="335">
        <f t="shared" si="724"/>
        <v>56020224302.966629</v>
      </c>
      <c r="DZ263" s="335">
        <f t="shared" si="724"/>
        <v>62581012603.979988</v>
      </c>
      <c r="EA263" s="335">
        <f t="shared" si="724"/>
        <v>76428064081</v>
      </c>
      <c r="EC263" s="472">
        <v>1000000</v>
      </c>
      <c r="ED263" s="472">
        <v>1000000</v>
      </c>
      <c r="EE263" s="472">
        <v>1000000</v>
      </c>
      <c r="EF263" s="472">
        <v>1000000</v>
      </c>
      <c r="EG263" s="472">
        <v>1000000</v>
      </c>
      <c r="EH263" s="472">
        <v>1000000</v>
      </c>
      <c r="EI263" s="472">
        <v>1000000</v>
      </c>
      <c r="EJ263" s="472">
        <v>1000000</v>
      </c>
      <c r="EK263" s="472">
        <v>1000000</v>
      </c>
      <c r="EL263" s="472">
        <v>1000000</v>
      </c>
      <c r="EM263" s="472">
        <v>1000000</v>
      </c>
      <c r="EN263" s="472">
        <v>1000000</v>
      </c>
      <c r="EP263" s="472">
        <v>1000000</v>
      </c>
      <c r="EQ263" s="472">
        <v>1000000</v>
      </c>
      <c r="ER263" s="472">
        <v>1000000</v>
      </c>
      <c r="ES263" s="472">
        <v>1000000</v>
      </c>
      <c r="ET263" s="472">
        <v>1000000</v>
      </c>
      <c r="EU263" s="472">
        <v>1000000</v>
      </c>
      <c r="EV263" s="472">
        <v>1000000</v>
      </c>
      <c r="EW263" s="472">
        <v>1000000</v>
      </c>
      <c r="EX263" s="472">
        <v>1000000</v>
      </c>
      <c r="EY263" s="472">
        <v>1000000</v>
      </c>
      <c r="EZ263" s="472">
        <v>1000000</v>
      </c>
      <c r="FA263" s="472">
        <v>1000000</v>
      </c>
    </row>
    <row r="264" spans="1:157" ht="22.5" customHeight="1">
      <c r="B264" s="161" t="s">
        <v>195</v>
      </c>
      <c r="C264" s="1" t="s">
        <v>196</v>
      </c>
      <c r="D264" s="1" t="s">
        <v>161</v>
      </c>
      <c r="E264" s="1" t="s">
        <v>162</v>
      </c>
      <c r="F264" s="1">
        <v>1</v>
      </c>
      <c r="G264" s="1" t="s">
        <v>161</v>
      </c>
      <c r="H264" s="1" t="s">
        <v>161</v>
      </c>
      <c r="I264" s="1" t="s">
        <v>161</v>
      </c>
      <c r="J264" s="1" t="s">
        <v>161</v>
      </c>
      <c r="K264" s="1" t="s">
        <v>161</v>
      </c>
      <c r="L264" s="1" t="s">
        <v>161</v>
      </c>
      <c r="M264" s="1" t="s">
        <v>161</v>
      </c>
      <c r="N264" s="1" t="s">
        <v>161</v>
      </c>
      <c r="O264" s="1" t="s">
        <v>161</v>
      </c>
      <c r="T264" s="291" t="s">
        <v>206</v>
      </c>
      <c r="U264" s="388"/>
      <c r="V264" s="170" t="s">
        <v>206</v>
      </c>
      <c r="W264" s="334">
        <f>(+SUMIFS('[1]SIIF 30 de Junio 2026'!$P$4:$P$749,'[1]SIIF 30 de Junio 2026'!$A$4:$A$749,$B264,'[1]SIIF 30 de Junio 2026'!$B$4:$B$749,$C264,'[1]SIIF 30 de Junio 2026'!$C$4:$C$749,$D264,'[1]SIIF 30 de Junio 2026'!$D$4:$D$749,$E264,'[1]SIIF 30 de Junio 2026'!$E$4:$E$749,$F264,'[1]SIIF 30 de Junio 2026'!$F$4:$F$749,$G264,'[1]SIIF 30 de Junio 2026'!$G$4:$G$749,$H264,'[1]SIIF 30 de Junio 2026'!$H$4:$H$749,$I264,'[1]SIIF 30 de Junio 2026'!$I$4:$I$749,$J264,'[1]SIIF 30 de Junio 2026'!$J$4:$J$749,$K264,'[1]SIIF 30 de Junio 2026'!$K$4:$K$749,$L264,'[1]SIIF 30 de Junio 2026'!$L$4:$L$749,$M264,'[1]SIIF 30 de Junio 2026'!$M$4:$M$749,$N264,'[1]SIIF 30 de Junio 2026'!$N$4:$N$749,$O264)/1000000)</f>
        <v>38769.222999999998</v>
      </c>
      <c r="X264" s="290">
        <v>0</v>
      </c>
      <c r="Y264" s="334">
        <f>(+SUMIFS('[1]SIIF 30 de Junio 2026'!$R$4:$R$749,'[1]SIIF 30 de Junio 2026'!$A$4:$A$749,$B264,'[1]SIIF 30 de Junio 2026'!$B$4:$B$749,$C264,'[1]SIIF 30 de Junio 2026'!$C$4:$C$749,$D264,'[1]SIIF 30 de Junio 2026'!$D$4:$D$749,$E264,'[1]SIIF 30 de Junio 2026'!$E$4:$E$749,$F264,'[1]SIIF 30 de Junio 2026'!$F$4:$F$749,$G264,'[1]SIIF 30 de Junio 2026'!$G$4:$G$749,$H264,'[1]SIIF 30 de Junio 2026'!$H$4:$H$749,$I264,'[1]SIIF 30 de Junio 2026'!$I$4:$I$749,$J264,'[1]SIIF 30 de Junio 2026'!$J$4:$J$749,$K264,'[1]SIIF 30 de Junio 2026'!$K$4:$K$749,$L264,'[1]SIIF 30 de Junio 2026'!$L$4:$L$749,$M264,'[1]SIIF 30 de Junio 2026'!$M$4:$M$749,$N264,'[1]SIIF 30 de Junio 2026'!$N$4:$N$749,$O264)/1000000)</f>
        <v>0</v>
      </c>
      <c r="Z264" s="290"/>
      <c r="AA264" s="334">
        <f>(+SUMIFS('[1]SIIF 30 de Junio 2026'!$Q$4:$Q$749,'[1]SIIF 30 de Junio 2026'!$A$4:$A$749,$B264,'[1]SIIF 30 de Junio 2026'!$B$4:$B$749,$C264,'[1]SIIF 30 de Junio 2026'!$C$4:$C$749,$D264,'[1]SIIF 30 de Junio 2026'!$D$4:$D$749,$E264,'[1]SIIF 30 de Junio 2026'!$E$4:$E$749,$F264,'[1]SIIF 30 de Junio 2026'!$F$4:$F$749,$G264,'[1]SIIF 30 de Junio 2026'!$G$4:$G$749,$H264,'[1]SIIF 30 de Junio 2026'!$H$4:$H$749,$I264,'[1]SIIF 30 de Junio 2026'!$I$4:$I$749,$J264,'[1]SIIF 30 de Junio 2026'!$J$4:$J$749,$K264,'[1]SIIF 30 de Junio 2026'!$K$4:$K$749,$L264,'[1]SIIF 30 de Junio 2026'!$L$4:$L$749,$M264,'[1]SIIF 30 de Junio 2026'!$M$4:$M$749,$N264,'[1]SIIF 30 de Junio 2026'!$N$4:$N$749,$O264)/1000000)</f>
        <v>0</v>
      </c>
      <c r="AB264" s="290"/>
      <c r="AC264" s="290"/>
      <c r="AD264" s="397">
        <f>W264-Y264+AA264</f>
        <v>38769.222999999998</v>
      </c>
      <c r="AE264" s="334">
        <f>(+SUMIFS('[1]SIIF 30 de Junio 2026'!$T$4:$T$749,'[1]SIIF 30 de Junio 2026'!$A$4:$A$749,$B264,'[1]SIIF 30 de Junio 2026'!$B$4:$B$749,$C264,'[1]SIIF 30 de Junio 2026'!$C$4:$C$749,$D264,'[1]SIIF 30 de Junio 2026'!$D$4:$D$749,$E264,'[1]SIIF 30 de Junio 2026'!$E$4:$E$749,$F264,'[1]SIIF 30 de Junio 2026'!$F$4:$F$749,$G264,'[1]SIIF 30 de Junio 2026'!$G$4:$G$749,$H264,'[1]SIIF 30 de Junio 2026'!$H$4:$H$749,$I264,'[1]SIIF 30 de Junio 2026'!$I$4:$I$749,$J264,'[1]SIIF 30 de Junio 2026'!$J$4:$J$749,$K264,'[1]SIIF 30 de Junio 2026'!$K$4:$K$749,$L264,'[1]SIIF 30 de Junio 2026'!$L$4:$L$749,$M264,'[1]SIIF 30 de Junio 2026'!$M$4:$M$749,$N264,'[1]SIIF 30 de Junio 2026'!$N$4:$N$749,$O264)/1000000)</f>
        <v>0</v>
      </c>
      <c r="AF264" s="334">
        <f>(+SUMIFS('[1]SIIF 30 de Junio 2026'!$U$4:$U$749,'[1]SIIF 30 de Junio 2026'!$A$4:$A$749,$B264,'[1]SIIF 30 de Junio 2026'!$B$4:$B$749,$C264,'[1]SIIF 30 de Junio 2026'!$C$4:$C$749,$D264,'[1]SIIF 30 de Junio 2026'!$D$4:$D$749,$E264,'[1]SIIF 30 de Junio 2026'!$E$4:$E$749,$F264,'[1]SIIF 30 de Junio 2026'!$F$4:$F$749,$G264,'[1]SIIF 30 de Junio 2026'!$G$4:$G$749,$H264,'[1]SIIF 30 de Junio 2026'!$H$4:$H$749,$I264,'[1]SIIF 30 de Junio 2026'!$I$4:$I$749,$J264,'[1]SIIF 30 de Junio 2026'!$J$4:$J$749,$K264,'[1]SIIF 30 de Junio 2026'!$K$4:$K$749,$L264,'[1]SIIF 30 de Junio 2026'!$L$4:$L$749,$M264,'[1]SIIF 30 de Junio 2026'!$M$4:$M$749,$N264,'[1]SIIF 30 de Junio 2026'!$N$4:$N$749,$O264)/1000000)</f>
        <v>38769.222999999998</v>
      </c>
      <c r="AG264" s="334">
        <f t="shared" ref="AG264:AG268" si="725">AD264-AE264-AF264</f>
        <v>0</v>
      </c>
      <c r="AH264" s="397">
        <f>+SUMIFS('[1]SIIF 30 de Junio 2026'!$W$4:$W$749,'[1]SIIF 30 de Junio 2026'!$A$4:$A$749,$B264,'[1]SIIF 30 de Junio 2026'!$B$4:$B$749,$C264,'[1]SIIF 30 de Junio 2026'!$C$4:$C$749,$D264,'[1]SIIF 30 de Junio 2026'!$D$4:$D$749,$E264,'[1]SIIF 30 de Junio 2026'!$E$4:$E$749,$F264,'[1]SIIF 30 de Junio 2026'!$F$4:$F$749,$G264,'[1]SIIF 30 de Junio 2026'!$G$4:$G$749,$H264,'[1]SIIF 30 de Junio 2026'!$H$4:$H$749,$I264,'[1]SIIF 30 de Junio 2026'!$I$4:$I$749,$J264,'[1]SIIF 30 de Junio 2026'!$J$4:$J$749,$K264,'[1]SIIF 30 de Junio 2026'!$K$4:$K$749,$L264,'[1]SIIF 30 de Junio 2026'!$L$4:$L$749,$M264,'[1]SIIF 30 de Junio 2026'!$M$4:$M$749,$N264,'[1]SIIF 30 de Junio 2026'!$N$4:$N$749,$O264)/1000000</f>
        <v>19104.545957999999</v>
      </c>
      <c r="AI264" s="173">
        <f t="shared" si="713"/>
        <v>0.49277608576266796</v>
      </c>
      <c r="AJ264" s="212"/>
      <c r="AK264" s="240">
        <f>INDEX(CC264:CN264,MATCH($W$1,$CC$86:$CN$86,0))</f>
        <v>18255.880861000001</v>
      </c>
      <c r="AL264" s="172">
        <f>+AH264-AK264</f>
        <v>848.66509699999733</v>
      </c>
      <c r="AM264" s="166">
        <f t="shared" si="714"/>
        <v>0.4708859102231685</v>
      </c>
      <c r="AN264" s="397">
        <f>+SUMIFS('[1]SIIF 30 de Junio 2026'!$X$4:$X$749,'[1]SIIF 30 de Junio 2026'!$A$4:$A$749,$B264,'[1]SIIF 30 de Junio 2026'!$B$4:$B$749,$C264,'[1]SIIF 30 de Junio 2026'!$C$4:$C$749,$D264,'[1]SIIF 30 de Junio 2026'!$D$4:$D$749,$E264,'[1]SIIF 30 de Junio 2026'!$E$4:$E$749,$F264,'[1]SIIF 30 de Junio 2026'!$F$4:$F$749,$G264,'[1]SIIF 30 de Junio 2026'!$G$4:$G$749,$H264,'[1]SIIF 30 de Junio 2026'!$H$4:$H$749,$I264,'[1]SIIF 30 de Junio 2026'!$I$4:$I$749,$J264,'[1]SIIF 30 de Junio 2026'!$J$4:$J$749,$K264,'[1]SIIF 30 de Junio 2026'!$K$4:$K$749,$L264,'[1]SIIF 30 de Junio 2026'!$L$4:$L$749,$M264,'[1]SIIF 30 de Junio 2026'!$M$4:$M$749,$N264,'[1]SIIF 30 de Junio 2026'!$N$4:$N$749,$O264)/1000000</f>
        <v>19088.792805000001</v>
      </c>
      <c r="AO264" s="173">
        <f t="shared" si="715"/>
        <v>0.49236975435385955</v>
      </c>
      <c r="AP264" s="212"/>
      <c r="AQ264" s="240">
        <f>INDEX(CP264:DA264,MATCH($W$1,$CP$86:$DA$86,0))</f>
        <v>18266.829601000001</v>
      </c>
      <c r="AR264" s="172">
        <f>+AN264-AQ264</f>
        <v>821.96320399999968</v>
      </c>
      <c r="AS264" s="166">
        <f t="shared" si="716"/>
        <v>0.47116831825595268</v>
      </c>
      <c r="AT264" s="397">
        <f>+SUMIFS('[1]SIIF 30 de Junio 2026'!$Z$4:$Z$749,'[1]SIIF 30 de Junio 2026'!$A$4:$A$749,$B264,'[1]SIIF 30 de Junio 2026'!$B$4:$B$749,$C264,'[1]SIIF 30 de Junio 2026'!$C$4:$C$749,$D264,'[1]SIIF 30 de Junio 2026'!$D$4:$D$749,$E264,'[1]SIIF 30 de Junio 2026'!$E$4:$E$749,$F264,'[1]SIIF 30 de Junio 2026'!$F$4:$F$749,$G264,'[1]SIIF 30 de Junio 2026'!$G$4:$G$749,$H264,'[1]SIIF 30 de Junio 2026'!$H$4:$H$749,$I264,'[1]SIIF 30 de Junio 2026'!$I$4:$I$749,$J264,'[1]SIIF 30 de Junio 2026'!$J$4:$J$749,$K264,'[1]SIIF 30 de Junio 2026'!$K$4:$K$749,$L264,'[1]SIIF 30 de Junio 2026'!$L$4:$L$749,$M264,'[1]SIIF 30 de Junio 2026'!$M$4:$M$749,$N264,'[1]SIIF 30 de Junio 2026'!$N$4:$N$749,$O264)/1000000</f>
        <v>19088.792805000001</v>
      </c>
      <c r="AU264" s="173">
        <f t="shared" si="717"/>
        <v>0.49236975435385955</v>
      </c>
      <c r="AV264" s="397">
        <f>+AD264-AH264</f>
        <v>19664.677041999999</v>
      </c>
      <c r="AW264" s="332">
        <f>+AH264-AN264</f>
        <v>15.753152999997837</v>
      </c>
      <c r="AX264" s="333">
        <f t="shared" ref="AX264:AX271" si="726">+AD264-AN264</f>
        <v>19680.430194999997</v>
      </c>
      <c r="AY264" s="366"/>
      <c r="AZ264" s="186">
        <f>AD264*AS264</f>
        <v>18266.829601000001</v>
      </c>
      <c r="BA264" s="168">
        <f t="shared" si="718"/>
        <v>1.0449975842526611</v>
      </c>
      <c r="BC264" s="252">
        <v>4.8590072697613777E-2</v>
      </c>
      <c r="BD264" s="246">
        <v>0.12316047004604658</v>
      </c>
      <c r="BE264" s="246">
        <v>0.19773086739447937</v>
      </c>
      <c r="BF264" s="246">
        <v>0.27230126474291216</v>
      </c>
      <c r="BG264" s="246">
        <v>0.34687166209134496</v>
      </c>
      <c r="BH264" s="246">
        <v>0.4708859102231685</v>
      </c>
      <c r="BI264" s="246">
        <v>0.54545630757160135</v>
      </c>
      <c r="BJ264" s="246">
        <v>0.62002670492003409</v>
      </c>
      <c r="BK264" s="246">
        <v>0.69459710226846694</v>
      </c>
      <c r="BL264" s="246">
        <v>0.76916749961689967</v>
      </c>
      <c r="BM264" s="246">
        <v>0.84373789696533252</v>
      </c>
      <c r="BN264" s="246">
        <v>1</v>
      </c>
      <c r="BP264" s="246">
        <v>4.9107820757718051E-2</v>
      </c>
      <c r="BQ264" s="246">
        <v>0.12363115010068683</v>
      </c>
      <c r="BR264" s="246">
        <v>0.19815447944365561</v>
      </c>
      <c r="BS264" s="246">
        <v>0.2726778087866244</v>
      </c>
      <c r="BT264" s="246">
        <v>0.34720113812959313</v>
      </c>
      <c r="BU264" s="246">
        <v>0.47116831825595268</v>
      </c>
      <c r="BV264" s="246">
        <v>0.54569164759892141</v>
      </c>
      <c r="BW264" s="246">
        <v>0.62021497694189021</v>
      </c>
      <c r="BX264" s="246">
        <v>0.694738306284859</v>
      </c>
      <c r="BY264" s="246">
        <v>0.76926163562782779</v>
      </c>
      <c r="BZ264" s="246">
        <v>0.84378496497079658</v>
      </c>
      <c r="CA264" s="246">
        <v>1</v>
      </c>
      <c r="CC264" s="452">
        <f t="shared" ref="CC264:CN271" si="727">DC264/EC264</f>
        <v>1883.799364</v>
      </c>
      <c r="CD264" s="452">
        <f t="shared" si="727"/>
        <v>4774.835728</v>
      </c>
      <c r="CE264" s="452">
        <f t="shared" si="727"/>
        <v>7665.8720919999996</v>
      </c>
      <c r="CF264" s="452">
        <f t="shared" si="727"/>
        <v>10556.908455999999</v>
      </c>
      <c r="CG264" s="452">
        <f t="shared" si="727"/>
        <v>13447.944820000001</v>
      </c>
      <c r="CH264" s="452">
        <f t="shared" si="727"/>
        <v>18255.880861000001</v>
      </c>
      <c r="CI264" s="452">
        <f t="shared" si="727"/>
        <v>21146.917225000001</v>
      </c>
      <c r="CJ264" s="452">
        <f t="shared" si="727"/>
        <v>24037.953589000001</v>
      </c>
      <c r="CK264" s="452">
        <f t="shared" si="727"/>
        <v>26928.989953</v>
      </c>
      <c r="CL264" s="452">
        <f t="shared" si="727"/>
        <v>29820.026317</v>
      </c>
      <c r="CM264" s="452">
        <f t="shared" si="727"/>
        <v>32711.062680999999</v>
      </c>
      <c r="CN264" s="452">
        <f t="shared" si="727"/>
        <v>38769.222999999998</v>
      </c>
      <c r="CP264" s="453">
        <f t="shared" ref="CP264:DA271" si="728">DP264/EP264</f>
        <v>1903.8720539999999</v>
      </c>
      <c r="CQ264" s="453">
        <f t="shared" si="728"/>
        <v>4793.0836280000003</v>
      </c>
      <c r="CR264" s="453">
        <f t="shared" si="728"/>
        <v>7682.2952020000002</v>
      </c>
      <c r="CS264" s="453">
        <f t="shared" si="728"/>
        <v>10571.506776</v>
      </c>
      <c r="CT264" s="453">
        <f t="shared" si="728"/>
        <v>13460.718349999999</v>
      </c>
      <c r="CU264" s="453">
        <f t="shared" si="728"/>
        <v>18266.829601000001</v>
      </c>
      <c r="CV264" s="453">
        <f t="shared" si="728"/>
        <v>21156.041174999998</v>
      </c>
      <c r="CW264" s="453">
        <f t="shared" si="728"/>
        <v>24045.252748999999</v>
      </c>
      <c r="CX264" s="453">
        <f t="shared" si="728"/>
        <v>26934.464323</v>
      </c>
      <c r="CY264" s="453">
        <f t="shared" si="728"/>
        <v>29823.675897000001</v>
      </c>
      <c r="CZ264" s="453">
        <f t="shared" si="728"/>
        <v>32712.887470999998</v>
      </c>
      <c r="DA264" s="453">
        <f t="shared" si="728"/>
        <v>38769.222999999998</v>
      </c>
      <c r="DC264" s="452">
        <v>1883799364</v>
      </c>
      <c r="DD264" s="453">
        <v>4774835728</v>
      </c>
      <c r="DE264" s="453">
        <v>7665872092</v>
      </c>
      <c r="DF264" s="453">
        <v>10556908456</v>
      </c>
      <c r="DG264" s="453">
        <v>13447944820</v>
      </c>
      <c r="DH264" s="453">
        <v>18255880861</v>
      </c>
      <c r="DI264" s="453">
        <v>21146917225</v>
      </c>
      <c r="DJ264" s="453">
        <v>24037953589</v>
      </c>
      <c r="DK264" s="453">
        <v>26928989953</v>
      </c>
      <c r="DL264" s="453">
        <v>29820026317</v>
      </c>
      <c r="DM264" s="453">
        <v>32711062681</v>
      </c>
      <c r="DN264" s="453">
        <v>38769223000</v>
      </c>
      <c r="DP264" s="453">
        <v>1903872054</v>
      </c>
      <c r="DQ264" s="453">
        <v>4793083628</v>
      </c>
      <c r="DR264" s="453">
        <v>7682295202</v>
      </c>
      <c r="DS264" s="453">
        <v>10571506776</v>
      </c>
      <c r="DT264" s="453">
        <v>13460718350</v>
      </c>
      <c r="DU264" s="453">
        <v>18266829601</v>
      </c>
      <c r="DV264" s="453">
        <v>21156041175</v>
      </c>
      <c r="DW264" s="453">
        <v>24045252749</v>
      </c>
      <c r="DX264" s="453">
        <v>26934464323</v>
      </c>
      <c r="DY264" s="453">
        <v>29823675897</v>
      </c>
      <c r="DZ264" s="453">
        <v>32712887471</v>
      </c>
      <c r="EA264" s="453">
        <v>38769223000</v>
      </c>
      <c r="EC264" s="452">
        <v>1000000</v>
      </c>
      <c r="ED264" s="453">
        <v>1000000</v>
      </c>
      <c r="EE264" s="453">
        <v>1000000</v>
      </c>
      <c r="EF264" s="453">
        <v>1000000</v>
      </c>
      <c r="EG264" s="453">
        <v>1000000</v>
      </c>
      <c r="EH264" s="453">
        <v>1000000</v>
      </c>
      <c r="EI264" s="453">
        <v>1000000</v>
      </c>
      <c r="EJ264" s="453">
        <v>1000000</v>
      </c>
      <c r="EK264" s="453">
        <v>1000000</v>
      </c>
      <c r="EL264" s="453">
        <v>1000000</v>
      </c>
      <c r="EM264" s="453">
        <v>1000000</v>
      </c>
      <c r="EN264" s="453">
        <v>1000000</v>
      </c>
      <c r="EP264" s="453">
        <v>1000000</v>
      </c>
      <c r="EQ264" s="453">
        <v>1000000</v>
      </c>
      <c r="ER264" s="453">
        <v>1000000</v>
      </c>
      <c r="ES264" s="453">
        <v>1000000</v>
      </c>
      <c r="ET264" s="453">
        <v>1000000</v>
      </c>
      <c r="EU264" s="453">
        <v>1000000</v>
      </c>
      <c r="EV264" s="453">
        <v>1000000</v>
      </c>
      <c r="EW264" s="453">
        <v>1000000</v>
      </c>
      <c r="EX264" s="453">
        <v>1000000</v>
      </c>
      <c r="EY264" s="453">
        <v>1000000</v>
      </c>
      <c r="EZ264" s="453">
        <v>1000000</v>
      </c>
      <c r="FA264" s="453">
        <v>1000000</v>
      </c>
    </row>
    <row r="265" spans="1:157" ht="22.5" customHeight="1">
      <c r="B265" s="161" t="s">
        <v>195</v>
      </c>
      <c r="C265" s="1" t="s">
        <v>196</v>
      </c>
      <c r="D265" s="1" t="s">
        <v>161</v>
      </c>
      <c r="E265" s="1" t="s">
        <v>162</v>
      </c>
      <c r="F265" s="1">
        <v>2</v>
      </c>
      <c r="G265" s="1" t="s">
        <v>161</v>
      </c>
      <c r="H265" s="1" t="s">
        <v>161</v>
      </c>
      <c r="I265" s="1" t="s">
        <v>161</v>
      </c>
      <c r="J265" s="1" t="s">
        <v>161</v>
      </c>
      <c r="K265" s="1" t="s">
        <v>161</v>
      </c>
      <c r="L265" s="1" t="s">
        <v>161</v>
      </c>
      <c r="M265" s="1" t="s">
        <v>161</v>
      </c>
      <c r="N265" s="1" t="s">
        <v>161</v>
      </c>
      <c r="O265" s="1" t="s">
        <v>161</v>
      </c>
      <c r="T265" s="291" t="s">
        <v>165</v>
      </c>
      <c r="U265" s="388"/>
      <c r="V265" s="170" t="s">
        <v>165</v>
      </c>
      <c r="W265" s="334">
        <f>(+SUMIFS('[1]SIIF 30 de Junio 2026'!$P$4:$P$749,'[1]SIIF 30 de Junio 2026'!$A$4:$A$749,$B265,'[1]SIIF 30 de Junio 2026'!$B$4:$B$749,$C265,'[1]SIIF 30 de Junio 2026'!$C$4:$C$749,$D265,'[1]SIIF 30 de Junio 2026'!$D$4:$D$749,$E265,'[1]SIIF 30 de Junio 2026'!$E$4:$E$749,$F265,'[1]SIIF 30 de Junio 2026'!$F$4:$F$749,$G265,'[1]SIIF 30 de Junio 2026'!$G$4:$G$749,$H265,'[1]SIIF 30 de Junio 2026'!$H$4:$H$749,$I265,'[1]SIIF 30 de Junio 2026'!$I$4:$I$749,$J265,'[1]SIIF 30 de Junio 2026'!$J$4:$J$749,$K265,'[1]SIIF 30 de Junio 2026'!$K$4:$K$749,$L265,'[1]SIIF 30 de Junio 2026'!$L$4:$L$749,$M265,'[1]SIIF 30 de Junio 2026'!$M$4:$M$749,$N265,'[1]SIIF 30 de Junio 2026'!$N$4:$N$749,$O265)/1000000)</f>
        <v>17419.131000000001</v>
      </c>
      <c r="X265" s="290">
        <v>0</v>
      </c>
      <c r="Y265" s="334">
        <f>(+SUMIFS('[1]SIIF 30 de Junio 2026'!$R$4:$R$749,'[1]SIIF 30 de Junio 2026'!$A$4:$A$749,$B265,'[1]SIIF 30 de Junio 2026'!$B$4:$B$749,$C265,'[1]SIIF 30 de Junio 2026'!$C$4:$C$749,$D265,'[1]SIIF 30 de Junio 2026'!$D$4:$D$749,$E265,'[1]SIIF 30 de Junio 2026'!$E$4:$E$749,$F265,'[1]SIIF 30 de Junio 2026'!$F$4:$F$749,$G265,'[1]SIIF 30 de Junio 2026'!$G$4:$G$749,$H265,'[1]SIIF 30 de Junio 2026'!$H$4:$H$749,$I265,'[1]SIIF 30 de Junio 2026'!$I$4:$I$749,$J265,'[1]SIIF 30 de Junio 2026'!$J$4:$J$749,$K265,'[1]SIIF 30 de Junio 2026'!$K$4:$K$749,$L265,'[1]SIIF 30 de Junio 2026'!$L$4:$L$749,$M265,'[1]SIIF 30 de Junio 2026'!$M$4:$M$749,$N265,'[1]SIIF 30 de Junio 2026'!$N$4:$N$749,$O265)/1000000)</f>
        <v>0</v>
      </c>
      <c r="Z265" s="290"/>
      <c r="AA265" s="334">
        <f>(+SUMIFS('[1]SIIF 30 de Junio 2026'!$Q$4:$Q$749,'[1]SIIF 30 de Junio 2026'!$A$4:$A$749,$B265,'[1]SIIF 30 de Junio 2026'!$B$4:$B$749,$C265,'[1]SIIF 30 de Junio 2026'!$C$4:$C$749,$D265,'[1]SIIF 30 de Junio 2026'!$D$4:$D$749,$E265,'[1]SIIF 30 de Junio 2026'!$E$4:$E$749,$F265,'[1]SIIF 30 de Junio 2026'!$F$4:$F$749,$G265,'[1]SIIF 30 de Junio 2026'!$G$4:$G$749,$H265,'[1]SIIF 30 de Junio 2026'!$H$4:$H$749,$I265,'[1]SIIF 30 de Junio 2026'!$I$4:$I$749,$J265,'[1]SIIF 30 de Junio 2026'!$J$4:$J$749,$K265,'[1]SIIF 30 de Junio 2026'!$K$4:$K$749,$L265,'[1]SIIF 30 de Junio 2026'!$L$4:$L$749,$M265,'[1]SIIF 30 de Junio 2026'!$M$4:$M$749,$N265,'[1]SIIF 30 de Junio 2026'!$N$4:$N$749,$O265)/1000000)</f>
        <v>0</v>
      </c>
      <c r="AB265" s="290"/>
      <c r="AC265" s="290"/>
      <c r="AD265" s="397">
        <f>W265-Y265+AA265</f>
        <v>17419.131000000001</v>
      </c>
      <c r="AE265" s="334">
        <f>(+SUMIFS('[1]SIIF 30 de Junio 2026'!$T$4:$T$749,'[1]SIIF 30 de Junio 2026'!$A$4:$A$749,$B265,'[1]SIIF 30 de Junio 2026'!$B$4:$B$749,$C265,'[1]SIIF 30 de Junio 2026'!$C$4:$C$749,$D265,'[1]SIIF 30 de Junio 2026'!$D$4:$D$749,$E265,'[1]SIIF 30 de Junio 2026'!$E$4:$E$749,$F265,'[1]SIIF 30 de Junio 2026'!$F$4:$F$749,$G265,'[1]SIIF 30 de Junio 2026'!$G$4:$G$749,$H265,'[1]SIIF 30 de Junio 2026'!$H$4:$H$749,$I265,'[1]SIIF 30 de Junio 2026'!$I$4:$I$749,$J265,'[1]SIIF 30 de Junio 2026'!$J$4:$J$749,$K265,'[1]SIIF 30 de Junio 2026'!$K$4:$K$749,$L265,'[1]SIIF 30 de Junio 2026'!$L$4:$L$749,$M265,'[1]SIIF 30 de Junio 2026'!$M$4:$M$749,$N265,'[1]SIIF 30 de Junio 2026'!$N$4:$N$749,$O265)/1000000)</f>
        <v>0</v>
      </c>
      <c r="AF265" s="334">
        <f>(+SUMIFS('[1]SIIF 30 de Junio 2026'!$U$4:$U$749,'[1]SIIF 30 de Junio 2026'!$A$4:$A$749,$B265,'[1]SIIF 30 de Junio 2026'!$B$4:$B$749,$C265,'[1]SIIF 30 de Junio 2026'!$C$4:$C$749,$D265,'[1]SIIF 30 de Junio 2026'!$D$4:$D$749,$E265,'[1]SIIF 30 de Junio 2026'!$E$4:$E$749,$F265,'[1]SIIF 30 de Junio 2026'!$F$4:$F$749,$G265,'[1]SIIF 30 de Junio 2026'!$G$4:$G$749,$H265,'[1]SIIF 30 de Junio 2026'!$H$4:$H$749,$I265,'[1]SIIF 30 de Junio 2026'!$I$4:$I$749,$J265,'[1]SIIF 30 de Junio 2026'!$J$4:$J$749,$K265,'[1]SIIF 30 de Junio 2026'!$K$4:$K$749,$L265,'[1]SIIF 30 de Junio 2026'!$L$4:$L$749,$M265,'[1]SIIF 30 de Junio 2026'!$M$4:$M$749,$N265,'[1]SIIF 30 de Junio 2026'!$N$4:$N$749,$O265)/1000000)</f>
        <v>16400.1333915</v>
      </c>
      <c r="AG265" s="334">
        <f t="shared" si="725"/>
        <v>1018.9976085000017</v>
      </c>
      <c r="AH265" s="397">
        <f>+SUMIFS('[1]SIIF 30 de Junio 2026'!$W$4:$W$749,'[1]SIIF 30 de Junio 2026'!$A$4:$A$749,$B265,'[1]SIIF 30 de Junio 2026'!$B$4:$B$749,$C265,'[1]SIIF 30 de Junio 2026'!$C$4:$C$749,$D265,'[1]SIIF 30 de Junio 2026'!$D$4:$D$749,$E265,'[1]SIIF 30 de Junio 2026'!$E$4:$E$749,$F265,'[1]SIIF 30 de Junio 2026'!$F$4:$F$749,$G265,'[1]SIIF 30 de Junio 2026'!$G$4:$G$749,$H265,'[1]SIIF 30 de Junio 2026'!$H$4:$H$749,$I265,'[1]SIIF 30 de Junio 2026'!$I$4:$I$749,$J265,'[1]SIIF 30 de Junio 2026'!$J$4:$J$749,$K265,'[1]SIIF 30 de Junio 2026'!$K$4:$K$749,$L265,'[1]SIIF 30 de Junio 2026'!$L$4:$L$749,$M265,'[1]SIIF 30 de Junio 2026'!$M$4:$M$749,$N265,'[1]SIIF 30 de Junio 2026'!$N$4:$N$749,$O265)/1000000</f>
        <v>13373.16436635</v>
      </c>
      <c r="AI265" s="173">
        <f t="shared" si="713"/>
        <v>0.7677285604172791</v>
      </c>
      <c r="AJ265" s="212"/>
      <c r="AK265" s="240">
        <f>INDEX(CC265:CN265,MATCH($W$1,$CC$86:$CN$86,0))</f>
        <v>15802.509135112736</v>
      </c>
      <c r="AL265" s="172">
        <f>+AH265-AK265</f>
        <v>-2429.3447687627358</v>
      </c>
      <c r="AM265" s="166">
        <f t="shared" si="714"/>
        <v>0.90719273742904216</v>
      </c>
      <c r="AN265" s="397">
        <f>+SUMIFS('[1]SIIF 30 de Junio 2026'!$X$4:$X$749,'[1]SIIF 30 de Junio 2026'!$A$4:$A$749,$B265,'[1]SIIF 30 de Junio 2026'!$B$4:$B$749,$C265,'[1]SIIF 30 de Junio 2026'!$C$4:$C$749,$D265,'[1]SIIF 30 de Junio 2026'!$D$4:$D$749,$E265,'[1]SIIF 30 de Junio 2026'!$E$4:$E$749,$F265,'[1]SIIF 30 de Junio 2026'!$F$4:$F$749,$G265,'[1]SIIF 30 de Junio 2026'!$G$4:$G$749,$H265,'[1]SIIF 30 de Junio 2026'!$H$4:$H$749,$I265,'[1]SIIF 30 de Junio 2026'!$I$4:$I$749,$J265,'[1]SIIF 30 de Junio 2026'!$J$4:$J$749,$K265,'[1]SIIF 30 de Junio 2026'!$K$4:$K$749,$L265,'[1]SIIF 30 de Junio 2026'!$L$4:$L$749,$M265,'[1]SIIF 30 de Junio 2026'!$M$4:$M$749,$N265,'[1]SIIF 30 de Junio 2026'!$N$4:$N$749,$O265)/1000000</f>
        <v>7675.21772151</v>
      </c>
      <c r="AO265" s="173">
        <f t="shared" si="715"/>
        <v>0.44062001264644024</v>
      </c>
      <c r="AP265" s="212"/>
      <c r="AQ265" s="240">
        <f>INDEX(CP265:DA265,MATCH($W$1,$CP$86:$DA$86,0))</f>
        <v>6641.8892797409089</v>
      </c>
      <c r="AR265" s="172">
        <f>+AN265-AQ265</f>
        <v>1033.3284417690911</v>
      </c>
      <c r="AS265" s="166">
        <f t="shared" si="716"/>
        <v>0.38129854352326237</v>
      </c>
      <c r="AT265" s="397">
        <f>+SUMIFS('[1]SIIF 30 de Junio 2026'!$Z$4:$Z$749,'[1]SIIF 30 de Junio 2026'!$A$4:$A$749,$B265,'[1]SIIF 30 de Junio 2026'!$B$4:$B$749,$C265,'[1]SIIF 30 de Junio 2026'!$C$4:$C$749,$D265,'[1]SIIF 30 de Junio 2026'!$D$4:$D$749,$E265,'[1]SIIF 30 de Junio 2026'!$E$4:$E$749,$F265,'[1]SIIF 30 de Junio 2026'!$F$4:$F$749,$G265,'[1]SIIF 30 de Junio 2026'!$G$4:$G$749,$H265,'[1]SIIF 30 de Junio 2026'!$H$4:$H$749,$I265,'[1]SIIF 30 de Junio 2026'!$I$4:$I$749,$J265,'[1]SIIF 30 de Junio 2026'!$J$4:$J$749,$K265,'[1]SIIF 30 de Junio 2026'!$K$4:$K$749,$L265,'[1]SIIF 30 de Junio 2026'!$L$4:$L$749,$M265,'[1]SIIF 30 de Junio 2026'!$M$4:$M$749,$N265,'[1]SIIF 30 de Junio 2026'!$N$4:$N$749,$O265)/1000000</f>
        <v>7354.0254125200008</v>
      </c>
      <c r="AU265" s="173">
        <f t="shared" si="717"/>
        <v>0.42218095796627286</v>
      </c>
      <c r="AV265" s="397">
        <f>+AD265-AH265</f>
        <v>4045.9666336500013</v>
      </c>
      <c r="AW265" s="332">
        <f>+AH265-AN265</f>
        <v>5697.9466448399999</v>
      </c>
      <c r="AX265" s="333">
        <f t="shared" si="726"/>
        <v>9743.9132784900012</v>
      </c>
      <c r="AY265" s="366"/>
      <c r="AZ265" s="186">
        <f>AD265*AS265</f>
        <v>6641.8892797409089</v>
      </c>
      <c r="BA265" s="168">
        <f t="shared" si="718"/>
        <v>1.1555774868034836</v>
      </c>
      <c r="BC265" s="252">
        <v>0.4125080307374403</v>
      </c>
      <c r="BD265" s="246">
        <v>0.68359898048905365</v>
      </c>
      <c r="BE265" s="246">
        <v>0.71510144593746583</v>
      </c>
      <c r="BF265" s="246">
        <v>0.733112997286539</v>
      </c>
      <c r="BG265" s="246">
        <v>0.87002639730154441</v>
      </c>
      <c r="BH265" s="246">
        <v>0.90719273742904216</v>
      </c>
      <c r="BI265" s="246">
        <v>0.91581262414660936</v>
      </c>
      <c r="BJ265" s="246">
        <v>0.94441449258353338</v>
      </c>
      <c r="BK265" s="246">
        <v>0.97220267291624785</v>
      </c>
      <c r="BL265" s="246">
        <v>0.98056910126783148</v>
      </c>
      <c r="BM265" s="246">
        <v>0.98967035387674074</v>
      </c>
      <c r="BN265" s="246">
        <v>1</v>
      </c>
      <c r="BP265" s="246">
        <v>0.12725239590884299</v>
      </c>
      <c r="BQ265" s="246">
        <v>0.20442832576884459</v>
      </c>
      <c r="BR265" s="246">
        <v>0.24335794189482599</v>
      </c>
      <c r="BS265" s="246">
        <v>0.28019623888439349</v>
      </c>
      <c r="BT265" s="246">
        <v>0.32094639277859077</v>
      </c>
      <c r="BU265" s="246">
        <v>0.38129854352326237</v>
      </c>
      <c r="BV265" s="246">
        <v>0.43635900540469502</v>
      </c>
      <c r="BW265" s="246">
        <v>0.51669630588387405</v>
      </c>
      <c r="BX265" s="246">
        <v>0.58979940011705834</v>
      </c>
      <c r="BY265" s="246">
        <v>0.64254612436140679</v>
      </c>
      <c r="BZ265" s="246">
        <v>0.70587248857286955</v>
      </c>
      <c r="CA265" s="246">
        <v>1</v>
      </c>
      <c r="CC265" s="452">
        <f t="shared" si="727"/>
        <v>7185.5314257800001</v>
      </c>
      <c r="CD265" s="452">
        <f t="shared" si="727"/>
        <v>11907.700192294549</v>
      </c>
      <c r="CE265" s="452">
        <f t="shared" si="727"/>
        <v>12456.445764749096</v>
      </c>
      <c r="CF265" s="452">
        <f t="shared" si="727"/>
        <v>12770.19133720364</v>
      </c>
      <c r="CG265" s="452">
        <f t="shared" si="727"/>
        <v>15155.10378765819</v>
      </c>
      <c r="CH265" s="452">
        <f t="shared" si="727"/>
        <v>15802.509135112736</v>
      </c>
      <c r="CI265" s="452">
        <f t="shared" si="727"/>
        <v>15952.660071047281</v>
      </c>
      <c r="CJ265" s="452">
        <f t="shared" si="727"/>
        <v>16450.879764181827</v>
      </c>
      <c r="CK265" s="452">
        <f t="shared" si="727"/>
        <v>16934.925717636372</v>
      </c>
      <c r="CL265" s="452">
        <f t="shared" si="727"/>
        <v>17080.661629090919</v>
      </c>
      <c r="CM265" s="452">
        <f t="shared" si="727"/>
        <v>17239.197540545465</v>
      </c>
      <c r="CN265" s="452">
        <f t="shared" si="727"/>
        <v>17419.130999545465</v>
      </c>
      <c r="CP265" s="453">
        <f t="shared" si="728"/>
        <v>2216.6261543999999</v>
      </c>
      <c r="CQ265" s="453">
        <f t="shared" si="728"/>
        <v>3560.9637866781795</v>
      </c>
      <c r="CR265" s="453">
        <f t="shared" si="728"/>
        <v>4239.0838697563622</v>
      </c>
      <c r="CS265" s="453">
        <f t="shared" si="728"/>
        <v>4880.774990834544</v>
      </c>
      <c r="CT265" s="453">
        <f t="shared" si="728"/>
        <v>5590.6072597877264</v>
      </c>
      <c r="CU265" s="453">
        <f t="shared" si="728"/>
        <v>6641.8892797409089</v>
      </c>
      <c r="CV265" s="453">
        <f t="shared" si="728"/>
        <v>7600.99467817409</v>
      </c>
      <c r="CW265" s="453">
        <f t="shared" si="728"/>
        <v>9000.400639407273</v>
      </c>
      <c r="CX265" s="453">
        <f t="shared" si="728"/>
        <v>10273.793014360455</v>
      </c>
      <c r="CY265" s="453">
        <f t="shared" si="728"/>
        <v>11192.595113793637</v>
      </c>
      <c r="CZ265" s="453">
        <f t="shared" si="728"/>
        <v>12295.685347746819</v>
      </c>
      <c r="DA265" s="453">
        <f t="shared" si="728"/>
        <v>17419.131000000001</v>
      </c>
      <c r="DC265" s="452">
        <v>7185531425.7799997</v>
      </c>
      <c r="DD265" s="453">
        <v>11907700192.29455</v>
      </c>
      <c r="DE265" s="453">
        <v>12456445764.749096</v>
      </c>
      <c r="DF265" s="453">
        <v>12770191337.20364</v>
      </c>
      <c r="DG265" s="453">
        <v>15155103787.65819</v>
      </c>
      <c r="DH265" s="453">
        <v>15802509135.112736</v>
      </c>
      <c r="DI265" s="453">
        <v>15952660071.047281</v>
      </c>
      <c r="DJ265" s="453">
        <v>16450879764.181826</v>
      </c>
      <c r="DK265" s="453">
        <v>16934925717.636372</v>
      </c>
      <c r="DL265" s="453">
        <v>17080661629.090918</v>
      </c>
      <c r="DM265" s="453">
        <v>17239197540.545464</v>
      </c>
      <c r="DN265" s="453">
        <v>17419130999.545464</v>
      </c>
      <c r="DP265" s="453">
        <v>2216626154.4000001</v>
      </c>
      <c r="DQ265" s="453">
        <v>3560963786.6781797</v>
      </c>
      <c r="DR265" s="453">
        <v>4239083869.756362</v>
      </c>
      <c r="DS265" s="453">
        <v>4880774990.8345442</v>
      </c>
      <c r="DT265" s="453">
        <v>5590607259.7877264</v>
      </c>
      <c r="DU265" s="453">
        <v>6641889279.7409086</v>
      </c>
      <c r="DV265" s="453">
        <v>7600994678.1740904</v>
      </c>
      <c r="DW265" s="453">
        <v>9000400639.4072723</v>
      </c>
      <c r="DX265" s="453">
        <v>10273793014.360455</v>
      </c>
      <c r="DY265" s="453">
        <v>11192595113.793636</v>
      </c>
      <c r="DZ265" s="453">
        <v>12295685347.746819</v>
      </c>
      <c r="EA265" s="453">
        <v>17419131000</v>
      </c>
      <c r="EC265" s="452">
        <v>1000000</v>
      </c>
      <c r="ED265" s="453">
        <v>1000000</v>
      </c>
      <c r="EE265" s="453">
        <v>1000000</v>
      </c>
      <c r="EF265" s="453">
        <v>1000000</v>
      </c>
      <c r="EG265" s="453">
        <v>1000000</v>
      </c>
      <c r="EH265" s="453">
        <v>1000000</v>
      </c>
      <c r="EI265" s="453">
        <v>1000000</v>
      </c>
      <c r="EJ265" s="453">
        <v>1000000</v>
      </c>
      <c r="EK265" s="453">
        <v>1000000</v>
      </c>
      <c r="EL265" s="453">
        <v>1000000</v>
      </c>
      <c r="EM265" s="453">
        <v>1000000</v>
      </c>
      <c r="EN265" s="453">
        <v>1000000</v>
      </c>
      <c r="EP265" s="453">
        <v>1000000</v>
      </c>
      <c r="EQ265" s="453">
        <v>1000000</v>
      </c>
      <c r="ER265" s="453">
        <v>1000000</v>
      </c>
      <c r="ES265" s="453">
        <v>1000000</v>
      </c>
      <c r="ET265" s="453">
        <v>1000000</v>
      </c>
      <c r="EU265" s="453">
        <v>1000000</v>
      </c>
      <c r="EV265" s="453">
        <v>1000000</v>
      </c>
      <c r="EW265" s="453">
        <v>1000000</v>
      </c>
      <c r="EX265" s="453">
        <v>1000000</v>
      </c>
      <c r="EY265" s="453">
        <v>1000000</v>
      </c>
      <c r="EZ265" s="453">
        <v>1000000</v>
      </c>
      <c r="FA265" s="453">
        <v>1000000</v>
      </c>
    </row>
    <row r="266" spans="1:157" ht="21" customHeight="1">
      <c r="B266" s="161" t="s">
        <v>195</v>
      </c>
      <c r="C266" s="1" t="s">
        <v>196</v>
      </c>
      <c r="D266" s="1" t="s">
        <v>161</v>
      </c>
      <c r="E266" s="1" t="s">
        <v>162</v>
      </c>
      <c r="F266" s="1">
        <v>3</v>
      </c>
      <c r="G266" s="1" t="s">
        <v>161</v>
      </c>
      <c r="H266" s="1" t="s">
        <v>161</v>
      </c>
      <c r="I266" s="1" t="s">
        <v>161</v>
      </c>
      <c r="J266" s="1" t="s">
        <v>161</v>
      </c>
      <c r="K266" s="1" t="s">
        <v>161</v>
      </c>
      <c r="L266" s="1" t="s">
        <v>161</v>
      </c>
      <c r="M266" s="1" t="s">
        <v>161</v>
      </c>
      <c r="N266" s="1" t="s">
        <v>161</v>
      </c>
      <c r="O266" s="1" t="s">
        <v>161</v>
      </c>
      <c r="T266" s="291" t="s">
        <v>166</v>
      </c>
      <c r="U266" s="388"/>
      <c r="V266" s="170" t="s">
        <v>166</v>
      </c>
      <c r="W266" s="334">
        <f>(+SUMIFS('[1]SIIF 30 de Junio 2026'!$P$4:$P$749,'[1]SIIF 30 de Junio 2026'!$A$4:$A$749,$B266,'[1]SIIF 30 de Junio 2026'!$B$4:$B$749,$C266,'[1]SIIF 30 de Junio 2026'!$C$4:$C$749,$D266,'[1]SIIF 30 de Junio 2026'!$D$4:$D$749,$E266,'[1]SIIF 30 de Junio 2026'!$E$4:$E$749,$F266,'[1]SIIF 30 de Junio 2026'!$F$4:$F$749,$G266,'[1]SIIF 30 de Junio 2026'!$G$4:$G$749,$H266,'[1]SIIF 30 de Junio 2026'!$H$4:$H$749,$I266,'[1]SIIF 30 de Junio 2026'!$I$4:$I$749,$J266,'[1]SIIF 30 de Junio 2026'!$J$4:$J$749,$K266,'[1]SIIF 30 de Junio 2026'!$K$4:$K$749,$L266,'[1]SIIF 30 de Junio 2026'!$L$4:$L$749,$M266,'[1]SIIF 30 de Junio 2026'!$M$4:$M$749,$N266,'[1]SIIF 30 de Junio 2026'!$N$4:$N$749,$O266)/1000000)</f>
        <v>186.019216</v>
      </c>
      <c r="X266" s="290">
        <v>0</v>
      </c>
      <c r="Y266" s="334">
        <f>(+SUMIFS('[1]SIIF 30 de Junio 2026'!$R$4:$R$749,'[1]SIIF 30 de Junio 2026'!$A$4:$A$749,$B266,'[1]SIIF 30 de Junio 2026'!$B$4:$B$749,$C266,'[1]SIIF 30 de Junio 2026'!$C$4:$C$749,$D266,'[1]SIIF 30 de Junio 2026'!$D$4:$D$749,$E266,'[1]SIIF 30 de Junio 2026'!$E$4:$E$749,$F266,'[1]SIIF 30 de Junio 2026'!$F$4:$F$749,$G266,'[1]SIIF 30 de Junio 2026'!$G$4:$G$749,$H266,'[1]SIIF 30 de Junio 2026'!$H$4:$H$749,$I266,'[1]SIIF 30 de Junio 2026'!$I$4:$I$749,$J266,'[1]SIIF 30 de Junio 2026'!$J$4:$J$749,$K266,'[1]SIIF 30 de Junio 2026'!$K$4:$K$749,$L266,'[1]SIIF 30 de Junio 2026'!$L$4:$L$749,$M266,'[1]SIIF 30 de Junio 2026'!$M$4:$M$749,$N266,'[1]SIIF 30 de Junio 2026'!$N$4:$N$749,$O266)/1000000)</f>
        <v>0</v>
      </c>
      <c r="Z266" s="290"/>
      <c r="AA266" s="334">
        <f>(+SUMIFS('[1]SIIF 30 de Junio 2026'!$Q$4:$Q$749,'[1]SIIF 30 de Junio 2026'!$A$4:$A$749,$B266,'[1]SIIF 30 de Junio 2026'!$B$4:$B$749,$C266,'[1]SIIF 30 de Junio 2026'!$C$4:$C$749,$D266,'[1]SIIF 30 de Junio 2026'!$D$4:$D$749,$E266,'[1]SIIF 30 de Junio 2026'!$E$4:$E$749,$F266,'[1]SIIF 30 de Junio 2026'!$F$4:$F$749,$G266,'[1]SIIF 30 de Junio 2026'!$G$4:$G$749,$H266,'[1]SIIF 30 de Junio 2026'!$H$4:$H$749,$I266,'[1]SIIF 30 de Junio 2026'!$I$4:$I$749,$J266,'[1]SIIF 30 de Junio 2026'!$J$4:$J$749,$K266,'[1]SIIF 30 de Junio 2026'!$K$4:$K$749,$L266,'[1]SIIF 30 de Junio 2026'!$L$4:$L$749,$M266,'[1]SIIF 30 de Junio 2026'!$M$4:$M$749,$N266,'[1]SIIF 30 de Junio 2026'!$N$4:$N$749,$O266)/1000000)</f>
        <v>0</v>
      </c>
      <c r="AB266" s="290"/>
      <c r="AC266" s="290"/>
      <c r="AD266" s="397">
        <f>W266-Y266+AA266</f>
        <v>186.019216</v>
      </c>
      <c r="AE266" s="334">
        <f>(+SUMIFS('[1]SIIF 30 de Junio 2026'!$T$4:$T$749,'[1]SIIF 30 de Junio 2026'!$A$4:$A$749,$B266,'[1]SIIF 30 de Junio 2026'!$B$4:$B$749,$C266,'[1]SIIF 30 de Junio 2026'!$C$4:$C$749,$D266,'[1]SIIF 30 de Junio 2026'!$D$4:$D$749,$E266,'[1]SIIF 30 de Junio 2026'!$E$4:$E$749,$F266,'[1]SIIF 30 de Junio 2026'!$F$4:$F$749,$G266,'[1]SIIF 30 de Junio 2026'!$G$4:$G$749,$H266,'[1]SIIF 30 de Junio 2026'!$H$4:$H$749,$I266,'[1]SIIF 30 de Junio 2026'!$I$4:$I$749,$J266,'[1]SIIF 30 de Junio 2026'!$J$4:$J$749,$K266,'[1]SIIF 30 de Junio 2026'!$K$4:$K$749,$L266,'[1]SIIF 30 de Junio 2026'!$L$4:$L$749,$M266,'[1]SIIF 30 de Junio 2026'!$M$4:$M$749,$N266,'[1]SIIF 30 de Junio 2026'!$N$4:$N$749,$O266)/1000000)</f>
        <v>0</v>
      </c>
      <c r="AF266" s="334">
        <f>(+SUMIFS('[1]SIIF 30 de Junio 2026'!$U$4:$U$749,'[1]SIIF 30 de Junio 2026'!$A$4:$A$749,$B266,'[1]SIIF 30 de Junio 2026'!$B$4:$B$749,$C266,'[1]SIIF 30 de Junio 2026'!$C$4:$C$749,$D266,'[1]SIIF 30 de Junio 2026'!$D$4:$D$749,$E266,'[1]SIIF 30 de Junio 2026'!$E$4:$E$749,$F266,'[1]SIIF 30 de Junio 2026'!$F$4:$F$749,$G266,'[1]SIIF 30 de Junio 2026'!$G$4:$G$749,$H266,'[1]SIIF 30 de Junio 2026'!$H$4:$H$749,$I266,'[1]SIIF 30 de Junio 2026'!$I$4:$I$749,$J266,'[1]SIIF 30 de Junio 2026'!$J$4:$J$749,$K266,'[1]SIIF 30 de Junio 2026'!$K$4:$K$749,$L266,'[1]SIIF 30 de Junio 2026'!$L$4:$L$749,$M266,'[1]SIIF 30 de Junio 2026'!$M$4:$M$749,$N266,'[1]SIIF 30 de Junio 2026'!$N$4:$N$749,$O266)/1000000)</f>
        <v>186.019216</v>
      </c>
      <c r="AG266" s="334">
        <f t="shared" si="725"/>
        <v>0</v>
      </c>
      <c r="AH266" s="397">
        <f>+SUMIFS('[1]SIIF 30 de Junio 2026'!$W$4:$W$749,'[1]SIIF 30 de Junio 2026'!$A$4:$A$749,$B266,'[1]SIIF 30 de Junio 2026'!$B$4:$B$749,$C266,'[1]SIIF 30 de Junio 2026'!$C$4:$C$749,$D266,'[1]SIIF 30 de Junio 2026'!$D$4:$D$749,$E266,'[1]SIIF 30 de Junio 2026'!$E$4:$E$749,$F266,'[1]SIIF 30 de Junio 2026'!$F$4:$F$749,$G266,'[1]SIIF 30 de Junio 2026'!$G$4:$G$749,$H266,'[1]SIIF 30 de Junio 2026'!$H$4:$H$749,$I266,'[1]SIIF 30 de Junio 2026'!$I$4:$I$749,$J266,'[1]SIIF 30 de Junio 2026'!$J$4:$J$749,$K266,'[1]SIIF 30 de Junio 2026'!$K$4:$K$749,$L266,'[1]SIIF 30 de Junio 2026'!$L$4:$L$749,$M266,'[1]SIIF 30 de Junio 2026'!$M$4:$M$749,$N266,'[1]SIIF 30 de Junio 2026'!$N$4:$N$749,$O266)/1000000</f>
        <v>62.975098000000003</v>
      </c>
      <c r="AI266" s="173">
        <f t="shared" si="713"/>
        <v>0.33854082042792827</v>
      </c>
      <c r="AJ266" s="212"/>
      <c r="AK266" s="240">
        <f>INDEX(CC266:CN266,MATCH($W$1,$CC$86:$CN$86,0))</f>
        <v>93.009607999999972</v>
      </c>
      <c r="AL266" s="172">
        <f>+AH266-AK266</f>
        <v>-30.034509999999969</v>
      </c>
      <c r="AM266" s="166">
        <f t="shared" si="714"/>
        <v>0.49999999999999994</v>
      </c>
      <c r="AN266" s="397">
        <f>+SUMIFS('[1]SIIF 30 de Junio 2026'!$X$4:$X$749,'[1]SIIF 30 de Junio 2026'!$A$4:$A$749,$B266,'[1]SIIF 30 de Junio 2026'!$B$4:$B$749,$C266,'[1]SIIF 30 de Junio 2026'!$C$4:$C$749,$D266,'[1]SIIF 30 de Junio 2026'!$D$4:$D$749,$E266,'[1]SIIF 30 de Junio 2026'!$E$4:$E$749,$F266,'[1]SIIF 30 de Junio 2026'!$F$4:$F$749,$G266,'[1]SIIF 30 de Junio 2026'!$G$4:$G$749,$H266,'[1]SIIF 30 de Junio 2026'!$H$4:$H$749,$I266,'[1]SIIF 30 de Junio 2026'!$I$4:$I$749,$J266,'[1]SIIF 30 de Junio 2026'!$J$4:$J$749,$K266,'[1]SIIF 30 de Junio 2026'!$K$4:$K$749,$L266,'[1]SIIF 30 de Junio 2026'!$L$4:$L$749,$M266,'[1]SIIF 30 de Junio 2026'!$M$4:$M$749,$N266,'[1]SIIF 30 de Junio 2026'!$N$4:$N$749,$O266)/1000000</f>
        <v>61.418914000000001</v>
      </c>
      <c r="AO266" s="173">
        <f t="shared" si="715"/>
        <v>0.33017510406021711</v>
      </c>
      <c r="AP266" s="212"/>
      <c r="AQ266" s="240">
        <f>INDEX(CP266:DA266,MATCH($W$1,$CP$86:$DA$86,0))</f>
        <v>81.561227666666625</v>
      </c>
      <c r="AR266" s="172">
        <f>+AN266-AQ266</f>
        <v>-20.142313666666624</v>
      </c>
      <c r="AS266" s="166">
        <f t="shared" si="716"/>
        <v>0.43845592633110886</v>
      </c>
      <c r="AT266" s="397">
        <f>+SUMIFS('[1]SIIF 30 de Junio 2026'!$Z$4:$Z$749,'[1]SIIF 30 de Junio 2026'!$A$4:$A$749,$B266,'[1]SIIF 30 de Junio 2026'!$B$4:$B$749,$C266,'[1]SIIF 30 de Junio 2026'!$C$4:$C$749,$D266,'[1]SIIF 30 de Junio 2026'!$D$4:$D$749,$E266,'[1]SIIF 30 de Junio 2026'!$E$4:$E$749,$F266,'[1]SIIF 30 de Junio 2026'!$F$4:$F$749,$G266,'[1]SIIF 30 de Junio 2026'!$G$4:$G$749,$H266,'[1]SIIF 30 de Junio 2026'!$H$4:$H$749,$I266,'[1]SIIF 30 de Junio 2026'!$I$4:$I$749,$J266,'[1]SIIF 30 de Junio 2026'!$J$4:$J$749,$K266,'[1]SIIF 30 de Junio 2026'!$K$4:$K$749,$L266,'[1]SIIF 30 de Junio 2026'!$L$4:$L$749,$M266,'[1]SIIF 30 de Junio 2026'!$M$4:$M$749,$N266,'[1]SIIF 30 de Junio 2026'!$N$4:$N$749,$O266)/1000000</f>
        <v>61.418914000000001</v>
      </c>
      <c r="AU266" s="173">
        <f t="shared" si="717"/>
        <v>0.33017510406021711</v>
      </c>
      <c r="AV266" s="397">
        <f>+AD266-AH266</f>
        <v>123.044118</v>
      </c>
      <c r="AW266" s="332">
        <f>+AH266-AN266</f>
        <v>1.5561840000000018</v>
      </c>
      <c r="AX266" s="333">
        <f t="shared" si="726"/>
        <v>124.600302</v>
      </c>
      <c r="AY266" s="366"/>
      <c r="AZ266" s="186">
        <f>AD266*AS266</f>
        <v>81.561227666666625</v>
      </c>
      <c r="BA266" s="168">
        <f t="shared" si="718"/>
        <v>0.75304057769965849</v>
      </c>
      <c r="BC266" s="252">
        <v>7.0486445515033969E-2</v>
      </c>
      <c r="BD266" s="246">
        <v>0.14097289103006794</v>
      </c>
      <c r="BE266" s="246">
        <v>0.21145933654510191</v>
      </c>
      <c r="BF266" s="246">
        <v>0.28194578206013587</v>
      </c>
      <c r="BG266" s="246">
        <v>0.3524322275751699</v>
      </c>
      <c r="BH266" s="246">
        <v>0.49999999999999994</v>
      </c>
      <c r="BI266" s="246">
        <v>0.64756777242482999</v>
      </c>
      <c r="BJ266" s="246">
        <v>0.7180542179398639</v>
      </c>
      <c r="BK266" s="246">
        <v>0.78854066345489793</v>
      </c>
      <c r="BL266" s="246">
        <v>0.85902710896993195</v>
      </c>
      <c r="BM266" s="246">
        <v>0.92951355448496598</v>
      </c>
      <c r="BN266" s="246">
        <v>1</v>
      </c>
      <c r="BP266" s="246">
        <v>8.9423718461430352E-3</v>
      </c>
      <c r="BQ266" s="246">
        <v>7.9428817361177004E-2</v>
      </c>
      <c r="BR266" s="246">
        <v>0.14991526287621096</v>
      </c>
      <c r="BS266" s="246">
        <v>0.2204017083912449</v>
      </c>
      <c r="BT266" s="246">
        <v>0.29088815390627887</v>
      </c>
      <c r="BU266" s="246">
        <v>0.43845592633110886</v>
      </c>
      <c r="BV266" s="246">
        <v>0.58602369875593885</v>
      </c>
      <c r="BW266" s="246">
        <v>0.65651014427097276</v>
      </c>
      <c r="BX266" s="246">
        <v>0.72699658978600679</v>
      </c>
      <c r="BY266" s="246">
        <v>0.79748303530104081</v>
      </c>
      <c r="BZ266" s="246">
        <v>0.86796948081607483</v>
      </c>
      <c r="CA266" s="246">
        <v>1</v>
      </c>
      <c r="CC266" s="452">
        <f t="shared" si="727"/>
        <v>13.111833333333333</v>
      </c>
      <c r="CD266" s="452">
        <f t="shared" si="727"/>
        <v>26.223666666666666</v>
      </c>
      <c r="CE266" s="452">
        <f t="shared" si="727"/>
        <v>39.335500000000003</v>
      </c>
      <c r="CF266" s="452">
        <f t="shared" si="727"/>
        <v>52.447333333333333</v>
      </c>
      <c r="CG266" s="452">
        <f t="shared" si="727"/>
        <v>65.55916666666667</v>
      </c>
      <c r="CH266" s="452">
        <f t="shared" si="727"/>
        <v>93.009607999999972</v>
      </c>
      <c r="CI266" s="452">
        <f t="shared" si="727"/>
        <v>120.46004933333327</v>
      </c>
      <c r="CJ266" s="452">
        <f t="shared" si="727"/>
        <v>133.5718826666666</v>
      </c>
      <c r="CK266" s="452">
        <f t="shared" si="727"/>
        <v>146.68371599999995</v>
      </c>
      <c r="CL266" s="452">
        <f t="shared" si="727"/>
        <v>159.79554933333327</v>
      </c>
      <c r="CM266" s="452">
        <f t="shared" si="727"/>
        <v>172.90738266666662</v>
      </c>
      <c r="CN266" s="452">
        <f t="shared" si="727"/>
        <v>186.01921599999997</v>
      </c>
      <c r="CP266" s="453">
        <f t="shared" si="728"/>
        <v>1.6634530000000001</v>
      </c>
      <c r="CQ266" s="453">
        <f t="shared" si="728"/>
        <v>14.775286333333334</v>
      </c>
      <c r="CR266" s="453">
        <f t="shared" si="728"/>
        <v>27.887119666666667</v>
      </c>
      <c r="CS266" s="453">
        <f t="shared" si="728"/>
        <v>40.998953</v>
      </c>
      <c r="CT266" s="453">
        <f t="shared" si="728"/>
        <v>54.110786333333337</v>
      </c>
      <c r="CU266" s="453">
        <f t="shared" si="728"/>
        <v>81.561227666666625</v>
      </c>
      <c r="CV266" s="453">
        <f t="shared" si="728"/>
        <v>109.01166899999993</v>
      </c>
      <c r="CW266" s="453">
        <f t="shared" si="728"/>
        <v>122.12350233333325</v>
      </c>
      <c r="CX266" s="453">
        <f t="shared" si="728"/>
        <v>135.2353356666666</v>
      </c>
      <c r="CY266" s="453">
        <f t="shared" si="728"/>
        <v>148.34716899999995</v>
      </c>
      <c r="CZ266" s="453">
        <f t="shared" si="728"/>
        <v>161.45900233333327</v>
      </c>
      <c r="DA266" s="453">
        <f t="shared" si="728"/>
        <v>186.019216</v>
      </c>
      <c r="DC266" s="452">
        <v>13111833.333333334</v>
      </c>
      <c r="DD266" s="453">
        <v>26223666.666666668</v>
      </c>
      <c r="DE266" s="453">
        <v>39335500</v>
      </c>
      <c r="DF266" s="453">
        <v>52447333.333333336</v>
      </c>
      <c r="DG266" s="453">
        <v>65559166.666666672</v>
      </c>
      <c r="DH266" s="453">
        <v>93009607.99999997</v>
      </c>
      <c r="DI266" s="453">
        <v>120460049.33333327</v>
      </c>
      <c r="DJ266" s="453">
        <v>133571882.6666666</v>
      </c>
      <c r="DK266" s="453">
        <v>146683715.99999994</v>
      </c>
      <c r="DL266" s="453">
        <v>159795549.33333328</v>
      </c>
      <c r="DM266" s="453">
        <v>172907382.66666663</v>
      </c>
      <c r="DN266" s="453">
        <v>186019215.99999997</v>
      </c>
      <c r="DP266" s="453">
        <v>1663453</v>
      </c>
      <c r="DQ266" s="453">
        <v>14775286.333333334</v>
      </c>
      <c r="DR266" s="453">
        <v>27887119.666666668</v>
      </c>
      <c r="DS266" s="453">
        <v>40998953</v>
      </c>
      <c r="DT266" s="453">
        <v>54110786.333333336</v>
      </c>
      <c r="DU266" s="453">
        <v>81561227.666666627</v>
      </c>
      <c r="DV266" s="453">
        <v>109011668.99999993</v>
      </c>
      <c r="DW266" s="453">
        <v>122123502.33333325</v>
      </c>
      <c r="DX266" s="453">
        <v>135235335.6666666</v>
      </c>
      <c r="DY266" s="453">
        <v>148347168.99999994</v>
      </c>
      <c r="DZ266" s="453">
        <v>161459002.33333328</v>
      </c>
      <c r="EA266" s="453">
        <v>186019216</v>
      </c>
      <c r="EC266" s="452">
        <v>1000000</v>
      </c>
      <c r="ED266" s="453">
        <v>1000000</v>
      </c>
      <c r="EE266" s="453">
        <v>1000000</v>
      </c>
      <c r="EF266" s="453">
        <v>1000000</v>
      </c>
      <c r="EG266" s="453">
        <v>1000000</v>
      </c>
      <c r="EH266" s="453">
        <v>1000000</v>
      </c>
      <c r="EI266" s="453">
        <v>1000000</v>
      </c>
      <c r="EJ266" s="453">
        <v>1000000</v>
      </c>
      <c r="EK266" s="453">
        <v>1000000</v>
      </c>
      <c r="EL266" s="453">
        <v>1000000</v>
      </c>
      <c r="EM266" s="453">
        <v>1000000</v>
      </c>
      <c r="EN266" s="453">
        <v>1000000</v>
      </c>
      <c r="EP266" s="453">
        <v>1000000</v>
      </c>
      <c r="EQ266" s="453">
        <v>1000000</v>
      </c>
      <c r="ER266" s="453">
        <v>1000000</v>
      </c>
      <c r="ES266" s="453">
        <v>1000000</v>
      </c>
      <c r="ET266" s="453">
        <v>1000000</v>
      </c>
      <c r="EU266" s="453">
        <v>1000000</v>
      </c>
      <c r="EV266" s="453">
        <v>1000000</v>
      </c>
      <c r="EW266" s="453">
        <v>1000000</v>
      </c>
      <c r="EX266" s="453">
        <v>1000000</v>
      </c>
      <c r="EY266" s="453">
        <v>1000000</v>
      </c>
      <c r="EZ266" s="453">
        <v>1000000</v>
      </c>
      <c r="FA266" s="453">
        <v>1000000</v>
      </c>
    </row>
    <row r="267" spans="1:157" ht="22.5" customHeight="1">
      <c r="B267" s="161" t="s">
        <v>195</v>
      </c>
      <c r="C267" s="1" t="s">
        <v>196</v>
      </c>
      <c r="D267" s="1" t="s">
        <v>161</v>
      </c>
      <c r="E267" s="1" t="s">
        <v>162</v>
      </c>
      <c r="F267" s="1">
        <v>5</v>
      </c>
      <c r="G267" s="1" t="s">
        <v>161</v>
      </c>
      <c r="H267" s="1" t="s">
        <v>161</v>
      </c>
      <c r="I267" s="1" t="s">
        <v>161</v>
      </c>
      <c r="J267" s="1" t="s">
        <v>161</v>
      </c>
      <c r="K267" s="1" t="s">
        <v>161</v>
      </c>
      <c r="L267" s="1" t="s">
        <v>161</v>
      </c>
      <c r="M267" s="1" t="s">
        <v>161</v>
      </c>
      <c r="N267" s="1" t="s">
        <v>161</v>
      </c>
      <c r="O267" s="1" t="s">
        <v>161</v>
      </c>
      <c r="T267" s="291" t="s">
        <v>167</v>
      </c>
      <c r="U267" s="388"/>
      <c r="V267" s="170" t="s">
        <v>167</v>
      </c>
      <c r="W267" s="334">
        <f>(+SUMIFS('[1]SIIF 30 de Junio 2026'!$P$4:$P$749,'[1]SIIF 30 de Junio 2026'!$A$4:$A$749,$B267,'[1]SIIF 30 de Junio 2026'!$B$4:$B$749,$C267,'[1]SIIF 30 de Junio 2026'!$C$4:$C$749,$D267,'[1]SIIF 30 de Junio 2026'!$D$4:$D$749,$E267,'[1]SIIF 30 de Junio 2026'!$E$4:$E$749,$F267,'[1]SIIF 30 de Junio 2026'!$F$4:$F$749,$G267,'[1]SIIF 30 de Junio 2026'!$G$4:$G$749,$H267,'[1]SIIF 30 de Junio 2026'!$H$4:$H$749,$I267,'[1]SIIF 30 de Junio 2026'!$I$4:$I$749,$J267,'[1]SIIF 30 de Junio 2026'!$J$4:$J$749,$K267,'[1]SIIF 30 de Junio 2026'!$K$4:$K$749,$L267,'[1]SIIF 30 de Junio 2026'!$L$4:$L$749,$M267,'[1]SIIF 30 de Junio 2026'!$M$4:$M$749,$N267,'[1]SIIF 30 de Junio 2026'!$N$4:$N$749,$O267)/1000000)</f>
        <v>18928.671865</v>
      </c>
      <c r="X267" s="290">
        <v>0</v>
      </c>
      <c r="Y267" s="334">
        <f>(+SUMIFS('[1]SIIF 30 de Junio 2026'!$R$4:$R$749,'[1]SIIF 30 de Junio 2026'!$A$4:$A$749,$B267,'[1]SIIF 30 de Junio 2026'!$B$4:$B$749,$C267,'[1]SIIF 30 de Junio 2026'!$C$4:$C$749,$D267,'[1]SIIF 30 de Junio 2026'!$D$4:$D$749,$E267,'[1]SIIF 30 de Junio 2026'!$E$4:$E$749,$F267,'[1]SIIF 30 de Junio 2026'!$F$4:$F$749,$G267,'[1]SIIF 30 de Junio 2026'!$G$4:$G$749,$H267,'[1]SIIF 30 de Junio 2026'!$H$4:$H$749,$I267,'[1]SIIF 30 de Junio 2026'!$I$4:$I$749,$J267,'[1]SIIF 30 de Junio 2026'!$J$4:$J$749,$K267,'[1]SIIF 30 de Junio 2026'!$K$4:$K$749,$L267,'[1]SIIF 30 de Junio 2026'!$L$4:$L$749,$M267,'[1]SIIF 30 de Junio 2026'!$M$4:$M$749,$N267,'[1]SIIF 30 de Junio 2026'!$N$4:$N$749,$O267)/1000000)</f>
        <v>107.080996</v>
      </c>
      <c r="Z267" s="290"/>
      <c r="AA267" s="334">
        <f>(+SUMIFS('[1]SIIF 30 de Junio 2026'!$Q$4:$Q$749,'[1]SIIF 30 de Junio 2026'!$A$4:$A$749,$B267,'[1]SIIF 30 de Junio 2026'!$B$4:$B$749,$C267,'[1]SIIF 30 de Junio 2026'!$C$4:$C$749,$D267,'[1]SIIF 30 de Junio 2026'!$D$4:$D$749,$E267,'[1]SIIF 30 de Junio 2026'!$E$4:$E$749,$F267,'[1]SIIF 30 de Junio 2026'!$F$4:$F$749,$G267,'[1]SIIF 30 de Junio 2026'!$G$4:$G$749,$H267,'[1]SIIF 30 de Junio 2026'!$H$4:$H$749,$I267,'[1]SIIF 30 de Junio 2026'!$I$4:$I$749,$J267,'[1]SIIF 30 de Junio 2026'!$J$4:$J$749,$K267,'[1]SIIF 30 de Junio 2026'!$K$4:$K$749,$L267,'[1]SIIF 30 de Junio 2026'!$L$4:$L$749,$M267,'[1]SIIF 30 de Junio 2026'!$M$4:$M$749,$N267,'[1]SIIF 30 de Junio 2026'!$N$4:$N$749,$O267)/1000000)</f>
        <v>0</v>
      </c>
      <c r="AB267" s="290"/>
      <c r="AC267" s="290"/>
      <c r="AD267" s="397">
        <f>W267-Y267+AA267</f>
        <v>18821.590869</v>
      </c>
      <c r="AE267" s="334">
        <f>(+SUMIFS('[1]SIIF 30 de Junio 2026'!$T$4:$T$749,'[1]SIIF 30 de Junio 2026'!$A$4:$A$749,$B267,'[1]SIIF 30 de Junio 2026'!$B$4:$B$749,$C267,'[1]SIIF 30 de Junio 2026'!$C$4:$C$749,$D267,'[1]SIIF 30 de Junio 2026'!$D$4:$D$749,$E267,'[1]SIIF 30 de Junio 2026'!$E$4:$E$749,$F267,'[1]SIIF 30 de Junio 2026'!$F$4:$F$749,$G267,'[1]SIIF 30 de Junio 2026'!$G$4:$G$749,$H267,'[1]SIIF 30 de Junio 2026'!$H$4:$H$749,$I267,'[1]SIIF 30 de Junio 2026'!$I$4:$I$749,$J267,'[1]SIIF 30 de Junio 2026'!$J$4:$J$749,$K267,'[1]SIIF 30 de Junio 2026'!$K$4:$K$749,$L267,'[1]SIIF 30 de Junio 2026'!$L$4:$L$749,$M267,'[1]SIIF 30 de Junio 2026'!$M$4:$M$749,$N267,'[1]SIIF 30 de Junio 2026'!$N$4:$N$749,$O267)/1000000)</f>
        <v>0</v>
      </c>
      <c r="AF267" s="334">
        <f>(+SUMIFS('[1]SIIF 30 de Junio 2026'!$U$4:$U$749,'[1]SIIF 30 de Junio 2026'!$A$4:$A$749,$B267,'[1]SIIF 30 de Junio 2026'!$B$4:$B$749,$C267,'[1]SIIF 30 de Junio 2026'!$C$4:$C$749,$D267,'[1]SIIF 30 de Junio 2026'!$D$4:$D$749,$E267,'[1]SIIF 30 de Junio 2026'!$E$4:$E$749,$F267,'[1]SIIF 30 de Junio 2026'!$F$4:$F$749,$G267,'[1]SIIF 30 de Junio 2026'!$G$4:$G$749,$H267,'[1]SIIF 30 de Junio 2026'!$H$4:$H$749,$I267,'[1]SIIF 30 de Junio 2026'!$I$4:$I$749,$J267,'[1]SIIF 30 de Junio 2026'!$J$4:$J$749,$K267,'[1]SIIF 30 de Junio 2026'!$K$4:$K$749,$L267,'[1]SIIF 30 de Junio 2026'!$L$4:$L$749,$M267,'[1]SIIF 30 de Junio 2026'!$M$4:$M$749,$N267,'[1]SIIF 30 de Junio 2026'!$N$4:$N$749,$O267)/1000000)</f>
        <v>17718.598952029999</v>
      </c>
      <c r="AG267" s="334">
        <f t="shared" si="725"/>
        <v>1102.9919169700006</v>
      </c>
      <c r="AH267" s="397">
        <f>+SUMIFS('[1]SIIF 30 de Junio 2026'!$W$4:$W$749,'[1]SIIF 30 de Junio 2026'!$A$4:$A$749,$B267,'[1]SIIF 30 de Junio 2026'!$B$4:$B$749,$C267,'[1]SIIF 30 de Junio 2026'!$C$4:$C$749,$D267,'[1]SIIF 30 de Junio 2026'!$D$4:$D$749,$E267,'[1]SIIF 30 de Junio 2026'!$E$4:$E$749,$F267,'[1]SIIF 30 de Junio 2026'!$F$4:$F$749,$G267,'[1]SIIF 30 de Junio 2026'!$G$4:$G$749,$H267,'[1]SIIF 30 de Junio 2026'!$H$4:$H$749,$I267,'[1]SIIF 30 de Junio 2026'!$I$4:$I$749,$J267,'[1]SIIF 30 de Junio 2026'!$J$4:$J$749,$K267,'[1]SIIF 30 de Junio 2026'!$K$4:$K$749,$L267,'[1]SIIF 30 de Junio 2026'!$L$4:$L$749,$M267,'[1]SIIF 30 de Junio 2026'!$M$4:$M$749,$N267,'[1]SIIF 30 de Junio 2026'!$N$4:$N$749,$O267)/1000000</f>
        <v>13032.226798130001</v>
      </c>
      <c r="AI267" s="173">
        <f t="shared" si="713"/>
        <v>0.69240835638366049</v>
      </c>
      <c r="AJ267" s="212"/>
      <c r="AK267" s="240">
        <f>INDEX(CC267:CN267,MATCH($W$1,$CC$86:$CN$86,0))</f>
        <v>15640.362185848484</v>
      </c>
      <c r="AL267" s="172">
        <f>+AH267-AK267</f>
        <v>-2608.1353877184829</v>
      </c>
      <c r="AM267" s="166">
        <f t="shared" si="714"/>
        <v>0.82627890097324763</v>
      </c>
      <c r="AN267" s="397">
        <f>+SUMIFS('[1]SIIF 30 de Junio 2026'!$X$4:$X$749,'[1]SIIF 30 de Junio 2026'!$A$4:$A$749,$B267,'[1]SIIF 30 de Junio 2026'!$B$4:$B$749,$C267,'[1]SIIF 30 de Junio 2026'!$C$4:$C$749,$D267,'[1]SIIF 30 de Junio 2026'!$D$4:$D$749,$E267,'[1]SIIF 30 de Junio 2026'!$E$4:$E$749,$F267,'[1]SIIF 30 de Junio 2026'!$F$4:$F$749,$G267,'[1]SIIF 30 de Junio 2026'!$G$4:$G$749,$H267,'[1]SIIF 30 de Junio 2026'!$H$4:$H$749,$I267,'[1]SIIF 30 de Junio 2026'!$I$4:$I$749,$J267,'[1]SIIF 30 de Junio 2026'!$J$4:$J$749,$K267,'[1]SIIF 30 de Junio 2026'!$K$4:$K$749,$L267,'[1]SIIF 30 de Junio 2026'!$L$4:$L$749,$M267,'[1]SIIF 30 de Junio 2026'!$M$4:$M$749,$N267,'[1]SIIF 30 de Junio 2026'!$N$4:$N$749,$O267)/1000000</f>
        <v>4990.6564476000003</v>
      </c>
      <c r="AO267" s="173">
        <f t="shared" si="715"/>
        <v>0.26515593088466471</v>
      </c>
      <c r="AP267" s="212"/>
      <c r="AQ267" s="240">
        <f>INDEX(CP267:DA267,MATCH($W$1,$CP$86:$DA$86,0))</f>
        <v>6130.1310616656283</v>
      </c>
      <c r="AR267" s="172">
        <f>+AN267-AQ267</f>
        <v>-1139.474614065628</v>
      </c>
      <c r="AS267" s="166">
        <f t="shared" si="716"/>
        <v>0.32385426222114017</v>
      </c>
      <c r="AT267" s="397">
        <f>+SUMIFS('[1]SIIF 30 de Junio 2026'!$Z$4:$Z$749,'[1]SIIF 30 de Junio 2026'!$A$4:$A$749,$B267,'[1]SIIF 30 de Junio 2026'!$B$4:$B$749,$C267,'[1]SIIF 30 de Junio 2026'!$C$4:$C$749,$D267,'[1]SIIF 30 de Junio 2026'!$D$4:$D$749,$E267,'[1]SIIF 30 de Junio 2026'!$E$4:$E$749,$F267,'[1]SIIF 30 de Junio 2026'!$F$4:$F$749,$G267,'[1]SIIF 30 de Junio 2026'!$G$4:$G$749,$H267,'[1]SIIF 30 de Junio 2026'!$H$4:$H$749,$I267,'[1]SIIF 30 de Junio 2026'!$I$4:$I$749,$J267,'[1]SIIF 30 de Junio 2026'!$J$4:$J$749,$K267,'[1]SIIF 30 de Junio 2026'!$K$4:$K$749,$L267,'[1]SIIF 30 de Junio 2026'!$L$4:$L$749,$M267,'[1]SIIF 30 de Junio 2026'!$M$4:$M$749,$N267,'[1]SIIF 30 de Junio 2026'!$N$4:$N$749,$O267)/1000000</f>
        <v>4609.7818443199994</v>
      </c>
      <c r="AU267" s="173">
        <f t="shared" si="717"/>
        <v>0.244919883574375</v>
      </c>
      <c r="AV267" s="397">
        <f>+AD267-AH267</f>
        <v>5789.3640708699986</v>
      </c>
      <c r="AW267" s="332">
        <f>+AH267-AN267</f>
        <v>8041.5703505300007</v>
      </c>
      <c r="AX267" s="333">
        <f t="shared" si="726"/>
        <v>13830.934421399999</v>
      </c>
      <c r="AY267" s="366"/>
      <c r="AZ267" s="186">
        <f>AD267*AS267</f>
        <v>6095.4524247081436</v>
      </c>
      <c r="BA267" s="168">
        <f t="shared" si="718"/>
        <v>0.81875078334959817</v>
      </c>
      <c r="BC267" s="252">
        <v>0.47040597979107113</v>
      </c>
      <c r="BD267" s="246">
        <v>0.47876750980727772</v>
      </c>
      <c r="BE267" s="246">
        <v>0.48712903982348438</v>
      </c>
      <c r="BF267" s="246">
        <v>0.49549056983969098</v>
      </c>
      <c r="BG267" s="246">
        <v>0.78572409272112798</v>
      </c>
      <c r="BH267" s="246">
        <v>0.82627890097324763</v>
      </c>
      <c r="BI267" s="246">
        <v>0.8488542065207112</v>
      </c>
      <c r="BJ267" s="246">
        <v>0.92586263895236487</v>
      </c>
      <c r="BK267" s="246">
        <v>0.94741170881155068</v>
      </c>
      <c r="BL267" s="246">
        <v>0.9624179381386333</v>
      </c>
      <c r="BM267" s="246">
        <v>0.99003392692624392</v>
      </c>
      <c r="BN267" s="246">
        <v>1</v>
      </c>
      <c r="BP267" s="246">
        <v>2.6732492462698199E-2</v>
      </c>
      <c r="BQ267" s="246">
        <v>7.8942024120174425E-2</v>
      </c>
      <c r="BR267" s="246">
        <v>0.12692598540639313</v>
      </c>
      <c r="BS267" s="246">
        <v>0.17490994669261181</v>
      </c>
      <c r="BT267" s="246">
        <v>0.23772103428233779</v>
      </c>
      <c r="BU267" s="246">
        <v>0.32385426222114017</v>
      </c>
      <c r="BV267" s="246">
        <v>0.40998749015994251</v>
      </c>
      <c r="BW267" s="246">
        <v>0.54222640399283561</v>
      </c>
      <c r="BX267" s="246">
        <v>0.64999995711247704</v>
      </c>
      <c r="BY267" s="246">
        <v>0.75777351023211859</v>
      </c>
      <c r="BZ267" s="246">
        <v>0.8603858685412229</v>
      </c>
      <c r="CA267" s="246">
        <v>1</v>
      </c>
      <c r="CC267" s="452">
        <f t="shared" si="727"/>
        <v>8904.1604349999998</v>
      </c>
      <c r="CD267" s="452">
        <f t="shared" si="727"/>
        <v>9062.4330929696953</v>
      </c>
      <c r="CE267" s="452">
        <f t="shared" si="727"/>
        <v>9220.7057509393926</v>
      </c>
      <c r="CF267" s="452">
        <f t="shared" si="727"/>
        <v>9378.9784089090881</v>
      </c>
      <c r="CG267" s="452">
        <f t="shared" si="727"/>
        <v>14872.713527878788</v>
      </c>
      <c r="CH267" s="452">
        <f t="shared" si="727"/>
        <v>15640.362185848484</v>
      </c>
      <c r="CI267" s="452">
        <f t="shared" si="727"/>
        <v>16067.68273681818</v>
      </c>
      <c r="CJ267" s="452">
        <f t="shared" si="727"/>
        <v>17525.350085187882</v>
      </c>
      <c r="CK267" s="452">
        <f t="shared" si="727"/>
        <v>17933.245357557578</v>
      </c>
      <c r="CL267" s="452">
        <f t="shared" si="727"/>
        <v>18217.293348427276</v>
      </c>
      <c r="CM267" s="452">
        <f t="shared" si="727"/>
        <v>18740.027338427277</v>
      </c>
      <c r="CN267" s="452">
        <f t="shared" si="727"/>
        <v>18928.671865427277</v>
      </c>
      <c r="CP267" s="453">
        <f t="shared" si="728"/>
        <v>506.01057795999998</v>
      </c>
      <c r="CQ267" s="453">
        <f t="shared" si="728"/>
        <v>1494.267670929697</v>
      </c>
      <c r="CR267" s="453">
        <f t="shared" si="728"/>
        <v>2402.5403288993939</v>
      </c>
      <c r="CS267" s="453">
        <f t="shared" si="728"/>
        <v>3310.8129868690912</v>
      </c>
      <c r="CT267" s="453">
        <f t="shared" si="728"/>
        <v>4499.7434533387877</v>
      </c>
      <c r="CU267" s="453">
        <f t="shared" si="728"/>
        <v>6130.1310616656283</v>
      </c>
      <c r="CV267" s="453">
        <f t="shared" si="728"/>
        <v>7760.5186699924679</v>
      </c>
      <c r="CW267" s="453">
        <f t="shared" si="728"/>
        <v>10263.62567771931</v>
      </c>
      <c r="CX267" s="453">
        <f t="shared" si="728"/>
        <v>12303.635900446152</v>
      </c>
      <c r="CY267" s="453">
        <f t="shared" si="728"/>
        <v>14343.646123172994</v>
      </c>
      <c r="CZ267" s="453">
        <f t="shared" si="728"/>
        <v>16285.961782899834</v>
      </c>
      <c r="DA267" s="453">
        <f t="shared" si="728"/>
        <v>18928.671865</v>
      </c>
      <c r="DC267" s="452">
        <v>8904160435</v>
      </c>
      <c r="DD267" s="453">
        <v>9062433092.969696</v>
      </c>
      <c r="DE267" s="453">
        <v>9220705750.9393921</v>
      </c>
      <c r="DF267" s="453">
        <v>9378978408.9090881</v>
      </c>
      <c r="DG267" s="453">
        <v>14872713527.878788</v>
      </c>
      <c r="DH267" s="453">
        <v>15640362185.848484</v>
      </c>
      <c r="DI267" s="453">
        <v>16067682736.81818</v>
      </c>
      <c r="DJ267" s="453">
        <v>17525350085.187881</v>
      </c>
      <c r="DK267" s="453">
        <v>17933245357.557579</v>
      </c>
      <c r="DL267" s="453">
        <v>18217293348.427277</v>
      </c>
      <c r="DM267" s="453">
        <v>18740027338.427277</v>
      </c>
      <c r="DN267" s="453">
        <v>18928671865.427277</v>
      </c>
      <c r="DP267" s="453">
        <v>506010577.95999998</v>
      </c>
      <c r="DQ267" s="453">
        <v>1494267670.929697</v>
      </c>
      <c r="DR267" s="453">
        <v>2402540328.899394</v>
      </c>
      <c r="DS267" s="453">
        <v>3310812986.869091</v>
      </c>
      <c r="DT267" s="453">
        <v>4499743453.338788</v>
      </c>
      <c r="DU267" s="453">
        <v>6130131061.6656284</v>
      </c>
      <c r="DV267" s="453">
        <v>7760518669.9924679</v>
      </c>
      <c r="DW267" s="453">
        <v>10263625677.719311</v>
      </c>
      <c r="DX267" s="453">
        <v>12303635900.446152</v>
      </c>
      <c r="DY267" s="453">
        <v>14343646123.172993</v>
      </c>
      <c r="DZ267" s="453">
        <v>16285961782.899834</v>
      </c>
      <c r="EA267" s="453">
        <v>18928671865</v>
      </c>
      <c r="EC267" s="452">
        <v>1000000</v>
      </c>
      <c r="ED267" s="453">
        <v>1000000</v>
      </c>
      <c r="EE267" s="453">
        <v>1000000</v>
      </c>
      <c r="EF267" s="453">
        <v>1000000</v>
      </c>
      <c r="EG267" s="453">
        <v>1000000</v>
      </c>
      <c r="EH267" s="453">
        <v>1000000</v>
      </c>
      <c r="EI267" s="453">
        <v>1000000</v>
      </c>
      <c r="EJ267" s="453">
        <v>1000000</v>
      </c>
      <c r="EK267" s="453">
        <v>1000000</v>
      </c>
      <c r="EL267" s="453">
        <v>1000000</v>
      </c>
      <c r="EM267" s="453">
        <v>1000000</v>
      </c>
      <c r="EN267" s="453">
        <v>1000000</v>
      </c>
      <c r="EP267" s="453">
        <v>1000000</v>
      </c>
      <c r="EQ267" s="453">
        <v>1000000</v>
      </c>
      <c r="ER267" s="453">
        <v>1000000</v>
      </c>
      <c r="ES267" s="453">
        <v>1000000</v>
      </c>
      <c r="ET267" s="453">
        <v>1000000</v>
      </c>
      <c r="EU267" s="453">
        <v>1000000</v>
      </c>
      <c r="EV267" s="453">
        <v>1000000</v>
      </c>
      <c r="EW267" s="453">
        <v>1000000</v>
      </c>
      <c r="EX267" s="453">
        <v>1000000</v>
      </c>
      <c r="EY267" s="453">
        <v>1000000</v>
      </c>
      <c r="EZ267" s="453">
        <v>1000000</v>
      </c>
      <c r="FA267" s="453">
        <v>1000000</v>
      </c>
    </row>
    <row r="268" spans="1:157" ht="39.75" customHeight="1" thickBot="1">
      <c r="B268" s="161" t="s">
        <v>195</v>
      </c>
      <c r="C268" s="1" t="s">
        <v>196</v>
      </c>
      <c r="D268" s="1" t="s">
        <v>161</v>
      </c>
      <c r="E268" s="1" t="s">
        <v>162</v>
      </c>
      <c r="F268" s="1">
        <v>8</v>
      </c>
      <c r="G268" s="1" t="s">
        <v>161</v>
      </c>
      <c r="H268" s="1" t="s">
        <v>161</v>
      </c>
      <c r="I268" s="1" t="s">
        <v>161</v>
      </c>
      <c r="J268" s="1" t="s">
        <v>161</v>
      </c>
      <c r="K268" s="1" t="s">
        <v>161</v>
      </c>
      <c r="L268" s="1" t="s">
        <v>161</v>
      </c>
      <c r="M268" s="1" t="s">
        <v>161</v>
      </c>
      <c r="N268" s="1" t="s">
        <v>161</v>
      </c>
      <c r="O268" s="1" t="s">
        <v>161</v>
      </c>
      <c r="T268" s="170" t="s">
        <v>168</v>
      </c>
      <c r="U268" s="389"/>
      <c r="V268" s="170" t="s">
        <v>168</v>
      </c>
      <c r="W268" s="334">
        <f>(+SUMIFS('[1]SIIF 30 de Junio 2026'!$P$4:$P$749,'[1]SIIF 30 de Junio 2026'!$A$4:$A$749,$B268,'[1]SIIF 30 de Junio 2026'!$B$4:$B$749,$C268,'[1]SIIF 30 de Junio 2026'!$C$4:$C$749,$D268,'[1]SIIF 30 de Junio 2026'!$D$4:$D$749,$E268,'[1]SIIF 30 de Junio 2026'!$E$4:$E$749,$F268,'[1]SIIF 30 de Junio 2026'!$F$4:$F$749,$G268,'[1]SIIF 30 de Junio 2026'!$G$4:$G$749,$H268,'[1]SIIF 30 de Junio 2026'!$H$4:$H$749,$I268,'[1]SIIF 30 de Junio 2026'!$I$4:$I$749,$J268,'[1]SIIF 30 de Junio 2026'!$J$4:$J$749,$K268,'[1]SIIF 30 de Junio 2026'!$K$4:$K$749,$L268,'[1]SIIF 30 de Junio 2026'!$L$4:$L$749,$M268,'[1]SIIF 30 de Junio 2026'!$M$4:$M$749,$N268,'[1]SIIF 30 de Junio 2026'!$N$4:$N$749,$O268)/1000000)</f>
        <v>1125.019</v>
      </c>
      <c r="X268" s="290">
        <v>0</v>
      </c>
      <c r="Y268" s="334">
        <f>(+SUMIFS('[1]SIIF 30 de Junio 2026'!$R$4:$R$749,'[1]SIIF 30 de Junio 2026'!$A$4:$A$749,$B268,'[1]SIIF 30 de Junio 2026'!$B$4:$B$749,$C268,'[1]SIIF 30 de Junio 2026'!$C$4:$C$749,$D268,'[1]SIIF 30 de Junio 2026'!$D$4:$D$749,$E268,'[1]SIIF 30 de Junio 2026'!$E$4:$E$749,$F268,'[1]SIIF 30 de Junio 2026'!$F$4:$F$749,$G268,'[1]SIIF 30 de Junio 2026'!$G$4:$G$749,$H268,'[1]SIIF 30 de Junio 2026'!$H$4:$H$749,$I268,'[1]SIIF 30 de Junio 2026'!$I$4:$I$749,$J268,'[1]SIIF 30 de Junio 2026'!$J$4:$J$749,$K268,'[1]SIIF 30 de Junio 2026'!$K$4:$K$749,$L268,'[1]SIIF 30 de Junio 2026'!$L$4:$L$749,$M268,'[1]SIIF 30 de Junio 2026'!$M$4:$M$749,$N268,'[1]SIIF 30 de Junio 2026'!$N$4:$N$749,$O268)/1000000)</f>
        <v>0</v>
      </c>
      <c r="Z268" s="290"/>
      <c r="AA268" s="334">
        <f>(+SUMIFS('[1]SIIF 30 de Junio 2026'!$Q$4:$Q$749,'[1]SIIF 30 de Junio 2026'!$A$4:$A$749,$B268,'[1]SIIF 30 de Junio 2026'!$B$4:$B$749,$C268,'[1]SIIF 30 de Junio 2026'!$C$4:$C$749,$D268,'[1]SIIF 30 de Junio 2026'!$D$4:$D$749,$E268,'[1]SIIF 30 de Junio 2026'!$E$4:$E$749,$F268,'[1]SIIF 30 de Junio 2026'!$F$4:$F$749,$G268,'[1]SIIF 30 de Junio 2026'!$G$4:$G$749,$H268,'[1]SIIF 30 de Junio 2026'!$H$4:$H$749,$I268,'[1]SIIF 30 de Junio 2026'!$I$4:$I$749,$J268,'[1]SIIF 30 de Junio 2026'!$J$4:$J$749,$K268,'[1]SIIF 30 de Junio 2026'!$K$4:$K$749,$L268,'[1]SIIF 30 de Junio 2026'!$L$4:$L$749,$M268,'[1]SIIF 30 de Junio 2026'!$M$4:$M$749,$N268,'[1]SIIF 30 de Junio 2026'!$N$4:$N$749,$O268)/1000000)</f>
        <v>107.080996</v>
      </c>
      <c r="AB268" s="290"/>
      <c r="AC268" s="290"/>
      <c r="AD268" s="397">
        <f>W268-Y268+AA268</f>
        <v>1232.0999959999999</v>
      </c>
      <c r="AE268" s="334">
        <f>(+SUMIFS('[1]SIIF 30 de Junio 2026'!$T$4:$T$749,'[1]SIIF 30 de Junio 2026'!$A$4:$A$749,$B268,'[1]SIIF 30 de Junio 2026'!$B$4:$B$749,$C268,'[1]SIIF 30 de Junio 2026'!$C$4:$C$749,$D268,'[1]SIIF 30 de Junio 2026'!$D$4:$D$749,$E268,'[1]SIIF 30 de Junio 2026'!$E$4:$E$749,$F268,'[1]SIIF 30 de Junio 2026'!$F$4:$F$749,$G268,'[1]SIIF 30 de Junio 2026'!$G$4:$G$749,$H268,'[1]SIIF 30 de Junio 2026'!$H$4:$H$749,$I268,'[1]SIIF 30 de Junio 2026'!$I$4:$I$749,$J268,'[1]SIIF 30 de Junio 2026'!$J$4:$J$749,$K268,'[1]SIIF 30 de Junio 2026'!$K$4:$K$749,$L268,'[1]SIIF 30 de Junio 2026'!$L$4:$L$749,$M268,'[1]SIIF 30 de Junio 2026'!$M$4:$M$749,$N268,'[1]SIIF 30 de Junio 2026'!$N$4:$N$749,$O268)/1000000)</f>
        <v>0</v>
      </c>
      <c r="AF268" s="334">
        <f>(+SUMIFS('[1]SIIF 30 de Junio 2026'!$U$4:$U$749,'[1]SIIF 30 de Junio 2026'!$A$4:$A$749,$B268,'[1]SIIF 30 de Junio 2026'!$B$4:$B$749,$C268,'[1]SIIF 30 de Junio 2026'!$C$4:$C$749,$D268,'[1]SIIF 30 de Junio 2026'!$D$4:$D$749,$E268,'[1]SIIF 30 de Junio 2026'!$E$4:$E$749,$F268,'[1]SIIF 30 de Junio 2026'!$F$4:$F$749,$G268,'[1]SIIF 30 de Junio 2026'!$G$4:$G$749,$H268,'[1]SIIF 30 de Junio 2026'!$H$4:$H$749,$I268,'[1]SIIF 30 de Junio 2026'!$I$4:$I$749,$J268,'[1]SIIF 30 de Junio 2026'!$J$4:$J$749,$K268,'[1]SIIF 30 de Junio 2026'!$K$4:$K$749,$L268,'[1]SIIF 30 de Junio 2026'!$L$4:$L$749,$M268,'[1]SIIF 30 de Junio 2026'!$M$4:$M$749,$N268,'[1]SIIF 30 de Junio 2026'!$N$4:$N$749,$O268)/1000000)</f>
        <v>1232.0999959999999</v>
      </c>
      <c r="AG268" s="334">
        <f t="shared" si="725"/>
        <v>0</v>
      </c>
      <c r="AH268" s="397">
        <f>+SUMIFS('[1]SIIF 30 de Junio 2026'!$W$4:$W$749,'[1]SIIF 30 de Junio 2026'!$A$4:$A$749,$B268,'[1]SIIF 30 de Junio 2026'!$B$4:$B$749,$C268,'[1]SIIF 30 de Junio 2026'!$C$4:$C$749,$D268,'[1]SIIF 30 de Junio 2026'!$D$4:$D$749,$E268,'[1]SIIF 30 de Junio 2026'!$E$4:$E$749,$F268,'[1]SIIF 30 de Junio 2026'!$F$4:$F$749,$G268,'[1]SIIF 30 de Junio 2026'!$G$4:$G$749,$H268,'[1]SIIF 30 de Junio 2026'!$H$4:$H$749,$I268,'[1]SIIF 30 de Junio 2026'!$I$4:$I$749,$J268,'[1]SIIF 30 de Junio 2026'!$J$4:$J$749,$K268,'[1]SIIF 30 de Junio 2026'!$K$4:$K$749,$L268,'[1]SIIF 30 de Junio 2026'!$L$4:$L$749,$M268,'[1]SIIF 30 de Junio 2026'!$M$4:$M$749,$N268,'[1]SIIF 30 de Junio 2026'!$N$4:$N$749,$O268)/1000000</f>
        <v>652.13192500000002</v>
      </c>
      <c r="AI268" s="173">
        <f t="shared" si="713"/>
        <v>0.5292849014829476</v>
      </c>
      <c r="AJ268" s="212"/>
      <c r="AK268" s="240">
        <f>INDEX(CC268:CN268,MATCH($W$1,$CC$86:$CN$86,0))</f>
        <v>263.36795549999999</v>
      </c>
      <c r="AL268" s="172">
        <f>+AH268-AK268</f>
        <v>388.76396950000003</v>
      </c>
      <c r="AM268" s="166">
        <f t="shared" si="714"/>
        <v>0.23410089562931827</v>
      </c>
      <c r="AN268" s="397">
        <f>+SUMIFS('[1]SIIF 30 de Junio 2026'!$X$4:$X$749,'[1]SIIF 30 de Junio 2026'!$A$4:$A$749,$B268,'[1]SIIF 30 de Junio 2026'!$B$4:$B$749,$C268,'[1]SIIF 30 de Junio 2026'!$C$4:$C$749,$D268,'[1]SIIF 30 de Junio 2026'!$D$4:$D$749,$E268,'[1]SIIF 30 de Junio 2026'!$E$4:$E$749,$F268,'[1]SIIF 30 de Junio 2026'!$F$4:$F$749,$G268,'[1]SIIF 30 de Junio 2026'!$G$4:$G$749,$H268,'[1]SIIF 30 de Junio 2026'!$H$4:$H$749,$I268,'[1]SIIF 30 de Junio 2026'!$I$4:$I$749,$J268,'[1]SIIF 30 de Junio 2026'!$J$4:$J$749,$K268,'[1]SIIF 30 de Junio 2026'!$K$4:$K$749,$L268,'[1]SIIF 30 de Junio 2026'!$L$4:$L$749,$M268,'[1]SIIF 30 de Junio 2026'!$M$4:$M$749,$N268,'[1]SIIF 30 de Junio 2026'!$N$4:$N$749,$O268)/1000000</f>
        <v>652.13192500000002</v>
      </c>
      <c r="AO268" s="173">
        <f t="shared" si="715"/>
        <v>0.5292849014829476</v>
      </c>
      <c r="AP268" s="212"/>
      <c r="AQ268" s="240">
        <f>INDEX(CP268:DA268,MATCH($W$1,$CP$86:$DA$86,0))</f>
        <v>263.36795549999999</v>
      </c>
      <c r="AR268" s="172">
        <f>+AN268-AQ268</f>
        <v>388.76396950000003</v>
      </c>
      <c r="AS268" s="166">
        <f t="shared" si="716"/>
        <v>0.23410089562931827</v>
      </c>
      <c r="AT268" s="397">
        <f>+SUMIFS('[1]SIIF 30 de Junio 2026'!$Z$4:$Z$749,'[1]SIIF 30 de Junio 2026'!$A$4:$A$749,$B268,'[1]SIIF 30 de Junio 2026'!$B$4:$B$749,$C268,'[1]SIIF 30 de Junio 2026'!$C$4:$C$749,$D268,'[1]SIIF 30 de Junio 2026'!$D$4:$D$749,$E268,'[1]SIIF 30 de Junio 2026'!$E$4:$E$749,$F268,'[1]SIIF 30 de Junio 2026'!$F$4:$F$749,$G268,'[1]SIIF 30 de Junio 2026'!$G$4:$G$749,$H268,'[1]SIIF 30 de Junio 2026'!$H$4:$H$749,$I268,'[1]SIIF 30 de Junio 2026'!$I$4:$I$749,$J268,'[1]SIIF 30 de Junio 2026'!$J$4:$J$749,$K268,'[1]SIIF 30 de Junio 2026'!$K$4:$K$749,$L268,'[1]SIIF 30 de Junio 2026'!$L$4:$L$749,$M268,'[1]SIIF 30 de Junio 2026'!$M$4:$M$749,$N268,'[1]SIIF 30 de Junio 2026'!$N$4:$N$749,$O268)/1000000</f>
        <v>652.13192500000002</v>
      </c>
      <c r="AU268" s="173">
        <f t="shared" si="717"/>
        <v>0.5292849014829476</v>
      </c>
      <c r="AV268" s="397">
        <f>+AD268-AH268</f>
        <v>579.9680709999999</v>
      </c>
      <c r="AW268" s="332">
        <f>+AH268-AN268</f>
        <v>0</v>
      </c>
      <c r="AX268" s="333">
        <f t="shared" si="726"/>
        <v>579.9680709999999</v>
      </c>
      <c r="AY268" s="366"/>
      <c r="AZ268" s="186">
        <f>AD268*AS268</f>
        <v>288.43571256847946</v>
      </c>
      <c r="BA268" s="168">
        <f t="shared" si="718"/>
        <v>2.2609264268729312</v>
      </c>
      <c r="BC268" s="252">
        <v>0</v>
      </c>
      <c r="BD268" s="246">
        <v>0</v>
      </c>
      <c r="BE268" s="246">
        <v>8.8887387679674745E-3</v>
      </c>
      <c r="BF268" s="246">
        <v>0.23410089562931827</v>
      </c>
      <c r="BG268" s="246">
        <v>0.23410089562931827</v>
      </c>
      <c r="BH268" s="246">
        <v>0.23410089562931827</v>
      </c>
      <c r="BI268" s="246">
        <v>0.23410089562931827</v>
      </c>
      <c r="BJ268" s="246">
        <v>0.45506786996486281</v>
      </c>
      <c r="BK268" s="246">
        <v>0.45506786996486281</v>
      </c>
      <c r="BL268" s="246">
        <v>0.45506786996486281</v>
      </c>
      <c r="BM268" s="246">
        <v>0.95278301966455681</v>
      </c>
      <c r="BN268" s="246">
        <v>1</v>
      </c>
      <c r="BP268" s="246">
        <v>0</v>
      </c>
      <c r="BQ268" s="246">
        <v>8.8887387679674745E-3</v>
      </c>
      <c r="BR268" s="246">
        <v>0.23410089562931827</v>
      </c>
      <c r="BS268" s="246">
        <v>0.23410089562931827</v>
      </c>
      <c r="BT268" s="246">
        <v>0.23410089562931827</v>
      </c>
      <c r="BU268" s="246">
        <v>0.23410089562931827</v>
      </c>
      <c r="BV268" s="246">
        <v>0.45506786996486281</v>
      </c>
      <c r="BW268" s="246">
        <v>0.45506786996486281</v>
      </c>
      <c r="BX268" s="246">
        <v>0.45506786996486281</v>
      </c>
      <c r="BY268" s="246">
        <v>0.45506786996486281</v>
      </c>
      <c r="BZ268" s="246">
        <v>1</v>
      </c>
      <c r="CA268" s="246">
        <v>1</v>
      </c>
      <c r="CC268" s="452">
        <f t="shared" si="727"/>
        <v>0</v>
      </c>
      <c r="CD268" s="452">
        <f t="shared" si="727"/>
        <v>0</v>
      </c>
      <c r="CE268" s="452">
        <f t="shared" si="727"/>
        <v>10</v>
      </c>
      <c r="CF268" s="452">
        <f t="shared" si="727"/>
        <v>263.36795549999999</v>
      </c>
      <c r="CG268" s="452">
        <f t="shared" si="727"/>
        <v>263.36795549999999</v>
      </c>
      <c r="CH268" s="452">
        <f t="shared" si="727"/>
        <v>263.36795549999999</v>
      </c>
      <c r="CI268" s="452">
        <f t="shared" si="727"/>
        <v>263.36795549999999</v>
      </c>
      <c r="CJ268" s="452">
        <f t="shared" si="727"/>
        <v>511.96</v>
      </c>
      <c r="CK268" s="452">
        <f t="shared" si="727"/>
        <v>511.96</v>
      </c>
      <c r="CL268" s="452">
        <f t="shared" si="727"/>
        <v>511.96</v>
      </c>
      <c r="CM268" s="452">
        <f t="shared" si="727"/>
        <v>1071.8989999999999</v>
      </c>
      <c r="CN268" s="452">
        <f t="shared" si="727"/>
        <v>1125.019</v>
      </c>
      <c r="CP268" s="453">
        <f t="shared" si="728"/>
        <v>0</v>
      </c>
      <c r="CQ268" s="453">
        <f t="shared" si="728"/>
        <v>10</v>
      </c>
      <c r="CR268" s="453">
        <f t="shared" si="728"/>
        <v>263.36795549999999</v>
      </c>
      <c r="CS268" s="453">
        <f t="shared" si="728"/>
        <v>263.36795549999999</v>
      </c>
      <c r="CT268" s="453">
        <f t="shared" si="728"/>
        <v>263.36795549999999</v>
      </c>
      <c r="CU268" s="453">
        <f t="shared" si="728"/>
        <v>263.36795549999999</v>
      </c>
      <c r="CV268" s="453">
        <f t="shared" si="728"/>
        <v>511.96</v>
      </c>
      <c r="CW268" s="453">
        <f t="shared" si="728"/>
        <v>511.96</v>
      </c>
      <c r="CX268" s="453">
        <f t="shared" si="728"/>
        <v>511.96</v>
      </c>
      <c r="CY268" s="453">
        <f t="shared" si="728"/>
        <v>511.96</v>
      </c>
      <c r="CZ268" s="453">
        <f t="shared" si="728"/>
        <v>1125.019</v>
      </c>
      <c r="DA268" s="453">
        <f t="shared" si="728"/>
        <v>1125.019</v>
      </c>
      <c r="DC268" s="452">
        <v>0</v>
      </c>
      <c r="DD268" s="453">
        <v>0</v>
      </c>
      <c r="DE268" s="453">
        <v>10000000</v>
      </c>
      <c r="DF268" s="453">
        <v>263367955.5</v>
      </c>
      <c r="DG268" s="453">
        <v>263367955.5</v>
      </c>
      <c r="DH268" s="453">
        <v>263367955.5</v>
      </c>
      <c r="DI268" s="453">
        <v>263367955.5</v>
      </c>
      <c r="DJ268" s="453">
        <v>511960000</v>
      </c>
      <c r="DK268" s="453">
        <v>511960000</v>
      </c>
      <c r="DL268" s="453">
        <v>511960000</v>
      </c>
      <c r="DM268" s="453">
        <v>1071899000</v>
      </c>
      <c r="DN268" s="453">
        <v>1125019000</v>
      </c>
      <c r="DP268" s="453">
        <v>0</v>
      </c>
      <c r="DQ268" s="453">
        <v>10000000</v>
      </c>
      <c r="DR268" s="453">
        <v>263367955.5</v>
      </c>
      <c r="DS268" s="453">
        <v>263367955.5</v>
      </c>
      <c r="DT268" s="453">
        <v>263367955.5</v>
      </c>
      <c r="DU268" s="453">
        <v>263367955.5</v>
      </c>
      <c r="DV268" s="453">
        <v>511960000</v>
      </c>
      <c r="DW268" s="453">
        <v>511960000</v>
      </c>
      <c r="DX268" s="453">
        <v>511960000</v>
      </c>
      <c r="DY268" s="453">
        <v>511960000</v>
      </c>
      <c r="DZ268" s="453">
        <v>1125019000</v>
      </c>
      <c r="EA268" s="453">
        <v>1125019000</v>
      </c>
      <c r="EC268" s="452">
        <v>1000000</v>
      </c>
      <c r="ED268" s="453">
        <v>1000000</v>
      </c>
      <c r="EE268" s="453">
        <v>1000000</v>
      </c>
      <c r="EF268" s="453">
        <v>1000000</v>
      </c>
      <c r="EG268" s="453">
        <v>1000000</v>
      </c>
      <c r="EH268" s="453">
        <v>1000000</v>
      </c>
      <c r="EI268" s="453">
        <v>1000000</v>
      </c>
      <c r="EJ268" s="453">
        <v>1000000</v>
      </c>
      <c r="EK268" s="453">
        <v>1000000</v>
      </c>
      <c r="EL268" s="453">
        <v>1000000</v>
      </c>
      <c r="EM268" s="453">
        <v>1000000</v>
      </c>
      <c r="EN268" s="453">
        <v>1000000</v>
      </c>
      <c r="EP268" s="453">
        <v>1000000</v>
      </c>
      <c r="EQ268" s="453">
        <v>1000000</v>
      </c>
      <c r="ER268" s="453">
        <v>1000000</v>
      </c>
      <c r="ES268" s="453">
        <v>1000000</v>
      </c>
      <c r="ET268" s="453">
        <v>1000000</v>
      </c>
      <c r="EU268" s="453">
        <v>1000000</v>
      </c>
      <c r="EV268" s="453">
        <v>1000000</v>
      </c>
      <c r="EW268" s="453">
        <v>1000000</v>
      </c>
      <c r="EX268" s="453">
        <v>1000000</v>
      </c>
      <c r="EY268" s="453">
        <v>1000000</v>
      </c>
      <c r="EZ268" s="453">
        <v>1000000</v>
      </c>
      <c r="FA268" s="453">
        <v>1000000</v>
      </c>
    </row>
    <row r="269" spans="1:157" ht="27.75" customHeight="1" thickBot="1">
      <c r="A269" s="177"/>
      <c r="B269" s="161" t="s">
        <v>195</v>
      </c>
      <c r="C269" s="1" t="s">
        <v>196</v>
      </c>
      <c r="D269" s="177" t="s">
        <v>161</v>
      </c>
      <c r="E269" s="177" t="s">
        <v>169</v>
      </c>
      <c r="F269" s="177" t="s">
        <v>161</v>
      </c>
      <c r="G269" s="177" t="s">
        <v>161</v>
      </c>
      <c r="H269" s="177" t="s">
        <v>161</v>
      </c>
      <c r="I269" s="177" t="s">
        <v>161</v>
      </c>
      <c r="J269" s="177" t="s">
        <v>161</v>
      </c>
      <c r="K269" s="177" t="s">
        <v>161</v>
      </c>
      <c r="L269" s="177" t="s">
        <v>161</v>
      </c>
      <c r="M269" s="177" t="s">
        <v>161</v>
      </c>
      <c r="N269" s="177" t="s">
        <v>161</v>
      </c>
      <c r="O269" s="177" t="s">
        <v>161</v>
      </c>
      <c r="P269" s="177"/>
      <c r="Q269" s="177"/>
      <c r="R269" s="177"/>
      <c r="S269" s="177"/>
      <c r="T269" s="178" t="s">
        <v>170</v>
      </c>
      <c r="U269" s="178"/>
      <c r="V269" s="178" t="s">
        <v>170</v>
      </c>
      <c r="W269" s="335">
        <f>SUM(W270:W271)</f>
        <v>0</v>
      </c>
      <c r="X269" s="335">
        <f t="shared" ref="X269:AC269" si="729">SUM(X270:X271)</f>
        <v>0</v>
      </c>
      <c r="Y269" s="335">
        <f t="shared" si="729"/>
        <v>0</v>
      </c>
      <c r="Z269" s="335">
        <f t="shared" si="729"/>
        <v>0</v>
      </c>
      <c r="AA269" s="335">
        <f t="shared" si="729"/>
        <v>0</v>
      </c>
      <c r="AB269" s="335">
        <f t="shared" si="729"/>
        <v>0</v>
      </c>
      <c r="AC269" s="335">
        <f t="shared" si="729"/>
        <v>0</v>
      </c>
      <c r="AD269" s="335">
        <f>SUM(AD270:AD271)</f>
        <v>0</v>
      </c>
      <c r="AE269" s="335">
        <f>SUM(AE270:AE271)</f>
        <v>0</v>
      </c>
      <c r="AF269" s="335">
        <f>SUM(AF270:AF271)</f>
        <v>0</v>
      </c>
      <c r="AG269" s="335">
        <f>SUM(AG270:AG271)</f>
        <v>0</v>
      </c>
      <c r="AH269" s="398">
        <f>SUM(AH270:AH271)</f>
        <v>0</v>
      </c>
      <c r="AI269" s="179">
        <f>IFERROR(AH269/AD269,0)</f>
        <v>0</v>
      </c>
      <c r="AJ269" s="180" t="e">
        <f>+AH269/AG269</f>
        <v>#DIV/0!</v>
      </c>
      <c r="AK269" s="181">
        <f>SUM(AK270:AK271)</f>
        <v>0</v>
      </c>
      <c r="AL269" s="181">
        <f>SUM(AL270:AL271)</f>
        <v>0</v>
      </c>
      <c r="AM269" s="166">
        <f t="shared" si="714"/>
        <v>0</v>
      </c>
      <c r="AN269" s="398">
        <f>SUM(AN270:AN271)</f>
        <v>0</v>
      </c>
      <c r="AO269" s="179">
        <f>IFERROR(AN269/AD269,0)</f>
        <v>0</v>
      </c>
      <c r="AP269" s="182" t="e">
        <f>+AN269/AG269</f>
        <v>#DIV/0!</v>
      </c>
      <c r="AQ269" s="181">
        <f>SUM(AQ270:AQ271)</f>
        <v>0</v>
      </c>
      <c r="AR269" s="181">
        <f>SUM(AR270:AR271)</f>
        <v>0</v>
      </c>
      <c r="AS269" s="166">
        <f t="shared" si="716"/>
        <v>0</v>
      </c>
      <c r="AT269" s="398">
        <f>SUM(AT270:AT271)</f>
        <v>0</v>
      </c>
      <c r="AU269" s="179">
        <f>IFERROR(AT269/AD269,0)</f>
        <v>0</v>
      </c>
      <c r="AV269" s="398">
        <f>SUM(AV270:AV271)</f>
        <v>0</v>
      </c>
      <c r="AW269" s="335">
        <f>SUM(AW270:AW271)</f>
        <v>0</v>
      </c>
      <c r="AX269" s="335">
        <f t="shared" si="726"/>
        <v>0</v>
      </c>
      <c r="AY269" s="335">
        <f>+AG269-AH269</f>
        <v>0</v>
      </c>
      <c r="AZ269" s="183">
        <f>AZ355</f>
        <v>0</v>
      </c>
      <c r="BA269" s="168">
        <f>IF(AND(AZ269=0,AN269&gt;AZ269),1,IFERROR(AN269/AZ269,1))</f>
        <v>1</v>
      </c>
      <c r="BC269" s="511">
        <v>0</v>
      </c>
      <c r="BD269" s="511">
        <v>0</v>
      </c>
      <c r="BE269" s="511">
        <v>0</v>
      </c>
      <c r="BF269" s="511">
        <v>0</v>
      </c>
      <c r="BG269" s="511">
        <v>0</v>
      </c>
      <c r="BH269" s="511">
        <v>0</v>
      </c>
      <c r="BI269" s="511">
        <v>0</v>
      </c>
      <c r="BJ269" s="511">
        <v>0</v>
      </c>
      <c r="BK269" s="511">
        <v>0</v>
      </c>
      <c r="BL269" s="511">
        <v>0</v>
      </c>
      <c r="BM269" s="511">
        <v>0</v>
      </c>
      <c r="BN269" s="511">
        <v>0</v>
      </c>
      <c r="BP269" s="511">
        <v>0</v>
      </c>
      <c r="BQ269" s="511">
        <v>0</v>
      </c>
      <c r="BR269" s="511">
        <v>0</v>
      </c>
      <c r="BS269" s="511">
        <v>0</v>
      </c>
      <c r="BT269" s="511">
        <v>0</v>
      </c>
      <c r="BU269" s="511">
        <v>0</v>
      </c>
      <c r="BV269" s="511">
        <v>0</v>
      </c>
      <c r="BW269" s="511">
        <v>0</v>
      </c>
      <c r="BX269" s="511">
        <v>0</v>
      </c>
      <c r="BY269" s="511">
        <v>0</v>
      </c>
      <c r="BZ269" s="511">
        <v>0</v>
      </c>
      <c r="CA269" s="511">
        <v>0</v>
      </c>
      <c r="CC269" s="181">
        <f t="shared" ref="CC269:CN269" si="730">SUM(CC270:CC271)</f>
        <v>0</v>
      </c>
      <c r="CD269" s="181">
        <f t="shared" si="730"/>
        <v>0</v>
      </c>
      <c r="CE269" s="181">
        <f t="shared" si="730"/>
        <v>0</v>
      </c>
      <c r="CF269" s="181">
        <f t="shared" si="730"/>
        <v>0</v>
      </c>
      <c r="CG269" s="181">
        <f t="shared" si="730"/>
        <v>0</v>
      </c>
      <c r="CH269" s="181">
        <f t="shared" si="730"/>
        <v>0</v>
      </c>
      <c r="CI269" s="181">
        <f t="shared" si="730"/>
        <v>0</v>
      </c>
      <c r="CJ269" s="181">
        <f t="shared" si="730"/>
        <v>0</v>
      </c>
      <c r="CK269" s="181">
        <f t="shared" si="730"/>
        <v>0</v>
      </c>
      <c r="CL269" s="181">
        <f t="shared" si="730"/>
        <v>0</v>
      </c>
      <c r="CM269" s="181">
        <f t="shared" si="730"/>
        <v>0</v>
      </c>
      <c r="CN269" s="181">
        <f t="shared" si="730"/>
        <v>0</v>
      </c>
      <c r="CP269" s="181">
        <f t="shared" ref="CP269:DA269" si="731">SUM(CP270:CP271)</f>
        <v>0</v>
      </c>
      <c r="CQ269" s="181">
        <f t="shared" si="731"/>
        <v>0</v>
      </c>
      <c r="CR269" s="181">
        <f t="shared" si="731"/>
        <v>0</v>
      </c>
      <c r="CS269" s="181">
        <f t="shared" si="731"/>
        <v>0</v>
      </c>
      <c r="CT269" s="181">
        <f t="shared" si="731"/>
        <v>0</v>
      </c>
      <c r="CU269" s="181">
        <f t="shared" si="731"/>
        <v>0</v>
      </c>
      <c r="CV269" s="181">
        <f t="shared" si="731"/>
        <v>0</v>
      </c>
      <c r="CW269" s="181">
        <f t="shared" si="731"/>
        <v>0</v>
      </c>
      <c r="CX269" s="181">
        <f t="shared" si="731"/>
        <v>0</v>
      </c>
      <c r="CY269" s="181">
        <f t="shared" si="731"/>
        <v>0</v>
      </c>
      <c r="CZ269" s="181">
        <f t="shared" si="731"/>
        <v>0</v>
      </c>
      <c r="DA269" s="181">
        <f t="shared" si="731"/>
        <v>0</v>
      </c>
      <c r="DC269" s="181">
        <f t="shared" ref="DC269:DN269" si="732">SUM(DC270:DC271)</f>
        <v>0</v>
      </c>
      <c r="DD269" s="181">
        <f t="shared" si="732"/>
        <v>0</v>
      </c>
      <c r="DE269" s="181">
        <f t="shared" si="732"/>
        <v>0</v>
      </c>
      <c r="DF269" s="181">
        <f t="shared" si="732"/>
        <v>0</v>
      </c>
      <c r="DG269" s="181">
        <f t="shared" si="732"/>
        <v>0</v>
      </c>
      <c r="DH269" s="181">
        <f t="shared" si="732"/>
        <v>0</v>
      </c>
      <c r="DI269" s="181">
        <f t="shared" si="732"/>
        <v>0</v>
      </c>
      <c r="DJ269" s="181">
        <f t="shared" si="732"/>
        <v>0</v>
      </c>
      <c r="DK269" s="181">
        <f t="shared" si="732"/>
        <v>0</v>
      </c>
      <c r="DL269" s="181">
        <f t="shared" si="732"/>
        <v>0</v>
      </c>
      <c r="DM269" s="181">
        <f t="shared" si="732"/>
        <v>0</v>
      </c>
      <c r="DN269" s="181">
        <f t="shared" si="732"/>
        <v>0</v>
      </c>
      <c r="DP269" s="181">
        <f t="shared" ref="DP269:EA269" si="733">SUM(DP270:DP271)</f>
        <v>0</v>
      </c>
      <c r="DQ269" s="181">
        <f t="shared" si="733"/>
        <v>0</v>
      </c>
      <c r="DR269" s="181">
        <f t="shared" si="733"/>
        <v>0</v>
      </c>
      <c r="DS269" s="181">
        <f t="shared" si="733"/>
        <v>0</v>
      </c>
      <c r="DT269" s="181">
        <f t="shared" si="733"/>
        <v>0</v>
      </c>
      <c r="DU269" s="181">
        <f t="shared" si="733"/>
        <v>0</v>
      </c>
      <c r="DV269" s="181">
        <f t="shared" si="733"/>
        <v>0</v>
      </c>
      <c r="DW269" s="181">
        <f t="shared" si="733"/>
        <v>0</v>
      </c>
      <c r="DX269" s="181">
        <f t="shared" si="733"/>
        <v>0</v>
      </c>
      <c r="DY269" s="181">
        <f t="shared" si="733"/>
        <v>0</v>
      </c>
      <c r="DZ269" s="181">
        <f t="shared" si="733"/>
        <v>0</v>
      </c>
      <c r="EA269" s="181">
        <f t="shared" si="733"/>
        <v>0</v>
      </c>
      <c r="EC269" s="472">
        <v>1000000</v>
      </c>
      <c r="ED269" s="472">
        <v>1000000</v>
      </c>
      <c r="EE269" s="472">
        <v>1000000</v>
      </c>
      <c r="EF269" s="472">
        <v>1000000</v>
      </c>
      <c r="EG269" s="472">
        <v>1000000</v>
      </c>
      <c r="EH269" s="472">
        <v>1000000</v>
      </c>
      <c r="EI269" s="472">
        <v>1000000</v>
      </c>
      <c r="EJ269" s="472">
        <v>1000000</v>
      </c>
      <c r="EK269" s="472">
        <v>1000000</v>
      </c>
      <c r="EL269" s="472">
        <v>1000000</v>
      </c>
      <c r="EM269" s="472">
        <v>1000000</v>
      </c>
      <c r="EN269" s="472">
        <v>1000000</v>
      </c>
      <c r="EP269" s="472">
        <v>1000000</v>
      </c>
      <c r="EQ269" s="472">
        <v>1000000</v>
      </c>
      <c r="ER269" s="472">
        <v>1000000</v>
      </c>
      <c r="ES269" s="472">
        <v>1000000</v>
      </c>
      <c r="ET269" s="472">
        <v>1000000</v>
      </c>
      <c r="EU269" s="472">
        <v>1000000</v>
      </c>
      <c r="EV269" s="472">
        <v>1000000</v>
      </c>
      <c r="EW269" s="472">
        <v>1000000</v>
      </c>
      <c r="EX269" s="472">
        <v>1000000</v>
      </c>
      <c r="EY269" s="472">
        <v>1000000</v>
      </c>
      <c r="EZ269" s="472">
        <v>1000000</v>
      </c>
      <c r="FA269" s="472">
        <v>1000000</v>
      </c>
    </row>
    <row r="270" spans="1:157" ht="21.75" hidden="1" customHeight="1" thickBot="1">
      <c r="A270" s="177"/>
      <c r="B270" s="161" t="s">
        <v>195</v>
      </c>
      <c r="C270" s="1" t="s">
        <v>196</v>
      </c>
      <c r="D270" s="177" t="s">
        <v>207</v>
      </c>
      <c r="E270" s="177" t="s">
        <v>169</v>
      </c>
      <c r="F270" s="177" t="s">
        <v>161</v>
      </c>
      <c r="G270" s="177" t="s">
        <v>161</v>
      </c>
      <c r="H270" s="177" t="s">
        <v>161</v>
      </c>
      <c r="I270" s="177" t="s">
        <v>161</v>
      </c>
      <c r="J270" s="177" t="s">
        <v>161</v>
      </c>
      <c r="K270" s="177" t="s">
        <v>161</v>
      </c>
      <c r="L270" s="177" t="s">
        <v>161</v>
      </c>
      <c r="M270" s="177" t="s">
        <v>161</v>
      </c>
      <c r="N270" s="177" t="s">
        <v>161</v>
      </c>
      <c r="O270" s="177" t="s">
        <v>161</v>
      </c>
      <c r="P270" s="177"/>
      <c r="Q270" s="177"/>
      <c r="R270" s="177"/>
      <c r="S270" s="177"/>
      <c r="T270" s="184" t="s">
        <v>171</v>
      </c>
      <c r="U270" s="377"/>
      <c r="V270" s="184" t="s">
        <v>171</v>
      </c>
      <c r="W270" s="336">
        <f>(+SUMIFS('[1]SIIF 30 de Junio 2026'!$P$4:$P$749,'[1]SIIF 30 de Junio 2026'!$A$4:$A$749,$B270,'[1]SIIF 30 de Junio 2026'!$B$4:$B$749,$C270,'[1]SIIF 30 de Junio 2026'!$C$4:$C$749,$D270,'[1]SIIF 30 de Junio 2026'!$D$4:$D$749,$E270,'[1]SIIF 30 de Junio 2026'!$E$4:$E$749,$F270,'[1]SIIF 30 de Junio 2026'!$F$4:$F$749,$G270,'[1]SIIF 30 de Junio 2026'!$G$4:$G$749,$H270,'[1]SIIF 30 de Junio 2026'!$H$4:$H$749,$I270,'[1]SIIF 30 de Junio 2026'!$I$4:$I$749,$J270,'[1]SIIF 30 de Junio 2026'!$J$4:$J$749,$K270,'[1]SIIF 30 de Junio 2026'!$K$4:$K$749,$L270,'[1]SIIF 30 de Junio 2026'!$L$4:$L$749,$M270,'[1]SIIF 30 de Junio 2026'!$M$4:$M$749,$N270,'[1]SIIF 30 de Junio 2026'!$N$4:$N$749,$O270)/1000000)</f>
        <v>0</v>
      </c>
      <c r="X270" s="336">
        <v>0</v>
      </c>
      <c r="Y270" s="334">
        <f>(+SUMIFS('[1]SIIF 30 de Junio 2026'!$R$4:$R$749,'[1]SIIF 30 de Junio 2026'!$A$4:$A$749,$B270,'[1]SIIF 30 de Junio 2026'!$B$4:$B$749,$C270,'[1]SIIF 30 de Junio 2026'!$C$4:$C$749,$D270,'[1]SIIF 30 de Junio 2026'!$D$4:$D$749,$E270,'[1]SIIF 30 de Junio 2026'!$E$4:$E$749,$F270,'[1]SIIF 30 de Junio 2026'!$F$4:$F$749,$G270,'[1]SIIF 30 de Junio 2026'!$G$4:$G$749,$H270,'[1]SIIF 30 de Junio 2026'!$H$4:$H$749,$I270,'[1]SIIF 30 de Junio 2026'!$I$4:$I$749,$J270,'[1]SIIF 30 de Junio 2026'!$J$4:$J$749,$K270,'[1]SIIF 30 de Junio 2026'!$K$4:$K$749,$L270,'[1]SIIF 30 de Junio 2026'!$L$4:$L$749,$M270,'[1]SIIF 30 de Junio 2026'!$M$4:$M$749,$N270,'[1]SIIF 30 de Junio 2026'!$N$4:$N$749,$O270)/1000000)</f>
        <v>0</v>
      </c>
      <c r="Z270" s="332"/>
      <c r="AA270" s="334">
        <f>(+SUMIFS('[1]SIIF 30 de Junio 2026'!$Q$4:$Q$749,'[1]SIIF 30 de Junio 2026'!$A$4:$A$749,$B270,'[1]SIIF 30 de Junio 2026'!$B$4:$B$749,$C270,'[1]SIIF 30 de Junio 2026'!$C$4:$C$749,$D270,'[1]SIIF 30 de Junio 2026'!$D$4:$D$749,$E270,'[1]SIIF 30 de Junio 2026'!$E$4:$E$749,$F270,'[1]SIIF 30 de Junio 2026'!$F$4:$F$749,$G270,'[1]SIIF 30 de Junio 2026'!$G$4:$G$749,$H270,'[1]SIIF 30 de Junio 2026'!$H$4:$H$749,$I270,'[1]SIIF 30 de Junio 2026'!$I$4:$I$749,$J270,'[1]SIIF 30 de Junio 2026'!$J$4:$J$749,$K270,'[1]SIIF 30 de Junio 2026'!$K$4:$K$749,$L270,'[1]SIIF 30 de Junio 2026'!$L$4:$L$749,$M270,'[1]SIIF 30 de Junio 2026'!$M$4:$M$749,$N270,'[1]SIIF 30 de Junio 2026'!$N$4:$N$749,$O270)/1000000)</f>
        <v>0</v>
      </c>
      <c r="AB270" s="334"/>
      <c r="AC270" s="332"/>
      <c r="AD270" s="397">
        <f>W270-Y270+AA270</f>
        <v>0</v>
      </c>
      <c r="AE270" s="336">
        <f>(+SUMIFS('[1]SIIF 30 de Junio 2026'!$T$4:$T$749,'[1]SIIF 30 de Junio 2026'!$A$4:$A$749,$B270,'[1]SIIF 30 de Junio 2026'!$B$4:$B$749,$C270,'[1]SIIF 30 de Junio 2026'!$C$4:$C$749,$D270,'[1]SIIF 30 de Junio 2026'!$D$4:$D$749,$E270,'[1]SIIF 30 de Junio 2026'!$E$4:$E$749,$F270,'[1]SIIF 30 de Junio 2026'!$F$4:$F$749,$G270,'[1]SIIF 30 de Junio 2026'!$G$4:$G$749,$H270,'[1]SIIF 30 de Junio 2026'!$H$4:$H$749,$I270,'[1]SIIF 30 de Junio 2026'!$I$4:$I$749,$J270,'[1]SIIF 30 de Junio 2026'!$J$4:$J$749,$K270,'[1]SIIF 30 de Junio 2026'!$K$4:$K$749,$L270,'[1]SIIF 30 de Junio 2026'!$L$4:$L$749,$M270,'[1]SIIF 30 de Junio 2026'!$M$4:$M$749,$N270,'[1]SIIF 30 de Junio 2026'!$N$4:$N$749,$O270)/1000000)</f>
        <v>0</v>
      </c>
      <c r="AF270" s="336"/>
      <c r="AG270" s="334">
        <f>AD270-AE270</f>
        <v>0</v>
      </c>
      <c r="AH270" s="399">
        <f>+SUMIFS('[1]SIIF 30 de Junio 2026'!$W$4:$W$749,'[1]SIIF 30 de Junio 2026'!$A$4:$A$749,$B270,'[1]SIIF 30 de Junio 2026'!$B$4:$B$749,$C270,'[1]SIIF 30 de Junio 2026'!$C$4:$C$749,$D270,'[1]SIIF 30 de Junio 2026'!$D$4:$D$749,$E270,'[1]SIIF 30 de Junio 2026'!$E$4:$E$749,$F270,'[1]SIIF 30 de Junio 2026'!$F$4:$F$749,$G270,'[1]SIIF 30 de Junio 2026'!$G$4:$G$749,$H270,'[1]SIIF 30 de Junio 2026'!$H$4:$H$749,$I270,'[1]SIIF 30 de Junio 2026'!$I$4:$I$749,$J270,'[1]SIIF 30 de Junio 2026'!$J$4:$J$749,$K270,'[1]SIIF 30 de Junio 2026'!$K$4:$K$749,$L270,'[1]SIIF 30 de Junio 2026'!$L$4:$L$749,$M270,'[1]SIIF 30 de Junio 2026'!$M$4:$M$749,$N270,'[1]SIIF 30 de Junio 2026'!$N$4:$N$749,$O270)/1000000</f>
        <v>0</v>
      </c>
      <c r="AI270" s="292" t="e">
        <f>+AH270/AD270</f>
        <v>#DIV/0!</v>
      </c>
      <c r="AJ270" s="180" t="e">
        <f>+AH270/AG270</f>
        <v>#DIV/0!</v>
      </c>
      <c r="AK270" s="185">
        <f>+SUMIFS('[1]Cierre Mes Anterior'!$W$4:$W$773,'[1]Cierre Mes Anterior'!$A$4:$A$773,$B270,'[1]Cierre Mes Anterior'!$B$4:$B$773,$C270,'[1]Cierre Mes Anterior'!$C$4:$C$773,$D270,'[1]Cierre Mes Anterior'!$D$4:$D$773,$E270,'[1]Cierre Mes Anterior'!$E$4:$E$773,$F270,'[1]Cierre Mes Anterior'!$F$4:$F$773,$G270,'[1]Cierre Mes Anterior'!$G$4:$G$773,$H270,'[1]Cierre Mes Anterior'!$H$4:$H$773,$I270,'[1]Cierre Mes Anterior'!$I$4:$I$773,$J270,'[1]Cierre Mes Anterior'!$J$4:$J$773,$K270,'[1]Cierre Mes Anterior'!$K$4:$K$773,$L270,'[1]Cierre Mes Anterior'!$L$4:$L$773,$M270,'[1]Cierre Mes Anterior'!$M$4:$M$773,$N270,'[1]Cierre Mes Anterior'!$N$4:$N$773,$O270)/1000000</f>
        <v>0</v>
      </c>
      <c r="AL270" s="172">
        <f>+AH270-AK270</f>
        <v>0</v>
      </c>
      <c r="AM270" s="166">
        <f t="shared" si="714"/>
        <v>0</v>
      </c>
      <c r="AN270" s="399">
        <f>+SUMIFS('[1]SIIF 30 de Junio 2026'!$X$4:$X$749,'[1]SIIF 30 de Junio 2026'!$A$4:$A$749,$B270,'[1]SIIF 30 de Junio 2026'!$B$4:$B$749,$C270,'[1]SIIF 30 de Junio 2026'!$C$4:$C$749,$D270,'[1]SIIF 30 de Junio 2026'!$D$4:$D$749,$E270,'[1]SIIF 30 de Junio 2026'!$E$4:$E$749,$F270,'[1]SIIF 30 de Junio 2026'!$F$4:$F$749,$G270,'[1]SIIF 30 de Junio 2026'!$G$4:$G$749,$H270,'[1]SIIF 30 de Junio 2026'!$H$4:$H$749,$I270,'[1]SIIF 30 de Junio 2026'!$I$4:$I$749,$J270,'[1]SIIF 30 de Junio 2026'!$J$4:$J$749,$K270,'[1]SIIF 30 de Junio 2026'!$K$4:$K$749,$L270,'[1]SIIF 30 de Junio 2026'!$L$4:$L$749,$M270,'[1]SIIF 30 de Junio 2026'!$M$4:$M$749,$N270,'[1]SIIF 30 de Junio 2026'!$N$4:$N$749,$O270)/1000000</f>
        <v>0</v>
      </c>
      <c r="AO270" s="173" t="e">
        <f>+AN270/AD270</f>
        <v>#DIV/0!</v>
      </c>
      <c r="AP270" s="182" t="e">
        <f>+AN270/AG270</f>
        <v>#DIV/0!</v>
      </c>
      <c r="AQ270" s="185">
        <f>+SUMIFS('[1]Cierre Mes Anterior'!$X$4:$X$773,'[1]Cierre Mes Anterior'!$A$4:$A$773,$B270,'[1]Cierre Mes Anterior'!$B$4:$B$773,$C270,'[1]Cierre Mes Anterior'!$C$4:$C$773,$D270,'[1]Cierre Mes Anterior'!$D$4:$D$773,$E270,'[1]Cierre Mes Anterior'!$E$4:$E$773,$F270,'[1]Cierre Mes Anterior'!$F$4:$F$773,$G270,'[1]Cierre Mes Anterior'!$G$4:$G$773,$H270,'[1]Cierre Mes Anterior'!$H$4:$H$773,$I270,'[1]Cierre Mes Anterior'!$I$4:$I$773,$J270,'[1]Cierre Mes Anterior'!$J$4:$J$773,$K270,'[1]Cierre Mes Anterior'!$K$4:$K$773,$L270,'[1]Cierre Mes Anterior'!$L$4:$L$773,$M270,'[1]Cierre Mes Anterior'!$M$4:$M$773,$N270,'[1]Cierre Mes Anterior'!$N$4:$N$773,$O270)/1000000</f>
        <v>0</v>
      </c>
      <c r="AR270" s="172">
        <f>+AN270-AQ270</f>
        <v>0</v>
      </c>
      <c r="AS270" s="166">
        <f t="shared" si="716"/>
        <v>0</v>
      </c>
      <c r="AT270" s="399">
        <f>+SUMIFS('[1]SIIF 30 de Junio 2026'!$Z$4:$Z$749,'[1]SIIF 30 de Junio 2026'!$A$4:$A$749,$B270,'[1]SIIF 30 de Junio 2026'!$B$4:$B$749,$C270,'[1]SIIF 30 de Junio 2026'!$C$4:$C$749,$D270,'[1]SIIF 30 de Junio 2026'!$D$4:$D$749,$E270,'[1]SIIF 30 de Junio 2026'!$E$4:$E$749,$F270,'[1]SIIF 30 de Junio 2026'!$F$4:$F$749,$G270,'[1]SIIF 30 de Junio 2026'!$G$4:$G$749,$H270,'[1]SIIF 30 de Junio 2026'!$H$4:$H$749,$I270,'[1]SIIF 30 de Junio 2026'!$I$4:$I$749,$J270,'[1]SIIF 30 de Junio 2026'!$J$4:$J$749,$K270,'[1]SIIF 30 de Junio 2026'!$K$4:$K$749,$L270,'[1]SIIF 30 de Junio 2026'!$L$4:$L$749,$M270,'[1]SIIF 30 de Junio 2026'!$M$4:$M$749,$N270,'[1]SIIF 30 de Junio 2026'!$N$4:$N$749,$O270)/1000000</f>
        <v>0</v>
      </c>
      <c r="AU270" s="173" t="e">
        <f>+AT270/AD270</f>
        <v>#DIV/0!</v>
      </c>
      <c r="AV270" s="397">
        <f>+AD270-AH270</f>
        <v>0</v>
      </c>
      <c r="AW270" s="332">
        <f>+AH270-AN270</f>
        <v>0</v>
      </c>
      <c r="AX270" s="333">
        <f t="shared" si="726"/>
        <v>0</v>
      </c>
      <c r="AY270" s="334">
        <f>+AG270-AH270</f>
        <v>0</v>
      </c>
      <c r="AZ270" s="186">
        <f>AD270*AS270</f>
        <v>0</v>
      </c>
      <c r="BA270" s="168">
        <f>IF(AND(AZ270=0,AN270&gt;AZ270),1,IFERROR(AN270/AZ270,1))</f>
        <v>1</v>
      </c>
      <c r="BC270" s="308"/>
      <c r="BD270" s="308"/>
      <c r="BE270" s="308"/>
      <c r="BF270" s="308"/>
      <c r="BG270" s="308"/>
      <c r="BH270" s="308"/>
      <c r="BI270" s="308"/>
      <c r="BJ270" s="308"/>
      <c r="BK270" s="308"/>
      <c r="BL270" s="308"/>
      <c r="BM270" s="308"/>
      <c r="BN270" s="308"/>
      <c r="BP270" s="308"/>
      <c r="BQ270" s="308"/>
      <c r="BR270" s="308"/>
      <c r="BS270" s="308"/>
      <c r="BT270" s="308"/>
      <c r="BU270" s="308"/>
      <c r="BV270" s="308"/>
      <c r="BW270" s="308"/>
      <c r="BX270" s="308"/>
      <c r="BY270" s="308"/>
      <c r="BZ270" s="308"/>
      <c r="CA270" s="308"/>
      <c r="CC270" s="452">
        <f t="shared" si="727"/>
        <v>0</v>
      </c>
      <c r="CD270" s="452">
        <f t="shared" si="727"/>
        <v>0</v>
      </c>
      <c r="CE270" s="452">
        <f t="shared" si="727"/>
        <v>0</v>
      </c>
      <c r="CF270" s="452">
        <f t="shared" si="727"/>
        <v>0</v>
      </c>
      <c r="CG270" s="452">
        <f t="shared" si="727"/>
        <v>0</v>
      </c>
      <c r="CH270" s="452">
        <f t="shared" si="727"/>
        <v>0</v>
      </c>
      <c r="CI270" s="452">
        <f t="shared" si="727"/>
        <v>0</v>
      </c>
      <c r="CJ270" s="452">
        <f t="shared" si="727"/>
        <v>0</v>
      </c>
      <c r="CK270" s="452">
        <f t="shared" si="727"/>
        <v>0</v>
      </c>
      <c r="CL270" s="452">
        <f t="shared" si="727"/>
        <v>0</v>
      </c>
      <c r="CM270" s="452">
        <f t="shared" si="727"/>
        <v>0</v>
      </c>
      <c r="CN270" s="452">
        <f t="shared" si="727"/>
        <v>0</v>
      </c>
      <c r="CP270" s="453">
        <f t="shared" si="728"/>
        <v>0</v>
      </c>
      <c r="CQ270" s="453">
        <f t="shared" si="728"/>
        <v>0</v>
      </c>
      <c r="CR270" s="453">
        <f t="shared" si="728"/>
        <v>0</v>
      </c>
      <c r="CS270" s="453">
        <f t="shared" si="728"/>
        <v>0</v>
      </c>
      <c r="CT270" s="453">
        <f t="shared" si="728"/>
        <v>0</v>
      </c>
      <c r="CU270" s="453">
        <f t="shared" si="728"/>
        <v>0</v>
      </c>
      <c r="CV270" s="453">
        <f t="shared" si="728"/>
        <v>0</v>
      </c>
      <c r="CW270" s="453">
        <f t="shared" si="728"/>
        <v>0</v>
      </c>
      <c r="CX270" s="453">
        <f t="shared" si="728"/>
        <v>0</v>
      </c>
      <c r="CY270" s="453">
        <f t="shared" si="728"/>
        <v>0</v>
      </c>
      <c r="CZ270" s="453">
        <f t="shared" si="728"/>
        <v>0</v>
      </c>
      <c r="DA270" s="453">
        <f t="shared" si="728"/>
        <v>0</v>
      </c>
      <c r="DC270" s="476"/>
      <c r="DD270" s="476"/>
      <c r="DE270" s="476"/>
      <c r="DF270" s="476"/>
      <c r="DG270" s="476"/>
      <c r="DH270" s="476"/>
      <c r="DI270" s="476"/>
      <c r="DJ270" s="476"/>
      <c r="DK270" s="476"/>
      <c r="DL270" s="476"/>
      <c r="DM270" s="476"/>
      <c r="DN270" s="476"/>
      <c r="DP270" s="476"/>
      <c r="DQ270" s="476"/>
      <c r="DR270" s="476"/>
      <c r="DS270" s="476"/>
      <c r="DT270" s="476"/>
      <c r="DU270" s="476"/>
      <c r="DV270" s="476"/>
      <c r="DW270" s="476"/>
      <c r="DX270" s="476"/>
      <c r="DY270" s="476"/>
      <c r="DZ270" s="476"/>
      <c r="EA270" s="476"/>
      <c r="EC270" s="476">
        <v>1000000</v>
      </c>
      <c r="ED270" s="476">
        <v>1000000</v>
      </c>
      <c r="EE270" s="476">
        <v>1000000</v>
      </c>
      <c r="EF270" s="476">
        <v>1000000</v>
      </c>
      <c r="EG270" s="476">
        <v>1000000</v>
      </c>
      <c r="EH270" s="476">
        <v>1000000</v>
      </c>
      <c r="EI270" s="476">
        <v>1000000</v>
      </c>
      <c r="EJ270" s="476">
        <v>1000000</v>
      </c>
      <c r="EK270" s="476">
        <v>1000000</v>
      </c>
      <c r="EL270" s="476">
        <v>1000000</v>
      </c>
      <c r="EM270" s="476">
        <v>1000000</v>
      </c>
      <c r="EN270" s="476">
        <v>1000000</v>
      </c>
      <c r="EP270" s="476">
        <v>1000000</v>
      </c>
      <c r="EQ270" s="476">
        <v>1000000</v>
      </c>
      <c r="ER270" s="476">
        <v>1000000</v>
      </c>
      <c r="ES270" s="476">
        <v>1000000</v>
      </c>
      <c r="ET270" s="476">
        <v>1000000</v>
      </c>
      <c r="EU270" s="476">
        <v>1000000</v>
      </c>
      <c r="EV270" s="476">
        <v>1000000</v>
      </c>
      <c r="EW270" s="476">
        <v>1000000</v>
      </c>
      <c r="EX270" s="476">
        <v>1000000</v>
      </c>
      <c r="EY270" s="476">
        <v>1000000</v>
      </c>
      <c r="EZ270" s="476">
        <v>1000000</v>
      </c>
      <c r="FA270" s="476">
        <v>1000000</v>
      </c>
    </row>
    <row r="271" spans="1:157" ht="21.75" customHeight="1" thickBot="1">
      <c r="A271" s="177"/>
      <c r="B271" s="161" t="s">
        <v>195</v>
      </c>
      <c r="C271" s="1" t="s">
        <v>196</v>
      </c>
      <c r="D271" s="177" t="s">
        <v>208</v>
      </c>
      <c r="E271" s="177" t="s">
        <v>169</v>
      </c>
      <c r="F271" s="177" t="s">
        <v>161</v>
      </c>
      <c r="G271" s="177" t="s">
        <v>161</v>
      </c>
      <c r="H271" s="177" t="s">
        <v>161</v>
      </c>
      <c r="I271" s="177" t="s">
        <v>161</v>
      </c>
      <c r="J271" s="177" t="s">
        <v>161</v>
      </c>
      <c r="K271" s="177" t="s">
        <v>161</v>
      </c>
      <c r="L271" s="177" t="s">
        <v>161</v>
      </c>
      <c r="M271" s="177" t="s">
        <v>161</v>
      </c>
      <c r="N271" s="177" t="s">
        <v>161</v>
      </c>
      <c r="O271" s="177" t="s">
        <v>161</v>
      </c>
      <c r="P271" s="177"/>
      <c r="Q271" s="177"/>
      <c r="R271" s="177"/>
      <c r="S271" s="177"/>
      <c r="T271" s="184" t="s">
        <v>172</v>
      </c>
      <c r="U271" s="377"/>
      <c r="V271" s="184" t="s">
        <v>172</v>
      </c>
      <c r="W271" s="336">
        <f>(+SUMIFS('[1]SIIF 30 de Junio 2026'!$P$4:$P$749,'[1]SIIF 30 de Junio 2026'!$A$4:$A$749,$B271,'[1]SIIF 30 de Junio 2026'!$B$4:$B$749,$C271,'[1]SIIF 30 de Junio 2026'!$C$4:$C$749,$D271,'[1]SIIF 30 de Junio 2026'!$D$4:$D$749,$E271,'[1]SIIF 30 de Junio 2026'!$E$4:$E$749,$F271,'[1]SIIF 30 de Junio 2026'!$F$4:$F$749,$G271,'[1]SIIF 30 de Junio 2026'!$G$4:$G$749,$H271,'[1]SIIF 30 de Junio 2026'!$H$4:$H$749,$I271,'[1]SIIF 30 de Junio 2026'!$I$4:$I$749,$J271,'[1]SIIF 30 de Junio 2026'!$J$4:$J$749,$K271,'[1]SIIF 30 de Junio 2026'!$K$4:$K$749,$L271,'[1]SIIF 30 de Junio 2026'!$L$4:$L$749,$M271,'[1]SIIF 30 de Junio 2026'!$M$4:$M$749,$N271,'[1]SIIF 30 de Junio 2026'!$N$4:$N$749,$O271)/1000000)</f>
        <v>0</v>
      </c>
      <c r="X271" s="336">
        <v>0</v>
      </c>
      <c r="Y271" s="334">
        <f>(+SUMIFS('[1]SIIF 30 de Junio 2026'!$R$4:$R$749,'[1]SIIF 30 de Junio 2026'!$A$4:$A$749,$B271,'[1]SIIF 30 de Junio 2026'!$B$4:$B$749,$C271,'[1]SIIF 30 de Junio 2026'!$C$4:$C$749,$D271,'[1]SIIF 30 de Junio 2026'!$D$4:$D$749,$E271,'[1]SIIF 30 de Junio 2026'!$E$4:$E$749,$F271,'[1]SIIF 30 de Junio 2026'!$F$4:$F$749,$G271,'[1]SIIF 30 de Junio 2026'!$G$4:$G$749,$H271,'[1]SIIF 30 de Junio 2026'!$H$4:$H$749,$I271,'[1]SIIF 30 de Junio 2026'!$I$4:$I$749,$J271,'[1]SIIF 30 de Junio 2026'!$J$4:$J$749,$K271,'[1]SIIF 30 de Junio 2026'!$K$4:$K$749,$L271,'[1]SIIF 30 de Junio 2026'!$L$4:$L$749,$M271,'[1]SIIF 30 de Junio 2026'!$M$4:$M$749,$N271,'[1]SIIF 30 de Junio 2026'!$N$4:$N$749,$O271)/1000000)</f>
        <v>0</v>
      </c>
      <c r="Z271" s="332"/>
      <c r="AA271" s="334">
        <f>(+SUMIFS('[1]SIIF 30 de Junio 2026'!$Q$4:$Q$749,'[1]SIIF 30 de Junio 2026'!$A$4:$A$749,$B271,'[1]SIIF 30 de Junio 2026'!$B$4:$B$749,$C271,'[1]SIIF 30 de Junio 2026'!$C$4:$C$749,$D271,'[1]SIIF 30 de Junio 2026'!$D$4:$D$749,$E271,'[1]SIIF 30 de Junio 2026'!$E$4:$E$749,$F271,'[1]SIIF 30 de Junio 2026'!$F$4:$F$749,$G271,'[1]SIIF 30 de Junio 2026'!$G$4:$G$749,$H271,'[1]SIIF 30 de Junio 2026'!$H$4:$H$749,$I271,'[1]SIIF 30 de Junio 2026'!$I$4:$I$749,$J271,'[1]SIIF 30 de Junio 2026'!$J$4:$J$749,$K271,'[1]SIIF 30 de Junio 2026'!$K$4:$K$749,$L271,'[1]SIIF 30 de Junio 2026'!$L$4:$L$749,$M271,'[1]SIIF 30 de Junio 2026'!$M$4:$M$749,$N271,'[1]SIIF 30 de Junio 2026'!$N$4:$N$749,$O271)/1000000)</f>
        <v>0</v>
      </c>
      <c r="AB271" s="336"/>
      <c r="AC271" s="332"/>
      <c r="AD271" s="397">
        <f>W271-Y271+AA271</f>
        <v>0</v>
      </c>
      <c r="AE271" s="336">
        <f>(+SUMIFS('[1]SIIF 30 de Junio 2026'!$T$4:$T$749,'[1]SIIF 30 de Junio 2026'!$A$4:$A$749,$B271,'[1]SIIF 30 de Junio 2026'!$B$4:$B$749,$C271,'[1]SIIF 30 de Junio 2026'!$C$4:$C$749,$D271,'[1]SIIF 30 de Junio 2026'!$D$4:$D$749,$E271,'[1]SIIF 30 de Junio 2026'!$E$4:$E$749,$F271,'[1]SIIF 30 de Junio 2026'!$F$4:$F$749,$G271,'[1]SIIF 30 de Junio 2026'!$G$4:$G$749,$H271,'[1]SIIF 30 de Junio 2026'!$H$4:$H$749,$I271,'[1]SIIF 30 de Junio 2026'!$I$4:$I$749,$J271,'[1]SIIF 30 de Junio 2026'!$J$4:$J$749,$K271,'[1]SIIF 30 de Junio 2026'!$K$4:$K$749,$L271,'[1]SIIF 30 de Junio 2026'!$L$4:$L$749,$M271,'[1]SIIF 30 de Junio 2026'!$M$4:$M$749,$N271,'[1]SIIF 30 de Junio 2026'!$N$4:$N$749,$O271)/1000000)</f>
        <v>0</v>
      </c>
      <c r="AF271" s="336">
        <f>(+SUMIFS('[1]SIIF 30 de Junio 2026'!$U$4:$U$749,'[1]SIIF 30 de Junio 2026'!$A$4:$A$749,$B271,'[1]SIIF 30 de Junio 2026'!$B$4:$B$749,$C271,'[1]SIIF 30 de Junio 2026'!$C$4:$C$749,$D271,'[1]SIIF 30 de Junio 2026'!$D$4:$D$749,$E271,'[1]SIIF 30 de Junio 2026'!$E$4:$E$749,$F271,'[1]SIIF 30 de Junio 2026'!$F$4:$F$749,$G271,'[1]SIIF 30 de Junio 2026'!$G$4:$G$749,$H271,'[1]SIIF 30 de Junio 2026'!$H$4:$H$749,$I271,'[1]SIIF 30 de Junio 2026'!$I$4:$I$749,$J271,'[1]SIIF 30 de Junio 2026'!$J$4:$J$749,$K271,'[1]SIIF 30 de Junio 2026'!$K$4:$K$749,$L271,'[1]SIIF 30 de Junio 2026'!$L$4:$L$749,$M271,'[1]SIIF 30 de Junio 2026'!$M$4:$M$749,$N271,'[1]SIIF 30 de Junio 2026'!$N$4:$N$749,$O271)/1000000)</f>
        <v>0</v>
      </c>
      <c r="AG271" s="334">
        <f>AD271-AE271</f>
        <v>0</v>
      </c>
      <c r="AH271" s="399">
        <f>+SUMIFS('[1]SIIF 30 de Junio 2026'!$W$4:$W$749,'[1]SIIF 30 de Junio 2026'!$A$4:$A$749,$B271,'[1]SIIF 30 de Junio 2026'!$B$4:$B$749,$C271,'[1]SIIF 30 de Junio 2026'!$C$4:$C$749,$D271,'[1]SIIF 30 de Junio 2026'!$D$4:$D$749,$E271,'[1]SIIF 30 de Junio 2026'!$E$4:$E$749,$F271,'[1]SIIF 30 de Junio 2026'!$F$4:$F$749,$G271,'[1]SIIF 30 de Junio 2026'!$G$4:$G$749,$H271,'[1]SIIF 30 de Junio 2026'!$H$4:$H$749,$I271,'[1]SIIF 30 de Junio 2026'!$I$4:$I$749,$J271,'[1]SIIF 30 de Junio 2026'!$J$4:$J$749,$K271,'[1]SIIF 30 de Junio 2026'!$K$4:$K$749,$L271,'[1]SIIF 30 de Junio 2026'!$L$4:$L$749,$M271,'[1]SIIF 30 de Junio 2026'!$M$4:$M$749,$N271,'[1]SIIF 30 de Junio 2026'!$N$4:$N$749,$O271)/1000000</f>
        <v>0</v>
      </c>
      <c r="AI271" s="171">
        <f>IFERROR(AH271/AD271,0)</f>
        <v>0</v>
      </c>
      <c r="AJ271" s="180" t="e">
        <f>+AH271/AG271</f>
        <v>#DIV/0!</v>
      </c>
      <c r="AK271" s="240">
        <f>INDEX(CC271:CN271,MATCH($W$1,$CC$86:$CN$86,0))</f>
        <v>0</v>
      </c>
      <c r="AL271" s="172">
        <f>+AH271-AK271</f>
        <v>0</v>
      </c>
      <c r="AM271" s="166">
        <f t="shared" si="714"/>
        <v>0</v>
      </c>
      <c r="AN271" s="397">
        <f>+SUMIFS('[1]SIIF 30 de Junio 2026'!$X$4:$X$749,'[1]SIIF 30 de Junio 2026'!$A$4:$A$749,$B271,'[1]SIIF 30 de Junio 2026'!$B$4:$B$749,$C271,'[1]SIIF 30 de Junio 2026'!$C$4:$C$749,$D271,'[1]SIIF 30 de Junio 2026'!$D$4:$D$749,$E271,'[1]SIIF 30 de Junio 2026'!$E$4:$E$749,$F271,'[1]SIIF 30 de Junio 2026'!$F$4:$F$749,$G271,'[1]SIIF 30 de Junio 2026'!$G$4:$G$749,$H271,'[1]SIIF 30 de Junio 2026'!$H$4:$H$749,$I271,'[1]SIIF 30 de Junio 2026'!$I$4:$I$749,$J271,'[1]SIIF 30 de Junio 2026'!$J$4:$J$749,$K271,'[1]SIIF 30 de Junio 2026'!$K$4:$K$749,$L271,'[1]SIIF 30 de Junio 2026'!$L$4:$L$749,$M271,'[1]SIIF 30 de Junio 2026'!$M$4:$M$749,$N271,'[1]SIIF 30 de Junio 2026'!$N$4:$N$749,$O271)/1000000</f>
        <v>0</v>
      </c>
      <c r="AO271" s="173">
        <f>IFERROR(AN271/AD271,0)</f>
        <v>0</v>
      </c>
      <c r="AP271" s="182" t="e">
        <f>+AN271/AG271</f>
        <v>#DIV/0!</v>
      </c>
      <c r="AQ271" s="240">
        <f>INDEX(CP271:DA271,MATCH($W$1,$CP$86:$DA$86,0))</f>
        <v>0</v>
      </c>
      <c r="AR271" s="172">
        <f>+AN271-AQ271</f>
        <v>0</v>
      </c>
      <c r="AS271" s="166">
        <f t="shared" si="716"/>
        <v>0</v>
      </c>
      <c r="AT271" s="397">
        <f>+SUMIFS('[1]SIIF 30 de Junio 2026'!$Z$4:$Z$749,'[1]SIIF 30 de Junio 2026'!$A$4:$A$749,$B271,'[1]SIIF 30 de Junio 2026'!$B$4:$B$749,$C271,'[1]SIIF 30 de Junio 2026'!$C$4:$C$749,$D271,'[1]SIIF 30 de Junio 2026'!$D$4:$D$749,$E271,'[1]SIIF 30 de Junio 2026'!$E$4:$E$749,$F271,'[1]SIIF 30 de Junio 2026'!$F$4:$F$749,$G271,'[1]SIIF 30 de Junio 2026'!$G$4:$G$749,$H271,'[1]SIIF 30 de Junio 2026'!$H$4:$H$749,$I271,'[1]SIIF 30 de Junio 2026'!$I$4:$I$749,$J271,'[1]SIIF 30 de Junio 2026'!$J$4:$J$749,$K271,'[1]SIIF 30 de Junio 2026'!$K$4:$K$749,$L271,'[1]SIIF 30 de Junio 2026'!$L$4:$L$749,$M271,'[1]SIIF 30 de Junio 2026'!$M$4:$M$749,$N271,'[1]SIIF 30 de Junio 2026'!$N$4:$N$749,$O271)/1000000</f>
        <v>0</v>
      </c>
      <c r="AU271" s="173">
        <f>IFERROR(AT271/AD271,0)</f>
        <v>0</v>
      </c>
      <c r="AV271" s="397">
        <f>+AD271-AH271</f>
        <v>0</v>
      </c>
      <c r="AW271" s="332">
        <f>+AH271-AN271</f>
        <v>0</v>
      </c>
      <c r="AX271" s="333">
        <f t="shared" si="726"/>
        <v>0</v>
      </c>
      <c r="AY271" s="334">
        <f>+AG271-AH271</f>
        <v>0</v>
      </c>
      <c r="AZ271" s="186">
        <f>AD271*AS271</f>
        <v>0</v>
      </c>
      <c r="BA271" s="168">
        <f>IF(AND(AZ271=0,AN271&gt;AZ271),1,IFERROR(AN271/AZ271,1))</f>
        <v>1</v>
      </c>
      <c r="BC271" s="308">
        <v>0</v>
      </c>
      <c r="BD271" s="308">
        <v>0</v>
      </c>
      <c r="BE271" s="308">
        <v>0</v>
      </c>
      <c r="BF271" s="308">
        <v>0</v>
      </c>
      <c r="BG271" s="308">
        <v>0</v>
      </c>
      <c r="BH271" s="308">
        <v>0</v>
      </c>
      <c r="BI271" s="308">
        <v>0</v>
      </c>
      <c r="BJ271" s="308">
        <v>0</v>
      </c>
      <c r="BK271" s="308">
        <v>0</v>
      </c>
      <c r="BL271" s="308">
        <v>0</v>
      </c>
      <c r="BM271" s="308">
        <v>0</v>
      </c>
      <c r="BN271" s="308">
        <v>0</v>
      </c>
      <c r="BP271" s="308">
        <v>0</v>
      </c>
      <c r="BQ271" s="308">
        <v>0</v>
      </c>
      <c r="BR271" s="308">
        <v>0</v>
      </c>
      <c r="BS271" s="308">
        <v>0</v>
      </c>
      <c r="BT271" s="308">
        <v>0</v>
      </c>
      <c r="BU271" s="308">
        <v>0</v>
      </c>
      <c r="BV271" s="308">
        <v>0</v>
      </c>
      <c r="BW271" s="308">
        <v>0</v>
      </c>
      <c r="BX271" s="308">
        <v>0</v>
      </c>
      <c r="BY271" s="308">
        <v>0</v>
      </c>
      <c r="BZ271" s="308">
        <v>0</v>
      </c>
      <c r="CA271" s="308">
        <v>0</v>
      </c>
      <c r="CC271" s="452">
        <f t="shared" si="727"/>
        <v>0</v>
      </c>
      <c r="CD271" s="452">
        <f t="shared" si="727"/>
        <v>0</v>
      </c>
      <c r="CE271" s="452">
        <f t="shared" si="727"/>
        <v>0</v>
      </c>
      <c r="CF271" s="452">
        <f t="shared" si="727"/>
        <v>0</v>
      </c>
      <c r="CG271" s="452">
        <f t="shared" si="727"/>
        <v>0</v>
      </c>
      <c r="CH271" s="452">
        <f t="shared" si="727"/>
        <v>0</v>
      </c>
      <c r="CI271" s="452">
        <f t="shared" si="727"/>
        <v>0</v>
      </c>
      <c r="CJ271" s="452">
        <f t="shared" si="727"/>
        <v>0</v>
      </c>
      <c r="CK271" s="452">
        <f t="shared" si="727"/>
        <v>0</v>
      </c>
      <c r="CL271" s="452">
        <f t="shared" si="727"/>
        <v>0</v>
      </c>
      <c r="CM271" s="452">
        <f t="shared" si="727"/>
        <v>0</v>
      </c>
      <c r="CN271" s="452">
        <f t="shared" si="727"/>
        <v>0</v>
      </c>
      <c r="CP271" s="453">
        <f t="shared" si="728"/>
        <v>0</v>
      </c>
      <c r="CQ271" s="453">
        <f t="shared" si="728"/>
        <v>0</v>
      </c>
      <c r="CR271" s="453">
        <f t="shared" si="728"/>
        <v>0</v>
      </c>
      <c r="CS271" s="453">
        <f t="shared" si="728"/>
        <v>0</v>
      </c>
      <c r="CT271" s="453">
        <f t="shared" si="728"/>
        <v>0</v>
      </c>
      <c r="CU271" s="453">
        <f t="shared" si="728"/>
        <v>0</v>
      </c>
      <c r="CV271" s="453">
        <f t="shared" si="728"/>
        <v>0</v>
      </c>
      <c r="CW271" s="453">
        <f t="shared" si="728"/>
        <v>0</v>
      </c>
      <c r="CX271" s="453">
        <f t="shared" si="728"/>
        <v>0</v>
      </c>
      <c r="CY271" s="453">
        <f t="shared" si="728"/>
        <v>0</v>
      </c>
      <c r="CZ271" s="453">
        <f t="shared" si="728"/>
        <v>0</v>
      </c>
      <c r="DA271" s="453">
        <f t="shared" si="728"/>
        <v>0</v>
      </c>
      <c r="DC271" s="476">
        <v>0</v>
      </c>
      <c r="DD271" s="476">
        <v>0</v>
      </c>
      <c r="DE271" s="476">
        <v>0</v>
      </c>
      <c r="DF271" s="476">
        <v>0</v>
      </c>
      <c r="DG271" s="476">
        <v>0</v>
      </c>
      <c r="DH271" s="476">
        <v>0</v>
      </c>
      <c r="DI271" s="476">
        <v>0</v>
      </c>
      <c r="DJ271" s="476">
        <v>0</v>
      </c>
      <c r="DK271" s="476">
        <v>0</v>
      </c>
      <c r="DL271" s="476">
        <v>0</v>
      </c>
      <c r="DM271" s="476">
        <v>0</v>
      </c>
      <c r="DN271" s="476">
        <v>0</v>
      </c>
      <c r="DP271" s="476">
        <v>0</v>
      </c>
      <c r="DQ271" s="476">
        <v>0</v>
      </c>
      <c r="DR271" s="476">
        <v>0</v>
      </c>
      <c r="DS271" s="476">
        <v>0</v>
      </c>
      <c r="DT271" s="476">
        <v>0</v>
      </c>
      <c r="DU271" s="476">
        <v>0</v>
      </c>
      <c r="DV271" s="476">
        <v>0</v>
      </c>
      <c r="DW271" s="476">
        <v>0</v>
      </c>
      <c r="DX271" s="476">
        <v>0</v>
      </c>
      <c r="DY271" s="476">
        <v>0</v>
      </c>
      <c r="DZ271" s="476">
        <v>0</v>
      </c>
      <c r="EA271" s="476">
        <v>0</v>
      </c>
      <c r="EC271" s="476">
        <v>1000000</v>
      </c>
      <c r="ED271" s="476">
        <v>1000000</v>
      </c>
      <c r="EE271" s="476">
        <v>1000000</v>
      </c>
      <c r="EF271" s="476">
        <v>1000000</v>
      </c>
      <c r="EG271" s="476">
        <v>1000000</v>
      </c>
      <c r="EH271" s="476">
        <v>1000000</v>
      </c>
      <c r="EI271" s="476">
        <v>1000000</v>
      </c>
      <c r="EJ271" s="476">
        <v>1000000</v>
      </c>
      <c r="EK271" s="476">
        <v>1000000</v>
      </c>
      <c r="EL271" s="476">
        <v>1000000</v>
      </c>
      <c r="EM271" s="476">
        <v>1000000</v>
      </c>
      <c r="EN271" s="476">
        <v>1000000</v>
      </c>
      <c r="EP271" s="476">
        <v>1000000</v>
      </c>
      <c r="EQ271" s="476">
        <v>1000000</v>
      </c>
      <c r="ER271" s="476">
        <v>1000000</v>
      </c>
      <c r="ES271" s="476">
        <v>1000000</v>
      </c>
      <c r="ET271" s="476">
        <v>1000000</v>
      </c>
      <c r="EU271" s="476">
        <v>1000000</v>
      </c>
      <c r="EV271" s="476">
        <v>1000000</v>
      </c>
      <c r="EW271" s="476">
        <v>1000000</v>
      </c>
      <c r="EX271" s="476">
        <v>1000000</v>
      </c>
      <c r="EY271" s="476">
        <v>1000000</v>
      </c>
      <c r="EZ271" s="476">
        <v>1000000</v>
      </c>
      <c r="FA271" s="476">
        <v>1000000</v>
      </c>
    </row>
    <row r="272" spans="1:157" ht="22.5" customHeight="1" thickBot="1">
      <c r="B272" s="161" t="s">
        <v>195</v>
      </c>
      <c r="C272" s="1" t="s">
        <v>196</v>
      </c>
      <c r="D272" s="1" t="s">
        <v>161</v>
      </c>
      <c r="E272" s="1" t="s">
        <v>173</v>
      </c>
      <c r="F272" s="1" t="s">
        <v>161</v>
      </c>
      <c r="G272" s="1" t="s">
        <v>161</v>
      </c>
      <c r="H272" s="1" t="s">
        <v>161</v>
      </c>
      <c r="I272" s="1" t="s">
        <v>161</v>
      </c>
      <c r="J272" s="1" t="s">
        <v>161</v>
      </c>
      <c r="K272" s="1" t="s">
        <v>161</v>
      </c>
      <c r="L272" s="1" t="s">
        <v>161</v>
      </c>
      <c r="M272" s="1" t="s">
        <v>161</v>
      </c>
      <c r="N272" s="1" t="s">
        <v>161</v>
      </c>
      <c r="O272" s="1" t="s">
        <v>161</v>
      </c>
      <c r="T272" s="152" t="s">
        <v>174</v>
      </c>
      <c r="U272" s="384"/>
      <c r="V272" s="152" t="s">
        <v>174</v>
      </c>
      <c r="W272" s="335">
        <f>W288</f>
        <v>80000</v>
      </c>
      <c r="X272" s="335">
        <f t="shared" ref="X272:AC272" si="734">X288</f>
        <v>0</v>
      </c>
      <c r="Y272" s="335">
        <f t="shared" si="734"/>
        <v>0</v>
      </c>
      <c r="Z272" s="335">
        <f t="shared" si="734"/>
        <v>0</v>
      </c>
      <c r="AA272" s="335">
        <f t="shared" si="734"/>
        <v>0</v>
      </c>
      <c r="AB272" s="335">
        <f t="shared" si="734"/>
        <v>0</v>
      </c>
      <c r="AC272" s="335">
        <f t="shared" si="734"/>
        <v>0</v>
      </c>
      <c r="AD272" s="335">
        <f>AD288</f>
        <v>80000</v>
      </c>
      <c r="AE272" s="335">
        <f t="shared" ref="AE272:AG272" si="735">AE288</f>
        <v>0</v>
      </c>
      <c r="AF272" s="335">
        <f t="shared" si="735"/>
        <v>79156.904635790008</v>
      </c>
      <c r="AG272" s="335">
        <f t="shared" si="735"/>
        <v>843.09536420999996</v>
      </c>
      <c r="AH272" s="398">
        <f>AH288</f>
        <v>49776.68315959</v>
      </c>
      <c r="AI272" s="163">
        <f>+AH272/AD272</f>
        <v>0.62220853949487498</v>
      </c>
      <c r="AJ272" s="220"/>
      <c r="AK272" s="398">
        <f>AK288</f>
        <v>43760.338157599996</v>
      </c>
      <c r="AL272" s="398">
        <f>AL288</f>
        <v>6016.345001990001</v>
      </c>
      <c r="AM272" s="166">
        <f t="shared" si="714"/>
        <v>0.54700422696999995</v>
      </c>
      <c r="AN272" s="398">
        <f>AN288</f>
        <v>16211.874673759999</v>
      </c>
      <c r="AO272" s="179">
        <f>+AN272/AD272</f>
        <v>0.20264843342200001</v>
      </c>
      <c r="AP272" s="212"/>
      <c r="AQ272" s="335">
        <f>AQ288</f>
        <v>20416.587466200002</v>
      </c>
      <c r="AR272" s="335">
        <f>AR288</f>
        <v>-4204.7127924399992</v>
      </c>
      <c r="AS272" s="166">
        <f t="shared" si="716"/>
        <v>0.2552073433275</v>
      </c>
      <c r="AT272" s="398">
        <f>AT288</f>
        <v>15940.306258760002</v>
      </c>
      <c r="AU272" s="179">
        <f>+AT272/AD272</f>
        <v>0.19925382823450002</v>
      </c>
      <c r="AV272" s="398">
        <f>AV288</f>
        <v>30223.31684041</v>
      </c>
      <c r="AW272" s="335">
        <f>AW288</f>
        <v>33564.808485829999</v>
      </c>
      <c r="AX272" s="337">
        <f>AX288</f>
        <v>63788.125326239999</v>
      </c>
      <c r="AY272" s="361"/>
      <c r="AZ272" s="183">
        <f>AZ288</f>
        <v>20416.587466211309</v>
      </c>
      <c r="BA272" s="168">
        <f t="shared" si="718"/>
        <v>0.79405408472841255</v>
      </c>
      <c r="BC272" s="466">
        <f>CC272/$AD$272</f>
        <v>0.16478028241875001</v>
      </c>
      <c r="BD272" s="466">
        <f t="shared" ref="BD272:BN272" si="736">CD272/$AD$272</f>
        <v>0.30170351911650001</v>
      </c>
      <c r="BE272" s="466">
        <f t="shared" si="736"/>
        <v>0.33009761495175005</v>
      </c>
      <c r="BF272" s="466">
        <f t="shared" si="736"/>
        <v>0.39241879528699997</v>
      </c>
      <c r="BG272" s="466">
        <f t="shared" si="736"/>
        <v>0.43654602044724999</v>
      </c>
      <c r="BH272" s="466">
        <f t="shared" si="736"/>
        <v>0.54700422696999995</v>
      </c>
      <c r="BI272" s="466">
        <f t="shared" si="736"/>
        <v>0.7025404098177499</v>
      </c>
      <c r="BJ272" s="466">
        <f t="shared" si="736"/>
        <v>0.79844654674674997</v>
      </c>
      <c r="BK272" s="466">
        <f t="shared" si="736"/>
        <v>0.87137742636950011</v>
      </c>
      <c r="BL272" s="466">
        <f t="shared" si="736"/>
        <v>0.92896696474224993</v>
      </c>
      <c r="BM272" s="466">
        <f t="shared" si="736"/>
        <v>0.97312028586499999</v>
      </c>
      <c r="BN272" s="466">
        <f t="shared" si="736"/>
        <v>1.00000000000025</v>
      </c>
      <c r="BP272" s="466">
        <f>CP272/$AD$272</f>
        <v>0</v>
      </c>
      <c r="BQ272" s="466">
        <f t="shared" ref="BQ272:CA272" si="737">CQ272/$AD$272</f>
        <v>3.4785799999E-2</v>
      </c>
      <c r="BR272" s="466">
        <f t="shared" si="737"/>
        <v>8.4804530921750013E-2</v>
      </c>
      <c r="BS272" s="466">
        <f t="shared" si="737"/>
        <v>0.13688657389449999</v>
      </c>
      <c r="BT272" s="466">
        <f t="shared" si="737"/>
        <v>0.18510172609224998</v>
      </c>
      <c r="BU272" s="466">
        <f t="shared" si="737"/>
        <v>0.2552073433275</v>
      </c>
      <c r="BV272" s="466">
        <f t="shared" si="737"/>
        <v>0.33376918806324996</v>
      </c>
      <c r="BW272" s="466">
        <f t="shared" si="737"/>
        <v>0.4364840350895417</v>
      </c>
      <c r="BX272" s="466">
        <f t="shared" si="737"/>
        <v>0.5479448395085833</v>
      </c>
      <c r="BY272" s="466">
        <f t="shared" si="737"/>
        <v>0.66249803327770829</v>
      </c>
      <c r="BZ272" s="466">
        <f t="shared" si="737"/>
        <v>0.85779257838433309</v>
      </c>
      <c r="CA272" s="466">
        <f t="shared" si="737"/>
        <v>0.99999999999929168</v>
      </c>
      <c r="CC272" s="335">
        <f>CC288</f>
        <v>13182.422593499999</v>
      </c>
      <c r="CD272" s="335">
        <f t="shared" ref="CD272:CN272" si="738">CD288</f>
        <v>24136.28152932</v>
      </c>
      <c r="CE272" s="335">
        <f t="shared" si="738"/>
        <v>26407.809196140002</v>
      </c>
      <c r="CF272" s="335">
        <f t="shared" si="738"/>
        <v>31393.503622959997</v>
      </c>
      <c r="CG272" s="335">
        <f t="shared" si="738"/>
        <v>34923.681635779998</v>
      </c>
      <c r="CH272" s="335">
        <f t="shared" si="738"/>
        <v>43760.338157599996</v>
      </c>
      <c r="CI272" s="335">
        <f t="shared" si="738"/>
        <v>56203.23278541999</v>
      </c>
      <c r="CJ272" s="335">
        <f t="shared" si="738"/>
        <v>63875.723739740002</v>
      </c>
      <c r="CK272" s="335">
        <f t="shared" si="738"/>
        <v>69710.194109560005</v>
      </c>
      <c r="CL272" s="335">
        <f t="shared" si="738"/>
        <v>74317.357179379993</v>
      </c>
      <c r="CM272" s="335">
        <f t="shared" si="738"/>
        <v>77849.6228692</v>
      </c>
      <c r="CN272" s="335">
        <f t="shared" si="738"/>
        <v>80000.000000019994</v>
      </c>
      <c r="CP272" s="335">
        <f t="shared" ref="CP272:CZ272" si="739">CP288</f>
        <v>0</v>
      </c>
      <c r="CQ272" s="335">
        <f t="shared" si="739"/>
        <v>2782.86399992</v>
      </c>
      <c r="CR272" s="335">
        <f t="shared" si="739"/>
        <v>6784.3624737400005</v>
      </c>
      <c r="CS272" s="335">
        <f t="shared" si="739"/>
        <v>10950.925911559998</v>
      </c>
      <c r="CT272" s="335">
        <f t="shared" si="739"/>
        <v>14808.138087379999</v>
      </c>
      <c r="CU272" s="335">
        <f t="shared" si="739"/>
        <v>20416.587466200002</v>
      </c>
      <c r="CV272" s="335">
        <f t="shared" si="739"/>
        <v>26701.535045059998</v>
      </c>
      <c r="CW272" s="335">
        <f t="shared" si="739"/>
        <v>34918.722807163336</v>
      </c>
      <c r="CX272" s="335">
        <f t="shared" si="739"/>
        <v>43835.587160686664</v>
      </c>
      <c r="CY272" s="335">
        <f t="shared" si="739"/>
        <v>52999.842662216666</v>
      </c>
      <c r="CZ272" s="335">
        <f t="shared" si="739"/>
        <v>68623.406270746651</v>
      </c>
      <c r="DA272" s="335">
        <f>DA288</f>
        <v>79999.999999943335</v>
      </c>
      <c r="DC272" s="335">
        <f t="shared" ref="DC272:DN272" si="740">DC288</f>
        <v>13182422593.5</v>
      </c>
      <c r="DD272" s="335">
        <f t="shared" si="740"/>
        <v>24136281529.32</v>
      </c>
      <c r="DE272" s="335">
        <f t="shared" si="740"/>
        <v>26407809196.139999</v>
      </c>
      <c r="DF272" s="335">
        <f t="shared" si="740"/>
        <v>31393503622.959999</v>
      </c>
      <c r="DG272" s="335">
        <f t="shared" si="740"/>
        <v>34923681635.779999</v>
      </c>
      <c r="DH272" s="335">
        <f t="shared" si="740"/>
        <v>43760338157.599998</v>
      </c>
      <c r="DI272" s="335">
        <f t="shared" si="740"/>
        <v>56203232785.419998</v>
      </c>
      <c r="DJ272" s="335">
        <f t="shared" si="740"/>
        <v>63875723739.739998</v>
      </c>
      <c r="DK272" s="335">
        <f t="shared" si="740"/>
        <v>69710194109.559998</v>
      </c>
      <c r="DL272" s="335">
        <f t="shared" si="740"/>
        <v>74317357179.380005</v>
      </c>
      <c r="DM272" s="335">
        <f t="shared" si="740"/>
        <v>77849622869.199997</v>
      </c>
      <c r="DN272" s="335">
        <f t="shared" si="740"/>
        <v>80000000000.019989</v>
      </c>
      <c r="DP272" s="335">
        <f t="shared" ref="DP272:EA272" si="741">DP288</f>
        <v>0</v>
      </c>
      <c r="DQ272" s="335">
        <f t="shared" si="741"/>
        <v>2782863999.9200001</v>
      </c>
      <c r="DR272" s="335">
        <f t="shared" si="741"/>
        <v>6784362473.7399998</v>
      </c>
      <c r="DS272" s="335">
        <f t="shared" si="741"/>
        <v>10950925911.560001</v>
      </c>
      <c r="DT272" s="335">
        <f t="shared" si="741"/>
        <v>14808138087.380001</v>
      </c>
      <c r="DU272" s="335">
        <f t="shared" si="741"/>
        <v>20416587466.200001</v>
      </c>
      <c r="DV272" s="335">
        <f t="shared" si="741"/>
        <v>26701535045.059998</v>
      </c>
      <c r="DW272" s="335">
        <f t="shared" si="741"/>
        <v>34918722807.16333</v>
      </c>
      <c r="DX272" s="335">
        <f t="shared" si="741"/>
        <v>43835587160.686661</v>
      </c>
      <c r="DY272" s="335">
        <f t="shared" si="741"/>
        <v>52999842662.21666</v>
      </c>
      <c r="DZ272" s="335">
        <f t="shared" si="741"/>
        <v>68623406270.746658</v>
      </c>
      <c r="EA272" s="335">
        <f t="shared" si="741"/>
        <v>79999999999.943329</v>
      </c>
      <c r="EC272" s="453">
        <v>1000000</v>
      </c>
      <c r="ED272" s="453">
        <v>1000000</v>
      </c>
      <c r="EE272" s="453">
        <v>1000000</v>
      </c>
      <c r="EF272" s="453">
        <v>1000000</v>
      </c>
      <c r="EG272" s="453">
        <v>1000000</v>
      </c>
      <c r="EH272" s="453">
        <v>1000000</v>
      </c>
      <c r="EI272" s="453">
        <v>1000000</v>
      </c>
      <c r="EJ272" s="453">
        <v>1000000</v>
      </c>
      <c r="EK272" s="453">
        <v>1000000</v>
      </c>
      <c r="EL272" s="453">
        <v>1000000</v>
      </c>
      <c r="EM272" s="453">
        <v>1000000</v>
      </c>
      <c r="EN272" s="453">
        <v>1000000</v>
      </c>
      <c r="EP272" s="472">
        <v>1000000</v>
      </c>
      <c r="EQ272" s="472">
        <v>1000000</v>
      </c>
      <c r="ER272" s="472">
        <v>1000000</v>
      </c>
      <c r="ES272" s="472">
        <v>1000000</v>
      </c>
      <c r="ET272" s="472">
        <v>1000000</v>
      </c>
      <c r="EU272" s="472">
        <v>1000000</v>
      </c>
      <c r="EV272" s="472">
        <v>1000000</v>
      </c>
      <c r="EW272" s="472">
        <v>1000000</v>
      </c>
      <c r="EX272" s="472">
        <v>1000000</v>
      </c>
      <c r="EY272" s="472">
        <v>1000000</v>
      </c>
      <c r="EZ272" s="472">
        <v>1000000</v>
      </c>
      <c r="FA272" s="472">
        <v>1000000</v>
      </c>
    </row>
    <row r="273" spans="1:157" ht="24.75" customHeight="1" thickBot="1">
      <c r="B273" s="188" t="s">
        <v>195</v>
      </c>
      <c r="C273" s="189" t="s">
        <v>196</v>
      </c>
      <c r="D273" s="189" t="s">
        <v>161</v>
      </c>
      <c r="E273" s="189" t="s">
        <v>161</v>
      </c>
      <c r="F273" s="189" t="s">
        <v>161</v>
      </c>
      <c r="G273" s="189" t="s">
        <v>161</v>
      </c>
      <c r="H273" s="189" t="s">
        <v>161</v>
      </c>
      <c r="I273" s="189" t="s">
        <v>161</v>
      </c>
      <c r="J273" s="189" t="s">
        <v>161</v>
      </c>
      <c r="K273" s="189" t="s">
        <v>161</v>
      </c>
      <c r="L273" s="189" t="s">
        <v>161</v>
      </c>
      <c r="M273" s="189" t="s">
        <v>161</v>
      </c>
      <c r="N273" s="189" t="s">
        <v>161</v>
      </c>
      <c r="O273" s="189" t="s">
        <v>161</v>
      </c>
      <c r="P273" s="189"/>
      <c r="Q273" s="189"/>
      <c r="R273" s="189"/>
      <c r="S273" s="189"/>
      <c r="T273" s="152" t="s">
        <v>209</v>
      </c>
      <c r="U273" s="384"/>
      <c r="V273" s="152" t="s">
        <v>209</v>
      </c>
      <c r="W273" s="335">
        <f>+W272+W263+W269</f>
        <v>156428.06408099999</v>
      </c>
      <c r="X273" s="335">
        <f t="shared" ref="X273:AC273" si="742">+X272+X263+X269</f>
        <v>0</v>
      </c>
      <c r="Y273" s="335">
        <f t="shared" si="742"/>
        <v>107.080996</v>
      </c>
      <c r="Z273" s="335">
        <f t="shared" si="742"/>
        <v>0</v>
      </c>
      <c r="AA273" s="335">
        <f t="shared" si="742"/>
        <v>107.080996</v>
      </c>
      <c r="AB273" s="335">
        <f t="shared" si="742"/>
        <v>0</v>
      </c>
      <c r="AC273" s="335">
        <f t="shared" si="742"/>
        <v>0</v>
      </c>
      <c r="AD273" s="335">
        <f>+AD272+AD263+AD269</f>
        <v>156428.06408099999</v>
      </c>
      <c r="AE273" s="335">
        <f>+AE272+AE263+AE269</f>
        <v>0</v>
      </c>
      <c r="AF273" s="335">
        <f>+AF272+AF263+AF269</f>
        <v>153462.97919132002</v>
      </c>
      <c r="AG273" s="335">
        <f>+AG272+AG263+AG269</f>
        <v>2965.0848896800021</v>
      </c>
      <c r="AH273" s="398">
        <f>+AH272+AH263+AH269</f>
        <v>96001.727305070002</v>
      </c>
      <c r="AI273" s="163">
        <f>+AH273/AD273</f>
        <v>0.61371166273181876</v>
      </c>
      <c r="AJ273" s="253"/>
      <c r="AK273" s="335">
        <f>+AK272+AK263+AK269</f>
        <v>93815.467903061217</v>
      </c>
      <c r="AL273" s="335">
        <f>+AL272+AL263+AL269</f>
        <v>2186.2594020087799</v>
      </c>
      <c r="AM273" s="166">
        <f t="shared" si="714"/>
        <v>0.59973552990135226</v>
      </c>
      <c r="AN273" s="398">
        <f>+AN272+AN263+AN269</f>
        <v>48680.092486870002</v>
      </c>
      <c r="AO273" s="179">
        <f>+AN273/AD273</f>
        <v>0.31119794758607361</v>
      </c>
      <c r="AP273" s="254"/>
      <c r="AQ273" s="335">
        <f>+AQ272+AQ263+AQ269</f>
        <v>51800.366591773207</v>
      </c>
      <c r="AR273" s="335">
        <f>+AR272+AR263+AR269</f>
        <v>-3120.2741049032029</v>
      </c>
      <c r="AS273" s="166">
        <f t="shared" si="716"/>
        <v>0.33114497002884641</v>
      </c>
      <c r="AT273" s="398">
        <f>+AT272+AT263+AT269</f>
        <v>47706.457159600002</v>
      </c>
      <c r="AU273" s="179">
        <f>+AT273/AD273</f>
        <v>0.30497377462203412</v>
      </c>
      <c r="AV273" s="398">
        <f>+AV272+AV263+AV269</f>
        <v>60426.336775930002</v>
      </c>
      <c r="AW273" s="335">
        <f>+AW272+AW263+AW269</f>
        <v>47321.634818199993</v>
      </c>
      <c r="AX273" s="337">
        <f>+AX272+AX263</f>
        <v>107747.97159413001</v>
      </c>
      <c r="AY273" s="361"/>
      <c r="AZ273" s="183">
        <f>+AZ272+AZ263</f>
        <v>51502.319999327025</v>
      </c>
      <c r="BA273" s="168">
        <f t="shared" si="718"/>
        <v>0.94520193434987199</v>
      </c>
      <c r="BC273" s="502">
        <f>CC273/$AD$273</f>
        <v>0.19925469150774444</v>
      </c>
      <c r="BD273" s="502">
        <f t="shared" ref="BD273:BN273" si="743">CD273/$AD$273</f>
        <v>0.31904424888495925</v>
      </c>
      <c r="BE273" s="502">
        <f t="shared" si="743"/>
        <v>0.35671456162069881</v>
      </c>
      <c r="BF273" s="502">
        <f t="shared" si="743"/>
        <v>0.41178926231901158</v>
      </c>
      <c r="BG273" s="502">
        <f t="shared" si="743"/>
        <v>0.5032880215964145</v>
      </c>
      <c r="BH273" s="502">
        <f t="shared" si="743"/>
        <v>0.59973552990135226</v>
      </c>
      <c r="BI273" s="502">
        <f t="shared" si="743"/>
        <v>0.70162807081910139</v>
      </c>
      <c r="BJ273" s="502">
        <f t="shared" si="743"/>
        <v>0.78333411450598989</v>
      </c>
      <c r="BK273" s="502">
        <f t="shared" si="743"/>
        <v>0.84489953660308104</v>
      </c>
      <c r="BL273" s="502">
        <f t="shared" si="743"/>
        <v>0.89566469320161568</v>
      </c>
      <c r="BM273" s="502">
        <f t="shared" si="743"/>
        <v>0.9447455460122236</v>
      </c>
      <c r="BN273" s="502">
        <f t="shared" si="743"/>
        <v>0.9999999999999537</v>
      </c>
      <c r="BP273" s="502">
        <f>CP273/$AD$273</f>
        <v>2.9586585160086665E-2</v>
      </c>
      <c r="BQ273" s="502">
        <f t="shared" ref="BQ273:CA273" si="744">CQ273/$AD$273</f>
        <v>8.0905906789895662E-2</v>
      </c>
      <c r="BR273" s="502">
        <f t="shared" si="744"/>
        <v>0.1368011365178152</v>
      </c>
      <c r="BS273" s="502">
        <f t="shared" si="744"/>
        <v>0.19189899044087011</v>
      </c>
      <c r="BT273" s="502">
        <f t="shared" si="744"/>
        <v>0.24724902222348463</v>
      </c>
      <c r="BU273" s="502">
        <f t="shared" si="744"/>
        <v>0.33114497002884641</v>
      </c>
      <c r="BV273" s="502">
        <f t="shared" si="744"/>
        <v>0.40811130414661112</v>
      </c>
      <c r="BW273" s="502">
        <f t="shared" si="744"/>
        <v>0.50414282014503287</v>
      </c>
      <c r="BX273" s="502">
        <f t="shared" si="744"/>
        <v>0.60088115445505075</v>
      </c>
      <c r="BY273" s="502">
        <f t="shared" si="744"/>
        <v>0.69693419531633172</v>
      </c>
      <c r="BZ273" s="502">
        <f t="shared" si="744"/>
        <v>0.83875243004214184</v>
      </c>
      <c r="CA273" s="502">
        <f t="shared" si="744"/>
        <v>0.99999999999963796</v>
      </c>
      <c r="CC273" s="518">
        <f>+CC272+CC263+CC269</f>
        <v>31169.02565161333</v>
      </c>
      <c r="CD273" s="518">
        <f t="shared" ref="CD273:CN273" si="745">+CD272+CD263+CD269</f>
        <v>49907.474209250911</v>
      </c>
      <c r="CE273" s="518">
        <f t="shared" si="745"/>
        <v>55800.168303828497</v>
      </c>
      <c r="CF273" s="518">
        <f t="shared" si="745"/>
        <v>64415.39711390606</v>
      </c>
      <c r="CG273" s="518">
        <f t="shared" si="745"/>
        <v>78728.370893483632</v>
      </c>
      <c r="CH273" s="518">
        <f t="shared" si="745"/>
        <v>93815.467903061217</v>
      </c>
      <c r="CI273" s="518">
        <f t="shared" si="745"/>
        <v>109754.32082311879</v>
      </c>
      <c r="CJ273" s="518">
        <f t="shared" si="745"/>
        <v>122535.43906077638</v>
      </c>
      <c r="CK273" s="518">
        <f t="shared" si="745"/>
        <v>132165.99885375396</v>
      </c>
      <c r="CL273" s="518">
        <f t="shared" si="745"/>
        <v>140107.09402323153</v>
      </c>
      <c r="CM273" s="518">
        <f t="shared" si="745"/>
        <v>147784.71681183943</v>
      </c>
      <c r="CN273" s="518">
        <f t="shared" si="745"/>
        <v>156428.06408099274</v>
      </c>
      <c r="CP273" s="518">
        <f t="shared" ref="CP273:DA273" si="746">+CP272+CP263+CP269</f>
        <v>4628.1722393600003</v>
      </c>
      <c r="CQ273" s="518">
        <f t="shared" si="746"/>
        <v>12655.954371861211</v>
      </c>
      <c r="CR273" s="518">
        <f t="shared" si="746"/>
        <v>21399.536949562422</v>
      </c>
      <c r="CS273" s="518">
        <f t="shared" si="746"/>
        <v>30018.387573763634</v>
      </c>
      <c r="CT273" s="518">
        <f t="shared" si="746"/>
        <v>38676.685892339847</v>
      </c>
      <c r="CU273" s="518">
        <f t="shared" si="746"/>
        <v>51800.366591773207</v>
      </c>
      <c r="CV273" s="518">
        <f t="shared" si="746"/>
        <v>63840.06123722656</v>
      </c>
      <c r="CW273" s="518">
        <f t="shared" si="746"/>
        <v>78862.085375623254</v>
      </c>
      <c r="CX273" s="518">
        <f t="shared" si="746"/>
        <v>93994.67573415993</v>
      </c>
      <c r="CY273" s="518">
        <f t="shared" si="746"/>
        <v>109020.0669651833</v>
      </c>
      <c r="CZ273" s="518">
        <f t="shared" si="746"/>
        <v>131204.41887472663</v>
      </c>
      <c r="DA273" s="518">
        <f t="shared" si="746"/>
        <v>156428.06408094335</v>
      </c>
      <c r="DC273" s="518">
        <f t="shared" ref="DC273:DN273" si="747">+DC272+DC263+DC269</f>
        <v>31169025651.613335</v>
      </c>
      <c r="DD273" s="518">
        <f t="shared" si="747"/>
        <v>49907474209.250916</v>
      </c>
      <c r="DE273" s="518">
        <f t="shared" si="747"/>
        <v>55800168303.828491</v>
      </c>
      <c r="DF273" s="518">
        <f t="shared" si="747"/>
        <v>64415397113.906059</v>
      </c>
      <c r="DG273" s="518">
        <f t="shared" si="747"/>
        <v>78728370893.483643</v>
      </c>
      <c r="DH273" s="518">
        <f t="shared" si="747"/>
        <v>93815467903.061218</v>
      </c>
      <c r="DI273" s="518">
        <f t="shared" si="747"/>
        <v>109754320823.11879</v>
      </c>
      <c r="DJ273" s="518">
        <f t="shared" si="747"/>
        <v>122535439060.77637</v>
      </c>
      <c r="DK273" s="518">
        <f t="shared" si="747"/>
        <v>132165998853.75394</v>
      </c>
      <c r="DL273" s="518">
        <f t="shared" si="747"/>
        <v>140107094023.23154</v>
      </c>
      <c r="DM273" s="518">
        <f t="shared" si="747"/>
        <v>147784716811.83942</v>
      </c>
      <c r="DN273" s="518">
        <f t="shared" si="747"/>
        <v>156428064080.99274</v>
      </c>
      <c r="DP273" s="518">
        <f t="shared" ref="DP273:EA273" si="748">+DP272+DP263+DP269</f>
        <v>4628172239.3599997</v>
      </c>
      <c r="DQ273" s="518">
        <f t="shared" si="748"/>
        <v>12655954371.86121</v>
      </c>
      <c r="DR273" s="518">
        <f t="shared" si="748"/>
        <v>21399536949.562424</v>
      </c>
      <c r="DS273" s="518">
        <f t="shared" si="748"/>
        <v>30018387573.763638</v>
      </c>
      <c r="DT273" s="518">
        <f t="shared" si="748"/>
        <v>38676685892.339844</v>
      </c>
      <c r="DU273" s="518">
        <f t="shared" si="748"/>
        <v>51800366591.773209</v>
      </c>
      <c r="DV273" s="518">
        <f t="shared" si="748"/>
        <v>63840061237.226555</v>
      </c>
      <c r="DW273" s="518">
        <f t="shared" si="748"/>
        <v>78862085375.623245</v>
      </c>
      <c r="DX273" s="518">
        <f t="shared" si="748"/>
        <v>93994675734.159943</v>
      </c>
      <c r="DY273" s="518">
        <f t="shared" si="748"/>
        <v>109020066965.18329</v>
      </c>
      <c r="DZ273" s="518">
        <f t="shared" si="748"/>
        <v>131204418874.72665</v>
      </c>
      <c r="EA273" s="518">
        <f t="shared" si="748"/>
        <v>156428064080.94333</v>
      </c>
      <c r="EC273" s="480">
        <v>1000000</v>
      </c>
      <c r="ED273" s="479">
        <v>1000000</v>
      </c>
      <c r="EE273" s="479">
        <v>1000000</v>
      </c>
      <c r="EF273" s="479">
        <v>1000000</v>
      </c>
      <c r="EG273" s="479">
        <v>1000000</v>
      </c>
      <c r="EH273" s="479">
        <v>1000000</v>
      </c>
      <c r="EI273" s="479">
        <v>1000000</v>
      </c>
      <c r="EJ273" s="479">
        <v>1000000</v>
      </c>
      <c r="EK273" s="479">
        <v>1000000</v>
      </c>
      <c r="EL273" s="479">
        <v>1000000</v>
      </c>
      <c r="EM273" s="479">
        <v>1000000</v>
      </c>
      <c r="EN273" s="479">
        <v>1000000</v>
      </c>
      <c r="EP273" s="479">
        <v>1000000</v>
      </c>
      <c r="EQ273" s="479">
        <v>1000000</v>
      </c>
      <c r="ER273" s="479">
        <v>1000000</v>
      </c>
      <c r="ES273" s="479">
        <v>1000000</v>
      </c>
      <c r="ET273" s="479">
        <v>1000000</v>
      </c>
      <c r="EU273" s="479">
        <v>1000000</v>
      </c>
      <c r="EV273" s="479">
        <v>1000000</v>
      </c>
      <c r="EW273" s="479">
        <v>1000000</v>
      </c>
      <c r="EX273" s="479">
        <v>1000000</v>
      </c>
      <c r="EY273" s="479">
        <v>1000000</v>
      </c>
      <c r="EZ273" s="479">
        <v>1000000</v>
      </c>
      <c r="FA273" s="479">
        <v>1000000</v>
      </c>
    </row>
    <row r="274" spans="1:157" ht="10.5" customHeight="1">
      <c r="T274" s="137"/>
      <c r="U274" s="374"/>
      <c r="V274" s="138"/>
      <c r="W274" s="193"/>
      <c r="X274" s="193"/>
      <c r="Y274" s="193"/>
      <c r="Z274" s="193"/>
      <c r="AA274" s="193"/>
      <c r="AB274" s="193"/>
      <c r="AC274" s="193"/>
      <c r="AD274" s="400"/>
      <c r="AE274" s="205"/>
      <c r="AF274" s="205"/>
      <c r="AG274" s="205"/>
      <c r="AH274" s="400"/>
      <c r="AI274" s="206"/>
      <c r="AJ274" s="194"/>
      <c r="AK274" s="194"/>
      <c r="AL274" s="194"/>
      <c r="AM274" s="195"/>
      <c r="AN274" s="400"/>
      <c r="AO274" s="206"/>
      <c r="AP274" s="194"/>
      <c r="AQ274" s="194"/>
      <c r="AR274" s="194"/>
      <c r="AS274" s="195"/>
      <c r="AT274" s="400"/>
      <c r="AU274" s="206"/>
      <c r="AV274" s="400"/>
      <c r="AW274" s="338"/>
      <c r="AX274" s="328"/>
      <c r="AY274" s="328"/>
      <c r="AZ274" s="140"/>
      <c r="BA274" s="140"/>
      <c r="BC274" s="305"/>
      <c r="BD274" s="305"/>
      <c r="BE274" s="305"/>
      <c r="BF274" s="305"/>
      <c r="BG274" s="305"/>
      <c r="BH274" s="305"/>
      <c r="BI274" s="305"/>
      <c r="BJ274" s="305"/>
      <c r="BK274" s="305"/>
      <c r="BL274" s="305"/>
      <c r="BM274" s="305"/>
      <c r="BN274" s="305"/>
      <c r="BO274" s="506"/>
      <c r="BP274" s="305"/>
      <c r="BQ274" s="305"/>
      <c r="BR274" s="305"/>
      <c r="BS274" s="305"/>
      <c r="BT274" s="305"/>
      <c r="BU274" s="305"/>
      <c r="BV274" s="305"/>
      <c r="BW274" s="305"/>
      <c r="BX274" s="305"/>
      <c r="BY274" s="305"/>
      <c r="BZ274" s="305"/>
      <c r="CA274" s="305"/>
      <c r="CC274" s="473"/>
      <c r="CD274" s="473"/>
      <c r="CE274" s="473"/>
      <c r="CF274" s="473"/>
      <c r="CG274" s="473"/>
      <c r="CH274" s="473"/>
      <c r="CI274" s="473"/>
      <c r="CJ274" s="473"/>
      <c r="CK274" s="473"/>
      <c r="CL274" s="473"/>
      <c r="CM274" s="473"/>
      <c r="CN274" s="473"/>
      <c r="CO274" s="507"/>
      <c r="CP274" s="473"/>
      <c r="CQ274" s="473"/>
      <c r="CR274" s="473"/>
      <c r="CS274" s="473"/>
      <c r="CT274" s="473"/>
      <c r="CU274" s="473"/>
      <c r="CV274" s="473"/>
      <c r="CW274" s="473"/>
      <c r="CX274" s="473"/>
      <c r="CY274" s="473"/>
      <c r="CZ274" s="473"/>
      <c r="DA274" s="473"/>
      <c r="DC274" s="473"/>
      <c r="DD274" s="473"/>
      <c r="DE274" s="473"/>
      <c r="DF274" s="473"/>
      <c r="DG274" s="473"/>
      <c r="DH274" s="473"/>
      <c r="DI274" s="473"/>
      <c r="DJ274" s="473"/>
      <c r="DK274" s="473"/>
      <c r="DL274" s="473"/>
      <c r="DM274" s="473"/>
      <c r="DN274" s="473"/>
      <c r="DO274" s="507"/>
      <c r="DP274" s="473"/>
      <c r="DQ274" s="473"/>
      <c r="DR274" s="473"/>
      <c r="DS274" s="473"/>
      <c r="DT274" s="473"/>
      <c r="DU274" s="473"/>
      <c r="DV274" s="473"/>
      <c r="DW274" s="473"/>
      <c r="DX274" s="473"/>
      <c r="DY274" s="473"/>
      <c r="DZ274" s="473"/>
      <c r="EA274" s="473"/>
      <c r="EC274" s="473"/>
      <c r="ED274" s="473"/>
      <c r="EE274" s="473"/>
      <c r="EF274" s="473"/>
      <c r="EG274" s="473"/>
      <c r="EH274" s="473"/>
      <c r="EI274" s="473"/>
      <c r="EJ274" s="473"/>
      <c r="EK274" s="473"/>
      <c r="EL274" s="473"/>
      <c r="EM274" s="473"/>
      <c r="EN274" s="473"/>
      <c r="EO274" s="507"/>
      <c r="EP274" s="473"/>
      <c r="EQ274" s="473"/>
      <c r="ER274" s="473"/>
      <c r="ES274" s="473"/>
      <c r="ET274" s="473"/>
      <c r="EU274" s="473"/>
      <c r="EV274" s="473"/>
      <c r="EW274" s="473"/>
      <c r="EX274" s="473"/>
      <c r="EY274" s="473"/>
      <c r="EZ274" s="473"/>
      <c r="FA274" s="473"/>
    </row>
    <row r="275" spans="1:157" ht="12.75" customHeight="1" thickBot="1">
      <c r="T275" s="137"/>
      <c r="U275" s="374"/>
      <c r="V275" s="138"/>
      <c r="W275" s="193"/>
      <c r="X275" s="193"/>
      <c r="Y275" s="193"/>
      <c r="Z275" s="193"/>
      <c r="AA275" s="193"/>
      <c r="AB275" s="193"/>
      <c r="AC275" s="193"/>
      <c r="AD275" s="400"/>
      <c r="AE275" s="193"/>
      <c r="AF275" s="193"/>
      <c r="AG275" s="193"/>
      <c r="AH275" s="400"/>
      <c r="AI275" s="206"/>
      <c r="AJ275" s="194"/>
      <c r="AK275" s="194"/>
      <c r="AL275" s="194"/>
      <c r="AM275" s="195"/>
      <c r="AN275" s="400"/>
      <c r="AO275" s="206"/>
      <c r="AP275" s="194"/>
      <c r="AQ275" s="194"/>
      <c r="AR275" s="194"/>
      <c r="AS275" s="195"/>
      <c r="AT275" s="400"/>
      <c r="AU275" s="206"/>
      <c r="AV275" s="400"/>
      <c r="AW275" s="338"/>
      <c r="AX275" s="328"/>
      <c r="AY275" s="328"/>
      <c r="AZ275" s="140"/>
      <c r="BA275" s="140"/>
      <c r="BC275" s="305"/>
      <c r="BD275" s="305"/>
      <c r="BE275" s="305"/>
      <c r="BF275" s="305"/>
      <c r="BG275" s="305"/>
      <c r="BH275" s="305"/>
      <c r="BI275" s="305"/>
      <c r="BJ275" s="305"/>
      <c r="BK275" s="305"/>
      <c r="BL275" s="305"/>
      <c r="BM275" s="305"/>
      <c r="BN275" s="305"/>
      <c r="BO275" s="506"/>
      <c r="BP275" s="305"/>
      <c r="BQ275" s="305"/>
      <c r="BR275" s="305"/>
      <c r="BS275" s="305"/>
      <c r="BT275" s="305"/>
      <c r="BU275" s="305"/>
      <c r="BV275" s="305"/>
      <c r="BW275" s="305"/>
      <c r="BX275" s="305"/>
      <c r="BY275" s="305"/>
      <c r="BZ275" s="305"/>
      <c r="CA275" s="305"/>
      <c r="CC275" s="473"/>
      <c r="CD275" s="473"/>
      <c r="CE275" s="473"/>
      <c r="CF275" s="473"/>
      <c r="CG275" s="473"/>
      <c r="CH275" s="473"/>
      <c r="CI275" s="473"/>
      <c r="CJ275" s="473"/>
      <c r="CK275" s="473"/>
      <c r="CL275" s="473"/>
      <c r="CM275" s="473"/>
      <c r="CN275" s="473"/>
      <c r="CO275" s="507"/>
      <c r="CP275" s="473"/>
      <c r="CQ275" s="473"/>
      <c r="CR275" s="473"/>
      <c r="CS275" s="473"/>
      <c r="CT275" s="473"/>
      <c r="CU275" s="473"/>
      <c r="CV275" s="473"/>
      <c r="CW275" s="473"/>
      <c r="CX275" s="473"/>
      <c r="CY275" s="473"/>
      <c r="CZ275" s="473"/>
      <c r="DA275" s="473"/>
      <c r="DC275" s="473"/>
      <c r="DD275" s="473"/>
      <c r="DE275" s="473"/>
      <c r="DF275" s="473"/>
      <c r="DG275" s="473"/>
      <c r="DH275" s="473"/>
      <c r="DI275" s="473"/>
      <c r="DJ275" s="473"/>
      <c r="DK275" s="473"/>
      <c r="DL275" s="473"/>
      <c r="DM275" s="473"/>
      <c r="DN275" s="473"/>
      <c r="DO275" s="507"/>
      <c r="DP275" s="473"/>
      <c r="DQ275" s="473"/>
      <c r="DR275" s="473"/>
      <c r="DS275" s="473"/>
      <c r="DT275" s="473"/>
      <c r="DU275" s="473"/>
      <c r="DV275" s="473"/>
      <c r="DW275" s="473"/>
      <c r="DX275" s="473"/>
      <c r="DY275" s="473"/>
      <c r="DZ275" s="473"/>
      <c r="EA275" s="473"/>
      <c r="EC275" s="473"/>
      <c r="ED275" s="473"/>
      <c r="EE275" s="473"/>
      <c r="EF275" s="473"/>
      <c r="EG275" s="473"/>
      <c r="EH275" s="473"/>
      <c r="EI275" s="473"/>
      <c r="EJ275" s="473"/>
      <c r="EK275" s="473"/>
      <c r="EL275" s="473"/>
      <c r="EM275" s="473"/>
      <c r="EN275" s="473"/>
      <c r="EO275" s="507"/>
      <c r="EP275" s="473"/>
      <c r="EQ275" s="473"/>
      <c r="ER275" s="473"/>
      <c r="ES275" s="473"/>
      <c r="ET275" s="473"/>
      <c r="EU275" s="473"/>
      <c r="EV275" s="473"/>
      <c r="EW275" s="473"/>
      <c r="EX275" s="473"/>
      <c r="EY275" s="473"/>
      <c r="EZ275" s="473"/>
      <c r="FA275" s="473"/>
    </row>
    <row r="276" spans="1:157" ht="51" customHeight="1" thickBot="1">
      <c r="A276" s="177"/>
      <c r="B276" s="177"/>
      <c r="C276" s="177"/>
      <c r="D276" s="177"/>
      <c r="E276" s="177"/>
      <c r="F276" s="177"/>
      <c r="G276" s="177"/>
      <c r="H276" s="177"/>
      <c r="I276" s="177"/>
      <c r="J276" s="177"/>
      <c r="K276" s="177"/>
      <c r="L276" s="177"/>
      <c r="M276" s="177"/>
      <c r="N276" s="177"/>
      <c r="O276" s="177"/>
      <c r="P276" s="177"/>
      <c r="Q276" s="177"/>
      <c r="R276" s="177"/>
      <c r="S276" s="177"/>
      <c r="T276" s="151" t="s">
        <v>122</v>
      </c>
      <c r="U276" s="383"/>
      <c r="V276" s="151" t="s">
        <v>122</v>
      </c>
      <c r="W276" s="152" t="s">
        <v>425</v>
      </c>
      <c r="X276" s="152" t="s">
        <v>123</v>
      </c>
      <c r="Y276" s="152" t="s">
        <v>124</v>
      </c>
      <c r="Z276" s="152" t="s">
        <v>125</v>
      </c>
      <c r="AA276" s="152" t="s">
        <v>126</v>
      </c>
      <c r="AB276" s="152" t="s">
        <v>127</v>
      </c>
      <c r="AC276" s="151" t="s">
        <v>128</v>
      </c>
      <c r="AD276" s="394" t="s">
        <v>424</v>
      </c>
      <c r="AE276" s="151" t="s">
        <v>423</v>
      </c>
      <c r="AF276" s="151" t="s">
        <v>129</v>
      </c>
      <c r="AG276" s="151" t="s">
        <v>130</v>
      </c>
      <c r="AH276" s="394" t="s">
        <v>7</v>
      </c>
      <c r="AI276" s="153" t="s">
        <v>131</v>
      </c>
      <c r="AJ276" s="154" t="s">
        <v>132</v>
      </c>
      <c r="AK276" s="154" t="s">
        <v>133</v>
      </c>
      <c r="AL276" s="154" t="s">
        <v>134</v>
      </c>
      <c r="AM276" s="155" t="s">
        <v>135</v>
      </c>
      <c r="AN276" s="394" t="s">
        <v>136</v>
      </c>
      <c r="AO276" s="153" t="s">
        <v>137</v>
      </c>
      <c r="AP276" s="154"/>
      <c r="AQ276" s="232" t="s">
        <v>139</v>
      </c>
      <c r="AR276" s="232" t="s">
        <v>140</v>
      </c>
      <c r="AS276" s="259" t="s">
        <v>141</v>
      </c>
      <c r="AT276" s="394" t="s">
        <v>142</v>
      </c>
      <c r="AU276" s="153" t="s">
        <v>143</v>
      </c>
      <c r="AV276" s="394" t="s">
        <v>144</v>
      </c>
      <c r="AW276" s="329" t="s">
        <v>145</v>
      </c>
      <c r="AX276" s="329" t="s">
        <v>146</v>
      </c>
      <c r="AY276" s="365"/>
      <c r="AZ276" s="156" t="s">
        <v>148</v>
      </c>
      <c r="BA276" s="157" t="s">
        <v>149</v>
      </c>
      <c r="BC276" s="309" t="s">
        <v>150</v>
      </c>
      <c r="BD276" s="309" t="s">
        <v>151</v>
      </c>
      <c r="BE276" s="309" t="s">
        <v>152</v>
      </c>
      <c r="BF276" s="309" t="s">
        <v>153</v>
      </c>
      <c r="BG276" s="309" t="s">
        <v>154</v>
      </c>
      <c r="BH276" s="309" t="s">
        <v>155</v>
      </c>
      <c r="BI276" s="309" t="s">
        <v>156</v>
      </c>
      <c r="BJ276" s="309" t="s">
        <v>157</v>
      </c>
      <c r="BK276" s="309" t="s">
        <v>104</v>
      </c>
      <c r="BL276" s="309" t="s">
        <v>158</v>
      </c>
      <c r="BM276" s="309" t="s">
        <v>159</v>
      </c>
      <c r="BN276" s="309" t="s">
        <v>160</v>
      </c>
      <c r="BP276" s="309" t="s">
        <v>150</v>
      </c>
      <c r="BQ276" s="309" t="s">
        <v>151</v>
      </c>
      <c r="BR276" s="309" t="s">
        <v>152</v>
      </c>
      <c r="BS276" s="309" t="s">
        <v>153</v>
      </c>
      <c r="BT276" s="309" t="s">
        <v>154</v>
      </c>
      <c r="BU276" s="309" t="s">
        <v>155</v>
      </c>
      <c r="BV276" s="309" t="s">
        <v>156</v>
      </c>
      <c r="BW276" s="309" t="s">
        <v>157</v>
      </c>
      <c r="BX276" s="309" t="s">
        <v>104</v>
      </c>
      <c r="BY276" s="309" t="s">
        <v>158</v>
      </c>
      <c r="BZ276" s="309" t="s">
        <v>159</v>
      </c>
      <c r="CA276" s="309" t="s">
        <v>160</v>
      </c>
      <c r="CC276" s="508" t="s">
        <v>150</v>
      </c>
      <c r="CD276" s="508" t="s">
        <v>151</v>
      </c>
      <c r="CE276" s="508" t="s">
        <v>152</v>
      </c>
      <c r="CF276" s="508" t="s">
        <v>153</v>
      </c>
      <c r="CG276" s="508" t="s">
        <v>154</v>
      </c>
      <c r="CH276" s="508" t="s">
        <v>155</v>
      </c>
      <c r="CI276" s="508" t="s">
        <v>156</v>
      </c>
      <c r="CJ276" s="508" t="s">
        <v>157</v>
      </c>
      <c r="CK276" s="508" t="s">
        <v>104</v>
      </c>
      <c r="CL276" s="508" t="s">
        <v>158</v>
      </c>
      <c r="CM276" s="508" t="s">
        <v>159</v>
      </c>
      <c r="CN276" s="508" t="s">
        <v>160</v>
      </c>
      <c r="CP276" s="508" t="s">
        <v>150</v>
      </c>
      <c r="CQ276" s="508" t="s">
        <v>151</v>
      </c>
      <c r="CR276" s="508" t="s">
        <v>152</v>
      </c>
      <c r="CS276" s="508" t="s">
        <v>153</v>
      </c>
      <c r="CT276" s="508" t="s">
        <v>154</v>
      </c>
      <c r="CU276" s="508" t="s">
        <v>155</v>
      </c>
      <c r="CV276" s="508" t="s">
        <v>156</v>
      </c>
      <c r="CW276" s="508" t="s">
        <v>157</v>
      </c>
      <c r="CX276" s="508" t="s">
        <v>104</v>
      </c>
      <c r="CY276" s="508" t="s">
        <v>158</v>
      </c>
      <c r="CZ276" s="508" t="s">
        <v>159</v>
      </c>
      <c r="DA276" s="508" t="s">
        <v>160</v>
      </c>
      <c r="DC276" s="508" t="s">
        <v>150</v>
      </c>
      <c r="DD276" s="508" t="s">
        <v>151</v>
      </c>
      <c r="DE276" s="508" t="s">
        <v>152</v>
      </c>
      <c r="DF276" s="508" t="s">
        <v>153</v>
      </c>
      <c r="DG276" s="508" t="s">
        <v>154</v>
      </c>
      <c r="DH276" s="508" t="s">
        <v>155</v>
      </c>
      <c r="DI276" s="508" t="s">
        <v>156</v>
      </c>
      <c r="DJ276" s="508" t="s">
        <v>157</v>
      </c>
      <c r="DK276" s="508" t="s">
        <v>104</v>
      </c>
      <c r="DL276" s="508" t="s">
        <v>158</v>
      </c>
      <c r="DM276" s="508" t="s">
        <v>159</v>
      </c>
      <c r="DN276" s="508" t="s">
        <v>160</v>
      </c>
      <c r="DP276" s="508" t="s">
        <v>150</v>
      </c>
      <c r="DQ276" s="508" t="s">
        <v>151</v>
      </c>
      <c r="DR276" s="508" t="s">
        <v>152</v>
      </c>
      <c r="DS276" s="508" t="s">
        <v>153</v>
      </c>
      <c r="DT276" s="508" t="s">
        <v>154</v>
      </c>
      <c r="DU276" s="508" t="s">
        <v>155</v>
      </c>
      <c r="DV276" s="508" t="s">
        <v>156</v>
      </c>
      <c r="DW276" s="508" t="s">
        <v>157</v>
      </c>
      <c r="DX276" s="508" t="s">
        <v>104</v>
      </c>
      <c r="DY276" s="508" t="s">
        <v>158</v>
      </c>
      <c r="DZ276" s="508" t="s">
        <v>159</v>
      </c>
      <c r="EA276" s="508" t="s">
        <v>160</v>
      </c>
      <c r="EC276" s="508" t="s">
        <v>150</v>
      </c>
      <c r="ED276" s="508" t="s">
        <v>151</v>
      </c>
      <c r="EE276" s="508" t="s">
        <v>152</v>
      </c>
      <c r="EF276" s="508" t="s">
        <v>153</v>
      </c>
      <c r="EG276" s="508" t="s">
        <v>154</v>
      </c>
      <c r="EH276" s="508" t="s">
        <v>155</v>
      </c>
      <c r="EI276" s="508" t="s">
        <v>156</v>
      </c>
      <c r="EJ276" s="508" t="s">
        <v>157</v>
      </c>
      <c r="EK276" s="508" t="s">
        <v>104</v>
      </c>
      <c r="EL276" s="508" t="s">
        <v>158</v>
      </c>
      <c r="EM276" s="508" t="s">
        <v>159</v>
      </c>
      <c r="EN276" s="508" t="s">
        <v>160</v>
      </c>
      <c r="EP276" s="508" t="s">
        <v>150</v>
      </c>
      <c r="EQ276" s="508" t="s">
        <v>151</v>
      </c>
      <c r="ER276" s="508" t="s">
        <v>152</v>
      </c>
      <c r="ES276" s="508" t="s">
        <v>153</v>
      </c>
      <c r="ET276" s="508" t="s">
        <v>154</v>
      </c>
      <c r="EU276" s="508" t="s">
        <v>155</v>
      </c>
      <c r="EV276" s="508" t="s">
        <v>156</v>
      </c>
      <c r="EW276" s="508" t="s">
        <v>157</v>
      </c>
      <c r="EX276" s="508" t="s">
        <v>104</v>
      </c>
      <c r="EY276" s="508" t="s">
        <v>158</v>
      </c>
      <c r="EZ276" s="508" t="s">
        <v>159</v>
      </c>
      <c r="FA276" s="508" t="s">
        <v>160</v>
      </c>
    </row>
    <row r="277" spans="1:157" ht="75" customHeight="1">
      <c r="A277" s="177"/>
      <c r="B277" s="177" t="s">
        <v>195</v>
      </c>
      <c r="C277" s="177" t="s">
        <v>196</v>
      </c>
      <c r="D277" s="537" t="s">
        <v>317</v>
      </c>
      <c r="E277" s="177" t="s">
        <v>173</v>
      </c>
      <c r="F277" s="177" t="s">
        <v>161</v>
      </c>
      <c r="G277" s="177" t="s">
        <v>161</v>
      </c>
      <c r="H277" s="177" t="s">
        <v>161</v>
      </c>
      <c r="I277" s="177" t="s">
        <v>161</v>
      </c>
      <c r="J277" s="177" t="s">
        <v>161</v>
      </c>
      <c r="K277" s="177" t="s">
        <v>161</v>
      </c>
      <c r="L277" s="177" t="s">
        <v>161</v>
      </c>
      <c r="M277" s="177" t="s">
        <v>161</v>
      </c>
      <c r="N277" s="177" t="s">
        <v>161</v>
      </c>
      <c r="O277" s="177" t="s">
        <v>161</v>
      </c>
      <c r="P277" s="177"/>
      <c r="Q277" s="177"/>
      <c r="R277" s="177"/>
      <c r="S277" s="177"/>
      <c r="T277" s="437" t="s">
        <v>82</v>
      </c>
      <c r="U277" s="536">
        <v>202400000000053</v>
      </c>
      <c r="V277" s="532" t="s">
        <v>82</v>
      </c>
      <c r="W277" s="342">
        <f>+SUMIFS('[1]SIIF 30 de Junio 2026'!$P$4:$P$749,'[1]SIIF 30 de Junio 2026'!$A$4:$A$749,$B277,'[1]SIIF 30 de Junio 2026'!$B$4:$B$749,$C277,'[1]SIIF 30 de Junio 2026'!$C$4:$C$749,$D277)/1000000</f>
        <v>5794.6735650000001</v>
      </c>
      <c r="X277" s="342">
        <v>0</v>
      </c>
      <c r="Y277" s="528">
        <f>+SUMIFS('[1]SIIF 30 de Junio 2026'!$R$4:$R$749,'[1]SIIF 30 de Junio 2026'!$A$4:$A$749,$B277,'[1]SIIF 30 de Junio 2026'!$B$4:$B$749,$C277,'[1]SIIF 30 de Junio 2026'!$C$4:$C$749,$D277)/1000000</f>
        <v>0</v>
      </c>
      <c r="Z277" s="342"/>
      <c r="AA277" s="342">
        <f>+SUMIFS('[1]SIIF 30 de Junio 2026'!$Q$4:$Q$749,'[1]SIIF 30 de Junio 2026'!$A$4:$A$749,$B277,'[1]SIIF 30 de Junio 2026'!$B$4:$B$749,$C277,'[1]SIIF 30 de Junio 2026'!$C$4:$C$749,$D277)/1000000</f>
        <v>0</v>
      </c>
      <c r="AB277" s="342"/>
      <c r="AC277" s="342"/>
      <c r="AD277" s="403">
        <f>+SUMIFS('[1]SIIF 30 de Junio 2026'!$S$4:$S$749,'[1]SIIF 30 de Junio 2026'!$A$4:$A$749,$B277,'[1]SIIF 30 de Junio 2026'!$B$4:$B$749,$C277,'[1]SIIF 30 de Junio 2026'!$C$4:$C$749,$D277)/1000000</f>
        <v>5794.6735650000001</v>
      </c>
      <c r="AE277" s="342">
        <f>+SUMIFS('[1]SIIF 30 de Junio 2026'!$T$4:$T$749,'[1]SIIF 30 de Junio 2026'!$A$4:$A$749,$B277,'[1]SIIF 30 de Junio 2026'!$B$4:$B$749,$C277,'[1]SIIF 30 de Junio 2026'!$C$4:$C$749,$D277)/1000000</f>
        <v>0</v>
      </c>
      <c r="AF277" s="342">
        <f>+SUMIFS('[1]SIIF 30 de Junio 2026'!$U$4:$U$749,'[1]SIIF 30 de Junio 2026'!$A$4:$A$749,$B277,'[1]SIIF 30 de Junio 2026'!$B$4:$B$749,$C277,'[1]SIIF 30 de Junio 2026'!$C$4:$C$749,$D277)/1000000</f>
        <v>5794.6735650000001</v>
      </c>
      <c r="AG277" s="342">
        <f>+SUMIFS('[1]SIIF 30 de Junio 2026'!$V$4:$V$749,'[1]SIIF 30 de Junio 2026'!$A$4:$A$749,$B277,'[1]SIIF 30 de Junio 2026'!$B$4:$B$749,$C277,'[1]SIIF 30 de Junio 2026'!$C$4:$C$749,$D277)/1000000</f>
        <v>0</v>
      </c>
      <c r="AH277" s="408">
        <f>+SUMIFS('[1]SIIF 30 de Junio 2026'!$W$4:$W$749,'[1]SIIF 30 de Junio 2026'!$A$4:$A$749,$B277,'[1]SIIF 30 de Junio 2026'!$B$4:$B$749,$C277,'[1]SIIF 30 de Junio 2026'!$C$4:$C$749,$D277,'[1]SIIF 30 de Junio 2026'!$D$4:$D$749,$E277,'[1]SIIF 30 de Junio 2026'!$E$4:$E$749,$F277,'[1]SIIF 30 de Junio 2026'!$F$4:$F$749,$G277,'[1]SIIF 30 de Junio 2026'!$G$4:$G$749,$H277,'[1]SIIF 30 de Junio 2026'!$H$4:$H$749,$I277,'[1]SIIF 30 de Junio 2026'!$I$4:$I$749,$J277,'[1]SIIF 30 de Junio 2026'!$J$4:$J$749,$K277,'[1]SIIF 30 de Junio 2026'!$K$4:$K$749,$L277,'[1]SIIF 30 de Junio 2026'!$L$4:$L$749,$M277,'[1]SIIF 30 de Junio 2026'!$M$4:$M$749,$N277,'[1]SIIF 30 de Junio 2026'!$N$4:$N$749,$O277)/1000000</f>
        <v>5794.6735650000001</v>
      </c>
      <c r="AI277" s="241">
        <f t="shared" ref="AI277:AI288" si="749">+AH277/AD277</f>
        <v>1</v>
      </c>
      <c r="AJ277" s="242"/>
      <c r="AK277" s="240">
        <f t="shared" ref="AK277:AK287" si="750">INDEX(CC277:CN277,MATCH($W$1,$CC$86:$CN$86,0))</f>
        <v>765.38800000000003</v>
      </c>
      <c r="AL277" s="240">
        <f>+AH277-AK277</f>
        <v>5029.2855650000001</v>
      </c>
      <c r="AM277" s="166">
        <f t="shared" ref="AM277:AM288" si="751">INDEX(BC277:BN277,MATCH($W$1,$BC$86:$BN$86,0))</f>
        <v>0.13208474841843831</v>
      </c>
      <c r="AN277" s="412">
        <f>+SUMIFS('[1]SIIF 30 de Junio 2026'!$X$4:$X$749,'[1]SIIF 30 de Junio 2026'!$A$4:$A$749,$B277,'[1]SIIF 30 de Junio 2026'!$B$4:$B$749,$C277,'[1]SIIF 30 de Junio 2026'!$C$4:$C$749,$D277,'[1]SIIF 30 de Junio 2026'!$D$4:$D$749,$E277,'[1]SIIF 30 de Junio 2026'!$E$4:$E$749,$F277,'[1]SIIF 30 de Junio 2026'!$F$4:$F$749,$G277,'[1]SIIF 30 de Junio 2026'!$G$4:$G$749,$H277,'[1]SIIF 30 de Junio 2026'!$H$4:$H$749,$I277,'[1]SIIF 30 de Junio 2026'!$I$4:$I$749,$J277,'[1]SIIF 30 de Junio 2026'!$J$4:$J$749,$K277,'[1]SIIF 30 de Junio 2026'!$K$4:$K$749,$L277,'[1]SIIF 30 de Junio 2026'!$L$4:$L$749,$M277,'[1]SIIF 30 de Junio 2026'!$M$4:$M$749,$N277,'[1]SIIF 30 de Junio 2026'!$N$4:$N$749,$O277)/1000000</f>
        <v>339.3546</v>
      </c>
      <c r="AO277" s="241">
        <f t="shared" ref="AO277:AO288" si="752">+AN277/AD277</f>
        <v>5.8563195354042349E-2</v>
      </c>
      <c r="AP277" s="242"/>
      <c r="AQ277" s="240">
        <f t="shared" ref="AQ277:AQ287" si="753">INDEX(CP277:DA277,MATCH($W$1,$CP$86:$DA$86,0))</f>
        <v>330</v>
      </c>
      <c r="AR277" s="240">
        <f t="shared" ref="AR277:AR287" si="754">+AN277-AQ277</f>
        <v>9.3546000000000049</v>
      </c>
      <c r="AS277" s="166">
        <f t="shared" ref="AS277:AS288" si="755">INDEX(BP277:CA277,MATCH($W$1,$BP$86:$CA$86,0))</f>
        <v>5.6948850750318324E-2</v>
      </c>
      <c r="AT277" s="412">
        <f>+SUMIFS('[1]SIIF 30 de Junio 2026'!$Z$4:$Z$749,'[1]SIIF 30 de Junio 2026'!$A$4:$A$749,$B277,'[1]SIIF 30 de Junio 2026'!$B$4:$B$749,$C277,'[1]SIIF 30 de Junio 2026'!$C$4:$C$749,$D277,'[1]SIIF 30 de Junio 2026'!$D$4:$D$749,$E277,'[1]SIIF 30 de Junio 2026'!$E$4:$E$749,$F277,'[1]SIIF 30 de Junio 2026'!$F$4:$F$749,$G277,'[1]SIIF 30 de Junio 2026'!$G$4:$G$749,$H277,'[1]SIIF 30 de Junio 2026'!$H$4:$H$749,$I277,'[1]SIIF 30 de Junio 2026'!$I$4:$I$749,$J277,'[1]SIIF 30 de Junio 2026'!$J$4:$J$749,$K277,'[1]SIIF 30 de Junio 2026'!$K$4:$K$749,$L277,'[1]SIIF 30 de Junio 2026'!$L$4:$L$749,$M277,'[1]SIIF 30 de Junio 2026'!$M$4:$M$749,$N277,'[1]SIIF 30 de Junio 2026'!$N$4:$N$749,$O277)/1000000</f>
        <v>339.3546</v>
      </c>
      <c r="AU277" s="241">
        <f>+AT277/AD277</f>
        <v>5.8563195354042349E-2</v>
      </c>
      <c r="AV277" s="403">
        <f>+AD277-AH277</f>
        <v>0</v>
      </c>
      <c r="AW277" s="343">
        <f t="shared" ref="AW277:AW287" si="756">+AH277-AN277</f>
        <v>5455.3189650000004</v>
      </c>
      <c r="AX277" s="359">
        <f t="shared" ref="AX277:AX287" si="757">+AD277-AN277</f>
        <v>5455.3189650000004</v>
      </c>
      <c r="AY277" s="363"/>
      <c r="AZ277" s="186">
        <f t="shared" ref="AZ277:AZ287" si="758">AD277*AS277</f>
        <v>330</v>
      </c>
      <c r="BA277" s="168">
        <f t="shared" ref="BA277:BA288" si="759">IF(AND(AZ277=0,AN277&gt;AZ277),1,IFERROR(AN277/AZ277,1))</f>
        <v>1.0283472727272727</v>
      </c>
      <c r="BB277" s="610"/>
      <c r="BC277" s="245">
        <v>0.13208474841843831</v>
      </c>
      <c r="BD277" s="246">
        <v>0.13208474841843831</v>
      </c>
      <c r="BE277" s="246">
        <v>0.13208474841843831</v>
      </c>
      <c r="BF277" s="246">
        <v>0.13208474841843831</v>
      </c>
      <c r="BG277" s="246">
        <v>0.13208474841843831</v>
      </c>
      <c r="BH277" s="246">
        <v>0.13208474841843831</v>
      </c>
      <c r="BI277" s="246">
        <v>0.81017049749893888</v>
      </c>
      <c r="BJ277" s="246">
        <v>0.81017049749893888</v>
      </c>
      <c r="BK277" s="246">
        <v>1</v>
      </c>
      <c r="BL277" s="246">
        <v>1</v>
      </c>
      <c r="BM277" s="246">
        <v>1</v>
      </c>
      <c r="BN277" s="246">
        <v>1</v>
      </c>
      <c r="BP277" s="246">
        <v>0</v>
      </c>
      <c r="BQ277" s="246">
        <v>8.6286137500482304E-3</v>
      </c>
      <c r="BR277" s="246">
        <v>2.0708673000115755E-2</v>
      </c>
      <c r="BS277" s="246">
        <v>3.2788732250183278E-2</v>
      </c>
      <c r="BT277" s="246">
        <v>4.4868791500250797E-2</v>
      </c>
      <c r="BU277" s="298">
        <v>5.6948850750318324E-2</v>
      </c>
      <c r="BV277" s="246">
        <v>6.9028910000385843E-2</v>
      </c>
      <c r="BW277" s="246">
        <v>8.1108969250453369E-2</v>
      </c>
      <c r="BX277" s="298">
        <v>9.232616712551607E-2</v>
      </c>
      <c r="BY277" s="246">
        <v>0.10354336500057877</v>
      </c>
      <c r="BZ277" s="298">
        <v>0.9810007956850284</v>
      </c>
      <c r="CA277" s="246">
        <v>1</v>
      </c>
      <c r="CC277" s="452">
        <f t="shared" ref="CC277:CN287" si="760">DC277/EC277</f>
        <v>765.38800000000003</v>
      </c>
      <c r="CD277" s="452">
        <f t="shared" si="760"/>
        <v>765.38800000000003</v>
      </c>
      <c r="CE277" s="452">
        <f t="shared" si="760"/>
        <v>765.38800000000003</v>
      </c>
      <c r="CF277" s="452">
        <f t="shared" si="760"/>
        <v>765.38800000000003</v>
      </c>
      <c r="CG277" s="452">
        <f t="shared" si="760"/>
        <v>765.38800000000003</v>
      </c>
      <c r="CH277" s="452">
        <f t="shared" si="760"/>
        <v>765.38800000000003</v>
      </c>
      <c r="CI277" s="452">
        <f t="shared" si="760"/>
        <v>4694.6735650000001</v>
      </c>
      <c r="CJ277" s="452">
        <f t="shared" si="760"/>
        <v>4694.6735650000001</v>
      </c>
      <c r="CK277" s="452">
        <f t="shared" si="760"/>
        <v>5794.6735650000001</v>
      </c>
      <c r="CL277" s="452">
        <f t="shared" si="760"/>
        <v>5794.6735650000001</v>
      </c>
      <c r="CM277" s="452">
        <f t="shared" si="760"/>
        <v>5794.6735650000001</v>
      </c>
      <c r="CN277" s="452">
        <f t="shared" si="760"/>
        <v>5794.6735650000001</v>
      </c>
      <c r="CP277" s="453">
        <f t="shared" ref="CP277:DA287" si="761">DP277/EP277</f>
        <v>0</v>
      </c>
      <c r="CQ277" s="453">
        <f t="shared" si="761"/>
        <v>50</v>
      </c>
      <c r="CR277" s="453">
        <f t="shared" si="761"/>
        <v>120</v>
      </c>
      <c r="CS277" s="453">
        <f t="shared" si="761"/>
        <v>190</v>
      </c>
      <c r="CT277" s="453">
        <f t="shared" si="761"/>
        <v>260</v>
      </c>
      <c r="CU277" s="453">
        <f t="shared" si="761"/>
        <v>330</v>
      </c>
      <c r="CV277" s="453">
        <f t="shared" si="761"/>
        <v>400</v>
      </c>
      <c r="CW277" s="453">
        <f t="shared" si="761"/>
        <v>470</v>
      </c>
      <c r="CX277" s="453">
        <f t="shared" si="761"/>
        <v>535</v>
      </c>
      <c r="CY277" s="453">
        <f t="shared" si="761"/>
        <v>600</v>
      </c>
      <c r="CZ277" s="453">
        <f t="shared" si="761"/>
        <v>5684.5793780000004</v>
      </c>
      <c r="DA277" s="453">
        <f t="shared" si="761"/>
        <v>5794.6735650000001</v>
      </c>
      <c r="DC277" s="452">
        <v>765388000</v>
      </c>
      <c r="DD277" s="453">
        <v>765388000</v>
      </c>
      <c r="DE277" s="453">
        <v>765388000</v>
      </c>
      <c r="DF277" s="453">
        <v>765388000</v>
      </c>
      <c r="DG277" s="453">
        <v>765388000</v>
      </c>
      <c r="DH277" s="453">
        <v>765388000</v>
      </c>
      <c r="DI277" s="453">
        <v>4694673565</v>
      </c>
      <c r="DJ277" s="453">
        <v>4694673565</v>
      </c>
      <c r="DK277" s="453">
        <v>5794673565</v>
      </c>
      <c r="DL277" s="453">
        <v>5794673565</v>
      </c>
      <c r="DM277" s="453">
        <v>5794673565</v>
      </c>
      <c r="DN277" s="453">
        <v>5794673565</v>
      </c>
      <c r="DP277" s="453">
        <v>0</v>
      </c>
      <c r="DQ277" s="453">
        <v>50000000</v>
      </c>
      <c r="DR277" s="453">
        <v>120000000</v>
      </c>
      <c r="DS277" s="453">
        <v>190000000</v>
      </c>
      <c r="DT277" s="453">
        <v>260000000</v>
      </c>
      <c r="DU277" s="469">
        <v>330000000</v>
      </c>
      <c r="DV277" s="453">
        <v>400000000</v>
      </c>
      <c r="DW277" s="453">
        <v>470000000</v>
      </c>
      <c r="DX277" s="469">
        <v>535000000</v>
      </c>
      <c r="DY277" s="453">
        <v>600000000</v>
      </c>
      <c r="DZ277" s="469">
        <v>5684579378</v>
      </c>
      <c r="EA277" s="453">
        <v>5794673565</v>
      </c>
      <c r="EC277" s="452">
        <v>1000000</v>
      </c>
      <c r="ED277" s="453">
        <v>1000000</v>
      </c>
      <c r="EE277" s="453">
        <v>1000000</v>
      </c>
      <c r="EF277" s="453">
        <v>1000000</v>
      </c>
      <c r="EG277" s="453">
        <v>1000000</v>
      </c>
      <c r="EH277" s="453">
        <v>1000000</v>
      </c>
      <c r="EI277" s="453">
        <v>1000000</v>
      </c>
      <c r="EJ277" s="453">
        <v>1000000</v>
      </c>
      <c r="EK277" s="453">
        <v>1000000</v>
      </c>
      <c r="EL277" s="453">
        <v>1000000</v>
      </c>
      <c r="EM277" s="453">
        <v>1000000</v>
      </c>
      <c r="EN277" s="453">
        <v>1000000</v>
      </c>
      <c r="EP277" s="453">
        <v>1000000</v>
      </c>
      <c r="EQ277" s="453">
        <v>1000000</v>
      </c>
      <c r="ER277" s="453">
        <v>1000000</v>
      </c>
      <c r="ES277" s="453">
        <v>1000000</v>
      </c>
      <c r="ET277" s="453">
        <v>1000000</v>
      </c>
      <c r="EU277" s="469">
        <v>1000000</v>
      </c>
      <c r="EV277" s="453">
        <v>1000000</v>
      </c>
      <c r="EW277" s="453">
        <v>1000000</v>
      </c>
      <c r="EX277" s="469">
        <v>1000000</v>
      </c>
      <c r="EY277" s="453">
        <v>1000000</v>
      </c>
      <c r="EZ277" s="469">
        <v>1000000</v>
      </c>
      <c r="FA277" s="453">
        <v>1000000</v>
      </c>
    </row>
    <row r="278" spans="1:157" ht="99.75" customHeight="1">
      <c r="A278" s="177"/>
      <c r="B278" s="177" t="s">
        <v>195</v>
      </c>
      <c r="C278" s="177" t="s">
        <v>196</v>
      </c>
      <c r="D278" s="535" t="s">
        <v>318</v>
      </c>
      <c r="E278" s="177" t="s">
        <v>173</v>
      </c>
      <c r="F278" s="177" t="s">
        <v>161</v>
      </c>
      <c r="G278" s="177" t="s">
        <v>161</v>
      </c>
      <c r="H278" s="177" t="s">
        <v>161</v>
      </c>
      <c r="I278" s="177" t="s">
        <v>161</v>
      </c>
      <c r="J278" s="177" t="s">
        <v>161</v>
      </c>
      <c r="K278" s="177" t="s">
        <v>161</v>
      </c>
      <c r="L278" s="177" t="s">
        <v>161</v>
      </c>
      <c r="M278" s="177" t="s">
        <v>161</v>
      </c>
      <c r="N278" s="177" t="s">
        <v>161</v>
      </c>
      <c r="O278" s="177" t="s">
        <v>161</v>
      </c>
      <c r="P278" s="177"/>
      <c r="Q278" s="177"/>
      <c r="R278" s="177"/>
      <c r="S278" s="177"/>
      <c r="T278" s="437" t="s">
        <v>83</v>
      </c>
      <c r="U278" s="280">
        <v>202300000000251</v>
      </c>
      <c r="V278" s="278" t="s">
        <v>83</v>
      </c>
      <c r="W278" s="342">
        <f>+SUMIFS('[1]SIIF 30 de Junio 2026'!$P$4:$P$749,'[1]SIIF 30 de Junio 2026'!$A$4:$A$749,$B278,'[1]SIIF 30 de Junio 2026'!$B$4:$B$749,$C278,'[1]SIIF 30 de Junio 2026'!$C$4:$C$749,$D278)/1000000</f>
        <v>10475.186619</v>
      </c>
      <c r="X278" s="342">
        <v>0</v>
      </c>
      <c r="Y278" s="528">
        <f>+SUMIFS('[1]SIIF 30 de Junio 2026'!$R$4:$R$749,'[1]SIIF 30 de Junio 2026'!$A$4:$A$749,$B278,'[1]SIIF 30 de Junio 2026'!$B$4:$B$749,$C278,'[1]SIIF 30 de Junio 2026'!$C$4:$C$749,$D278)/1000000</f>
        <v>0</v>
      </c>
      <c r="Z278" s="342"/>
      <c r="AA278" s="342">
        <f>+SUMIFS('[1]SIIF 30 de Junio 2026'!$Q$4:$Q$749,'[1]SIIF 30 de Junio 2026'!$A$4:$A$749,$B278,'[1]SIIF 30 de Junio 2026'!$B$4:$B$749,$C278,'[1]SIIF 30 de Junio 2026'!$C$4:$C$749,$D278)/1000000</f>
        <v>0</v>
      </c>
      <c r="AB278" s="342"/>
      <c r="AC278" s="342"/>
      <c r="AD278" s="403">
        <f>+SUMIFS('[1]SIIF 30 de Junio 2026'!$S$4:$S$749,'[1]SIIF 30 de Junio 2026'!$A$4:$A$749,$B278,'[1]SIIF 30 de Junio 2026'!$B$4:$B$749,$C278,'[1]SIIF 30 de Junio 2026'!$C$4:$C$749,$D278)/1000000</f>
        <v>10475.186619</v>
      </c>
      <c r="AE278" s="342">
        <f>+SUMIFS('[1]SIIF 30 de Junio 2026'!$T$4:$T$749,'[1]SIIF 30 de Junio 2026'!$A$4:$A$749,$B278,'[1]SIIF 30 de Junio 2026'!$B$4:$B$749,$C278,'[1]SIIF 30 de Junio 2026'!$C$4:$C$749,$D278)/1000000</f>
        <v>0</v>
      </c>
      <c r="AF278" s="342">
        <f>+SUMIFS('[1]SIIF 30 de Junio 2026'!$U$4:$U$749,'[1]SIIF 30 de Junio 2026'!$A$4:$A$749,$B278,'[1]SIIF 30 de Junio 2026'!$B$4:$B$749,$C278,'[1]SIIF 30 de Junio 2026'!$C$4:$C$749,$D278)/1000000</f>
        <v>10456.723989</v>
      </c>
      <c r="AG278" s="342">
        <f>+SUMIFS('[1]SIIF 30 de Junio 2026'!$V$4:$V$749,'[1]SIIF 30 de Junio 2026'!$A$4:$A$749,$B278,'[1]SIIF 30 de Junio 2026'!$B$4:$B$749,$C278,'[1]SIIF 30 de Junio 2026'!$C$4:$C$749,$D278)/1000000</f>
        <v>18.462630000000001</v>
      </c>
      <c r="AH278" s="408">
        <f>+SUMIFS('[1]SIIF 30 de Junio 2026'!$W$4:$W$749,'[1]SIIF 30 de Junio 2026'!$A$4:$A$749,$B278,'[1]SIIF 30 de Junio 2026'!$B$4:$B$749,$C278,'[1]SIIF 30 de Junio 2026'!$C$4:$C$749,$D278,'[1]SIIF 30 de Junio 2026'!$D$4:$D$749,$E278,'[1]SIIF 30 de Junio 2026'!$E$4:$E$749,$F278,'[1]SIIF 30 de Junio 2026'!$F$4:$F$749,$G278,'[1]SIIF 30 de Junio 2026'!$G$4:$G$749,$H278,'[1]SIIF 30 de Junio 2026'!$H$4:$H$749,$I278,'[1]SIIF 30 de Junio 2026'!$I$4:$I$749,$J278,'[1]SIIF 30 de Junio 2026'!$J$4:$J$749,$K278,'[1]SIIF 30 de Junio 2026'!$K$4:$K$749,$L278,'[1]SIIF 30 de Junio 2026'!$L$4:$L$749,$M278,'[1]SIIF 30 de Junio 2026'!$M$4:$M$749,$N278,'[1]SIIF 30 de Junio 2026'!$N$4:$N$749,$O278)/1000000</f>
        <v>7489.5304177500002</v>
      </c>
      <c r="AI278" s="241">
        <f t="shared" si="749"/>
        <v>0.71497823286178153</v>
      </c>
      <c r="AJ278" s="242"/>
      <c r="AK278" s="240">
        <f t="shared" si="750"/>
        <v>7561.2483320000001</v>
      </c>
      <c r="AL278" s="240">
        <f t="shared" ref="AL278:AL287" si="762">+AH278-AK278</f>
        <v>-71.717914249999922</v>
      </c>
      <c r="AM278" s="166">
        <f t="shared" si="751"/>
        <v>0.72182468981367176</v>
      </c>
      <c r="AN278" s="412">
        <f>+SUMIFS('[1]SIIF 30 de Junio 2026'!$X$4:$X$749,'[1]SIIF 30 de Junio 2026'!$A$4:$A$749,$B278,'[1]SIIF 30 de Junio 2026'!$B$4:$B$749,$C278,'[1]SIIF 30 de Junio 2026'!$C$4:$C$749,$D278,'[1]SIIF 30 de Junio 2026'!$D$4:$D$749,$E278,'[1]SIIF 30 de Junio 2026'!$E$4:$E$749,$F278,'[1]SIIF 30 de Junio 2026'!$F$4:$F$749,$G278,'[1]SIIF 30 de Junio 2026'!$G$4:$G$749,$H278,'[1]SIIF 30 de Junio 2026'!$H$4:$H$749,$I278,'[1]SIIF 30 de Junio 2026'!$I$4:$I$749,$J278,'[1]SIIF 30 de Junio 2026'!$J$4:$J$749,$K278,'[1]SIIF 30 de Junio 2026'!$K$4:$K$749,$L278,'[1]SIIF 30 de Junio 2026'!$L$4:$L$749,$M278,'[1]SIIF 30 de Junio 2026'!$M$4:$M$749,$N278,'[1]SIIF 30 de Junio 2026'!$N$4:$N$749,$O278)/1000000</f>
        <v>3348.2796192399996</v>
      </c>
      <c r="AO278" s="241">
        <f t="shared" si="752"/>
        <v>0.31963913780465314</v>
      </c>
      <c r="AP278" s="242"/>
      <c r="AQ278" s="240">
        <f t="shared" si="753"/>
        <v>3969.508992</v>
      </c>
      <c r="AR278" s="240">
        <f t="shared" si="754"/>
        <v>-621.22937276000039</v>
      </c>
      <c r="AS278" s="166">
        <f>INDEX(BP278:CA278,MATCH($W$1,$BP$86:$CA$86,0))</f>
        <v>0.37894398795722306</v>
      </c>
      <c r="AT278" s="412">
        <f>+SUMIFS('[1]SIIF 30 de Junio 2026'!$Z$4:$Z$749,'[1]SIIF 30 de Junio 2026'!$A$4:$A$749,$B278,'[1]SIIF 30 de Junio 2026'!$B$4:$B$749,$C278,'[1]SIIF 30 de Junio 2026'!$C$4:$C$749,$D278,'[1]SIIF 30 de Junio 2026'!$D$4:$D$749,$E278,'[1]SIIF 30 de Junio 2026'!$E$4:$E$749,$F278,'[1]SIIF 30 de Junio 2026'!$F$4:$F$749,$G278,'[1]SIIF 30 de Junio 2026'!$G$4:$G$749,$H278,'[1]SIIF 30 de Junio 2026'!$H$4:$H$749,$I278,'[1]SIIF 30 de Junio 2026'!$I$4:$I$749,$J278,'[1]SIIF 30 de Junio 2026'!$J$4:$J$749,$K278,'[1]SIIF 30 de Junio 2026'!$K$4:$K$749,$L278,'[1]SIIF 30 de Junio 2026'!$L$4:$L$749,$M278,'[1]SIIF 30 de Junio 2026'!$M$4:$M$749,$N278,'[1]SIIF 30 de Junio 2026'!$N$4:$N$749,$O278)/1000000</f>
        <v>3348.2796192399996</v>
      </c>
      <c r="AU278" s="241">
        <f t="shared" ref="AU278:AU288" si="763">+AT278/AD278</f>
        <v>0.31963913780465314</v>
      </c>
      <c r="AV278" s="403">
        <f t="shared" ref="AV278:AV287" si="764">+AD278-AH278</f>
        <v>2985.6562012499999</v>
      </c>
      <c r="AW278" s="343">
        <f t="shared" si="756"/>
        <v>4141.2507985100001</v>
      </c>
      <c r="AX278" s="359">
        <f t="shared" si="757"/>
        <v>7126.90699976</v>
      </c>
      <c r="AY278" s="363"/>
      <c r="AZ278" s="186">
        <f t="shared" si="758"/>
        <v>3969.508992</v>
      </c>
      <c r="BA278" s="168">
        <f t="shared" si="759"/>
        <v>0.84349969378782041</v>
      </c>
      <c r="BB278" s="610"/>
      <c r="BC278" s="245">
        <v>0.41611693887092932</v>
      </c>
      <c r="BD278" s="246">
        <v>0.50053328276652065</v>
      </c>
      <c r="BE278" s="246">
        <v>0.50053328276652065</v>
      </c>
      <c r="BF278" s="246">
        <v>0.55151583920435354</v>
      </c>
      <c r="BG278" s="246">
        <v>0.55151583920435354</v>
      </c>
      <c r="BH278" s="246">
        <v>0.72182468981367176</v>
      </c>
      <c r="BI278" s="246">
        <v>0.79265196258552695</v>
      </c>
      <c r="BJ278" s="246">
        <v>0.85893482925452025</v>
      </c>
      <c r="BK278" s="246">
        <v>0.91300192453401863</v>
      </c>
      <c r="BL278" s="246">
        <v>0.96181119902203815</v>
      </c>
      <c r="BM278" s="246">
        <v>1</v>
      </c>
      <c r="BN278" s="246">
        <v>1</v>
      </c>
      <c r="BP278" s="246">
        <v>0</v>
      </c>
      <c r="BQ278" s="246">
        <v>0.12292885013278444</v>
      </c>
      <c r="BR278" s="246">
        <v>0.16144135636997761</v>
      </c>
      <c r="BS278" s="246">
        <v>0.25093641904500374</v>
      </c>
      <c r="BT278" s="246">
        <v>0.2894489252821969</v>
      </c>
      <c r="BU278" s="298">
        <v>0.37894398795722306</v>
      </c>
      <c r="BV278" s="246">
        <v>0.44132175302871329</v>
      </c>
      <c r="BW278" s="246">
        <v>0.56530675160089006</v>
      </c>
      <c r="BX278" s="298">
        <v>0.69061727491119551</v>
      </c>
      <c r="BY278" s="246">
        <v>0.82005263509282023</v>
      </c>
      <c r="BZ278" s="298">
        <v>0.90842905669478458</v>
      </c>
      <c r="CA278" s="246">
        <v>1</v>
      </c>
      <c r="CC278" s="452">
        <f t="shared" si="760"/>
        <v>4358.9025899999997</v>
      </c>
      <c r="CD278" s="452">
        <f t="shared" si="760"/>
        <v>5243.1795460000003</v>
      </c>
      <c r="CE278" s="452">
        <f t="shared" si="760"/>
        <v>5243.1795460000003</v>
      </c>
      <c r="CF278" s="452">
        <f t="shared" si="760"/>
        <v>5777.2313389999999</v>
      </c>
      <c r="CG278" s="452">
        <f t="shared" si="760"/>
        <v>5777.2313389999999</v>
      </c>
      <c r="CH278" s="452">
        <f t="shared" si="760"/>
        <v>7561.2483320000001</v>
      </c>
      <c r="CI278" s="452">
        <f t="shared" si="760"/>
        <v>8303.177232</v>
      </c>
      <c r="CJ278" s="452">
        <f t="shared" si="760"/>
        <v>8997.5026300000009</v>
      </c>
      <c r="CK278" s="452">
        <f t="shared" si="760"/>
        <v>9563.8655429999999</v>
      </c>
      <c r="CL278" s="452">
        <f t="shared" si="760"/>
        <v>10075.151802</v>
      </c>
      <c r="CM278" s="452">
        <f t="shared" si="760"/>
        <v>10475.186619</v>
      </c>
      <c r="CN278" s="452">
        <f t="shared" si="760"/>
        <v>10475.186619</v>
      </c>
      <c r="CP278" s="453">
        <f t="shared" si="761"/>
        <v>0</v>
      </c>
      <c r="CQ278" s="453">
        <f t="shared" si="761"/>
        <v>1287.702646</v>
      </c>
      <c r="CR278" s="453">
        <f t="shared" si="761"/>
        <v>1691.128336</v>
      </c>
      <c r="CS278" s="453">
        <f t="shared" si="761"/>
        <v>2628.6058189999999</v>
      </c>
      <c r="CT278" s="453">
        <f t="shared" si="761"/>
        <v>3032.0315089999999</v>
      </c>
      <c r="CU278" s="453">
        <f t="shared" si="761"/>
        <v>3969.508992</v>
      </c>
      <c r="CV278" s="453">
        <f t="shared" si="761"/>
        <v>4622.9277220000004</v>
      </c>
      <c r="CW278" s="453">
        <f t="shared" si="761"/>
        <v>5921.6937200000002</v>
      </c>
      <c r="CX278" s="453">
        <f t="shared" si="761"/>
        <v>7234.3448369999996</v>
      </c>
      <c r="CY278" s="453">
        <f t="shared" si="761"/>
        <v>8590.2043900000008</v>
      </c>
      <c r="CZ278" s="453">
        <f t="shared" si="761"/>
        <v>9515.9638990000003</v>
      </c>
      <c r="DA278" s="453">
        <f t="shared" si="761"/>
        <v>10475.186619</v>
      </c>
      <c r="DC278" s="452">
        <v>4358902590</v>
      </c>
      <c r="DD278" s="453">
        <v>5243179546</v>
      </c>
      <c r="DE278" s="453">
        <v>5243179546</v>
      </c>
      <c r="DF278" s="453">
        <v>5777231339</v>
      </c>
      <c r="DG278" s="453">
        <v>5777231339</v>
      </c>
      <c r="DH278" s="453">
        <v>7561248332</v>
      </c>
      <c r="DI278" s="453">
        <v>8303177232</v>
      </c>
      <c r="DJ278" s="453">
        <v>8997502630</v>
      </c>
      <c r="DK278" s="453">
        <v>9563865543</v>
      </c>
      <c r="DL278" s="453">
        <v>10075151802</v>
      </c>
      <c r="DM278" s="453">
        <v>10475186619</v>
      </c>
      <c r="DN278" s="453">
        <v>10475186619</v>
      </c>
      <c r="DP278" s="453">
        <v>0</v>
      </c>
      <c r="DQ278" s="453">
        <v>1287702646</v>
      </c>
      <c r="DR278" s="453">
        <v>1691128336</v>
      </c>
      <c r="DS278" s="453">
        <v>2628605819</v>
      </c>
      <c r="DT278" s="453">
        <v>3032031509</v>
      </c>
      <c r="DU278" s="469">
        <v>3969508992</v>
      </c>
      <c r="DV278" s="453">
        <v>4622927722</v>
      </c>
      <c r="DW278" s="453">
        <v>5921693720</v>
      </c>
      <c r="DX278" s="469">
        <v>7234344837</v>
      </c>
      <c r="DY278" s="453">
        <v>8590204390</v>
      </c>
      <c r="DZ278" s="469">
        <v>9515963899</v>
      </c>
      <c r="EA278" s="453">
        <v>10475186619</v>
      </c>
      <c r="EC278" s="452">
        <v>1000000</v>
      </c>
      <c r="ED278" s="453">
        <v>1000000</v>
      </c>
      <c r="EE278" s="453">
        <v>1000000</v>
      </c>
      <c r="EF278" s="453">
        <v>1000000</v>
      </c>
      <c r="EG278" s="453">
        <v>1000000</v>
      </c>
      <c r="EH278" s="453">
        <v>1000000</v>
      </c>
      <c r="EI278" s="453">
        <v>1000000</v>
      </c>
      <c r="EJ278" s="453">
        <v>1000000</v>
      </c>
      <c r="EK278" s="453">
        <v>1000000</v>
      </c>
      <c r="EL278" s="453">
        <v>1000000</v>
      </c>
      <c r="EM278" s="453">
        <v>1000000</v>
      </c>
      <c r="EN278" s="453">
        <v>1000000</v>
      </c>
      <c r="EP278" s="453">
        <v>1000000</v>
      </c>
      <c r="EQ278" s="453">
        <v>1000000</v>
      </c>
      <c r="ER278" s="453">
        <v>1000000</v>
      </c>
      <c r="ES278" s="453">
        <v>1000000</v>
      </c>
      <c r="ET278" s="453">
        <v>1000000</v>
      </c>
      <c r="EU278" s="469">
        <v>1000000</v>
      </c>
      <c r="EV278" s="453">
        <v>1000000</v>
      </c>
      <c r="EW278" s="453">
        <v>1000000</v>
      </c>
      <c r="EX278" s="469">
        <v>1000000</v>
      </c>
      <c r="EY278" s="453">
        <v>1000000</v>
      </c>
      <c r="EZ278" s="469">
        <v>1000000</v>
      </c>
      <c r="FA278" s="453">
        <v>1000000</v>
      </c>
    </row>
    <row r="279" spans="1:157" ht="82.5" customHeight="1">
      <c r="A279" s="177"/>
      <c r="B279" s="177" t="s">
        <v>195</v>
      </c>
      <c r="C279" s="177" t="s">
        <v>196</v>
      </c>
      <c r="D279" s="535" t="s">
        <v>319</v>
      </c>
      <c r="E279" s="177" t="s">
        <v>173</v>
      </c>
      <c r="F279" s="177" t="s">
        <v>161</v>
      </c>
      <c r="G279" s="177" t="s">
        <v>161</v>
      </c>
      <c r="H279" s="177" t="s">
        <v>161</v>
      </c>
      <c r="I279" s="177" t="s">
        <v>161</v>
      </c>
      <c r="J279" s="177" t="s">
        <v>161</v>
      </c>
      <c r="K279" s="177" t="s">
        <v>161</v>
      </c>
      <c r="L279" s="177" t="s">
        <v>161</v>
      </c>
      <c r="M279" s="177" t="s">
        <v>161</v>
      </c>
      <c r="N279" s="177" t="s">
        <v>161</v>
      </c>
      <c r="O279" s="177" t="s">
        <v>161</v>
      </c>
      <c r="P279" s="177"/>
      <c r="Q279" s="177"/>
      <c r="R279" s="177"/>
      <c r="S279" s="177"/>
      <c r="T279" s="437" t="s">
        <v>84</v>
      </c>
      <c r="U279" s="280">
        <v>202300000000273</v>
      </c>
      <c r="V279" s="278" t="s">
        <v>84</v>
      </c>
      <c r="W279" s="342">
        <f>+SUMIFS('[1]SIIF 30 de Junio 2026'!$P$4:$P$749,'[1]SIIF 30 de Junio 2026'!$A$4:$A$749,$B279,'[1]SIIF 30 de Junio 2026'!$B$4:$B$749,$C279,'[1]SIIF 30 de Junio 2026'!$C$4:$C$749,$D279)/1000000</f>
        <v>5751.2922049999997</v>
      </c>
      <c r="X279" s="342">
        <v>0</v>
      </c>
      <c r="Y279" s="528">
        <f>+SUMIFS('[1]SIIF 30 de Junio 2026'!$R$4:$R$749,'[1]SIIF 30 de Junio 2026'!$A$4:$A$749,$B279,'[1]SIIF 30 de Junio 2026'!$B$4:$B$749,$C279,'[1]SIIF 30 de Junio 2026'!$C$4:$C$749,$D279)/1000000</f>
        <v>0</v>
      </c>
      <c r="Z279" s="342"/>
      <c r="AA279" s="342">
        <f>+SUMIFS('[1]SIIF 30 de Junio 2026'!$Q$4:$Q$749,'[1]SIIF 30 de Junio 2026'!$A$4:$A$749,$B279,'[1]SIIF 30 de Junio 2026'!$B$4:$B$749,$C279,'[1]SIIF 30 de Junio 2026'!$C$4:$C$749,$D279)/1000000</f>
        <v>0</v>
      </c>
      <c r="AB279" s="342"/>
      <c r="AC279" s="342"/>
      <c r="AD279" s="403">
        <f>+SUMIFS('[1]SIIF 30 de Junio 2026'!$S$4:$S$749,'[1]SIIF 30 de Junio 2026'!$A$4:$A$749,$B279,'[1]SIIF 30 de Junio 2026'!$B$4:$B$749,$C279,'[1]SIIF 30 de Junio 2026'!$C$4:$C$749,$D279)/1000000</f>
        <v>5751.2922049999997</v>
      </c>
      <c r="AE279" s="342">
        <f>+SUMIFS('[1]SIIF 30 de Junio 2026'!$T$4:$T$749,'[1]SIIF 30 de Junio 2026'!$A$4:$A$749,$B279,'[1]SIIF 30 de Junio 2026'!$B$4:$B$749,$C279,'[1]SIIF 30 de Junio 2026'!$C$4:$C$749,$D279)/1000000</f>
        <v>0</v>
      </c>
      <c r="AF279" s="342">
        <f>+SUMIFS('[1]SIIF 30 de Junio 2026'!$U$4:$U$749,'[1]SIIF 30 de Junio 2026'!$A$4:$A$749,$B279,'[1]SIIF 30 de Junio 2026'!$B$4:$B$749,$C279,'[1]SIIF 30 de Junio 2026'!$C$4:$C$749,$D279)/1000000</f>
        <v>5733.5189549999996</v>
      </c>
      <c r="AG279" s="342">
        <f>+SUMIFS('[1]SIIF 30 de Junio 2026'!$V$4:$V$749,'[1]SIIF 30 de Junio 2026'!$A$4:$A$749,$B279,'[1]SIIF 30 de Junio 2026'!$B$4:$B$749,$C279,'[1]SIIF 30 de Junio 2026'!$C$4:$C$749,$D279)/1000000</f>
        <v>17.773250000000001</v>
      </c>
      <c r="AH279" s="408">
        <f>+SUMIFS('[1]SIIF 30 de Junio 2026'!$W$4:$W$749,'[1]SIIF 30 de Junio 2026'!$A$4:$A$749,$B279,'[1]SIIF 30 de Junio 2026'!$B$4:$B$749,$C279,'[1]SIIF 30 de Junio 2026'!$C$4:$C$749,$D279,'[1]SIIF 30 de Junio 2026'!$D$4:$D$749,$E279,'[1]SIIF 30 de Junio 2026'!$E$4:$E$749,$F279,'[1]SIIF 30 de Junio 2026'!$F$4:$F$749,$G279,'[1]SIIF 30 de Junio 2026'!$G$4:$G$749,$H279,'[1]SIIF 30 de Junio 2026'!$H$4:$H$749,$I279,'[1]SIIF 30 de Junio 2026'!$I$4:$I$749,$J279,'[1]SIIF 30 de Junio 2026'!$J$4:$J$749,$K279,'[1]SIIF 30 de Junio 2026'!$K$4:$K$749,$L279,'[1]SIIF 30 de Junio 2026'!$L$4:$L$749,$M279,'[1]SIIF 30 de Junio 2026'!$M$4:$M$749,$N279,'[1]SIIF 30 de Junio 2026'!$N$4:$N$749,$O279)/1000000</f>
        <v>2184.5969175</v>
      </c>
      <c r="AI279" s="241">
        <f t="shared" si="749"/>
        <v>0.37984453573768645</v>
      </c>
      <c r="AJ279" s="242"/>
      <c r="AK279" s="240">
        <f t="shared" si="750"/>
        <v>2904.4747900000002</v>
      </c>
      <c r="AL279" s="240">
        <f t="shared" si="762"/>
        <v>-719.87787250000019</v>
      </c>
      <c r="AM279" s="166">
        <f t="shared" si="751"/>
        <v>0.50501255830384295</v>
      </c>
      <c r="AN279" s="412">
        <f>+SUMIFS('[1]SIIF 30 de Junio 2026'!$X$4:$X$749,'[1]SIIF 30 de Junio 2026'!$A$4:$A$749,$B279,'[1]SIIF 30 de Junio 2026'!$B$4:$B$749,$C279,'[1]SIIF 30 de Junio 2026'!$C$4:$C$749,$D279,'[1]SIIF 30 de Junio 2026'!$D$4:$D$749,$E279,'[1]SIIF 30 de Junio 2026'!$E$4:$E$749,$F279,'[1]SIIF 30 de Junio 2026'!$F$4:$F$749,$G279,'[1]SIIF 30 de Junio 2026'!$G$4:$G$749,$H279,'[1]SIIF 30 de Junio 2026'!$H$4:$H$749,$I279,'[1]SIIF 30 de Junio 2026'!$I$4:$I$749,$J279,'[1]SIIF 30 de Junio 2026'!$J$4:$J$749,$K279,'[1]SIIF 30 de Junio 2026'!$K$4:$K$749,$L279,'[1]SIIF 30 de Junio 2026'!$L$4:$L$749,$M279,'[1]SIIF 30 de Junio 2026'!$M$4:$M$749,$N279,'[1]SIIF 30 de Junio 2026'!$N$4:$N$749,$O279)/1000000</f>
        <v>980.03333950000001</v>
      </c>
      <c r="AO279" s="241">
        <f t="shared" si="752"/>
        <v>0.17040228605459981</v>
      </c>
      <c r="AP279" s="242"/>
      <c r="AQ279" s="240">
        <f t="shared" si="753"/>
        <v>918.99800000000005</v>
      </c>
      <c r="AR279" s="240">
        <f t="shared" si="754"/>
        <v>61.035339499999964</v>
      </c>
      <c r="AS279" s="166">
        <f t="shared" si="755"/>
        <v>0.15978982935366262</v>
      </c>
      <c r="AT279" s="412">
        <f>+SUMIFS('[1]SIIF 30 de Junio 2026'!$Z$4:$Z$749,'[1]SIIF 30 de Junio 2026'!$A$4:$A$749,$B279,'[1]SIIF 30 de Junio 2026'!$B$4:$B$749,$C279,'[1]SIIF 30 de Junio 2026'!$C$4:$C$749,$D279,'[1]SIIF 30 de Junio 2026'!$D$4:$D$749,$E279,'[1]SIIF 30 de Junio 2026'!$E$4:$E$749,$F279,'[1]SIIF 30 de Junio 2026'!$F$4:$F$749,$G279,'[1]SIIF 30 de Junio 2026'!$G$4:$G$749,$H279,'[1]SIIF 30 de Junio 2026'!$H$4:$H$749,$I279,'[1]SIIF 30 de Junio 2026'!$I$4:$I$749,$J279,'[1]SIIF 30 de Junio 2026'!$J$4:$J$749,$K279,'[1]SIIF 30 de Junio 2026'!$K$4:$K$749,$L279,'[1]SIIF 30 de Junio 2026'!$L$4:$L$749,$M279,'[1]SIIF 30 de Junio 2026'!$M$4:$M$749,$N279,'[1]SIIF 30 de Junio 2026'!$N$4:$N$749,$O279)/1000000</f>
        <v>980.03333950000001</v>
      </c>
      <c r="AU279" s="241">
        <f t="shared" si="763"/>
        <v>0.17040228605459981</v>
      </c>
      <c r="AV279" s="403">
        <f t="shared" si="764"/>
        <v>3566.6952874999997</v>
      </c>
      <c r="AW279" s="343">
        <f t="shared" si="756"/>
        <v>1204.563578</v>
      </c>
      <c r="AX279" s="359">
        <f t="shared" si="757"/>
        <v>4771.2588655</v>
      </c>
      <c r="AY279" s="363"/>
      <c r="AZ279" s="186">
        <f t="shared" si="758"/>
        <v>918.99799999999993</v>
      </c>
      <c r="BA279" s="168">
        <f t="shared" si="759"/>
        <v>1.0664150950274103</v>
      </c>
      <c r="BB279" s="610"/>
      <c r="BC279" s="245">
        <v>0.21229715974759797</v>
      </c>
      <c r="BD279" s="246">
        <v>0.33400893773575879</v>
      </c>
      <c r="BE279" s="246">
        <v>0.33400893773575879</v>
      </c>
      <c r="BF279" s="246">
        <v>0.33400893773575879</v>
      </c>
      <c r="BG279" s="246">
        <v>0.33400893773575879</v>
      </c>
      <c r="BH279" s="246">
        <v>0.50501255830384295</v>
      </c>
      <c r="BI279" s="246">
        <v>0.62115406897500869</v>
      </c>
      <c r="BJ279" s="246">
        <v>0.76172705260764961</v>
      </c>
      <c r="BK279" s="246">
        <v>0.83709729803234711</v>
      </c>
      <c r="BL279" s="246">
        <v>0.93612864432785325</v>
      </c>
      <c r="BM279" s="246">
        <v>1</v>
      </c>
      <c r="BN279" s="246">
        <v>1</v>
      </c>
      <c r="BP279" s="246">
        <v>0</v>
      </c>
      <c r="BQ279" s="246">
        <v>1.0023138791293599E-2</v>
      </c>
      <c r="BR279" s="246">
        <v>6.8761764470285688E-2</v>
      </c>
      <c r="BS279" s="246">
        <v>8.9425468515209966E-2</v>
      </c>
      <c r="BT279" s="246">
        <v>0.13617026784331157</v>
      </c>
      <c r="BU279" s="298">
        <v>0.15978982935366262</v>
      </c>
      <c r="BV279" s="246">
        <v>0.18045353339858691</v>
      </c>
      <c r="BW279" s="246">
        <v>0.23204159212077455</v>
      </c>
      <c r="BX279" s="298">
        <v>0.39729755827977448</v>
      </c>
      <c r="BY279" s="246">
        <v>0.54870622244796896</v>
      </c>
      <c r="BZ279" s="298">
        <v>0.68341316749354764</v>
      </c>
      <c r="CA279" s="246">
        <v>1</v>
      </c>
      <c r="CC279" s="452">
        <f t="shared" si="760"/>
        <v>1220.9829999999999</v>
      </c>
      <c r="CD279" s="452">
        <f t="shared" si="760"/>
        <v>1920.9829999999999</v>
      </c>
      <c r="CE279" s="452">
        <f t="shared" si="760"/>
        <v>1920.9829999999999</v>
      </c>
      <c r="CF279" s="452">
        <f t="shared" si="760"/>
        <v>1920.9829999999999</v>
      </c>
      <c r="CG279" s="452">
        <f t="shared" si="760"/>
        <v>1920.9829999999999</v>
      </c>
      <c r="CH279" s="452">
        <f t="shared" si="760"/>
        <v>2904.4747900000002</v>
      </c>
      <c r="CI279" s="452">
        <f t="shared" si="760"/>
        <v>3572.4385550000002</v>
      </c>
      <c r="CJ279" s="452">
        <f t="shared" si="760"/>
        <v>4380.9148599999999</v>
      </c>
      <c r="CK279" s="452">
        <f t="shared" si="760"/>
        <v>4814.391165</v>
      </c>
      <c r="CL279" s="452">
        <f t="shared" si="760"/>
        <v>5383.9493750000001</v>
      </c>
      <c r="CM279" s="452">
        <f t="shared" si="760"/>
        <v>5751.2922049999997</v>
      </c>
      <c r="CN279" s="452">
        <f t="shared" si="760"/>
        <v>5751.2922049999997</v>
      </c>
      <c r="CP279" s="453">
        <f t="shared" si="761"/>
        <v>0</v>
      </c>
      <c r="CQ279" s="453">
        <f t="shared" si="761"/>
        <v>57.646000000000001</v>
      </c>
      <c r="CR279" s="453">
        <f t="shared" si="761"/>
        <v>395.46899999999999</v>
      </c>
      <c r="CS279" s="453">
        <f t="shared" si="761"/>
        <v>514.31200000000001</v>
      </c>
      <c r="CT279" s="453">
        <f t="shared" si="761"/>
        <v>783.15499999999997</v>
      </c>
      <c r="CU279" s="453">
        <f t="shared" si="761"/>
        <v>918.99800000000005</v>
      </c>
      <c r="CV279" s="453">
        <f t="shared" si="761"/>
        <v>1037.8409999999999</v>
      </c>
      <c r="CW279" s="453">
        <f t="shared" si="761"/>
        <v>1334.539</v>
      </c>
      <c r="CX279" s="453">
        <f t="shared" si="761"/>
        <v>2284.97435</v>
      </c>
      <c r="CY279" s="453">
        <f t="shared" si="761"/>
        <v>3155.76982</v>
      </c>
      <c r="CZ279" s="453">
        <f t="shared" si="761"/>
        <v>3930.5088230000001</v>
      </c>
      <c r="DA279" s="453">
        <f t="shared" si="761"/>
        <v>5751.2922049999997</v>
      </c>
      <c r="DC279" s="452">
        <v>1220983000</v>
      </c>
      <c r="DD279" s="453">
        <v>1920983000</v>
      </c>
      <c r="DE279" s="453">
        <v>1920983000</v>
      </c>
      <c r="DF279" s="453">
        <v>1920983000</v>
      </c>
      <c r="DG279" s="453">
        <v>1920983000</v>
      </c>
      <c r="DH279" s="453">
        <v>2904474790</v>
      </c>
      <c r="DI279" s="453">
        <v>3572438555</v>
      </c>
      <c r="DJ279" s="453">
        <v>4380914860</v>
      </c>
      <c r="DK279" s="453">
        <v>4814391165</v>
      </c>
      <c r="DL279" s="453">
        <v>5383949375</v>
      </c>
      <c r="DM279" s="453">
        <v>5751292205</v>
      </c>
      <c r="DN279" s="453">
        <v>5751292205</v>
      </c>
      <c r="DP279" s="453">
        <v>0</v>
      </c>
      <c r="DQ279" s="453">
        <v>57646000</v>
      </c>
      <c r="DR279" s="453">
        <v>395469000</v>
      </c>
      <c r="DS279" s="453">
        <v>514312000</v>
      </c>
      <c r="DT279" s="453">
        <v>783155000</v>
      </c>
      <c r="DU279" s="469">
        <v>918998000</v>
      </c>
      <c r="DV279" s="453">
        <v>1037841000</v>
      </c>
      <c r="DW279" s="453">
        <v>1334539000</v>
      </c>
      <c r="DX279" s="469">
        <v>2284974350</v>
      </c>
      <c r="DY279" s="453">
        <v>3155769820</v>
      </c>
      <c r="DZ279" s="469">
        <v>3930508823</v>
      </c>
      <c r="EA279" s="453">
        <v>5751292205</v>
      </c>
      <c r="EC279" s="452">
        <v>1000000</v>
      </c>
      <c r="ED279" s="453">
        <v>1000000</v>
      </c>
      <c r="EE279" s="453">
        <v>1000000</v>
      </c>
      <c r="EF279" s="453">
        <v>1000000</v>
      </c>
      <c r="EG279" s="453">
        <v>1000000</v>
      </c>
      <c r="EH279" s="453">
        <v>1000000</v>
      </c>
      <c r="EI279" s="453">
        <v>1000000</v>
      </c>
      <c r="EJ279" s="453">
        <v>1000000</v>
      </c>
      <c r="EK279" s="453">
        <v>1000000</v>
      </c>
      <c r="EL279" s="453">
        <v>1000000</v>
      </c>
      <c r="EM279" s="453">
        <v>1000000</v>
      </c>
      <c r="EN279" s="453">
        <v>1000000</v>
      </c>
      <c r="EP279" s="453">
        <v>1000000</v>
      </c>
      <c r="EQ279" s="453">
        <v>1000000</v>
      </c>
      <c r="ER279" s="453">
        <v>1000000</v>
      </c>
      <c r="ES279" s="453">
        <v>1000000</v>
      </c>
      <c r="ET279" s="453">
        <v>1000000</v>
      </c>
      <c r="EU279" s="469">
        <v>1000000</v>
      </c>
      <c r="EV279" s="453">
        <v>1000000</v>
      </c>
      <c r="EW279" s="453">
        <v>1000000</v>
      </c>
      <c r="EX279" s="469">
        <v>1000000</v>
      </c>
      <c r="EY279" s="453">
        <v>1000000</v>
      </c>
      <c r="EZ279" s="469">
        <v>1000000</v>
      </c>
      <c r="FA279" s="453">
        <v>1000000</v>
      </c>
    </row>
    <row r="280" spans="1:157" ht="123" customHeight="1">
      <c r="A280" s="177"/>
      <c r="B280" s="177" t="s">
        <v>195</v>
      </c>
      <c r="C280" s="177" t="s">
        <v>196</v>
      </c>
      <c r="D280" s="535" t="s">
        <v>320</v>
      </c>
      <c r="E280" s="177" t="s">
        <v>173</v>
      </c>
      <c r="F280" s="177" t="s">
        <v>161</v>
      </c>
      <c r="G280" s="177" t="s">
        <v>161</v>
      </c>
      <c r="H280" s="177" t="s">
        <v>161</v>
      </c>
      <c r="I280" s="177" t="s">
        <v>161</v>
      </c>
      <c r="J280" s="177" t="s">
        <v>161</v>
      </c>
      <c r="K280" s="177" t="s">
        <v>161</v>
      </c>
      <c r="L280" s="177" t="s">
        <v>161</v>
      </c>
      <c r="M280" s="177" t="s">
        <v>161</v>
      </c>
      <c r="N280" s="177" t="s">
        <v>161</v>
      </c>
      <c r="O280" s="177" t="s">
        <v>161</v>
      </c>
      <c r="P280" s="177"/>
      <c r="Q280" s="177"/>
      <c r="R280" s="177"/>
      <c r="S280" s="177"/>
      <c r="T280" s="437" t="s">
        <v>85</v>
      </c>
      <c r="U280" s="280">
        <v>202300000000274</v>
      </c>
      <c r="V280" s="278" t="s">
        <v>85</v>
      </c>
      <c r="W280" s="342">
        <f>+SUMIFS('[1]SIIF 30 de Junio 2026'!$P$4:$P$749,'[1]SIIF 30 de Junio 2026'!$A$4:$A$749,$B280,'[1]SIIF 30 de Junio 2026'!$B$4:$B$749,$C280,'[1]SIIF 30 de Junio 2026'!$C$4:$C$749,$D280)/1000000</f>
        <v>7124.3503890000002</v>
      </c>
      <c r="X280" s="342">
        <v>0</v>
      </c>
      <c r="Y280" s="528">
        <f>+SUMIFS('[1]SIIF 30 de Junio 2026'!$R$4:$R$749,'[1]SIIF 30 de Junio 2026'!$A$4:$A$749,$B280,'[1]SIIF 30 de Junio 2026'!$B$4:$B$749,$C280,'[1]SIIF 30 de Junio 2026'!$C$4:$C$749,$D280)/1000000</f>
        <v>0</v>
      </c>
      <c r="Z280" s="342"/>
      <c r="AA280" s="342">
        <f>+SUMIFS('[1]SIIF 30 de Junio 2026'!$Q$4:$Q$749,'[1]SIIF 30 de Junio 2026'!$A$4:$A$749,$B280,'[1]SIIF 30 de Junio 2026'!$B$4:$B$749,$C280,'[1]SIIF 30 de Junio 2026'!$C$4:$C$749,$D280)/1000000</f>
        <v>0</v>
      </c>
      <c r="AB280" s="342"/>
      <c r="AC280" s="342"/>
      <c r="AD280" s="403">
        <f>+SUMIFS('[1]SIIF 30 de Junio 2026'!$S$4:$S$749,'[1]SIIF 30 de Junio 2026'!$A$4:$A$749,$B280,'[1]SIIF 30 de Junio 2026'!$B$4:$B$749,$C280,'[1]SIIF 30 de Junio 2026'!$C$4:$C$749,$D280)/1000000</f>
        <v>7124.3503890000002</v>
      </c>
      <c r="AE280" s="342">
        <f>+SUMIFS('[1]SIIF 30 de Junio 2026'!$T$4:$T$749,'[1]SIIF 30 de Junio 2026'!$A$4:$A$749,$B280,'[1]SIIF 30 de Junio 2026'!$B$4:$B$749,$C280,'[1]SIIF 30 de Junio 2026'!$C$4:$C$749,$D280)/1000000</f>
        <v>0</v>
      </c>
      <c r="AF280" s="342">
        <f>+SUMIFS('[1]SIIF 30 de Junio 2026'!$U$4:$U$749,'[1]SIIF 30 de Junio 2026'!$A$4:$A$749,$B280,'[1]SIIF 30 de Junio 2026'!$B$4:$B$749,$C280,'[1]SIIF 30 de Junio 2026'!$C$4:$C$749,$D280)/1000000</f>
        <v>7092.8443889999999</v>
      </c>
      <c r="AG280" s="342">
        <f>+SUMIFS('[1]SIIF 30 de Junio 2026'!$V$4:$V$749,'[1]SIIF 30 de Junio 2026'!$A$4:$A$749,$B280,'[1]SIIF 30 de Junio 2026'!$B$4:$B$749,$C280,'[1]SIIF 30 de Junio 2026'!$C$4:$C$749,$D280)/1000000</f>
        <v>31.506</v>
      </c>
      <c r="AH280" s="408">
        <f>+SUMIFS('[1]SIIF 30 de Junio 2026'!$W$4:$W$749,'[1]SIIF 30 de Junio 2026'!$A$4:$A$749,$B280,'[1]SIIF 30 de Junio 2026'!$B$4:$B$749,$C280,'[1]SIIF 30 de Junio 2026'!$C$4:$C$749,$D280,'[1]SIIF 30 de Junio 2026'!$D$4:$D$749,$E280,'[1]SIIF 30 de Junio 2026'!$E$4:$E$749,$F280,'[1]SIIF 30 de Junio 2026'!$F$4:$F$749,$G280,'[1]SIIF 30 de Junio 2026'!$G$4:$G$749,$H280,'[1]SIIF 30 de Junio 2026'!$H$4:$H$749,$I280,'[1]SIIF 30 de Junio 2026'!$I$4:$I$749,$J280,'[1]SIIF 30 de Junio 2026'!$J$4:$J$749,$K280,'[1]SIIF 30 de Junio 2026'!$K$4:$K$749,$L280,'[1]SIIF 30 de Junio 2026'!$L$4:$L$749,$M280,'[1]SIIF 30 de Junio 2026'!$M$4:$M$749,$N280,'[1]SIIF 30 de Junio 2026'!$N$4:$N$749,$O280)/1000000</f>
        <v>7009.2584349999997</v>
      </c>
      <c r="AI280" s="241">
        <f t="shared" si="749"/>
        <v>0.9838452704154329</v>
      </c>
      <c r="AJ280" s="242"/>
      <c r="AK280" s="240">
        <f t="shared" si="750"/>
        <v>6819.3503970000002</v>
      </c>
      <c r="AL280" s="240">
        <f t="shared" si="762"/>
        <v>189.90803799999958</v>
      </c>
      <c r="AM280" s="166">
        <f t="shared" si="751"/>
        <v>0.9571890803586921</v>
      </c>
      <c r="AN280" s="412">
        <f>+SUMIFS('[1]SIIF 30 de Junio 2026'!$X$4:$X$749,'[1]SIIF 30 de Junio 2026'!$A$4:$A$749,$B280,'[1]SIIF 30 de Junio 2026'!$B$4:$B$749,$C280,'[1]SIIF 30 de Junio 2026'!$C$4:$C$749,$D280,'[1]SIIF 30 de Junio 2026'!$D$4:$D$749,$E280,'[1]SIIF 30 de Junio 2026'!$E$4:$E$749,$F280,'[1]SIIF 30 de Junio 2026'!$F$4:$F$749,$G280,'[1]SIIF 30 de Junio 2026'!$G$4:$G$749,$H280,'[1]SIIF 30 de Junio 2026'!$H$4:$H$749,$I280,'[1]SIIF 30 de Junio 2026'!$I$4:$I$749,$J280,'[1]SIIF 30 de Junio 2026'!$J$4:$J$749,$K280,'[1]SIIF 30 de Junio 2026'!$K$4:$K$749,$L280,'[1]SIIF 30 de Junio 2026'!$L$4:$L$749,$M280,'[1]SIIF 30 de Junio 2026'!$M$4:$M$749,$N280,'[1]SIIF 30 de Junio 2026'!$N$4:$N$749,$O280)/1000000</f>
        <v>2816.5739659999999</v>
      </c>
      <c r="AO280" s="241">
        <f t="shared" si="752"/>
        <v>0.39534467175404386</v>
      </c>
      <c r="AP280" s="242"/>
      <c r="AQ280" s="240">
        <f t="shared" si="753"/>
        <v>2273.1167999999998</v>
      </c>
      <c r="AR280" s="240">
        <f t="shared" si="754"/>
        <v>543.45716600000014</v>
      </c>
      <c r="AS280" s="166">
        <f t="shared" si="755"/>
        <v>0.31906302692659438</v>
      </c>
      <c r="AT280" s="412">
        <f>+SUMIFS('[1]SIIF 30 de Junio 2026'!$Z$4:$Z$749,'[1]SIIF 30 de Junio 2026'!$A$4:$A$749,$B280,'[1]SIIF 30 de Junio 2026'!$B$4:$B$749,$C280,'[1]SIIF 30 de Junio 2026'!$C$4:$C$749,$D280,'[1]SIIF 30 de Junio 2026'!$D$4:$D$749,$E280,'[1]SIIF 30 de Junio 2026'!$E$4:$E$749,$F280,'[1]SIIF 30 de Junio 2026'!$F$4:$F$749,$G280,'[1]SIIF 30 de Junio 2026'!$G$4:$G$749,$H280,'[1]SIIF 30 de Junio 2026'!$H$4:$H$749,$I280,'[1]SIIF 30 de Junio 2026'!$I$4:$I$749,$J280,'[1]SIIF 30 de Junio 2026'!$J$4:$J$749,$K280,'[1]SIIF 30 de Junio 2026'!$K$4:$K$749,$L280,'[1]SIIF 30 de Junio 2026'!$L$4:$L$749,$M280,'[1]SIIF 30 de Junio 2026'!$M$4:$M$749,$N280,'[1]SIIF 30 de Junio 2026'!$N$4:$N$749,$O280)/1000000</f>
        <v>2813.0732990000001</v>
      </c>
      <c r="AU280" s="241">
        <f t="shared" si="763"/>
        <v>0.3948533052702442</v>
      </c>
      <c r="AV280" s="403">
        <f t="shared" si="764"/>
        <v>115.09195400000044</v>
      </c>
      <c r="AW280" s="343">
        <f t="shared" si="756"/>
        <v>4192.6844689999998</v>
      </c>
      <c r="AX280" s="359">
        <f t="shared" si="757"/>
        <v>4307.7764230000002</v>
      </c>
      <c r="AY280" s="363"/>
      <c r="AZ280" s="186">
        <f t="shared" si="758"/>
        <v>2273.1168000000002</v>
      </c>
      <c r="BA280" s="168">
        <f t="shared" si="759"/>
        <v>1.2390801766103703</v>
      </c>
      <c r="BB280" s="610"/>
      <c r="BC280" s="245">
        <v>0</v>
      </c>
      <c r="BD280" s="246">
        <v>0.9571890803586921</v>
      </c>
      <c r="BE280" s="246">
        <v>0.9571890803586921</v>
      </c>
      <c r="BF280" s="246">
        <v>0.9571890803586921</v>
      </c>
      <c r="BG280" s="246">
        <v>0.9571890803586921</v>
      </c>
      <c r="BH280" s="246">
        <v>0.9571890803586921</v>
      </c>
      <c r="BI280" s="246">
        <v>0.9571890803586921</v>
      </c>
      <c r="BJ280" s="246">
        <v>0.9571890803586921</v>
      </c>
      <c r="BK280" s="246">
        <v>0.9571890803586921</v>
      </c>
      <c r="BL280" s="246">
        <v>1</v>
      </c>
      <c r="BM280" s="246">
        <v>1</v>
      </c>
      <c r="BN280" s="246">
        <v>1</v>
      </c>
      <c r="BP280" s="246">
        <v>0</v>
      </c>
      <c r="BQ280" s="246">
        <v>0</v>
      </c>
      <c r="BR280" s="246">
        <v>7.9765756731648596E-2</v>
      </c>
      <c r="BS280" s="246">
        <v>0.15953151346329719</v>
      </c>
      <c r="BT280" s="246">
        <v>0.23929727019494576</v>
      </c>
      <c r="BU280" s="298">
        <v>0.31906302692659438</v>
      </c>
      <c r="BV280" s="246">
        <v>0.39882878365824292</v>
      </c>
      <c r="BW280" s="246">
        <v>0.47859454038989152</v>
      </c>
      <c r="BX280" s="298">
        <v>0.55836029712154012</v>
      </c>
      <c r="BY280" s="246">
        <v>0.7055735315547238</v>
      </c>
      <c r="BZ280" s="298">
        <v>0.85278676598790737</v>
      </c>
      <c r="CA280" s="246">
        <v>1</v>
      </c>
      <c r="CC280" s="452">
        <f t="shared" si="760"/>
        <v>0</v>
      </c>
      <c r="CD280" s="452">
        <f t="shared" si="760"/>
        <v>6819.3503970000002</v>
      </c>
      <c r="CE280" s="452">
        <f t="shared" si="760"/>
        <v>6819.3503970000002</v>
      </c>
      <c r="CF280" s="452">
        <f t="shared" si="760"/>
        <v>6819.3503970000002</v>
      </c>
      <c r="CG280" s="452">
        <f t="shared" si="760"/>
        <v>6819.3503970000002</v>
      </c>
      <c r="CH280" s="452">
        <f t="shared" si="760"/>
        <v>6819.3503970000002</v>
      </c>
      <c r="CI280" s="452">
        <f t="shared" si="760"/>
        <v>6819.3503970000002</v>
      </c>
      <c r="CJ280" s="452">
        <f t="shared" si="760"/>
        <v>6819.3503970000002</v>
      </c>
      <c r="CK280" s="452">
        <f t="shared" si="760"/>
        <v>6819.3503970000002</v>
      </c>
      <c r="CL280" s="452">
        <f t="shared" si="760"/>
        <v>7124.3503890000002</v>
      </c>
      <c r="CM280" s="452">
        <f t="shared" si="760"/>
        <v>7124.3503890000002</v>
      </c>
      <c r="CN280" s="452">
        <f t="shared" si="760"/>
        <v>7124.3503890000002</v>
      </c>
      <c r="CP280" s="453">
        <f t="shared" si="761"/>
        <v>0</v>
      </c>
      <c r="CQ280" s="453">
        <f t="shared" si="761"/>
        <v>0</v>
      </c>
      <c r="CR280" s="453">
        <f t="shared" si="761"/>
        <v>568.27919999999995</v>
      </c>
      <c r="CS280" s="453">
        <f t="shared" si="761"/>
        <v>1136.5583999999999</v>
      </c>
      <c r="CT280" s="453">
        <f t="shared" si="761"/>
        <v>1704.8376000000001</v>
      </c>
      <c r="CU280" s="453">
        <f t="shared" si="761"/>
        <v>2273.1167999999998</v>
      </c>
      <c r="CV280" s="453">
        <f t="shared" si="761"/>
        <v>2841.3960000000002</v>
      </c>
      <c r="CW280" s="453">
        <f t="shared" si="761"/>
        <v>3409.6752000000001</v>
      </c>
      <c r="CX280" s="453">
        <f t="shared" si="761"/>
        <v>3977.9544000000001</v>
      </c>
      <c r="CY280" s="453">
        <f t="shared" si="761"/>
        <v>5026.7530640000004</v>
      </c>
      <c r="CZ280" s="453">
        <f t="shared" si="761"/>
        <v>6075.5517280000004</v>
      </c>
      <c r="DA280" s="453">
        <f t="shared" si="761"/>
        <v>7124.3503890000002</v>
      </c>
      <c r="DC280" s="452">
        <v>0</v>
      </c>
      <c r="DD280" s="453">
        <v>6819350397</v>
      </c>
      <c r="DE280" s="453">
        <v>6819350397</v>
      </c>
      <c r="DF280" s="453">
        <v>6819350397</v>
      </c>
      <c r="DG280" s="453">
        <v>6819350397</v>
      </c>
      <c r="DH280" s="453">
        <v>6819350397</v>
      </c>
      <c r="DI280" s="453">
        <v>6819350397</v>
      </c>
      <c r="DJ280" s="453">
        <v>6819350397</v>
      </c>
      <c r="DK280" s="453">
        <v>6819350397</v>
      </c>
      <c r="DL280" s="453">
        <v>7124350389</v>
      </c>
      <c r="DM280" s="453">
        <v>7124350389</v>
      </c>
      <c r="DN280" s="453">
        <v>7124350389</v>
      </c>
      <c r="DP280" s="453">
        <v>0</v>
      </c>
      <c r="DQ280" s="453">
        <v>0</v>
      </c>
      <c r="DR280" s="453">
        <v>568279200</v>
      </c>
      <c r="DS280" s="453">
        <v>1136558400</v>
      </c>
      <c r="DT280" s="453">
        <v>1704837600</v>
      </c>
      <c r="DU280" s="469">
        <v>2273116800</v>
      </c>
      <c r="DV280" s="453">
        <v>2841396000</v>
      </c>
      <c r="DW280" s="453">
        <v>3409675200</v>
      </c>
      <c r="DX280" s="469">
        <v>3977954400</v>
      </c>
      <c r="DY280" s="453">
        <v>5026753064</v>
      </c>
      <c r="DZ280" s="469">
        <v>6075551728</v>
      </c>
      <c r="EA280" s="453">
        <v>7124350389</v>
      </c>
      <c r="EC280" s="452">
        <v>1000000</v>
      </c>
      <c r="ED280" s="453">
        <v>1000000</v>
      </c>
      <c r="EE280" s="453">
        <v>1000000</v>
      </c>
      <c r="EF280" s="453">
        <v>1000000</v>
      </c>
      <c r="EG280" s="453">
        <v>1000000</v>
      </c>
      <c r="EH280" s="453">
        <v>1000000</v>
      </c>
      <c r="EI280" s="453">
        <v>1000000</v>
      </c>
      <c r="EJ280" s="453">
        <v>1000000</v>
      </c>
      <c r="EK280" s="453">
        <v>1000000</v>
      </c>
      <c r="EL280" s="453">
        <v>1000000</v>
      </c>
      <c r="EM280" s="453">
        <v>1000000</v>
      </c>
      <c r="EN280" s="453">
        <v>1000000</v>
      </c>
      <c r="EP280" s="453">
        <v>1000000</v>
      </c>
      <c r="EQ280" s="453">
        <v>1000000</v>
      </c>
      <c r="ER280" s="453">
        <v>1000000</v>
      </c>
      <c r="ES280" s="453">
        <v>1000000</v>
      </c>
      <c r="ET280" s="453">
        <v>1000000</v>
      </c>
      <c r="EU280" s="469">
        <v>1000000</v>
      </c>
      <c r="EV280" s="453">
        <v>1000000</v>
      </c>
      <c r="EW280" s="453">
        <v>1000000</v>
      </c>
      <c r="EX280" s="469">
        <v>1000000</v>
      </c>
      <c r="EY280" s="453">
        <v>1000000</v>
      </c>
      <c r="EZ280" s="469">
        <v>1000000</v>
      </c>
      <c r="FA280" s="453">
        <v>1000000</v>
      </c>
    </row>
    <row r="281" spans="1:157" ht="72" customHeight="1">
      <c r="A281" s="177"/>
      <c r="B281" s="177" t="s">
        <v>195</v>
      </c>
      <c r="C281" s="177" t="s">
        <v>196</v>
      </c>
      <c r="D281" s="535" t="s">
        <v>321</v>
      </c>
      <c r="E281" s="177" t="s">
        <v>173</v>
      </c>
      <c r="F281" s="177" t="s">
        <v>161</v>
      </c>
      <c r="G281" s="177" t="s">
        <v>161</v>
      </c>
      <c r="H281" s="177" t="s">
        <v>161</v>
      </c>
      <c r="I281" s="177" t="s">
        <v>161</v>
      </c>
      <c r="J281" s="177" t="s">
        <v>161</v>
      </c>
      <c r="K281" s="177" t="s">
        <v>161</v>
      </c>
      <c r="L281" s="177" t="s">
        <v>161</v>
      </c>
      <c r="M281" s="177" t="s">
        <v>161</v>
      </c>
      <c r="N281" s="177" t="s">
        <v>161</v>
      </c>
      <c r="O281" s="177" t="s">
        <v>161</v>
      </c>
      <c r="P281" s="177"/>
      <c r="Q281" s="177"/>
      <c r="R281" s="177"/>
      <c r="S281" s="177"/>
      <c r="T281" s="446" t="s">
        <v>86</v>
      </c>
      <c r="U281" s="280" t="s">
        <v>322</v>
      </c>
      <c r="V281" s="323" t="s">
        <v>86</v>
      </c>
      <c r="W281" s="342">
        <f>+SUMIFS('[1]SIIF 30 de Junio 2026'!$P$4:$P$749,'[1]SIIF 30 de Junio 2026'!$A$4:$A$749,$B281,'[1]SIIF 30 de Junio 2026'!$B$4:$B$749,$C281,'[1]SIIF 30 de Junio 2026'!$C$4:$C$749,$D281)/1000000</f>
        <v>4480.6349399999999</v>
      </c>
      <c r="X281" s="342">
        <v>0</v>
      </c>
      <c r="Y281" s="528">
        <f>+SUMIFS('[1]SIIF 30 de Junio 2026'!$R$4:$R$749,'[1]SIIF 30 de Junio 2026'!$A$4:$A$749,$B281,'[1]SIIF 30 de Junio 2026'!$B$4:$B$749,$C281,'[1]SIIF 30 de Junio 2026'!$C$4:$C$749,$D281)/1000000</f>
        <v>0</v>
      </c>
      <c r="Z281" s="342"/>
      <c r="AA281" s="342">
        <f>+SUMIFS('[1]SIIF 30 de Junio 2026'!$Q$4:$Q$749,'[1]SIIF 30 de Junio 2026'!$A$4:$A$749,$B281,'[1]SIIF 30 de Junio 2026'!$B$4:$B$749,$C281,'[1]SIIF 30 de Junio 2026'!$C$4:$C$749,$D281)/1000000</f>
        <v>0</v>
      </c>
      <c r="AB281" s="342"/>
      <c r="AC281" s="342"/>
      <c r="AD281" s="403">
        <f>+SUMIFS('[1]SIIF 30 de Junio 2026'!$S$4:$S$749,'[1]SIIF 30 de Junio 2026'!$A$4:$A$749,$B281,'[1]SIIF 30 de Junio 2026'!$B$4:$B$749,$C281,'[1]SIIF 30 de Junio 2026'!$C$4:$C$749,$D281)/1000000</f>
        <v>4480.6349399999999</v>
      </c>
      <c r="AE281" s="342">
        <f>+SUMIFS('[1]SIIF 30 de Junio 2026'!$T$4:$T$749,'[1]SIIF 30 de Junio 2026'!$A$4:$A$749,$B281,'[1]SIIF 30 de Junio 2026'!$B$4:$B$749,$C281,'[1]SIIF 30 de Junio 2026'!$C$4:$C$749,$D281)/1000000</f>
        <v>0</v>
      </c>
      <c r="AF281" s="342">
        <f>+SUMIFS('[1]SIIF 30 de Junio 2026'!$U$4:$U$749,'[1]SIIF 30 de Junio 2026'!$A$4:$A$749,$B281,'[1]SIIF 30 de Junio 2026'!$B$4:$B$749,$C281,'[1]SIIF 30 de Junio 2026'!$C$4:$C$749,$D281)/1000000</f>
        <v>4480.6349399999999</v>
      </c>
      <c r="AG281" s="342">
        <f>+SUMIFS('[1]SIIF 30 de Junio 2026'!$V$4:$V$749,'[1]SIIF 30 de Junio 2026'!$A$4:$A$749,$B281,'[1]SIIF 30 de Junio 2026'!$B$4:$B$749,$C281,'[1]SIIF 30 de Junio 2026'!$C$4:$C$749,$D281)/1000000</f>
        <v>0</v>
      </c>
      <c r="AH281" s="408">
        <f>+SUMIFS('[1]SIIF 30 de Junio 2026'!$W$4:$W$749,'[1]SIIF 30 de Junio 2026'!$A$4:$A$749,$B281,'[1]SIIF 30 de Junio 2026'!$B$4:$B$749,$C281,'[1]SIIF 30 de Junio 2026'!$C$4:$C$749,$D281,'[1]SIIF 30 de Junio 2026'!$D$4:$D$749,$E281,'[1]SIIF 30 de Junio 2026'!$E$4:$E$749,$F281,'[1]SIIF 30 de Junio 2026'!$F$4:$F$749,$G281,'[1]SIIF 30 de Junio 2026'!$G$4:$G$749,$H281,'[1]SIIF 30 de Junio 2026'!$H$4:$H$749,$I281,'[1]SIIF 30 de Junio 2026'!$I$4:$I$749,$J281,'[1]SIIF 30 de Junio 2026'!$J$4:$J$749,$K281,'[1]SIIF 30 de Junio 2026'!$K$4:$K$749,$L281,'[1]SIIF 30 de Junio 2026'!$L$4:$L$749,$M281,'[1]SIIF 30 de Junio 2026'!$M$4:$M$749,$N281,'[1]SIIF 30 de Junio 2026'!$N$4:$N$749,$O281)/1000000</f>
        <v>3512.17425</v>
      </c>
      <c r="AI281" s="241">
        <f t="shared" si="749"/>
        <v>0.78385637237386718</v>
      </c>
      <c r="AJ281" s="242"/>
      <c r="AK281" s="240">
        <f t="shared" si="750"/>
        <v>1424.3240000000001</v>
      </c>
      <c r="AL281" s="240">
        <f t="shared" si="762"/>
        <v>2087.85025</v>
      </c>
      <c r="AM281" s="166">
        <f t="shared" si="751"/>
        <v>0.31788441126605149</v>
      </c>
      <c r="AN281" s="412">
        <f>+SUMIFS('[1]SIIF 30 de Junio 2026'!$X$4:$X$749,'[1]SIIF 30 de Junio 2026'!$A$4:$A$749,$B281,'[1]SIIF 30 de Junio 2026'!$B$4:$B$749,$C281,'[1]SIIF 30 de Junio 2026'!$C$4:$C$749,$D281,'[1]SIIF 30 de Junio 2026'!$D$4:$D$749,$E281,'[1]SIIF 30 de Junio 2026'!$E$4:$E$749,$F281,'[1]SIIF 30 de Junio 2026'!$F$4:$F$749,$G281,'[1]SIIF 30 de Junio 2026'!$G$4:$G$749,$H281,'[1]SIIF 30 de Junio 2026'!$H$4:$H$749,$I281,'[1]SIIF 30 de Junio 2026'!$I$4:$I$749,$J281,'[1]SIIF 30 de Junio 2026'!$J$4:$J$749,$K281,'[1]SIIF 30 de Junio 2026'!$K$4:$K$749,$L281,'[1]SIIF 30 de Junio 2026'!$L$4:$L$749,$M281,'[1]SIIF 30 de Junio 2026'!$M$4:$M$749,$N281,'[1]SIIF 30 de Junio 2026'!$N$4:$N$749,$O281)/1000000</f>
        <v>602.35396500000002</v>
      </c>
      <c r="AO281" s="241">
        <f t="shared" si="752"/>
        <v>0.13443495689028395</v>
      </c>
      <c r="AP281" s="242"/>
      <c r="AQ281" s="240">
        <f t="shared" si="753"/>
        <v>480</v>
      </c>
      <c r="AR281" s="240">
        <f t="shared" si="754"/>
        <v>122.35396500000002</v>
      </c>
      <c r="AS281" s="166">
        <f t="shared" si="755"/>
        <v>0.10712767418628397</v>
      </c>
      <c r="AT281" s="412">
        <f>+SUMIFS('[1]SIIF 30 de Junio 2026'!$Z$4:$Z$749,'[1]SIIF 30 de Junio 2026'!$A$4:$A$749,$B281,'[1]SIIF 30 de Junio 2026'!$B$4:$B$749,$C281,'[1]SIIF 30 de Junio 2026'!$C$4:$C$749,$D281,'[1]SIIF 30 de Junio 2026'!$D$4:$D$749,$E281,'[1]SIIF 30 de Junio 2026'!$E$4:$E$749,$F281,'[1]SIIF 30 de Junio 2026'!$F$4:$F$749,$G281,'[1]SIIF 30 de Junio 2026'!$G$4:$G$749,$H281,'[1]SIIF 30 de Junio 2026'!$H$4:$H$749,$I281,'[1]SIIF 30 de Junio 2026'!$I$4:$I$749,$J281,'[1]SIIF 30 de Junio 2026'!$J$4:$J$749,$K281,'[1]SIIF 30 de Junio 2026'!$K$4:$K$749,$L281,'[1]SIIF 30 de Junio 2026'!$L$4:$L$749,$M281,'[1]SIIF 30 de Junio 2026'!$M$4:$M$749,$N281,'[1]SIIF 30 de Junio 2026'!$N$4:$N$749,$O281)/1000000</f>
        <v>602.35396500000002</v>
      </c>
      <c r="AU281" s="241">
        <f t="shared" si="763"/>
        <v>0.13443495689028395</v>
      </c>
      <c r="AV281" s="403">
        <f t="shared" si="764"/>
        <v>968.46068999999989</v>
      </c>
      <c r="AW281" s="343">
        <f t="shared" si="756"/>
        <v>2909.8202849999998</v>
      </c>
      <c r="AX281" s="359">
        <f t="shared" si="757"/>
        <v>3878.2809749999997</v>
      </c>
      <c r="AY281" s="363"/>
      <c r="AZ281" s="186">
        <f t="shared" si="758"/>
        <v>480</v>
      </c>
      <c r="BA281" s="168">
        <f t="shared" si="759"/>
        <v>1.25490409375</v>
      </c>
      <c r="BB281" s="610"/>
      <c r="BC281" s="245">
        <v>0.31788441126605149</v>
      </c>
      <c r="BD281" s="246">
        <v>0.31788441126605149</v>
      </c>
      <c r="BE281" s="246">
        <v>0.31788441126605149</v>
      </c>
      <c r="BF281" s="246">
        <v>0.31788441126605149</v>
      </c>
      <c r="BG281" s="246">
        <v>0.31788441126605149</v>
      </c>
      <c r="BH281" s="246">
        <v>0.31788441126605149</v>
      </c>
      <c r="BI281" s="246">
        <v>0.83120451674199547</v>
      </c>
      <c r="BJ281" s="246">
        <v>0.92047757856389878</v>
      </c>
      <c r="BK281" s="246">
        <v>0.92047757856389878</v>
      </c>
      <c r="BL281" s="246">
        <v>0.95497314784587206</v>
      </c>
      <c r="BM281" s="246">
        <v>1</v>
      </c>
      <c r="BN281" s="246">
        <v>1</v>
      </c>
      <c r="BP281" s="246">
        <v>0</v>
      </c>
      <c r="BQ281" s="246">
        <v>0</v>
      </c>
      <c r="BR281" s="246">
        <v>2.6781918546570992E-2</v>
      </c>
      <c r="BS281" s="246">
        <v>5.3563837093141983E-2</v>
      </c>
      <c r="BT281" s="246">
        <v>8.0345755639712968E-2</v>
      </c>
      <c r="BU281" s="298">
        <v>0.10712767418628397</v>
      </c>
      <c r="BV281" s="246">
        <v>0.13390959273285497</v>
      </c>
      <c r="BW281" s="246">
        <v>0.16069151127942594</v>
      </c>
      <c r="BX281" s="298">
        <v>0.22095082800921068</v>
      </c>
      <c r="BY281" s="246">
        <v>0.24773274655578167</v>
      </c>
      <c r="BZ281" s="298">
        <v>0.6995798798551528</v>
      </c>
      <c r="CA281" s="246">
        <v>1</v>
      </c>
      <c r="CC281" s="452">
        <f t="shared" si="760"/>
        <v>1424.3240000000001</v>
      </c>
      <c r="CD281" s="452">
        <f t="shared" si="760"/>
        <v>1424.3240000000001</v>
      </c>
      <c r="CE281" s="452">
        <f t="shared" si="760"/>
        <v>1424.3240000000001</v>
      </c>
      <c r="CF281" s="452">
        <f t="shared" si="760"/>
        <v>1424.3240000000001</v>
      </c>
      <c r="CG281" s="452">
        <f t="shared" si="760"/>
        <v>1424.3240000000001</v>
      </c>
      <c r="CH281" s="452">
        <f t="shared" si="760"/>
        <v>1424.3240000000001</v>
      </c>
      <c r="CI281" s="452">
        <f t="shared" si="760"/>
        <v>3724.3240000000001</v>
      </c>
      <c r="CJ281" s="452">
        <f t="shared" si="760"/>
        <v>4124.3239999999996</v>
      </c>
      <c r="CK281" s="452">
        <f t="shared" si="760"/>
        <v>4124.3239999999996</v>
      </c>
      <c r="CL281" s="452">
        <f t="shared" si="760"/>
        <v>4278.8860530000002</v>
      </c>
      <c r="CM281" s="452">
        <f t="shared" si="760"/>
        <v>4480.6349399999999</v>
      </c>
      <c r="CN281" s="452">
        <f t="shared" si="760"/>
        <v>4480.6349399999999</v>
      </c>
      <c r="CP281" s="453">
        <f t="shared" si="761"/>
        <v>0</v>
      </c>
      <c r="CQ281" s="453">
        <f t="shared" si="761"/>
        <v>0</v>
      </c>
      <c r="CR281" s="453">
        <f t="shared" si="761"/>
        <v>120</v>
      </c>
      <c r="CS281" s="453">
        <f t="shared" si="761"/>
        <v>240</v>
      </c>
      <c r="CT281" s="453">
        <f t="shared" si="761"/>
        <v>360</v>
      </c>
      <c r="CU281" s="453">
        <f t="shared" si="761"/>
        <v>480</v>
      </c>
      <c r="CV281" s="453">
        <f t="shared" si="761"/>
        <v>600</v>
      </c>
      <c r="CW281" s="453">
        <f t="shared" si="761"/>
        <v>720</v>
      </c>
      <c r="CX281" s="453">
        <f t="shared" si="761"/>
        <v>990</v>
      </c>
      <c r="CY281" s="453">
        <f t="shared" si="761"/>
        <v>1110</v>
      </c>
      <c r="CZ281" s="453">
        <f t="shared" si="761"/>
        <v>3134.5620530000001</v>
      </c>
      <c r="DA281" s="453">
        <f t="shared" si="761"/>
        <v>4480.6349399999999</v>
      </c>
      <c r="DC281" s="452">
        <v>1424324000</v>
      </c>
      <c r="DD281" s="453">
        <v>1424324000</v>
      </c>
      <c r="DE281" s="453">
        <v>1424324000</v>
      </c>
      <c r="DF281" s="453">
        <v>1424324000</v>
      </c>
      <c r="DG281" s="453">
        <v>1424324000</v>
      </c>
      <c r="DH281" s="453">
        <v>1424324000</v>
      </c>
      <c r="DI281" s="453">
        <v>3724324000</v>
      </c>
      <c r="DJ281" s="453">
        <v>4124324000</v>
      </c>
      <c r="DK281" s="453">
        <v>4124324000</v>
      </c>
      <c r="DL281" s="453">
        <v>4278886053</v>
      </c>
      <c r="DM281" s="453">
        <v>4480634940</v>
      </c>
      <c r="DN281" s="453">
        <v>4480634940</v>
      </c>
      <c r="DP281" s="453">
        <v>0</v>
      </c>
      <c r="DQ281" s="453">
        <v>0</v>
      </c>
      <c r="DR281" s="453">
        <v>120000000</v>
      </c>
      <c r="DS281" s="453">
        <v>240000000</v>
      </c>
      <c r="DT281" s="453">
        <v>360000000</v>
      </c>
      <c r="DU281" s="469">
        <v>480000000</v>
      </c>
      <c r="DV281" s="453">
        <v>600000000</v>
      </c>
      <c r="DW281" s="453">
        <v>720000000</v>
      </c>
      <c r="DX281" s="469">
        <v>990000000</v>
      </c>
      <c r="DY281" s="453">
        <v>1110000000</v>
      </c>
      <c r="DZ281" s="469">
        <v>3134562053</v>
      </c>
      <c r="EA281" s="453">
        <v>4480634940</v>
      </c>
      <c r="EC281" s="452">
        <v>1000000</v>
      </c>
      <c r="ED281" s="453">
        <v>1000000</v>
      </c>
      <c r="EE281" s="453">
        <v>1000000</v>
      </c>
      <c r="EF281" s="453">
        <v>1000000</v>
      </c>
      <c r="EG281" s="453">
        <v>1000000</v>
      </c>
      <c r="EH281" s="453">
        <v>1000000</v>
      </c>
      <c r="EI281" s="453">
        <v>1000000</v>
      </c>
      <c r="EJ281" s="453">
        <v>1000000</v>
      </c>
      <c r="EK281" s="453">
        <v>1000000</v>
      </c>
      <c r="EL281" s="453">
        <v>1000000</v>
      </c>
      <c r="EM281" s="453">
        <v>1000000</v>
      </c>
      <c r="EN281" s="453">
        <v>1000000</v>
      </c>
      <c r="EP281" s="453">
        <v>1000000</v>
      </c>
      <c r="EQ281" s="453">
        <v>1000000</v>
      </c>
      <c r="ER281" s="453">
        <v>1000000</v>
      </c>
      <c r="ES281" s="453">
        <v>1000000</v>
      </c>
      <c r="ET281" s="453">
        <v>1000000</v>
      </c>
      <c r="EU281" s="469">
        <v>1000000</v>
      </c>
      <c r="EV281" s="453">
        <v>1000000</v>
      </c>
      <c r="EW281" s="453">
        <v>1000000</v>
      </c>
      <c r="EX281" s="469">
        <v>1000000</v>
      </c>
      <c r="EY281" s="453">
        <v>1000000</v>
      </c>
      <c r="EZ281" s="469">
        <v>1000000</v>
      </c>
      <c r="FA281" s="453">
        <v>1000000</v>
      </c>
    </row>
    <row r="282" spans="1:157" ht="87" customHeight="1">
      <c r="A282" s="177"/>
      <c r="B282" s="177" t="s">
        <v>195</v>
      </c>
      <c r="C282" s="177" t="s">
        <v>196</v>
      </c>
      <c r="D282" s="535" t="s">
        <v>323</v>
      </c>
      <c r="E282" s="177" t="s">
        <v>173</v>
      </c>
      <c r="F282" s="177" t="s">
        <v>161</v>
      </c>
      <c r="G282" s="177" t="s">
        <v>161</v>
      </c>
      <c r="H282" s="177" t="s">
        <v>161</v>
      </c>
      <c r="I282" s="177" t="s">
        <v>161</v>
      </c>
      <c r="J282" s="177" t="s">
        <v>161</v>
      </c>
      <c r="K282" s="177" t="s">
        <v>161</v>
      </c>
      <c r="L282" s="177" t="s">
        <v>161</v>
      </c>
      <c r="M282" s="177" t="s">
        <v>161</v>
      </c>
      <c r="N282" s="177" t="s">
        <v>161</v>
      </c>
      <c r="O282" s="177" t="s">
        <v>161</v>
      </c>
      <c r="P282" s="177"/>
      <c r="Q282" s="177"/>
      <c r="R282" s="177"/>
      <c r="S282" s="177"/>
      <c r="T282" s="437" t="s">
        <v>87</v>
      </c>
      <c r="U282" s="280">
        <v>202300000000333</v>
      </c>
      <c r="V282" s="278" t="s">
        <v>87</v>
      </c>
      <c r="W282" s="342">
        <f>+SUMIFS('[1]SIIF 30 de Junio 2026'!$P$4:$P$749,'[1]SIIF 30 de Junio 2026'!$A$4:$A$749,$B282,'[1]SIIF 30 de Junio 2026'!$B$4:$B$749,$C282,'[1]SIIF 30 de Junio 2026'!$C$4:$C$749,$D282)/1000000</f>
        <v>8003.8342130000001</v>
      </c>
      <c r="X282" s="342">
        <v>0</v>
      </c>
      <c r="Y282" s="528">
        <f>+SUMIFS('[1]SIIF 30 de Junio 2026'!$R$4:$R$749,'[1]SIIF 30 de Junio 2026'!$A$4:$A$749,$B282,'[1]SIIF 30 de Junio 2026'!$B$4:$B$749,$C282,'[1]SIIF 30 de Junio 2026'!$C$4:$C$749,$D282)/1000000</f>
        <v>0</v>
      </c>
      <c r="Z282" s="342"/>
      <c r="AA282" s="342">
        <f>+SUMIFS('[1]SIIF 30 de Junio 2026'!$Q$4:$Q$749,'[1]SIIF 30 de Junio 2026'!$A$4:$A$749,$B282,'[1]SIIF 30 de Junio 2026'!$B$4:$B$749,$C282,'[1]SIIF 30 de Junio 2026'!$C$4:$C$749,$D282)/1000000</f>
        <v>0</v>
      </c>
      <c r="AB282" s="342"/>
      <c r="AC282" s="342"/>
      <c r="AD282" s="403">
        <f>+SUMIFS('[1]SIIF 30 de Junio 2026'!$S$4:$S$749,'[1]SIIF 30 de Junio 2026'!$A$4:$A$749,$B282,'[1]SIIF 30 de Junio 2026'!$B$4:$B$749,$C282,'[1]SIIF 30 de Junio 2026'!$C$4:$C$749,$D282)/1000000</f>
        <v>8003.8342130000001</v>
      </c>
      <c r="AE282" s="342">
        <f>+SUMIFS('[1]SIIF 30 de Junio 2026'!$T$4:$T$749,'[1]SIIF 30 de Junio 2026'!$A$4:$A$749,$B282,'[1]SIIF 30 de Junio 2026'!$B$4:$B$749,$C282,'[1]SIIF 30 de Junio 2026'!$C$4:$C$749,$D282)/1000000</f>
        <v>0</v>
      </c>
      <c r="AF282" s="342">
        <f>+SUMIFS('[1]SIIF 30 de Junio 2026'!$U$4:$U$749,'[1]SIIF 30 de Junio 2026'!$A$4:$A$749,$B282,'[1]SIIF 30 de Junio 2026'!$B$4:$B$749,$C282,'[1]SIIF 30 de Junio 2026'!$C$4:$C$749,$D282)/1000000</f>
        <v>7976.3008799999998</v>
      </c>
      <c r="AG282" s="342">
        <f>+SUMIFS('[1]SIIF 30 de Junio 2026'!$V$4:$V$749,'[1]SIIF 30 de Junio 2026'!$A$4:$A$749,$B282,'[1]SIIF 30 de Junio 2026'!$B$4:$B$749,$C282,'[1]SIIF 30 de Junio 2026'!$C$4:$C$749,$D282)/1000000</f>
        <v>27.533332999999999</v>
      </c>
      <c r="AH282" s="408">
        <f>+SUMIFS('[1]SIIF 30 de Junio 2026'!$W$4:$W$749,'[1]SIIF 30 de Junio 2026'!$A$4:$A$749,$B282,'[1]SIIF 30 de Junio 2026'!$B$4:$B$749,$C282,'[1]SIIF 30 de Junio 2026'!$C$4:$C$749,$D282,'[1]SIIF 30 de Junio 2026'!$D$4:$D$749,$E282,'[1]SIIF 30 de Junio 2026'!$E$4:$E$749,$F282,'[1]SIIF 30 de Junio 2026'!$F$4:$F$749,$G282,'[1]SIIF 30 de Junio 2026'!$G$4:$G$749,$H282,'[1]SIIF 30 de Junio 2026'!$H$4:$H$749,$I282,'[1]SIIF 30 de Junio 2026'!$I$4:$I$749,$J282,'[1]SIIF 30 de Junio 2026'!$J$4:$J$749,$K282,'[1]SIIF 30 de Junio 2026'!$K$4:$K$749,$L282,'[1]SIIF 30 de Junio 2026'!$L$4:$L$749,$M282,'[1]SIIF 30 de Junio 2026'!$M$4:$M$749,$N282,'[1]SIIF 30 de Junio 2026'!$N$4:$N$749,$O282)/1000000</f>
        <v>2592.7910470799998</v>
      </c>
      <c r="AI282" s="241">
        <f t="shared" si="749"/>
        <v>0.32394362227902379</v>
      </c>
      <c r="AJ282" s="242"/>
      <c r="AK282" s="240">
        <f t="shared" si="750"/>
        <v>4925.5505436000003</v>
      </c>
      <c r="AL282" s="240">
        <f t="shared" si="762"/>
        <v>-2332.7594965200005</v>
      </c>
      <c r="AM282" s="166">
        <f t="shared" si="751"/>
        <v>0.61539887165422646</v>
      </c>
      <c r="AN282" s="412">
        <f>+SUMIFS('[1]SIIF 30 de Junio 2026'!$X$4:$X$749,'[1]SIIF 30 de Junio 2026'!$A$4:$A$749,$B282,'[1]SIIF 30 de Junio 2026'!$B$4:$B$749,$C282,'[1]SIIF 30 de Junio 2026'!$C$4:$C$749,$D282,'[1]SIIF 30 de Junio 2026'!$D$4:$D$749,$E282,'[1]SIIF 30 de Junio 2026'!$E$4:$E$749,$F282,'[1]SIIF 30 de Junio 2026'!$F$4:$F$749,$G282,'[1]SIIF 30 de Junio 2026'!$G$4:$G$749,$H282,'[1]SIIF 30 de Junio 2026'!$H$4:$H$749,$I282,'[1]SIIF 30 de Junio 2026'!$I$4:$I$749,$J282,'[1]SIIF 30 de Junio 2026'!$J$4:$J$749,$K282,'[1]SIIF 30 de Junio 2026'!$K$4:$K$749,$L282,'[1]SIIF 30 de Junio 2026'!$L$4:$L$749,$M282,'[1]SIIF 30 de Junio 2026'!$M$4:$M$749,$N282,'[1]SIIF 30 de Junio 2026'!$N$4:$N$749,$O282)/1000000</f>
        <v>767.90900499999998</v>
      </c>
      <c r="AO282" s="241">
        <f t="shared" si="752"/>
        <v>9.5942642559080693E-2</v>
      </c>
      <c r="AP282" s="242"/>
      <c r="AQ282" s="240">
        <f t="shared" si="753"/>
        <v>624.09090909999986</v>
      </c>
      <c r="AR282" s="240">
        <f t="shared" si="754"/>
        <v>143.81809590000012</v>
      </c>
      <c r="AS282" s="166">
        <f t="shared" si="755"/>
        <v>7.797399252542718E-2</v>
      </c>
      <c r="AT282" s="412">
        <f>+SUMIFS('[1]SIIF 30 de Junio 2026'!$Z$4:$Z$749,'[1]SIIF 30 de Junio 2026'!$A$4:$A$749,$B282,'[1]SIIF 30 de Junio 2026'!$B$4:$B$749,$C282,'[1]SIIF 30 de Junio 2026'!$C$4:$C$749,$D282,'[1]SIIF 30 de Junio 2026'!$D$4:$D$749,$E282,'[1]SIIF 30 de Junio 2026'!$E$4:$E$749,$F282,'[1]SIIF 30 de Junio 2026'!$F$4:$F$749,$G282,'[1]SIIF 30 de Junio 2026'!$G$4:$G$749,$H282,'[1]SIIF 30 de Junio 2026'!$H$4:$H$749,$I282,'[1]SIIF 30 de Junio 2026'!$I$4:$I$749,$J282,'[1]SIIF 30 de Junio 2026'!$J$4:$J$749,$K282,'[1]SIIF 30 de Junio 2026'!$K$4:$K$749,$L282,'[1]SIIF 30 de Junio 2026'!$L$4:$L$749,$M282,'[1]SIIF 30 de Junio 2026'!$M$4:$M$749,$N282,'[1]SIIF 30 de Junio 2026'!$N$4:$N$749,$O282)/1000000</f>
        <v>747.33307400000001</v>
      </c>
      <c r="AU282" s="241">
        <f t="shared" si="763"/>
        <v>9.3371883288907401E-2</v>
      </c>
      <c r="AV282" s="403">
        <f t="shared" si="764"/>
        <v>5411.0431659200003</v>
      </c>
      <c r="AW282" s="343">
        <f t="shared" si="756"/>
        <v>1824.8820420799998</v>
      </c>
      <c r="AX282" s="359">
        <f t="shared" si="757"/>
        <v>7235.9252080000006</v>
      </c>
      <c r="AY282" s="363"/>
      <c r="AZ282" s="186">
        <f t="shared" si="758"/>
        <v>624.09090909922031</v>
      </c>
      <c r="BA282" s="168">
        <f t="shared" si="759"/>
        <v>1.2304441449217056</v>
      </c>
      <c r="BB282" s="610"/>
      <c r="BC282" s="245">
        <v>0.16760212653053463</v>
      </c>
      <c r="BD282" s="246">
        <v>0.16845399097931454</v>
      </c>
      <c r="BE282" s="246">
        <v>0.16930585542809443</v>
      </c>
      <c r="BF282" s="246">
        <v>0.17015771987687434</v>
      </c>
      <c r="BG282" s="246">
        <v>0.1828788956421557</v>
      </c>
      <c r="BH282" s="246">
        <v>0.61539887165422646</v>
      </c>
      <c r="BI282" s="246">
        <v>0.74306495701089048</v>
      </c>
      <c r="BJ282" s="246">
        <v>0.86977832129699628</v>
      </c>
      <c r="BK282" s="246">
        <v>0.93747314947554761</v>
      </c>
      <c r="BL282" s="246">
        <v>0.97143414549141061</v>
      </c>
      <c r="BM282" s="246">
        <v>0.99914813555122017</v>
      </c>
      <c r="BN282" s="246">
        <v>1</v>
      </c>
      <c r="BP282" s="246">
        <v>0</v>
      </c>
      <c r="BQ282" s="246">
        <v>7.0988704048421825E-3</v>
      </c>
      <c r="BR282" s="246">
        <v>2.4817650934988431E-2</v>
      </c>
      <c r="BS282" s="246">
        <v>4.253643146513468E-2</v>
      </c>
      <c r="BT282" s="246">
        <v>6.025521199528093E-2</v>
      </c>
      <c r="BU282" s="298">
        <v>7.797399252542718E-2</v>
      </c>
      <c r="BV282" s="246">
        <v>0.13991044756271501</v>
      </c>
      <c r="BW282" s="246">
        <v>0.34828112802472377</v>
      </c>
      <c r="BX282" s="298">
        <v>0.51433434899594876</v>
      </c>
      <c r="BY282" s="246">
        <v>0.70954026442962559</v>
      </c>
      <c r="BZ282" s="298">
        <v>0.91724019177542504</v>
      </c>
      <c r="CA282" s="246">
        <v>1</v>
      </c>
      <c r="CC282" s="452">
        <f t="shared" si="760"/>
        <v>1341.4596345</v>
      </c>
      <c r="CD282" s="452">
        <f t="shared" si="760"/>
        <v>1348.2778163199998</v>
      </c>
      <c r="CE282" s="452">
        <f t="shared" si="760"/>
        <v>1355.0959981399999</v>
      </c>
      <c r="CF282" s="452">
        <f t="shared" si="760"/>
        <v>1361.9141799599997</v>
      </c>
      <c r="CG282" s="452">
        <f t="shared" si="760"/>
        <v>1463.7323617799998</v>
      </c>
      <c r="CH282" s="452">
        <f t="shared" si="760"/>
        <v>4925.5505436000003</v>
      </c>
      <c r="CI282" s="452">
        <f t="shared" si="760"/>
        <v>5947.3687254200004</v>
      </c>
      <c r="CJ282" s="452">
        <f t="shared" si="760"/>
        <v>6961.5614857399996</v>
      </c>
      <c r="CK282" s="452">
        <f t="shared" si="760"/>
        <v>7503.3796675599997</v>
      </c>
      <c r="CL282" s="452">
        <f t="shared" si="760"/>
        <v>7775.1978493799988</v>
      </c>
      <c r="CM282" s="452">
        <f t="shared" si="760"/>
        <v>7997.0160311999989</v>
      </c>
      <c r="CN282" s="452">
        <f t="shared" si="760"/>
        <v>8003.834213019999</v>
      </c>
      <c r="CP282" s="453">
        <f t="shared" si="761"/>
        <v>0</v>
      </c>
      <c r="CQ282" s="453">
        <f t="shared" si="761"/>
        <v>56.81818182</v>
      </c>
      <c r="CR282" s="453">
        <f t="shared" si="761"/>
        <v>198.63636363999998</v>
      </c>
      <c r="CS282" s="453">
        <f t="shared" si="761"/>
        <v>340.45454545999996</v>
      </c>
      <c r="CT282" s="453">
        <f t="shared" si="761"/>
        <v>482.27272727999997</v>
      </c>
      <c r="CU282" s="453">
        <f t="shared" si="761"/>
        <v>624.09090909999986</v>
      </c>
      <c r="CV282" s="453">
        <f t="shared" si="761"/>
        <v>1119.8200269599997</v>
      </c>
      <c r="CW282" s="453">
        <f t="shared" si="761"/>
        <v>2787.5844082299996</v>
      </c>
      <c r="CX282" s="453">
        <f t="shared" si="761"/>
        <v>4116.6468594199987</v>
      </c>
      <c r="CY282" s="453">
        <f t="shared" si="761"/>
        <v>5679.0426439499988</v>
      </c>
      <c r="CZ282" s="453">
        <f t="shared" si="761"/>
        <v>7341.4384284799989</v>
      </c>
      <c r="DA282" s="453">
        <f t="shared" si="761"/>
        <v>8003.8342130099982</v>
      </c>
      <c r="DC282" s="452">
        <v>1341459634.5</v>
      </c>
      <c r="DD282" s="453">
        <v>1348277816.3199999</v>
      </c>
      <c r="DE282" s="453">
        <v>1355095998.1399999</v>
      </c>
      <c r="DF282" s="453">
        <v>1361914179.9599998</v>
      </c>
      <c r="DG282" s="453">
        <v>1463732361.7799997</v>
      </c>
      <c r="DH282" s="453">
        <v>4925550543.6000004</v>
      </c>
      <c r="DI282" s="453">
        <v>5947368725.4200001</v>
      </c>
      <c r="DJ282" s="453">
        <v>6961561485.7399998</v>
      </c>
      <c r="DK282" s="453">
        <v>7503379667.5599995</v>
      </c>
      <c r="DL282" s="453">
        <v>7775197849.3799992</v>
      </c>
      <c r="DM282" s="453">
        <v>7997016031.1999989</v>
      </c>
      <c r="DN282" s="453">
        <v>8003834213.0199986</v>
      </c>
      <c r="DP282" s="453">
        <v>0</v>
      </c>
      <c r="DQ282" s="453">
        <v>56818181.82</v>
      </c>
      <c r="DR282" s="453">
        <v>198636363.63999999</v>
      </c>
      <c r="DS282" s="453">
        <v>340454545.45999998</v>
      </c>
      <c r="DT282" s="453">
        <v>482272727.27999997</v>
      </c>
      <c r="DU282" s="469">
        <v>624090909.0999999</v>
      </c>
      <c r="DV282" s="453">
        <v>1119820026.9599998</v>
      </c>
      <c r="DW282" s="453">
        <v>2787584408.2299995</v>
      </c>
      <c r="DX282" s="469">
        <v>4116646859.4199991</v>
      </c>
      <c r="DY282" s="453">
        <v>5679042643.9499989</v>
      </c>
      <c r="DZ282" s="469">
        <v>7341438428.4799986</v>
      </c>
      <c r="EA282" s="453">
        <v>8003834213.0099983</v>
      </c>
      <c r="EC282" s="452">
        <v>1000000</v>
      </c>
      <c r="ED282" s="453">
        <v>1000000</v>
      </c>
      <c r="EE282" s="453">
        <v>1000000</v>
      </c>
      <c r="EF282" s="453">
        <v>1000000</v>
      </c>
      <c r="EG282" s="453">
        <v>1000000</v>
      </c>
      <c r="EH282" s="453">
        <v>1000000</v>
      </c>
      <c r="EI282" s="453">
        <v>1000000</v>
      </c>
      <c r="EJ282" s="453">
        <v>1000000</v>
      </c>
      <c r="EK282" s="453">
        <v>1000000</v>
      </c>
      <c r="EL282" s="453">
        <v>1000000</v>
      </c>
      <c r="EM282" s="453">
        <v>1000000</v>
      </c>
      <c r="EN282" s="453">
        <v>1000000</v>
      </c>
      <c r="EP282" s="453">
        <v>1000000</v>
      </c>
      <c r="EQ282" s="453">
        <v>1000000</v>
      </c>
      <c r="ER282" s="453">
        <v>1000000</v>
      </c>
      <c r="ES282" s="453">
        <v>1000000</v>
      </c>
      <c r="ET282" s="453">
        <v>1000000</v>
      </c>
      <c r="EU282" s="469">
        <v>1000000</v>
      </c>
      <c r="EV282" s="453">
        <v>1000000</v>
      </c>
      <c r="EW282" s="453">
        <v>1000000</v>
      </c>
      <c r="EX282" s="469">
        <v>1000000</v>
      </c>
      <c r="EY282" s="453">
        <v>1000000</v>
      </c>
      <c r="EZ282" s="469">
        <v>1000000</v>
      </c>
      <c r="FA282" s="453">
        <v>1000000</v>
      </c>
    </row>
    <row r="283" spans="1:157" ht="87" customHeight="1">
      <c r="A283" s="177"/>
      <c r="B283" s="177" t="s">
        <v>195</v>
      </c>
      <c r="C283" s="177" t="s">
        <v>196</v>
      </c>
      <c r="D283" s="535" t="s">
        <v>324</v>
      </c>
      <c r="E283" s="177" t="s">
        <v>173</v>
      </c>
      <c r="F283" s="177" t="s">
        <v>161</v>
      </c>
      <c r="G283" s="177" t="s">
        <v>161</v>
      </c>
      <c r="H283" s="177" t="s">
        <v>161</v>
      </c>
      <c r="I283" s="177" t="s">
        <v>161</v>
      </c>
      <c r="J283" s="177" t="s">
        <v>161</v>
      </c>
      <c r="K283" s="177" t="s">
        <v>161</v>
      </c>
      <c r="L283" s="177" t="s">
        <v>161</v>
      </c>
      <c r="M283" s="177" t="s">
        <v>161</v>
      </c>
      <c r="N283" s="177" t="s">
        <v>161</v>
      </c>
      <c r="O283" s="177" t="s">
        <v>161</v>
      </c>
      <c r="P283" s="177"/>
      <c r="Q283" s="177"/>
      <c r="R283" s="177"/>
      <c r="S283" s="177"/>
      <c r="T283" s="437" t="s">
        <v>88</v>
      </c>
      <c r="U283" s="280">
        <v>202300000000334</v>
      </c>
      <c r="V283" s="278" t="s">
        <v>88</v>
      </c>
      <c r="W283" s="342">
        <f>+SUMIFS('[1]SIIF 30 de Junio 2026'!$P$4:$P$749,'[1]SIIF 30 de Junio 2026'!$A$4:$A$749,$B283,'[1]SIIF 30 de Junio 2026'!$B$4:$B$749,$C283,'[1]SIIF 30 de Junio 2026'!$C$4:$C$749,$D283)/1000000</f>
        <v>6630.7338399999999</v>
      </c>
      <c r="X283" s="342">
        <v>0</v>
      </c>
      <c r="Y283" s="528">
        <f>+SUMIFS('[1]SIIF 30 de Junio 2026'!$R$4:$R$749,'[1]SIIF 30 de Junio 2026'!$A$4:$A$749,$B283,'[1]SIIF 30 de Junio 2026'!$B$4:$B$749,$C283,'[1]SIIF 30 de Junio 2026'!$C$4:$C$749,$D283)/1000000</f>
        <v>0</v>
      </c>
      <c r="Z283" s="342"/>
      <c r="AA283" s="342">
        <f>+SUMIFS('[1]SIIF 30 de Junio 2026'!$Q$4:$Q$749,'[1]SIIF 30 de Junio 2026'!$A$4:$A$749,$B283,'[1]SIIF 30 de Junio 2026'!$B$4:$B$749,$C283,'[1]SIIF 30 de Junio 2026'!$C$4:$C$749,$D283)/1000000</f>
        <v>0</v>
      </c>
      <c r="AB283" s="342"/>
      <c r="AC283" s="342"/>
      <c r="AD283" s="403">
        <f>+SUMIFS('[1]SIIF 30 de Junio 2026'!$S$4:$S$749,'[1]SIIF 30 de Junio 2026'!$A$4:$A$749,$B283,'[1]SIIF 30 de Junio 2026'!$B$4:$B$749,$C283,'[1]SIIF 30 de Junio 2026'!$C$4:$C$749,$D283)/1000000</f>
        <v>6630.7338399999999</v>
      </c>
      <c r="AE283" s="342">
        <f>+SUMIFS('[1]SIIF 30 de Junio 2026'!$T$4:$T$749,'[1]SIIF 30 de Junio 2026'!$A$4:$A$749,$B283,'[1]SIIF 30 de Junio 2026'!$B$4:$B$749,$C283,'[1]SIIF 30 de Junio 2026'!$C$4:$C$749,$D283)/1000000</f>
        <v>0</v>
      </c>
      <c r="AF283" s="342">
        <f>+SUMIFS('[1]SIIF 30 de Junio 2026'!$U$4:$U$749,'[1]SIIF 30 de Junio 2026'!$A$4:$A$749,$B283,'[1]SIIF 30 de Junio 2026'!$B$4:$B$749,$C283,'[1]SIIF 30 de Junio 2026'!$C$4:$C$749,$D283)/1000000</f>
        <v>6413.1623950000003</v>
      </c>
      <c r="AG283" s="342">
        <f>+SUMIFS('[1]SIIF 30 de Junio 2026'!$V$4:$V$749,'[1]SIIF 30 de Junio 2026'!$A$4:$A$749,$B283,'[1]SIIF 30 de Junio 2026'!$B$4:$B$749,$C283,'[1]SIIF 30 de Junio 2026'!$C$4:$C$749,$D283)/1000000</f>
        <v>217.57144500000001</v>
      </c>
      <c r="AH283" s="408">
        <f>+SUMIFS('[1]SIIF 30 de Junio 2026'!$W$4:$W$749,'[1]SIIF 30 de Junio 2026'!$A$4:$A$749,$B283,'[1]SIIF 30 de Junio 2026'!$B$4:$B$749,$C283,'[1]SIIF 30 de Junio 2026'!$C$4:$C$749,$D283,'[1]SIIF 30 de Junio 2026'!$D$4:$D$749,$E283,'[1]SIIF 30 de Junio 2026'!$E$4:$E$749,$F283,'[1]SIIF 30 de Junio 2026'!$F$4:$F$749,$G283,'[1]SIIF 30 de Junio 2026'!$G$4:$G$749,$H283,'[1]SIIF 30 de Junio 2026'!$H$4:$H$749,$I283,'[1]SIIF 30 de Junio 2026'!$I$4:$I$749,$J283,'[1]SIIF 30 de Junio 2026'!$J$4:$J$749,$K283,'[1]SIIF 30 de Junio 2026'!$K$4:$K$749,$L283,'[1]SIIF 30 de Junio 2026'!$L$4:$L$749,$M283,'[1]SIIF 30 de Junio 2026'!$M$4:$M$749,$N283,'[1]SIIF 30 de Junio 2026'!$N$4:$N$749,$O283)/1000000</f>
        <v>3539.4258524800002</v>
      </c>
      <c r="AI283" s="241">
        <f t="shared" si="749"/>
        <v>0.53379097063561221</v>
      </c>
      <c r="AJ283" s="242"/>
      <c r="AK283" s="240">
        <f t="shared" si="750"/>
        <v>3243.8736730000001</v>
      </c>
      <c r="AL283" s="240">
        <f t="shared" si="762"/>
        <v>295.55217948000018</v>
      </c>
      <c r="AM283" s="166">
        <f t="shared" si="751"/>
        <v>0.48921789824095852</v>
      </c>
      <c r="AN283" s="412">
        <f>+SUMIFS('[1]SIIF 30 de Junio 2026'!$X$4:$X$749,'[1]SIIF 30 de Junio 2026'!$A$4:$A$749,$B283,'[1]SIIF 30 de Junio 2026'!$B$4:$B$749,$C283,'[1]SIIF 30 de Junio 2026'!$C$4:$C$749,$D283,'[1]SIIF 30 de Junio 2026'!$D$4:$D$749,$E283,'[1]SIIF 30 de Junio 2026'!$E$4:$E$749,$F283,'[1]SIIF 30 de Junio 2026'!$F$4:$F$749,$G283,'[1]SIIF 30 de Junio 2026'!$G$4:$G$749,$H283,'[1]SIIF 30 de Junio 2026'!$H$4:$H$749,$I283,'[1]SIIF 30 de Junio 2026'!$I$4:$I$749,$J283,'[1]SIIF 30 de Junio 2026'!$J$4:$J$749,$K283,'[1]SIIF 30 de Junio 2026'!$K$4:$K$749,$L283,'[1]SIIF 30 de Junio 2026'!$L$4:$L$749,$M283,'[1]SIIF 30 de Junio 2026'!$M$4:$M$749,$N283,'[1]SIIF 30 de Junio 2026'!$N$4:$N$749,$O283)/1000000</f>
        <v>1223.5069510000001</v>
      </c>
      <c r="AO283" s="241">
        <f t="shared" si="752"/>
        <v>0.18452059463149861</v>
      </c>
      <c r="AP283" s="242"/>
      <c r="AQ283" s="240">
        <f t="shared" si="753"/>
        <v>1201.9215161</v>
      </c>
      <c r="AR283" s="240">
        <f t="shared" si="754"/>
        <v>21.585434900000109</v>
      </c>
      <c r="AS283" s="166">
        <f t="shared" si="755"/>
        <v>0.18126523324786087</v>
      </c>
      <c r="AT283" s="412">
        <f>+SUMIFS('[1]SIIF 30 de Junio 2026'!$Z$4:$Z$749,'[1]SIIF 30 de Junio 2026'!$A$4:$A$749,$B283,'[1]SIIF 30 de Junio 2026'!$B$4:$B$749,$C283,'[1]SIIF 30 de Junio 2026'!$C$4:$C$749,$D283,'[1]SIIF 30 de Junio 2026'!$D$4:$D$749,$E283,'[1]SIIF 30 de Junio 2026'!$E$4:$E$749,$F283,'[1]SIIF 30 de Junio 2026'!$F$4:$F$749,$G283,'[1]SIIF 30 de Junio 2026'!$G$4:$G$749,$H283,'[1]SIIF 30 de Junio 2026'!$H$4:$H$749,$I283,'[1]SIIF 30 de Junio 2026'!$I$4:$I$749,$J283,'[1]SIIF 30 de Junio 2026'!$J$4:$J$749,$K283,'[1]SIIF 30 de Junio 2026'!$K$4:$K$749,$L283,'[1]SIIF 30 de Junio 2026'!$L$4:$L$749,$M283,'[1]SIIF 30 de Junio 2026'!$M$4:$M$749,$N283,'[1]SIIF 30 de Junio 2026'!$N$4:$N$749,$O283)/1000000</f>
        <v>1223.5069510000001</v>
      </c>
      <c r="AU283" s="241">
        <f t="shared" si="763"/>
        <v>0.18452059463149861</v>
      </c>
      <c r="AV283" s="403">
        <f t="shared" si="764"/>
        <v>3091.3079875199996</v>
      </c>
      <c r="AW283" s="343">
        <f t="shared" si="756"/>
        <v>2315.9189014800004</v>
      </c>
      <c r="AX283" s="359">
        <f t="shared" si="757"/>
        <v>5407.2268889999996</v>
      </c>
      <c r="AY283" s="363"/>
      <c r="AZ283" s="186">
        <f t="shared" si="758"/>
        <v>1201.9215161120842</v>
      </c>
      <c r="BA283" s="168">
        <f t="shared" si="759"/>
        <v>1.0179591051483456</v>
      </c>
      <c r="BB283" s="610"/>
      <c r="BC283" s="245">
        <v>0.44638704318736461</v>
      </c>
      <c r="BD283" s="246">
        <v>0.44864923623596992</v>
      </c>
      <c r="BE283" s="246">
        <v>0.45091142928457523</v>
      </c>
      <c r="BF283" s="246">
        <v>0.45317362233318054</v>
      </c>
      <c r="BG283" s="246">
        <v>0.45543581538178585</v>
      </c>
      <c r="BH283" s="246">
        <v>0.48921789824095852</v>
      </c>
      <c r="BI283" s="246">
        <v>0.66687758303988864</v>
      </c>
      <c r="BJ283" s="246">
        <v>0.93654385485031022</v>
      </c>
      <c r="BK283" s="246">
        <v>0.97957302701807736</v>
      </c>
      <c r="BL283" s="246">
        <v>0.99170529215511383</v>
      </c>
      <c r="BM283" s="246">
        <v>0.99849187130092976</v>
      </c>
      <c r="BN283" s="246">
        <v>1</v>
      </c>
      <c r="BP283" s="246">
        <v>0</v>
      </c>
      <c r="BQ283" s="246">
        <v>2.0712243835349121E-2</v>
      </c>
      <c r="BR283" s="246">
        <v>6.0661975101091399E-2</v>
      </c>
      <c r="BS283" s="246">
        <v>0.10061170636683367</v>
      </c>
      <c r="BT283" s="246">
        <v>0.14056143763257595</v>
      </c>
      <c r="BU283" s="298">
        <v>0.18126523324786087</v>
      </c>
      <c r="BV283" s="246">
        <v>0.22498528626131659</v>
      </c>
      <c r="BW283" s="246">
        <v>0.29136816490778611</v>
      </c>
      <c r="BX283" s="298">
        <v>0.36737673869460552</v>
      </c>
      <c r="BY283" s="246">
        <v>0.46678749848565565</v>
      </c>
      <c r="BZ283" s="298">
        <v>0.60943660789546872</v>
      </c>
      <c r="CA283" s="246">
        <v>1</v>
      </c>
      <c r="CC283" s="452">
        <f t="shared" si="760"/>
        <v>2959.8736730000001</v>
      </c>
      <c r="CD283" s="452">
        <f t="shared" si="760"/>
        <v>2974.8736730000001</v>
      </c>
      <c r="CE283" s="452">
        <f t="shared" si="760"/>
        <v>2989.8736730000001</v>
      </c>
      <c r="CF283" s="452">
        <f t="shared" si="760"/>
        <v>3004.8736730000001</v>
      </c>
      <c r="CG283" s="452">
        <f t="shared" si="760"/>
        <v>3019.8736730000001</v>
      </c>
      <c r="CH283" s="452">
        <f t="shared" si="760"/>
        <v>3243.8736730000001</v>
      </c>
      <c r="CI283" s="452">
        <f t="shared" si="760"/>
        <v>4421.8877570000004</v>
      </c>
      <c r="CJ283" s="452">
        <f t="shared" si="760"/>
        <v>6209.9730310000004</v>
      </c>
      <c r="CK283" s="452">
        <f t="shared" si="760"/>
        <v>6495.2880189999996</v>
      </c>
      <c r="CL283" s="452">
        <f t="shared" si="760"/>
        <v>6575.7338399999999</v>
      </c>
      <c r="CM283" s="452">
        <f t="shared" si="760"/>
        <v>6620.7338399999999</v>
      </c>
      <c r="CN283" s="452">
        <f t="shared" si="760"/>
        <v>6630.7338399999999</v>
      </c>
      <c r="CP283" s="453">
        <f t="shared" si="761"/>
        <v>0</v>
      </c>
      <c r="CQ283" s="453">
        <f t="shared" si="761"/>
        <v>137.3373761</v>
      </c>
      <c r="CR283" s="453">
        <f t="shared" si="761"/>
        <v>402.23341110000001</v>
      </c>
      <c r="CS283" s="453">
        <f t="shared" si="761"/>
        <v>667.1294461</v>
      </c>
      <c r="CT283" s="453">
        <f t="shared" si="761"/>
        <v>932.02548109999998</v>
      </c>
      <c r="CU283" s="453">
        <f t="shared" si="761"/>
        <v>1201.9215161</v>
      </c>
      <c r="CV283" s="453">
        <f t="shared" si="761"/>
        <v>1491.8175510999999</v>
      </c>
      <c r="CW283" s="453">
        <f t="shared" si="761"/>
        <v>1931.9847509333331</v>
      </c>
      <c r="CX283" s="453">
        <f t="shared" si="761"/>
        <v>2435.9773732666663</v>
      </c>
      <c r="CY283" s="453">
        <f t="shared" si="761"/>
        <v>3095.1436622666665</v>
      </c>
      <c r="CZ283" s="453">
        <f t="shared" si="761"/>
        <v>4041.0119392666666</v>
      </c>
      <c r="DA283" s="453">
        <f t="shared" si="761"/>
        <v>6630.733839933333</v>
      </c>
      <c r="DC283" s="452">
        <v>2959873673</v>
      </c>
      <c r="DD283" s="453">
        <v>2974873673</v>
      </c>
      <c r="DE283" s="453">
        <v>2989873673</v>
      </c>
      <c r="DF283" s="453">
        <v>3004873673</v>
      </c>
      <c r="DG283" s="453">
        <v>3019873673</v>
      </c>
      <c r="DH283" s="453">
        <v>3243873673</v>
      </c>
      <c r="DI283" s="453">
        <v>4421887757</v>
      </c>
      <c r="DJ283" s="453">
        <v>6209973031</v>
      </c>
      <c r="DK283" s="453">
        <v>6495288019</v>
      </c>
      <c r="DL283" s="453">
        <v>6575733840</v>
      </c>
      <c r="DM283" s="453">
        <v>6620733840</v>
      </c>
      <c r="DN283" s="453">
        <v>6630733840</v>
      </c>
      <c r="DP283" s="453">
        <v>0</v>
      </c>
      <c r="DQ283" s="453">
        <v>137337376.09999999</v>
      </c>
      <c r="DR283" s="453">
        <v>402233411.10000002</v>
      </c>
      <c r="DS283" s="453">
        <v>667129446.10000002</v>
      </c>
      <c r="DT283" s="453">
        <v>932025481.10000002</v>
      </c>
      <c r="DU283" s="469">
        <v>1201921516.0999999</v>
      </c>
      <c r="DV283" s="453">
        <v>1491817551.0999999</v>
      </c>
      <c r="DW283" s="453">
        <v>1931984750.9333332</v>
      </c>
      <c r="DX283" s="469">
        <v>2435977373.2666664</v>
      </c>
      <c r="DY283" s="453">
        <v>3095143662.2666664</v>
      </c>
      <c r="DZ283" s="469">
        <v>4041011939.2666664</v>
      </c>
      <c r="EA283" s="453">
        <v>6630733839.9333334</v>
      </c>
      <c r="EC283" s="452">
        <v>1000000</v>
      </c>
      <c r="ED283" s="453">
        <v>1000000</v>
      </c>
      <c r="EE283" s="453">
        <v>1000000</v>
      </c>
      <c r="EF283" s="453">
        <v>1000000</v>
      </c>
      <c r="EG283" s="453">
        <v>1000000</v>
      </c>
      <c r="EH283" s="453">
        <v>1000000</v>
      </c>
      <c r="EI283" s="453">
        <v>1000000</v>
      </c>
      <c r="EJ283" s="453">
        <v>1000000</v>
      </c>
      <c r="EK283" s="453">
        <v>1000000</v>
      </c>
      <c r="EL283" s="453">
        <v>1000000</v>
      </c>
      <c r="EM283" s="453">
        <v>1000000</v>
      </c>
      <c r="EN283" s="453">
        <v>1000000</v>
      </c>
      <c r="EP283" s="453">
        <v>1000000</v>
      </c>
      <c r="EQ283" s="453">
        <v>1000000</v>
      </c>
      <c r="ER283" s="453">
        <v>1000000</v>
      </c>
      <c r="ES283" s="453">
        <v>1000000</v>
      </c>
      <c r="ET283" s="453">
        <v>1000000</v>
      </c>
      <c r="EU283" s="469">
        <v>1000000</v>
      </c>
      <c r="EV283" s="453">
        <v>1000000</v>
      </c>
      <c r="EW283" s="453">
        <v>1000000</v>
      </c>
      <c r="EX283" s="469">
        <v>1000000</v>
      </c>
      <c r="EY283" s="453">
        <v>1000000</v>
      </c>
      <c r="EZ283" s="469">
        <v>1000000</v>
      </c>
      <c r="FA283" s="453">
        <v>1000000</v>
      </c>
    </row>
    <row r="284" spans="1:157" ht="87" customHeight="1">
      <c r="A284" s="177"/>
      <c r="B284" s="177" t="s">
        <v>195</v>
      </c>
      <c r="C284" s="177" t="s">
        <v>196</v>
      </c>
      <c r="D284" s="535" t="s">
        <v>427</v>
      </c>
      <c r="E284" s="177" t="s">
        <v>173</v>
      </c>
      <c r="F284" s="177" t="s">
        <v>161</v>
      </c>
      <c r="G284" s="177" t="s">
        <v>161</v>
      </c>
      <c r="H284" s="177" t="s">
        <v>161</v>
      </c>
      <c r="I284" s="177" t="s">
        <v>161</v>
      </c>
      <c r="J284" s="177" t="s">
        <v>161</v>
      </c>
      <c r="K284" s="177" t="s">
        <v>161</v>
      </c>
      <c r="L284" s="177" t="s">
        <v>161</v>
      </c>
      <c r="M284" s="177" t="s">
        <v>161</v>
      </c>
      <c r="N284" s="177" t="s">
        <v>161</v>
      </c>
      <c r="O284" s="177" t="s">
        <v>161</v>
      </c>
      <c r="P284" s="177"/>
      <c r="Q284" s="177"/>
      <c r="R284" s="177"/>
      <c r="S284" s="177"/>
      <c r="T284" s="437" t="s">
        <v>426</v>
      </c>
      <c r="U284" s="280" t="s">
        <v>495</v>
      </c>
      <c r="V284" s="278" t="s">
        <v>426</v>
      </c>
      <c r="W284" s="342">
        <f>+SUMIFS('[1]SIIF 30 de Junio 2026'!$P$4:$P$749,'[1]SIIF 30 de Junio 2026'!$A$4:$A$749,$B284,'[1]SIIF 30 de Junio 2026'!$B$4:$B$749,$C284,'[1]SIIF 30 de Junio 2026'!$C$4:$C$749,$D284)/1000000</f>
        <v>677.13806</v>
      </c>
      <c r="X284" s="342">
        <v>0</v>
      </c>
      <c r="Y284" s="528">
        <f>+SUMIFS('[1]SIIF 30 de Junio 2026'!$R$4:$R$749,'[1]SIIF 30 de Junio 2026'!$A$4:$A$749,$B284,'[1]SIIF 30 de Junio 2026'!$B$4:$B$749,$C284,'[1]SIIF 30 de Junio 2026'!$C$4:$C$749,$D284)/1000000</f>
        <v>0</v>
      </c>
      <c r="Z284" s="342"/>
      <c r="AA284" s="342">
        <f>+SUMIFS('[1]SIIF 30 de Junio 2026'!$Q$4:$Q$749,'[1]SIIF 30 de Junio 2026'!$A$4:$A$749,$B284,'[1]SIIF 30 de Junio 2026'!$B$4:$B$749,$C284,'[1]SIIF 30 de Junio 2026'!$C$4:$C$749,$D284)/1000000</f>
        <v>0</v>
      </c>
      <c r="AB284" s="342"/>
      <c r="AC284" s="342"/>
      <c r="AD284" s="403">
        <f>+SUMIFS('[1]SIIF 30 de Junio 2026'!$S$4:$S$749,'[1]SIIF 30 de Junio 2026'!$A$4:$A$749,$B284,'[1]SIIF 30 de Junio 2026'!$B$4:$B$749,$C284,'[1]SIIF 30 de Junio 2026'!$C$4:$C$749,$D284)/1000000</f>
        <v>677.13806</v>
      </c>
      <c r="AE284" s="342">
        <f>+SUMIFS('[1]SIIF 30 de Junio 2026'!$T$4:$T$749,'[1]SIIF 30 de Junio 2026'!$A$4:$A$749,$B284,'[1]SIIF 30 de Junio 2026'!$B$4:$B$749,$C284,'[1]SIIF 30 de Junio 2026'!$C$4:$C$749,$D284)/1000000</f>
        <v>0</v>
      </c>
      <c r="AF284" s="342">
        <f>+SUMIFS('[1]SIIF 30 de Junio 2026'!$U$4:$U$749,'[1]SIIF 30 de Junio 2026'!$A$4:$A$749,$B284,'[1]SIIF 30 de Junio 2026'!$B$4:$B$749,$C284,'[1]SIIF 30 de Junio 2026'!$C$4:$C$749,$D284)/1000000</f>
        <v>672.78699099999994</v>
      </c>
      <c r="AG284" s="342">
        <f>+SUMIFS('[1]SIIF 30 de Junio 2026'!$V$4:$V$749,'[1]SIIF 30 de Junio 2026'!$A$4:$A$749,$B284,'[1]SIIF 30 de Junio 2026'!$B$4:$B$749,$C284,'[1]SIIF 30 de Junio 2026'!$C$4:$C$749,$D284)/1000000</f>
        <v>4.3510689999999999</v>
      </c>
      <c r="AH284" s="408">
        <f>+SUMIFS('[1]SIIF 30 de Junio 2026'!$W$4:$W$749,'[1]SIIF 30 de Junio 2026'!$A$4:$A$749,$B284,'[1]SIIF 30 de Junio 2026'!$B$4:$B$749,$C284,'[1]SIIF 30 de Junio 2026'!$C$4:$C$749,$D284,'[1]SIIF 30 de Junio 2026'!$D$4:$D$749,$E284,'[1]SIIF 30 de Junio 2026'!$E$4:$E$749,$F284,'[1]SIIF 30 de Junio 2026'!$F$4:$F$749,$G284,'[1]SIIF 30 de Junio 2026'!$G$4:$G$749,$H284,'[1]SIIF 30 de Junio 2026'!$H$4:$H$749,$I284,'[1]SIIF 30 de Junio 2026'!$I$4:$I$749,$J284,'[1]SIIF 30 de Junio 2026'!$J$4:$J$749,$K284,'[1]SIIF 30 de Junio 2026'!$K$4:$K$749,$L284,'[1]SIIF 30 de Junio 2026'!$L$4:$L$749,$M284,'[1]SIIF 30 de Junio 2026'!$M$4:$M$749,$N284,'[1]SIIF 30 de Junio 2026'!$N$4:$N$749,$O284)/1000000</f>
        <v>624.92523200000005</v>
      </c>
      <c r="AI284" s="241">
        <f t="shared" si="749"/>
        <v>0.92289190183756631</v>
      </c>
      <c r="AJ284" s="242"/>
      <c r="AK284" s="240">
        <f t="shared" si="750"/>
        <v>574.35832000000005</v>
      </c>
      <c r="AL284" s="240">
        <f t="shared" si="762"/>
        <v>50.566912000000002</v>
      </c>
      <c r="AM284" s="166">
        <f t="shared" si="751"/>
        <v>0.84821449853224906</v>
      </c>
      <c r="AN284" s="412">
        <f>+SUMIFS('[1]SIIF 30 de Junio 2026'!$X$4:$X$749,'[1]SIIF 30 de Junio 2026'!$A$4:$A$749,$B284,'[1]SIIF 30 de Junio 2026'!$B$4:$B$749,$C284,'[1]SIIF 30 de Junio 2026'!$C$4:$C$749,$D284,'[1]SIIF 30 de Junio 2026'!$D$4:$D$749,$E284,'[1]SIIF 30 de Junio 2026'!$E$4:$E$749,$F284,'[1]SIIF 30 de Junio 2026'!$F$4:$F$749,$G284,'[1]SIIF 30 de Junio 2026'!$G$4:$G$749,$H284,'[1]SIIF 30 de Junio 2026'!$H$4:$H$749,$I284,'[1]SIIF 30 de Junio 2026'!$I$4:$I$749,$J284,'[1]SIIF 30 de Junio 2026'!$J$4:$J$749,$K284,'[1]SIIF 30 de Junio 2026'!$K$4:$K$749,$L284,'[1]SIIF 30 de Junio 2026'!$L$4:$L$749,$M284,'[1]SIIF 30 de Junio 2026'!$M$4:$M$749,$N284,'[1]SIIF 30 de Junio 2026'!$N$4:$N$749,$O284)/1000000</f>
        <v>220.258926</v>
      </c>
      <c r="AO284" s="241">
        <f t="shared" si="752"/>
        <v>0.32527919934082572</v>
      </c>
      <c r="AP284" s="242"/>
      <c r="AQ284" s="240">
        <f t="shared" si="753"/>
        <v>226.10424800000001</v>
      </c>
      <c r="AR284" s="240">
        <f t="shared" si="754"/>
        <v>-5.8453220000000101</v>
      </c>
      <c r="AS284" s="166">
        <f t="shared" si="755"/>
        <v>0.33391159256356084</v>
      </c>
      <c r="AT284" s="412">
        <f>+SUMIFS('[1]SIIF 30 de Junio 2026'!$Z$4:$Z$749,'[1]SIIF 30 de Junio 2026'!$A$4:$A$749,$B284,'[1]SIIF 30 de Junio 2026'!$B$4:$B$749,$C284,'[1]SIIF 30 de Junio 2026'!$C$4:$C$749,$D284,'[1]SIIF 30 de Junio 2026'!$D$4:$D$749,$E284,'[1]SIIF 30 de Junio 2026'!$E$4:$E$749,$F284,'[1]SIIF 30 de Junio 2026'!$F$4:$F$749,$G284,'[1]SIIF 30 de Junio 2026'!$G$4:$G$749,$H284,'[1]SIIF 30 de Junio 2026'!$H$4:$H$749,$I284,'[1]SIIF 30 de Junio 2026'!$I$4:$I$749,$J284,'[1]SIIF 30 de Junio 2026'!$J$4:$J$749,$K284,'[1]SIIF 30 de Junio 2026'!$K$4:$K$749,$L284,'[1]SIIF 30 de Junio 2026'!$L$4:$L$749,$M284,'[1]SIIF 30 de Junio 2026'!$M$4:$M$749,$N284,'[1]SIIF 30 de Junio 2026'!$N$4:$N$749,$O284)/1000000</f>
        <v>220.258926</v>
      </c>
      <c r="AU284" s="241">
        <f t="shared" si="763"/>
        <v>0.32527919934082572</v>
      </c>
      <c r="AV284" s="403">
        <f t="shared" si="764"/>
        <v>52.212827999999945</v>
      </c>
      <c r="AW284" s="343">
        <f t="shared" si="756"/>
        <v>404.66630600000008</v>
      </c>
      <c r="AX284" s="359">
        <f t="shared" si="757"/>
        <v>456.87913400000002</v>
      </c>
      <c r="AY284" s="363"/>
      <c r="AZ284" s="186">
        <f t="shared" si="758"/>
        <v>226.10424800000001</v>
      </c>
      <c r="BA284" s="168">
        <f t="shared" si="759"/>
        <v>0.97414766837994127</v>
      </c>
      <c r="BB284" s="610"/>
      <c r="BC284" s="245">
        <v>0</v>
      </c>
      <c r="BD284" s="246">
        <v>0.84821449853224906</v>
      </c>
      <c r="BE284" s="246">
        <v>0.84821449853224906</v>
      </c>
      <c r="BF284" s="246">
        <v>0.84821449853224906</v>
      </c>
      <c r="BG284" s="246">
        <v>0.84821449853224906</v>
      </c>
      <c r="BH284" s="246">
        <v>0.84821449853224906</v>
      </c>
      <c r="BI284" s="246">
        <v>0.84821449853224906</v>
      </c>
      <c r="BJ284" s="246">
        <v>0.84821449853224906</v>
      </c>
      <c r="BK284" s="246">
        <v>0.84821449853224906</v>
      </c>
      <c r="BL284" s="246">
        <v>0.99600502001024727</v>
      </c>
      <c r="BM284" s="246">
        <v>1</v>
      </c>
      <c r="BN284" s="246">
        <v>1</v>
      </c>
      <c r="BP284" s="245">
        <v>0</v>
      </c>
      <c r="BQ284" s="246">
        <v>0</v>
      </c>
      <c r="BR284" s="246">
        <v>8.3477898140890211E-2</v>
      </c>
      <c r="BS284" s="246">
        <v>0.16695579628178042</v>
      </c>
      <c r="BT284" s="246">
        <v>0.25043369442267061</v>
      </c>
      <c r="BU284" s="246">
        <v>0.33391159256356084</v>
      </c>
      <c r="BV284" s="246">
        <v>0.41738949070445103</v>
      </c>
      <c r="BW284" s="246">
        <v>0.51371873853908023</v>
      </c>
      <c r="BX284" s="246">
        <v>0.61004798637370938</v>
      </c>
      <c r="BY284" s="246">
        <v>0.70637723420833853</v>
      </c>
      <c r="BZ284" s="246">
        <v>0.81614197996786653</v>
      </c>
      <c r="CA284" s="246">
        <v>1</v>
      </c>
      <c r="CC284" s="452">
        <f t="shared" si="760"/>
        <v>0</v>
      </c>
      <c r="CD284" s="452">
        <f t="shared" si="760"/>
        <v>574.35832000000005</v>
      </c>
      <c r="CE284" s="452">
        <f t="shared" si="760"/>
        <v>574.35832000000005</v>
      </c>
      <c r="CF284" s="452">
        <f t="shared" si="760"/>
        <v>574.35832000000005</v>
      </c>
      <c r="CG284" s="452">
        <f t="shared" si="760"/>
        <v>574.35832000000005</v>
      </c>
      <c r="CH284" s="452">
        <f t="shared" si="760"/>
        <v>574.35832000000005</v>
      </c>
      <c r="CI284" s="452">
        <f t="shared" si="760"/>
        <v>574.35832000000005</v>
      </c>
      <c r="CJ284" s="452">
        <f t="shared" si="760"/>
        <v>574.35832000000005</v>
      </c>
      <c r="CK284" s="452">
        <f t="shared" si="760"/>
        <v>574.35832000000005</v>
      </c>
      <c r="CL284" s="452">
        <f t="shared" si="760"/>
        <v>674.432907</v>
      </c>
      <c r="CM284" s="452">
        <f t="shared" si="760"/>
        <v>677.13806</v>
      </c>
      <c r="CN284" s="452">
        <f t="shared" si="760"/>
        <v>677.13806</v>
      </c>
      <c r="CP284" s="453">
        <f t="shared" si="761"/>
        <v>0</v>
      </c>
      <c r="CQ284" s="453">
        <f t="shared" si="761"/>
        <v>0</v>
      </c>
      <c r="CR284" s="453">
        <f t="shared" si="761"/>
        <v>56.526062000000003</v>
      </c>
      <c r="CS284" s="453">
        <f t="shared" si="761"/>
        <v>113.05212400000001</v>
      </c>
      <c r="CT284" s="453">
        <f t="shared" si="761"/>
        <v>169.57818599999999</v>
      </c>
      <c r="CU284" s="453">
        <f t="shared" si="761"/>
        <v>226.10424800000001</v>
      </c>
      <c r="CV284" s="453">
        <f t="shared" si="761"/>
        <v>282.63031000000001</v>
      </c>
      <c r="CW284" s="453">
        <f t="shared" si="761"/>
        <v>347.85851000000002</v>
      </c>
      <c r="CX284" s="453">
        <f t="shared" si="761"/>
        <v>413.08670999999998</v>
      </c>
      <c r="CY284" s="453">
        <f t="shared" si="761"/>
        <v>478.31491</v>
      </c>
      <c r="CZ284" s="453">
        <f t="shared" si="761"/>
        <v>552.64079700000002</v>
      </c>
      <c r="DA284" s="453">
        <f t="shared" si="761"/>
        <v>677.13806</v>
      </c>
      <c r="DC284" s="452">
        <v>0</v>
      </c>
      <c r="DD284" s="453">
        <v>574358320</v>
      </c>
      <c r="DE284" s="453">
        <v>574358320</v>
      </c>
      <c r="DF284" s="453">
        <v>574358320</v>
      </c>
      <c r="DG284" s="453">
        <v>574358320</v>
      </c>
      <c r="DH284" s="453">
        <v>574358320</v>
      </c>
      <c r="DI284" s="453">
        <v>574358320</v>
      </c>
      <c r="DJ284" s="453">
        <v>574358320</v>
      </c>
      <c r="DK284" s="453">
        <v>574358320</v>
      </c>
      <c r="DL284" s="453">
        <v>674432907</v>
      </c>
      <c r="DM284" s="453">
        <v>677138060</v>
      </c>
      <c r="DN284" s="453">
        <v>677138060</v>
      </c>
      <c r="DP284" s="453">
        <v>0</v>
      </c>
      <c r="DQ284" s="453">
        <v>0</v>
      </c>
      <c r="DR284" s="453">
        <v>56526062</v>
      </c>
      <c r="DS284" s="453">
        <v>113052124</v>
      </c>
      <c r="DT284" s="453">
        <v>169578186</v>
      </c>
      <c r="DU284" s="469">
        <v>226104248</v>
      </c>
      <c r="DV284" s="453">
        <v>282630310</v>
      </c>
      <c r="DW284" s="453">
        <v>347858510</v>
      </c>
      <c r="DX284" s="469">
        <v>413086710</v>
      </c>
      <c r="DY284" s="453">
        <v>478314910</v>
      </c>
      <c r="DZ284" s="469">
        <v>552640797</v>
      </c>
      <c r="EA284" s="453">
        <v>677138060</v>
      </c>
      <c r="EC284" s="452">
        <v>1000000</v>
      </c>
      <c r="ED284" s="453">
        <v>1000000</v>
      </c>
      <c r="EE284" s="453">
        <v>1000000</v>
      </c>
      <c r="EF284" s="453">
        <v>1000000</v>
      </c>
      <c r="EG284" s="453">
        <v>1000000</v>
      </c>
      <c r="EH284" s="453">
        <v>1000000</v>
      </c>
      <c r="EI284" s="453">
        <v>1000000</v>
      </c>
      <c r="EJ284" s="453">
        <v>1000000</v>
      </c>
      <c r="EK284" s="453">
        <v>1000000</v>
      </c>
      <c r="EL284" s="453">
        <v>1000000</v>
      </c>
      <c r="EM284" s="453">
        <v>1000000</v>
      </c>
      <c r="EN284" s="453">
        <v>1000000</v>
      </c>
      <c r="EP284" s="453">
        <v>1000000</v>
      </c>
      <c r="EQ284" s="453">
        <v>1000000</v>
      </c>
      <c r="ER284" s="453">
        <v>1000000</v>
      </c>
      <c r="ES284" s="453">
        <v>1000000</v>
      </c>
      <c r="ET284" s="453">
        <v>1000000</v>
      </c>
      <c r="EU284" s="469">
        <v>1000000</v>
      </c>
      <c r="EV284" s="453">
        <v>1000000</v>
      </c>
      <c r="EW284" s="453">
        <v>1000000</v>
      </c>
      <c r="EX284" s="469">
        <v>1000000</v>
      </c>
      <c r="EY284" s="453">
        <v>1000000</v>
      </c>
      <c r="EZ284" s="469">
        <v>1000000</v>
      </c>
      <c r="FA284" s="453">
        <v>1000000</v>
      </c>
    </row>
    <row r="285" spans="1:157" ht="72.75" customHeight="1">
      <c r="A285" s="177"/>
      <c r="B285" s="177" t="s">
        <v>195</v>
      </c>
      <c r="C285" s="177" t="s">
        <v>196</v>
      </c>
      <c r="D285" s="535" t="s">
        <v>325</v>
      </c>
      <c r="E285" s="177" t="s">
        <v>173</v>
      </c>
      <c r="F285" s="177" t="s">
        <v>161</v>
      </c>
      <c r="G285" s="177" t="s">
        <v>161</v>
      </c>
      <c r="H285" s="177" t="s">
        <v>161</v>
      </c>
      <c r="I285" s="177" t="s">
        <v>161</v>
      </c>
      <c r="J285" s="177" t="s">
        <v>161</v>
      </c>
      <c r="K285" s="177" t="s">
        <v>161</v>
      </c>
      <c r="L285" s="177" t="s">
        <v>161</v>
      </c>
      <c r="M285" s="177" t="s">
        <v>161</v>
      </c>
      <c r="N285" s="177" t="s">
        <v>161</v>
      </c>
      <c r="O285" s="177" t="s">
        <v>161</v>
      </c>
      <c r="P285" s="177"/>
      <c r="Q285" s="177"/>
      <c r="R285" s="177"/>
      <c r="S285" s="177"/>
      <c r="T285" s="437" t="s">
        <v>89</v>
      </c>
      <c r="U285" s="280">
        <v>202300000000049</v>
      </c>
      <c r="V285" s="278" t="s">
        <v>89</v>
      </c>
      <c r="W285" s="342">
        <f>+SUMIFS('[1]SIIF 30 de Junio 2026'!$P$4:$P$749,'[1]SIIF 30 de Junio 2026'!$A$4:$A$749,$B285,'[1]SIIF 30 de Junio 2026'!$B$4:$B$749,$C285,'[1]SIIF 30 de Junio 2026'!$C$4:$C$749,$D285)/1000000</f>
        <v>22720.377884000001</v>
      </c>
      <c r="X285" s="342">
        <v>0</v>
      </c>
      <c r="Y285" s="528">
        <f>+SUMIFS('[1]SIIF 30 de Junio 2026'!$R$4:$R$749,'[1]SIIF 30 de Junio 2026'!$A$4:$A$749,$B285,'[1]SIIF 30 de Junio 2026'!$B$4:$B$749,$C285,'[1]SIIF 30 de Junio 2026'!$C$4:$C$749,$D285)/1000000</f>
        <v>0</v>
      </c>
      <c r="Z285" s="342"/>
      <c r="AA285" s="342">
        <f>+SUMIFS('[1]SIIF 30 de Junio 2026'!$Q$4:$Q$749,'[1]SIIF 30 de Junio 2026'!$A$4:$A$749,$B285,'[1]SIIF 30 de Junio 2026'!$B$4:$B$749,$C285,'[1]SIIF 30 de Junio 2026'!$C$4:$C$749,$D285)/1000000</f>
        <v>0</v>
      </c>
      <c r="AB285" s="342"/>
      <c r="AC285" s="342"/>
      <c r="AD285" s="403">
        <f>+SUMIFS('[1]SIIF 30 de Junio 2026'!$S$4:$S$749,'[1]SIIF 30 de Junio 2026'!$A$4:$A$749,$B285,'[1]SIIF 30 de Junio 2026'!$B$4:$B$749,$C285,'[1]SIIF 30 de Junio 2026'!$C$4:$C$749,$D285)/1000000</f>
        <v>22720.377884000001</v>
      </c>
      <c r="AE285" s="342">
        <f>+SUMIFS('[1]SIIF 30 de Junio 2026'!$T$4:$T$749,'[1]SIIF 30 de Junio 2026'!$A$4:$A$749,$B285,'[1]SIIF 30 de Junio 2026'!$B$4:$B$749,$C285,'[1]SIIF 30 de Junio 2026'!$C$4:$C$749,$D285)/1000000</f>
        <v>0</v>
      </c>
      <c r="AF285" s="342">
        <f>+SUMIFS('[1]SIIF 30 de Junio 2026'!$U$4:$U$749,'[1]SIIF 30 de Junio 2026'!$A$4:$A$749,$B285,'[1]SIIF 30 de Junio 2026'!$B$4:$B$749,$C285,'[1]SIIF 30 de Junio 2026'!$C$4:$C$749,$D285)/1000000</f>
        <v>22466.377884000001</v>
      </c>
      <c r="AG285" s="342">
        <f>+SUMIFS('[1]SIIF 30 de Junio 2026'!$V$4:$V$749,'[1]SIIF 30 de Junio 2026'!$A$4:$A$749,$B285,'[1]SIIF 30 de Junio 2026'!$B$4:$B$749,$C285,'[1]SIIF 30 de Junio 2026'!$C$4:$C$749,$D285)/1000000</f>
        <v>254</v>
      </c>
      <c r="AH285" s="408">
        <f>+SUMIFS('[1]SIIF 30 de Junio 2026'!$W$4:$W$749,'[1]SIIF 30 de Junio 2026'!$A$4:$A$749,$B285,'[1]SIIF 30 de Junio 2026'!$B$4:$B$749,$C285,'[1]SIIF 30 de Junio 2026'!$C$4:$C$749,$D285,'[1]SIIF 30 de Junio 2026'!$D$4:$D$749,$E285,'[1]SIIF 30 de Junio 2026'!$E$4:$E$749,$F285,'[1]SIIF 30 de Junio 2026'!$F$4:$F$749,$G285,'[1]SIIF 30 de Junio 2026'!$G$4:$G$749,$H285,'[1]SIIF 30 de Junio 2026'!$H$4:$H$749,$I285,'[1]SIIF 30 de Junio 2026'!$I$4:$I$749,$J285,'[1]SIIF 30 de Junio 2026'!$J$4:$J$749,$K285,'[1]SIIF 30 de Junio 2026'!$K$4:$K$749,$L285,'[1]SIIF 30 de Junio 2026'!$L$4:$L$749,$M285,'[1]SIIF 30 de Junio 2026'!$M$4:$M$749,$N285,'[1]SIIF 30 de Junio 2026'!$N$4:$N$749,$O285)/1000000</f>
        <v>12405.533963600001</v>
      </c>
      <c r="AI285" s="241">
        <f t="shared" si="749"/>
        <v>0.54600913888567615</v>
      </c>
      <c r="AJ285" s="242"/>
      <c r="AK285" s="240">
        <f t="shared" si="750"/>
        <v>8053.1881549999998</v>
      </c>
      <c r="AL285" s="240">
        <f t="shared" si="762"/>
        <v>4352.345808600001</v>
      </c>
      <c r="AM285" s="166">
        <f t="shared" si="751"/>
        <v>0.35444780875194709</v>
      </c>
      <c r="AN285" s="412">
        <f>+SUMIFS('[1]SIIF 30 de Junio 2026'!$X$4:$X$749,'[1]SIIF 30 de Junio 2026'!$A$4:$A$749,$B285,'[1]SIIF 30 de Junio 2026'!$B$4:$B$749,$C285,'[1]SIIF 30 de Junio 2026'!$C$4:$C$749,$D285,'[1]SIIF 30 de Junio 2026'!$D$4:$D$749,$E285,'[1]SIIF 30 de Junio 2026'!$E$4:$E$749,$F285,'[1]SIIF 30 de Junio 2026'!$F$4:$F$749,$G285,'[1]SIIF 30 de Junio 2026'!$G$4:$G$749,$H285,'[1]SIIF 30 de Junio 2026'!$H$4:$H$749,$I285,'[1]SIIF 30 de Junio 2026'!$I$4:$I$749,$J285,'[1]SIIF 30 de Junio 2026'!$J$4:$J$749,$K285,'[1]SIIF 30 de Junio 2026'!$K$4:$K$749,$L285,'[1]SIIF 30 de Junio 2026'!$L$4:$L$749,$M285,'[1]SIIF 30 de Junio 2026'!$M$4:$M$749,$N285,'[1]SIIF 30 de Junio 2026'!$N$4:$N$749,$O285)/1000000</f>
        <v>5273.9240420200003</v>
      </c>
      <c r="AO285" s="241">
        <f t="shared" si="752"/>
        <v>0.23212307774748628</v>
      </c>
      <c r="AP285" s="242"/>
      <c r="AQ285" s="240">
        <f t="shared" si="753"/>
        <v>8053.1881549999998</v>
      </c>
      <c r="AR285" s="240">
        <f t="shared" si="754"/>
        <v>-2779.2641129799995</v>
      </c>
      <c r="AS285" s="166">
        <f t="shared" si="755"/>
        <v>0.35444780875194709</v>
      </c>
      <c r="AT285" s="412">
        <f>+SUMIFS('[1]SIIF 30 de Junio 2026'!$Z$4:$Z$749,'[1]SIIF 30 de Junio 2026'!$A$4:$A$749,$B285,'[1]SIIF 30 de Junio 2026'!$B$4:$B$749,$C285,'[1]SIIF 30 de Junio 2026'!$C$4:$C$749,$D285,'[1]SIIF 30 de Junio 2026'!$D$4:$D$749,$E285,'[1]SIIF 30 de Junio 2026'!$E$4:$E$749,$F285,'[1]SIIF 30 de Junio 2026'!$F$4:$F$749,$G285,'[1]SIIF 30 de Junio 2026'!$G$4:$G$749,$H285,'[1]SIIF 30 de Junio 2026'!$H$4:$H$749,$I285,'[1]SIIF 30 de Junio 2026'!$I$4:$I$749,$J285,'[1]SIIF 30 de Junio 2026'!$J$4:$J$749,$K285,'[1]SIIF 30 de Junio 2026'!$K$4:$K$749,$L285,'[1]SIIF 30 de Junio 2026'!$L$4:$L$749,$M285,'[1]SIIF 30 de Junio 2026'!$M$4:$M$749,$N285,'[1]SIIF 30 de Junio 2026'!$N$4:$N$749,$O285)/1000000</f>
        <v>5026.4322250200003</v>
      </c>
      <c r="AU285" s="241">
        <f t="shared" si="763"/>
        <v>0.22123013317307905</v>
      </c>
      <c r="AV285" s="403">
        <f t="shared" si="764"/>
        <v>10314.843920400001</v>
      </c>
      <c r="AW285" s="343">
        <f t="shared" si="756"/>
        <v>7131.6099215800004</v>
      </c>
      <c r="AX285" s="359">
        <f t="shared" si="757"/>
        <v>17446.453841980001</v>
      </c>
      <c r="AY285" s="363"/>
      <c r="AZ285" s="186">
        <f t="shared" si="758"/>
        <v>8053.1881550000007</v>
      </c>
      <c r="BA285" s="168">
        <f t="shared" si="759"/>
        <v>0.65488647980310355</v>
      </c>
      <c r="BC285" s="245">
        <v>0</v>
      </c>
      <c r="BD285" s="246">
        <v>4.4215814108772067E-2</v>
      </c>
      <c r="BE285" s="246">
        <v>0.12056243276345324</v>
      </c>
      <c r="BF285" s="246">
        <v>0.19038575252069959</v>
      </c>
      <c r="BG285" s="246">
        <v>0.25350571611998107</v>
      </c>
      <c r="BH285" s="246">
        <v>0.35444780875194709</v>
      </c>
      <c r="BI285" s="246">
        <v>0.46491092731510308</v>
      </c>
      <c r="BJ285" s="246">
        <v>0.58680506504202468</v>
      </c>
      <c r="BK285" s="246">
        <v>0.70784435505914312</v>
      </c>
      <c r="BL285" s="246">
        <v>0.81712855859118683</v>
      </c>
      <c r="BM285" s="246">
        <v>0.91151671436698545</v>
      </c>
      <c r="BN285" s="246">
        <v>1</v>
      </c>
      <c r="BP285" s="246">
        <v>0</v>
      </c>
      <c r="BQ285" s="246">
        <v>4.4215814108772067E-2</v>
      </c>
      <c r="BR285" s="246">
        <v>0.12056243276345324</v>
      </c>
      <c r="BS285" s="246">
        <v>0.19038575252069959</v>
      </c>
      <c r="BT285" s="246">
        <v>0.25350571611998107</v>
      </c>
      <c r="BU285" s="298">
        <v>0.35444780875194709</v>
      </c>
      <c r="BV285" s="246">
        <v>0.46491092731510308</v>
      </c>
      <c r="BW285" s="246">
        <v>0.58680506504202468</v>
      </c>
      <c r="BX285" s="298">
        <v>0.70784435505914312</v>
      </c>
      <c r="BY285" s="246">
        <v>0.81712855859118683</v>
      </c>
      <c r="BZ285" s="298">
        <v>0.91151671436698545</v>
      </c>
      <c r="CA285" s="246">
        <v>1</v>
      </c>
      <c r="CC285" s="452">
        <f t="shared" si="760"/>
        <v>0</v>
      </c>
      <c r="CD285" s="452">
        <f t="shared" si="760"/>
        <v>1004.600005</v>
      </c>
      <c r="CE285" s="452">
        <f t="shared" si="760"/>
        <v>2739.2240310000002</v>
      </c>
      <c r="CF285" s="452">
        <f t="shared" si="760"/>
        <v>4325.6362410000002</v>
      </c>
      <c r="CG285" s="452">
        <f t="shared" si="760"/>
        <v>5759.7456659999998</v>
      </c>
      <c r="CH285" s="452">
        <f t="shared" si="760"/>
        <v>8053.1881549999998</v>
      </c>
      <c r="CI285" s="452">
        <f t="shared" si="760"/>
        <v>10562.951950999999</v>
      </c>
      <c r="CJ285" s="452">
        <f t="shared" si="760"/>
        <v>13332.432822000001</v>
      </c>
      <c r="CK285" s="452">
        <f t="shared" si="760"/>
        <v>16082.49123</v>
      </c>
      <c r="CL285" s="452">
        <f t="shared" si="760"/>
        <v>18565.469631</v>
      </c>
      <c r="CM285" s="452">
        <f t="shared" si="760"/>
        <v>20710.004197999999</v>
      </c>
      <c r="CN285" s="452">
        <f t="shared" si="760"/>
        <v>22720.377884000001</v>
      </c>
      <c r="CP285" s="453">
        <f t="shared" si="761"/>
        <v>0</v>
      </c>
      <c r="CQ285" s="453">
        <f t="shared" si="761"/>
        <v>1004.600005</v>
      </c>
      <c r="CR285" s="453">
        <f t="shared" si="761"/>
        <v>2739.2240310000002</v>
      </c>
      <c r="CS285" s="453">
        <f t="shared" si="761"/>
        <v>4325.6362410000002</v>
      </c>
      <c r="CT285" s="453">
        <f t="shared" si="761"/>
        <v>5759.7456659999998</v>
      </c>
      <c r="CU285" s="453">
        <f t="shared" si="761"/>
        <v>8053.1881549999998</v>
      </c>
      <c r="CV285" s="453">
        <f t="shared" si="761"/>
        <v>10562.951950999999</v>
      </c>
      <c r="CW285" s="453">
        <f t="shared" si="761"/>
        <v>13332.432822000001</v>
      </c>
      <c r="CX285" s="453">
        <f t="shared" si="761"/>
        <v>16082.49123</v>
      </c>
      <c r="CY285" s="453">
        <f t="shared" si="761"/>
        <v>18565.469631</v>
      </c>
      <c r="CZ285" s="453">
        <f t="shared" si="761"/>
        <v>20710.004197999999</v>
      </c>
      <c r="DA285" s="453">
        <f t="shared" si="761"/>
        <v>22720.377884000001</v>
      </c>
      <c r="DC285" s="452">
        <v>0</v>
      </c>
      <c r="DD285" s="453">
        <v>1004600005</v>
      </c>
      <c r="DE285" s="453">
        <v>2739224031</v>
      </c>
      <c r="DF285" s="453">
        <v>4325636241</v>
      </c>
      <c r="DG285" s="453">
        <v>5759745666</v>
      </c>
      <c r="DH285" s="453">
        <v>8053188155</v>
      </c>
      <c r="DI285" s="453">
        <v>10562951951</v>
      </c>
      <c r="DJ285" s="453">
        <v>13332432822</v>
      </c>
      <c r="DK285" s="453">
        <v>16082491230</v>
      </c>
      <c r="DL285" s="453">
        <v>18565469631</v>
      </c>
      <c r="DM285" s="453">
        <v>20710004198</v>
      </c>
      <c r="DN285" s="453">
        <v>22720377884</v>
      </c>
      <c r="DP285" s="453">
        <v>0</v>
      </c>
      <c r="DQ285" s="453">
        <v>1004600005</v>
      </c>
      <c r="DR285" s="453">
        <v>2739224031</v>
      </c>
      <c r="DS285" s="453">
        <v>4325636241</v>
      </c>
      <c r="DT285" s="453">
        <v>5759745666</v>
      </c>
      <c r="DU285" s="469">
        <v>8053188155</v>
      </c>
      <c r="DV285" s="453">
        <v>10562951951</v>
      </c>
      <c r="DW285" s="453">
        <v>13332432822</v>
      </c>
      <c r="DX285" s="469">
        <v>16082491230</v>
      </c>
      <c r="DY285" s="453">
        <v>18565469631</v>
      </c>
      <c r="DZ285" s="469">
        <v>20710004198</v>
      </c>
      <c r="EA285" s="453">
        <v>22720377884</v>
      </c>
      <c r="EC285" s="452">
        <v>1000000</v>
      </c>
      <c r="ED285" s="453">
        <v>1000000</v>
      </c>
      <c r="EE285" s="453">
        <v>1000000</v>
      </c>
      <c r="EF285" s="453">
        <v>1000000</v>
      </c>
      <c r="EG285" s="453">
        <v>1000000</v>
      </c>
      <c r="EH285" s="453">
        <v>1000000</v>
      </c>
      <c r="EI285" s="453">
        <v>1000000</v>
      </c>
      <c r="EJ285" s="453">
        <v>1000000</v>
      </c>
      <c r="EK285" s="453">
        <v>1000000</v>
      </c>
      <c r="EL285" s="453">
        <v>1000000</v>
      </c>
      <c r="EM285" s="453">
        <v>1000000</v>
      </c>
      <c r="EN285" s="453">
        <v>1000000</v>
      </c>
      <c r="EP285" s="453">
        <v>1000000</v>
      </c>
      <c r="EQ285" s="453">
        <v>1000000</v>
      </c>
      <c r="ER285" s="453">
        <v>1000000</v>
      </c>
      <c r="ES285" s="453">
        <v>1000000</v>
      </c>
      <c r="ET285" s="453">
        <v>1000000</v>
      </c>
      <c r="EU285" s="469">
        <v>1000000</v>
      </c>
      <c r="EV285" s="453">
        <v>1000000</v>
      </c>
      <c r="EW285" s="453">
        <v>1000000</v>
      </c>
      <c r="EX285" s="469">
        <v>1000000</v>
      </c>
      <c r="EY285" s="453">
        <v>1000000</v>
      </c>
      <c r="EZ285" s="469">
        <v>1000000</v>
      </c>
      <c r="FA285" s="453">
        <v>1000000</v>
      </c>
    </row>
    <row r="286" spans="1:157" ht="72.75" customHeight="1">
      <c r="A286" s="177"/>
      <c r="B286" s="177" t="s">
        <v>195</v>
      </c>
      <c r="C286" s="177" t="s">
        <v>196</v>
      </c>
      <c r="D286" s="535" t="s">
        <v>326</v>
      </c>
      <c r="E286" s="177" t="s">
        <v>173</v>
      </c>
      <c r="F286" s="177" t="s">
        <v>161</v>
      </c>
      <c r="G286" s="177" t="s">
        <v>161</v>
      </c>
      <c r="H286" s="177" t="s">
        <v>161</v>
      </c>
      <c r="I286" s="177" t="s">
        <v>161</v>
      </c>
      <c r="J286" s="177" t="s">
        <v>161</v>
      </c>
      <c r="K286" s="177" t="s">
        <v>161</v>
      </c>
      <c r="L286" s="177" t="s">
        <v>161</v>
      </c>
      <c r="M286" s="177" t="s">
        <v>161</v>
      </c>
      <c r="N286" s="177" t="s">
        <v>161</v>
      </c>
      <c r="O286" s="177" t="s">
        <v>161</v>
      </c>
      <c r="P286" s="177"/>
      <c r="Q286" s="177"/>
      <c r="R286" s="177"/>
      <c r="S286" s="177"/>
      <c r="T286" s="437" t="s">
        <v>327</v>
      </c>
      <c r="U286" s="280">
        <v>202300000000300</v>
      </c>
      <c r="V286" s="278" t="s">
        <v>90</v>
      </c>
      <c r="W286" s="342">
        <f>+SUMIFS('[1]SIIF 30 de Junio 2026'!$P$4:$P$749,'[1]SIIF 30 de Junio 2026'!$A$4:$A$749,$B286,'[1]SIIF 30 de Junio 2026'!$B$4:$B$749,$C286,'[1]SIIF 30 de Junio 2026'!$C$4:$C$749,$D286)/1000000</f>
        <v>8143.3768140000002</v>
      </c>
      <c r="X286" s="342">
        <v>0</v>
      </c>
      <c r="Y286" s="528">
        <f>+SUMIFS('[1]SIIF 30 de Junio 2026'!$R$4:$R$749,'[1]SIIF 30 de Junio 2026'!$A$4:$A$749,$B286,'[1]SIIF 30 de Junio 2026'!$B$4:$B$749,$C286,'[1]SIIF 30 de Junio 2026'!$C$4:$C$749,$D286)/1000000</f>
        <v>0</v>
      </c>
      <c r="Z286" s="342"/>
      <c r="AA286" s="342">
        <f>+SUMIFS('[1]SIIF 30 de Junio 2026'!$Q$4:$Q$749,'[1]SIIF 30 de Junio 2026'!$A$4:$A$749,$B286,'[1]SIIF 30 de Junio 2026'!$B$4:$B$749,$C286,'[1]SIIF 30 de Junio 2026'!$C$4:$C$749,$D286)/1000000</f>
        <v>0</v>
      </c>
      <c r="AB286" s="342"/>
      <c r="AC286" s="342"/>
      <c r="AD286" s="403">
        <f>+SUMIFS('[1]SIIF 30 de Junio 2026'!$S$4:$S$749,'[1]SIIF 30 de Junio 2026'!$A$4:$A$749,$B286,'[1]SIIF 30 de Junio 2026'!$B$4:$B$749,$C286,'[1]SIIF 30 de Junio 2026'!$C$4:$C$749,$D286)/1000000</f>
        <v>8143.3768140000002</v>
      </c>
      <c r="AE286" s="342">
        <f>+SUMIFS('[1]SIIF 30 de Junio 2026'!$T$4:$T$749,'[1]SIIF 30 de Junio 2026'!$A$4:$A$749,$B286,'[1]SIIF 30 de Junio 2026'!$B$4:$B$749,$C286,'[1]SIIF 30 de Junio 2026'!$C$4:$C$749,$D286)/1000000</f>
        <v>0</v>
      </c>
      <c r="AF286" s="342">
        <f>+SUMIFS('[1]SIIF 30 de Junio 2026'!$U$4:$U$749,'[1]SIIF 30 de Junio 2026'!$A$4:$A$749,$B286,'[1]SIIF 30 de Junio 2026'!$B$4:$B$749,$C286,'[1]SIIF 30 de Junio 2026'!$C$4:$C$749,$D286)/1000000</f>
        <v>7871.4791767899997</v>
      </c>
      <c r="AG286" s="342">
        <f>+SUMIFS('[1]SIIF 30 de Junio 2026'!$V$4:$V$749,'[1]SIIF 30 de Junio 2026'!$A$4:$A$749,$B286,'[1]SIIF 30 de Junio 2026'!$B$4:$B$749,$C286,'[1]SIIF 30 de Junio 2026'!$C$4:$C$749,$D286)/1000000</f>
        <v>271.89763720999997</v>
      </c>
      <c r="AH286" s="408">
        <f>+SUMIFS('[1]SIIF 30 de Junio 2026'!$W$4:$W$749,'[1]SIIF 30 de Junio 2026'!$A$4:$A$749,$B286,'[1]SIIF 30 de Junio 2026'!$B$4:$B$749,$C286,'[1]SIIF 30 de Junio 2026'!$C$4:$C$749,$D286,'[1]SIIF 30 de Junio 2026'!$D$4:$D$749,$E286,'[1]SIIF 30 de Junio 2026'!$E$4:$E$749,$F286,'[1]SIIF 30 de Junio 2026'!$F$4:$F$749,$G286,'[1]SIIF 30 de Junio 2026'!$G$4:$G$749,$H286,'[1]SIIF 30 de Junio 2026'!$H$4:$H$749,$I286,'[1]SIIF 30 de Junio 2026'!$I$4:$I$749,$J286,'[1]SIIF 30 de Junio 2026'!$J$4:$J$749,$K286,'[1]SIIF 30 de Junio 2026'!$K$4:$K$749,$L286,'[1]SIIF 30 de Junio 2026'!$L$4:$L$749,$M286,'[1]SIIF 30 de Junio 2026'!$M$4:$M$749,$N286,'[1]SIIF 30 de Junio 2026'!$N$4:$N$749,$O286)/1000000</f>
        <v>4477.9036641800003</v>
      </c>
      <c r="AI286" s="241">
        <f t="shared" si="749"/>
        <v>0.54988290072511925</v>
      </c>
      <c r="AJ286" s="242"/>
      <c r="AK286" s="240">
        <f t="shared" si="750"/>
        <v>7302.0304759999999</v>
      </c>
      <c r="AL286" s="240">
        <f t="shared" si="762"/>
        <v>-2824.1268118199996</v>
      </c>
      <c r="AM286" s="166">
        <f t="shared" si="751"/>
        <v>0.8966833591006661</v>
      </c>
      <c r="AN286" s="412">
        <f>+SUMIFS('[1]SIIF 30 de Junio 2026'!$X$4:$X$749,'[1]SIIF 30 de Junio 2026'!$A$4:$A$749,$B286,'[1]SIIF 30 de Junio 2026'!$B$4:$B$749,$C286,'[1]SIIF 30 de Junio 2026'!$C$4:$C$749,$D286,'[1]SIIF 30 de Junio 2026'!$D$4:$D$749,$E286,'[1]SIIF 30 de Junio 2026'!$E$4:$E$749,$F286,'[1]SIIF 30 de Junio 2026'!$F$4:$F$749,$G286,'[1]SIIF 30 de Junio 2026'!$G$4:$G$749,$H286,'[1]SIIF 30 de Junio 2026'!$H$4:$H$749,$I286,'[1]SIIF 30 de Junio 2026'!$I$4:$I$749,$J286,'[1]SIIF 30 de Junio 2026'!$J$4:$J$749,$K286,'[1]SIIF 30 de Junio 2026'!$K$4:$K$749,$L286,'[1]SIIF 30 de Junio 2026'!$L$4:$L$749,$M286,'[1]SIIF 30 de Junio 2026'!$M$4:$M$749,$N286,'[1]SIIF 30 de Junio 2026'!$N$4:$N$749,$O286)/1000000</f>
        <v>608.39427599999999</v>
      </c>
      <c r="AO286" s="241">
        <f t="shared" si="752"/>
        <v>7.4710318568834436E-2</v>
      </c>
      <c r="AP286" s="242"/>
      <c r="AQ286" s="240">
        <f t="shared" si="753"/>
        <v>2280.4125519999998</v>
      </c>
      <c r="AR286" s="240">
        <f t="shared" si="754"/>
        <v>-1672.0182759999998</v>
      </c>
      <c r="AS286" s="166">
        <f t="shared" si="755"/>
        <v>0.28003279279420557</v>
      </c>
      <c r="AT286" s="412">
        <f>+SUMIFS('[1]SIIF 30 de Junio 2026'!$Z$4:$Z$749,'[1]SIIF 30 de Junio 2026'!$A$4:$A$749,$B286,'[1]SIIF 30 de Junio 2026'!$B$4:$B$749,$C286,'[1]SIIF 30 de Junio 2026'!$C$4:$C$749,$D286,'[1]SIIF 30 de Junio 2026'!$D$4:$D$749,$E286,'[1]SIIF 30 de Junio 2026'!$E$4:$E$749,$F286,'[1]SIIF 30 de Junio 2026'!$F$4:$F$749,$G286,'[1]SIIF 30 de Junio 2026'!$G$4:$G$749,$H286,'[1]SIIF 30 de Junio 2026'!$H$4:$H$749,$I286,'[1]SIIF 30 de Junio 2026'!$I$4:$I$749,$J286,'[1]SIIF 30 de Junio 2026'!$J$4:$J$749,$K286,'[1]SIIF 30 de Junio 2026'!$K$4:$K$749,$L286,'[1]SIIF 30 de Junio 2026'!$L$4:$L$749,$M286,'[1]SIIF 30 de Junio 2026'!$M$4:$M$749,$N286,'[1]SIIF 30 de Junio 2026'!$N$4:$N$749,$O286)/1000000</f>
        <v>608.39427599999999</v>
      </c>
      <c r="AU286" s="241">
        <f t="shared" si="763"/>
        <v>7.4710318568834436E-2</v>
      </c>
      <c r="AV286" s="403">
        <f t="shared" si="764"/>
        <v>3665.4731498199999</v>
      </c>
      <c r="AW286" s="343">
        <f t="shared" si="756"/>
        <v>3869.5093881800003</v>
      </c>
      <c r="AX286" s="359">
        <f t="shared" si="757"/>
        <v>7534.9825380000002</v>
      </c>
      <c r="AY286" s="363"/>
      <c r="AZ286" s="186">
        <f t="shared" si="758"/>
        <v>2280.4125519999998</v>
      </c>
      <c r="BA286" s="168">
        <f t="shared" si="759"/>
        <v>0.26679132048559256</v>
      </c>
      <c r="BC286" s="245">
        <v>0.13649026950209847</v>
      </c>
      <c r="BD286" s="246">
        <v>0.23017420706574221</v>
      </c>
      <c r="BE286" s="246">
        <v>0.29342627936509486</v>
      </c>
      <c r="BF286" s="246">
        <v>0.64259497276408362</v>
      </c>
      <c r="BG286" s="246">
        <v>0.88564530080457116</v>
      </c>
      <c r="BH286" s="246">
        <v>0.8966833591006661</v>
      </c>
      <c r="BI286" s="246">
        <v>0.90824125923838162</v>
      </c>
      <c r="BJ286" s="246">
        <v>0.93254694354120304</v>
      </c>
      <c r="BK286" s="246">
        <v>0.95188039422094217</v>
      </c>
      <c r="BL286" s="246">
        <v>0.96802106510013208</v>
      </c>
      <c r="BM286" s="246">
        <v>0.98487295064275782</v>
      </c>
      <c r="BN286" s="246">
        <v>1</v>
      </c>
      <c r="BP286" s="246">
        <v>0</v>
      </c>
      <c r="BQ286" s="246">
        <v>2.3179547663260077E-2</v>
      </c>
      <c r="BR286" s="246">
        <v>5.8278780515731148E-2</v>
      </c>
      <c r="BS286" s="246">
        <v>9.3157587242652676E-2</v>
      </c>
      <c r="BT286" s="246">
        <v>0.15815698418692872</v>
      </c>
      <c r="BU286" s="298">
        <v>0.28003279279420557</v>
      </c>
      <c r="BV286" s="246">
        <v>0.45001284770463035</v>
      </c>
      <c r="BW286" s="246">
        <v>0.5608420445616874</v>
      </c>
      <c r="BX286" s="298">
        <v>0.69061430503024246</v>
      </c>
      <c r="BY286" s="246">
        <v>0.80531280926674309</v>
      </c>
      <c r="BZ286" s="298">
        <v>0.91492678359068746</v>
      </c>
      <c r="CA286" s="246">
        <v>1</v>
      </c>
      <c r="CC286" s="452">
        <f t="shared" si="760"/>
        <v>1111.491696</v>
      </c>
      <c r="CD286" s="452">
        <f t="shared" si="760"/>
        <v>1874.395301</v>
      </c>
      <c r="CE286" s="452">
        <f t="shared" si="760"/>
        <v>2389.4807599999999</v>
      </c>
      <c r="CF286" s="452">
        <f t="shared" si="760"/>
        <v>5232.8930019999998</v>
      </c>
      <c r="CG286" s="452">
        <f t="shared" si="760"/>
        <v>7212.1434079999999</v>
      </c>
      <c r="CH286" s="452">
        <f t="shared" si="760"/>
        <v>7302.0304759999999</v>
      </c>
      <c r="CI286" s="452">
        <f t="shared" si="760"/>
        <v>7396.1508119999999</v>
      </c>
      <c r="CJ286" s="452">
        <f t="shared" si="760"/>
        <v>7594.081158</v>
      </c>
      <c r="CK286" s="452">
        <f t="shared" si="760"/>
        <v>7751.520732</v>
      </c>
      <c r="CL286" s="452">
        <f t="shared" si="760"/>
        <v>7882.9602969999996</v>
      </c>
      <c r="CM286" s="452">
        <f t="shared" si="760"/>
        <v>8020.1915509999999</v>
      </c>
      <c r="CN286" s="452">
        <f t="shared" si="760"/>
        <v>8143.3768140000002</v>
      </c>
      <c r="CP286" s="453">
        <f t="shared" si="761"/>
        <v>0</v>
      </c>
      <c r="CQ286" s="453">
        <f t="shared" si="761"/>
        <v>188.75979100000001</v>
      </c>
      <c r="CR286" s="453">
        <f t="shared" si="761"/>
        <v>474.58607000000001</v>
      </c>
      <c r="CS286" s="453">
        <f t="shared" si="761"/>
        <v>758.61733600000002</v>
      </c>
      <c r="CT286" s="453">
        <f t="shared" si="761"/>
        <v>1287.931918</v>
      </c>
      <c r="CU286" s="453">
        <f t="shared" si="761"/>
        <v>2280.4125519999998</v>
      </c>
      <c r="CV286" s="453">
        <f t="shared" si="761"/>
        <v>3664.62419</v>
      </c>
      <c r="CW286" s="453">
        <f t="shared" si="761"/>
        <v>4567.1481020000001</v>
      </c>
      <c r="CX286" s="453">
        <f t="shared" si="761"/>
        <v>5623.932519</v>
      </c>
      <c r="CY286" s="453">
        <f t="shared" si="761"/>
        <v>6557.9656590000004</v>
      </c>
      <c r="CZ286" s="453">
        <f t="shared" si="761"/>
        <v>7450.5935559999998</v>
      </c>
      <c r="DA286" s="453">
        <f t="shared" si="761"/>
        <v>8143.3768140000002</v>
      </c>
      <c r="DC286" s="452">
        <v>1111491696</v>
      </c>
      <c r="DD286" s="453">
        <v>1874395301</v>
      </c>
      <c r="DE286" s="453">
        <v>2389480760</v>
      </c>
      <c r="DF286" s="453">
        <v>5232893002</v>
      </c>
      <c r="DG286" s="453">
        <v>7212143408</v>
      </c>
      <c r="DH286" s="453">
        <v>7302030476</v>
      </c>
      <c r="DI286" s="453">
        <v>7396150812</v>
      </c>
      <c r="DJ286" s="453">
        <v>7594081158</v>
      </c>
      <c r="DK286" s="453">
        <v>7751520732</v>
      </c>
      <c r="DL286" s="453">
        <v>7882960297</v>
      </c>
      <c r="DM286" s="453">
        <v>8020191551</v>
      </c>
      <c r="DN286" s="453">
        <v>8143376814</v>
      </c>
      <c r="DP286" s="453">
        <v>0</v>
      </c>
      <c r="DQ286" s="453">
        <v>188759791</v>
      </c>
      <c r="DR286" s="453">
        <v>474586070</v>
      </c>
      <c r="DS286" s="453">
        <v>758617336</v>
      </c>
      <c r="DT286" s="453">
        <v>1287931918</v>
      </c>
      <c r="DU286" s="469">
        <v>2280412552</v>
      </c>
      <c r="DV286" s="453">
        <v>3664624190</v>
      </c>
      <c r="DW286" s="453">
        <v>4567148102</v>
      </c>
      <c r="DX286" s="469">
        <v>5623932519</v>
      </c>
      <c r="DY286" s="453">
        <v>6557965659</v>
      </c>
      <c r="DZ286" s="469">
        <v>7450593556</v>
      </c>
      <c r="EA286" s="453">
        <v>8143376814</v>
      </c>
      <c r="EC286" s="452">
        <v>1000000</v>
      </c>
      <c r="ED286" s="453">
        <v>1000000</v>
      </c>
      <c r="EE286" s="453">
        <v>1000000</v>
      </c>
      <c r="EF286" s="453">
        <v>1000000</v>
      </c>
      <c r="EG286" s="453">
        <v>1000000</v>
      </c>
      <c r="EH286" s="453">
        <v>1000000</v>
      </c>
      <c r="EI286" s="453">
        <v>1000000</v>
      </c>
      <c r="EJ286" s="453">
        <v>1000000</v>
      </c>
      <c r="EK286" s="453">
        <v>1000000</v>
      </c>
      <c r="EL286" s="453">
        <v>1000000</v>
      </c>
      <c r="EM286" s="453">
        <v>1000000</v>
      </c>
      <c r="EN286" s="453">
        <v>1000000</v>
      </c>
      <c r="EP286" s="453">
        <v>1000000</v>
      </c>
      <c r="EQ286" s="453">
        <v>1000000</v>
      </c>
      <c r="ER286" s="453">
        <v>1000000</v>
      </c>
      <c r="ES286" s="453">
        <v>1000000</v>
      </c>
      <c r="ET286" s="453">
        <v>1000000</v>
      </c>
      <c r="EU286" s="469">
        <v>1000000</v>
      </c>
      <c r="EV286" s="453">
        <v>1000000</v>
      </c>
      <c r="EW286" s="453">
        <v>1000000</v>
      </c>
      <c r="EX286" s="469">
        <v>1000000</v>
      </c>
      <c r="EY286" s="453">
        <v>1000000</v>
      </c>
      <c r="EZ286" s="469">
        <v>1000000</v>
      </c>
      <c r="FA286" s="453">
        <v>1000000</v>
      </c>
    </row>
    <row r="287" spans="1:157" ht="72" customHeight="1">
      <c r="A287" s="177"/>
      <c r="B287" s="177" t="s">
        <v>195</v>
      </c>
      <c r="C287" s="177" t="s">
        <v>196</v>
      </c>
      <c r="D287" s="535" t="s">
        <v>307</v>
      </c>
      <c r="E287" s="177" t="s">
        <v>173</v>
      </c>
      <c r="F287" s="177" t="s">
        <v>161</v>
      </c>
      <c r="G287" s="177" t="s">
        <v>161</v>
      </c>
      <c r="H287" s="177" t="s">
        <v>161</v>
      </c>
      <c r="I287" s="177" t="s">
        <v>161</v>
      </c>
      <c r="J287" s="177" t="s">
        <v>161</v>
      </c>
      <c r="K287" s="177" t="s">
        <v>161</v>
      </c>
      <c r="L287" s="177" t="s">
        <v>161</v>
      </c>
      <c r="M287" s="177" t="s">
        <v>161</v>
      </c>
      <c r="N287" s="177" t="s">
        <v>161</v>
      </c>
      <c r="O287" s="177" t="s">
        <v>161</v>
      </c>
      <c r="P287" s="177"/>
      <c r="Q287" s="177"/>
      <c r="R287" s="177"/>
      <c r="S287" s="177"/>
      <c r="T287" s="446" t="s">
        <v>91</v>
      </c>
      <c r="U287" s="391" t="s">
        <v>328</v>
      </c>
      <c r="V287" s="323" t="s">
        <v>91</v>
      </c>
      <c r="W287" s="342">
        <f>+SUMIFS('[1]SIIF 30 de Junio 2026'!$P$4:$P$749,'[1]SIIF 30 de Junio 2026'!$A$4:$A$749,$B287,'[1]SIIF 30 de Junio 2026'!$B$4:$B$749,$C287,'[1]SIIF 30 de Junio 2026'!$C$4:$C$749,$D287)/1000000</f>
        <v>198.40147099999999</v>
      </c>
      <c r="X287" s="342">
        <v>0</v>
      </c>
      <c r="Y287" s="528">
        <f>+SUMIFS('[1]SIIF 30 de Junio 2026'!$R$4:$R$749,'[1]SIIF 30 de Junio 2026'!$A$4:$A$749,$B287,'[1]SIIF 30 de Junio 2026'!$B$4:$B$749,$C287,'[1]SIIF 30 de Junio 2026'!$C$4:$C$749,$D287)/1000000</f>
        <v>0</v>
      </c>
      <c r="Z287" s="342"/>
      <c r="AA287" s="342">
        <f>+SUMIFS('[1]SIIF 30 de Junio 2026'!$Q$4:$Q$749,'[1]SIIF 30 de Junio 2026'!$A$4:$A$749,$B287,'[1]SIIF 30 de Junio 2026'!$B$4:$B$749,$C287,'[1]SIIF 30 de Junio 2026'!$C$4:$C$749,$D287)/1000000</f>
        <v>0</v>
      </c>
      <c r="AB287" s="342"/>
      <c r="AC287" s="342"/>
      <c r="AD287" s="403">
        <f>+SUMIFS('[1]SIIF 30 de Junio 2026'!$S$4:$S$749,'[1]SIIF 30 de Junio 2026'!$A$4:$A$749,$B287,'[1]SIIF 30 de Junio 2026'!$B$4:$B$749,$C287,'[1]SIIF 30 de Junio 2026'!$C$4:$C$749,$D287)/1000000</f>
        <v>198.40147099999999</v>
      </c>
      <c r="AE287" s="342">
        <f>+SUMIFS('[1]SIIF 30 de Junio 2026'!$T$4:$T$749,'[1]SIIF 30 de Junio 2026'!$A$4:$A$749,$B287,'[1]SIIF 30 de Junio 2026'!$B$4:$B$749,$C287,'[1]SIIF 30 de Junio 2026'!$C$4:$C$749,$D287)/1000000</f>
        <v>0</v>
      </c>
      <c r="AF287" s="342">
        <f>+SUMIFS('[1]SIIF 30 de Junio 2026'!$U$4:$U$749,'[1]SIIF 30 de Junio 2026'!$A$4:$A$749,$B287,'[1]SIIF 30 de Junio 2026'!$B$4:$B$749,$C287,'[1]SIIF 30 de Junio 2026'!$C$4:$C$749,$D287)/1000000</f>
        <v>198.40147099999999</v>
      </c>
      <c r="AG287" s="342">
        <f>+SUMIFS('[1]SIIF 30 de Junio 2026'!$V$4:$V$749,'[1]SIIF 30 de Junio 2026'!$A$4:$A$749,$B287,'[1]SIIF 30 de Junio 2026'!$B$4:$B$749,$C287,'[1]SIIF 30 de Junio 2026'!$C$4:$C$749,$D287)/1000000</f>
        <v>0</v>
      </c>
      <c r="AH287" s="408">
        <f>+SUMIFS('[1]SIIF 30 de Junio 2026'!$W$4:$W$749,'[1]SIIF 30 de Junio 2026'!$A$4:$A$749,$B287,'[1]SIIF 30 de Junio 2026'!$B$4:$B$749,$C287,'[1]SIIF 30 de Junio 2026'!$C$4:$C$749,$D287,'[1]SIIF 30 de Junio 2026'!$D$4:$D$749,$E287,'[1]SIIF 30 de Junio 2026'!$E$4:$E$749,$F287,'[1]SIIF 30 de Junio 2026'!$F$4:$F$749,$G287,'[1]SIIF 30 de Junio 2026'!$G$4:$G$749,$H287,'[1]SIIF 30 de Junio 2026'!$H$4:$H$749,$I287,'[1]SIIF 30 de Junio 2026'!$I$4:$I$749,$J287,'[1]SIIF 30 de Junio 2026'!$J$4:$J$749,$K287,'[1]SIIF 30 de Junio 2026'!$K$4:$K$749,$L287,'[1]SIIF 30 de Junio 2026'!$L$4:$L$749,$M287,'[1]SIIF 30 de Junio 2026'!$M$4:$M$749,$N287,'[1]SIIF 30 de Junio 2026'!$N$4:$N$749,$O287)/1000000</f>
        <v>145.86981499999999</v>
      </c>
      <c r="AI287" s="241">
        <f t="shared" si="749"/>
        <v>0.73522547118614856</v>
      </c>
      <c r="AJ287" s="242"/>
      <c r="AK287" s="240">
        <f t="shared" si="750"/>
        <v>186.55147099999999</v>
      </c>
      <c r="AL287" s="240">
        <f t="shared" si="762"/>
        <v>-40.681656000000004</v>
      </c>
      <c r="AM287" s="166">
        <f t="shared" si="751"/>
        <v>0.94027262025693348</v>
      </c>
      <c r="AN287" s="412">
        <f>+SUMIFS('[1]SIIF 30 de Junio 2026'!$X$4:$X$749,'[1]SIIF 30 de Junio 2026'!$A$4:$A$749,$B287,'[1]SIIF 30 de Junio 2026'!$B$4:$B$749,$C287,'[1]SIIF 30 de Junio 2026'!$C$4:$C$749,$D287,'[1]SIIF 30 de Junio 2026'!$D$4:$D$749,$E287,'[1]SIIF 30 de Junio 2026'!$E$4:$E$749,$F287,'[1]SIIF 30 de Junio 2026'!$F$4:$F$749,$G287,'[1]SIIF 30 de Junio 2026'!$G$4:$G$749,$H287,'[1]SIIF 30 de Junio 2026'!$H$4:$H$749,$I287,'[1]SIIF 30 de Junio 2026'!$I$4:$I$749,$J287,'[1]SIIF 30 de Junio 2026'!$J$4:$J$749,$K287,'[1]SIIF 30 de Junio 2026'!$K$4:$K$749,$L287,'[1]SIIF 30 de Junio 2026'!$L$4:$L$749,$M287,'[1]SIIF 30 de Junio 2026'!$M$4:$M$749,$N287,'[1]SIIF 30 de Junio 2026'!$N$4:$N$749,$O287)/1000000</f>
        <v>31.285983999999999</v>
      </c>
      <c r="AO287" s="241">
        <f t="shared" si="752"/>
        <v>0.15769028244755304</v>
      </c>
      <c r="AP287" s="242"/>
      <c r="AQ287" s="240">
        <f t="shared" si="753"/>
        <v>59.246293999999999</v>
      </c>
      <c r="AR287" s="240">
        <f t="shared" si="754"/>
        <v>-27.96031</v>
      </c>
      <c r="AS287" s="166">
        <f t="shared" si="755"/>
        <v>0.29861821941834293</v>
      </c>
      <c r="AT287" s="412">
        <f>+SUMIFS('[1]SIIF 30 de Junio 2026'!$Z$4:$Z$749,'[1]SIIF 30 de Junio 2026'!$A$4:$A$749,$B287,'[1]SIIF 30 de Junio 2026'!$B$4:$B$749,$C287,'[1]SIIF 30 de Junio 2026'!$C$4:$C$749,$D287,'[1]SIIF 30 de Junio 2026'!$D$4:$D$749,$E287,'[1]SIIF 30 de Junio 2026'!$E$4:$E$749,$F287,'[1]SIIF 30 de Junio 2026'!$F$4:$F$749,$G287,'[1]SIIF 30 de Junio 2026'!$G$4:$G$749,$H287,'[1]SIIF 30 de Junio 2026'!$H$4:$H$749,$I287,'[1]SIIF 30 de Junio 2026'!$I$4:$I$749,$J287,'[1]SIIF 30 de Junio 2026'!$J$4:$J$749,$K287,'[1]SIIF 30 de Junio 2026'!$K$4:$K$749,$L287,'[1]SIIF 30 de Junio 2026'!$L$4:$L$749,$M287,'[1]SIIF 30 de Junio 2026'!$M$4:$M$749,$N287,'[1]SIIF 30 de Junio 2026'!$N$4:$N$749,$O287)/1000000</f>
        <v>31.285983999999999</v>
      </c>
      <c r="AU287" s="241">
        <f t="shared" si="763"/>
        <v>0.15769028244755304</v>
      </c>
      <c r="AV287" s="403">
        <f t="shared" si="764"/>
        <v>52.531655999999998</v>
      </c>
      <c r="AW287" s="343">
        <f t="shared" si="756"/>
        <v>114.58383099999999</v>
      </c>
      <c r="AX287" s="359">
        <f t="shared" si="757"/>
        <v>167.11548699999997</v>
      </c>
      <c r="AY287" s="363"/>
      <c r="AZ287" s="186">
        <f t="shared" si="758"/>
        <v>59.246293999999999</v>
      </c>
      <c r="BA287" s="168">
        <f t="shared" si="759"/>
        <v>0.52806651501273649</v>
      </c>
      <c r="BC287" s="245">
        <v>0</v>
      </c>
      <c r="BD287" s="246">
        <v>0.94027262025693348</v>
      </c>
      <c r="BE287" s="246">
        <v>0.94027262025693348</v>
      </c>
      <c r="BF287" s="246">
        <v>0.94027262025693348</v>
      </c>
      <c r="BG287" s="246">
        <v>0.94027262025693348</v>
      </c>
      <c r="BH287" s="246">
        <v>0.94027262025693348</v>
      </c>
      <c r="BI287" s="246">
        <v>0.94027262025693348</v>
      </c>
      <c r="BJ287" s="246">
        <v>0.94027262025693348</v>
      </c>
      <c r="BK287" s="246">
        <v>0.94027262025693348</v>
      </c>
      <c r="BL287" s="246">
        <v>0.94027262025693348</v>
      </c>
      <c r="BM287" s="246">
        <v>1</v>
      </c>
      <c r="BN287" s="246">
        <v>1</v>
      </c>
      <c r="BP287" s="246">
        <v>0</v>
      </c>
      <c r="BQ287" s="246">
        <v>0</v>
      </c>
      <c r="BR287" s="246">
        <v>9.2136413645844392E-2</v>
      </c>
      <c r="BS287" s="246">
        <v>0.18427282729168878</v>
      </c>
      <c r="BT287" s="246">
        <v>0.18427282729168878</v>
      </c>
      <c r="BU287" s="298">
        <v>0.29861821941834293</v>
      </c>
      <c r="BV287" s="246">
        <v>0.39075463306418728</v>
      </c>
      <c r="BW287" s="246">
        <v>0.48289104671003169</v>
      </c>
      <c r="BX287" s="298">
        <v>0.71158183096333993</v>
      </c>
      <c r="BY287" s="246">
        <v>0.71158183096333993</v>
      </c>
      <c r="BZ287" s="298">
        <v>0.94027262025693348</v>
      </c>
      <c r="CA287" s="246">
        <v>1</v>
      </c>
      <c r="CC287" s="452">
        <f t="shared" si="760"/>
        <v>0</v>
      </c>
      <c r="CD287" s="452">
        <f t="shared" si="760"/>
        <v>186.55147099999999</v>
      </c>
      <c r="CE287" s="452">
        <f t="shared" si="760"/>
        <v>186.55147099999999</v>
      </c>
      <c r="CF287" s="452">
        <f t="shared" si="760"/>
        <v>186.55147099999999</v>
      </c>
      <c r="CG287" s="452">
        <f t="shared" si="760"/>
        <v>186.55147099999999</v>
      </c>
      <c r="CH287" s="452">
        <f t="shared" si="760"/>
        <v>186.55147099999999</v>
      </c>
      <c r="CI287" s="452">
        <f t="shared" si="760"/>
        <v>186.55147099999999</v>
      </c>
      <c r="CJ287" s="452">
        <f t="shared" si="760"/>
        <v>186.55147099999999</v>
      </c>
      <c r="CK287" s="452">
        <f t="shared" si="760"/>
        <v>186.55147099999999</v>
      </c>
      <c r="CL287" s="452">
        <f t="shared" si="760"/>
        <v>186.55147099999999</v>
      </c>
      <c r="CM287" s="452">
        <f t="shared" si="760"/>
        <v>198.40147099999999</v>
      </c>
      <c r="CN287" s="452">
        <f t="shared" si="760"/>
        <v>198.40147099999999</v>
      </c>
      <c r="CP287" s="453">
        <f t="shared" si="761"/>
        <v>0</v>
      </c>
      <c r="CQ287" s="453">
        <f t="shared" si="761"/>
        <v>0</v>
      </c>
      <c r="CR287" s="453">
        <f t="shared" si="761"/>
        <v>18.28</v>
      </c>
      <c r="CS287" s="453">
        <f t="shared" si="761"/>
        <v>36.56</v>
      </c>
      <c r="CT287" s="453">
        <f t="shared" si="761"/>
        <v>36.56</v>
      </c>
      <c r="CU287" s="453">
        <f t="shared" si="761"/>
        <v>59.246293999999999</v>
      </c>
      <c r="CV287" s="453">
        <f t="shared" si="761"/>
        <v>77.526293999999993</v>
      </c>
      <c r="CW287" s="453">
        <f t="shared" si="761"/>
        <v>95.806293999999994</v>
      </c>
      <c r="CX287" s="453">
        <f t="shared" si="761"/>
        <v>141.17888199999999</v>
      </c>
      <c r="CY287" s="453">
        <f t="shared" si="761"/>
        <v>141.17888199999999</v>
      </c>
      <c r="CZ287" s="453">
        <f t="shared" si="761"/>
        <v>186.55147099999999</v>
      </c>
      <c r="DA287" s="453">
        <f t="shared" si="761"/>
        <v>198.40147099999999</v>
      </c>
      <c r="DC287" s="452">
        <v>0</v>
      </c>
      <c r="DD287" s="453">
        <v>186551471</v>
      </c>
      <c r="DE287" s="453">
        <v>186551471</v>
      </c>
      <c r="DF287" s="453">
        <v>186551471</v>
      </c>
      <c r="DG287" s="453">
        <v>186551471</v>
      </c>
      <c r="DH287" s="453">
        <v>186551471</v>
      </c>
      <c r="DI287" s="453">
        <v>186551471</v>
      </c>
      <c r="DJ287" s="453">
        <v>186551471</v>
      </c>
      <c r="DK287" s="453">
        <v>186551471</v>
      </c>
      <c r="DL287" s="453">
        <v>186551471</v>
      </c>
      <c r="DM287" s="453">
        <v>198401471</v>
      </c>
      <c r="DN287" s="453">
        <v>198401471</v>
      </c>
      <c r="DP287" s="453">
        <v>0</v>
      </c>
      <c r="DQ287" s="453">
        <v>0</v>
      </c>
      <c r="DR287" s="453">
        <v>18280000</v>
      </c>
      <c r="DS287" s="453">
        <v>36560000</v>
      </c>
      <c r="DT287" s="453">
        <v>36560000</v>
      </c>
      <c r="DU287" s="469">
        <v>59246294</v>
      </c>
      <c r="DV287" s="453">
        <v>77526294</v>
      </c>
      <c r="DW287" s="453">
        <v>95806294</v>
      </c>
      <c r="DX287" s="469">
        <v>141178882</v>
      </c>
      <c r="DY287" s="453">
        <v>141178882</v>
      </c>
      <c r="DZ287" s="469">
        <v>186551471</v>
      </c>
      <c r="EA287" s="453">
        <v>198401471</v>
      </c>
      <c r="EC287" s="452">
        <v>1000000</v>
      </c>
      <c r="ED287" s="453">
        <v>1000000</v>
      </c>
      <c r="EE287" s="453">
        <v>1000000</v>
      </c>
      <c r="EF287" s="453">
        <v>1000000</v>
      </c>
      <c r="EG287" s="453">
        <v>1000000</v>
      </c>
      <c r="EH287" s="453">
        <v>1000000</v>
      </c>
      <c r="EI287" s="453">
        <v>1000000</v>
      </c>
      <c r="EJ287" s="453">
        <v>1000000</v>
      </c>
      <c r="EK287" s="453">
        <v>1000000</v>
      </c>
      <c r="EL287" s="453">
        <v>1000000</v>
      </c>
      <c r="EM287" s="453">
        <v>1000000</v>
      </c>
      <c r="EN287" s="453">
        <v>1000000</v>
      </c>
      <c r="EP287" s="453">
        <v>1000000</v>
      </c>
      <c r="EQ287" s="453">
        <v>1000000</v>
      </c>
      <c r="ER287" s="453">
        <v>1000000</v>
      </c>
      <c r="ES287" s="453">
        <v>1000000</v>
      </c>
      <c r="ET287" s="453">
        <v>1000000</v>
      </c>
      <c r="EU287" s="469">
        <v>1000000</v>
      </c>
      <c r="EV287" s="453">
        <v>1000000</v>
      </c>
      <c r="EW287" s="453">
        <v>1000000</v>
      </c>
      <c r="EX287" s="469">
        <v>1000000</v>
      </c>
      <c r="EY287" s="453">
        <v>1000000</v>
      </c>
      <c r="EZ287" s="469">
        <v>1000000</v>
      </c>
      <c r="FA287" s="453">
        <v>1000000</v>
      </c>
    </row>
    <row r="288" spans="1:157" ht="24.75" customHeight="1">
      <c r="A288" s="177"/>
      <c r="B288" s="177"/>
      <c r="C288" s="177"/>
      <c r="D288" s="177"/>
      <c r="E288" s="177"/>
      <c r="F288" s="177"/>
      <c r="G288" s="177"/>
      <c r="H288" s="177"/>
      <c r="I288" s="177"/>
      <c r="J288" s="177"/>
      <c r="K288" s="177"/>
      <c r="L288" s="177"/>
      <c r="M288" s="177"/>
      <c r="N288" s="177"/>
      <c r="O288" s="177"/>
      <c r="P288" s="177"/>
      <c r="Q288" s="177"/>
      <c r="R288" s="177"/>
      <c r="S288" s="177"/>
      <c r="T288" s="152" t="s">
        <v>92</v>
      </c>
      <c r="U288" s="384"/>
      <c r="V288" s="152" t="s">
        <v>92</v>
      </c>
      <c r="W288" s="335">
        <f t="shared" ref="W288:AH288" si="765">+SUM(W277:W287)</f>
        <v>80000</v>
      </c>
      <c r="X288" s="335">
        <f t="shared" si="765"/>
        <v>0</v>
      </c>
      <c r="Y288" s="335">
        <f t="shared" si="765"/>
        <v>0</v>
      </c>
      <c r="Z288" s="335">
        <f t="shared" si="765"/>
        <v>0</v>
      </c>
      <c r="AA288" s="335">
        <f t="shared" si="765"/>
        <v>0</v>
      </c>
      <c r="AB288" s="335">
        <f t="shared" si="765"/>
        <v>0</v>
      </c>
      <c r="AC288" s="335">
        <f t="shared" si="765"/>
        <v>0</v>
      </c>
      <c r="AD288" s="335">
        <f t="shared" si="765"/>
        <v>80000</v>
      </c>
      <c r="AE288" s="335">
        <f t="shared" si="765"/>
        <v>0</v>
      </c>
      <c r="AF288" s="335">
        <f t="shared" si="765"/>
        <v>79156.904635790008</v>
      </c>
      <c r="AG288" s="335">
        <f t="shared" si="765"/>
        <v>843.09536420999996</v>
      </c>
      <c r="AH288" s="398">
        <f t="shared" si="765"/>
        <v>49776.68315959</v>
      </c>
      <c r="AI288" s="163">
        <f t="shared" si="749"/>
        <v>0.62220853949487498</v>
      </c>
      <c r="AJ288" s="253"/>
      <c r="AK288" s="335">
        <f>+SUM(AK277:AK287)</f>
        <v>43760.338157599996</v>
      </c>
      <c r="AL288" s="181">
        <f>+SUM(AL277:AL287)</f>
        <v>6016.345001990001</v>
      </c>
      <c r="AM288" s="166">
        <f t="shared" si="751"/>
        <v>0.54700422696999995</v>
      </c>
      <c r="AN288" s="398">
        <f>+SUM(AN277:AN287)</f>
        <v>16211.874673759999</v>
      </c>
      <c r="AO288" s="179">
        <f t="shared" si="752"/>
        <v>0.20264843342200001</v>
      </c>
      <c r="AP288" s="254"/>
      <c r="AQ288" s="335">
        <f>+SUM(AQ277:AQ287)</f>
        <v>20416.587466200002</v>
      </c>
      <c r="AR288" s="181">
        <f>+SUM(AR277:AR287)</f>
        <v>-4204.7127924399992</v>
      </c>
      <c r="AS288" s="166">
        <f t="shared" si="755"/>
        <v>0.2552073433275</v>
      </c>
      <c r="AT288" s="398">
        <f>+SUM(AT277:AT287)</f>
        <v>15940.306258760002</v>
      </c>
      <c r="AU288" s="179">
        <f t="shared" si="763"/>
        <v>0.19925382823450002</v>
      </c>
      <c r="AV288" s="398">
        <f>+SUM(AV277:AV287)</f>
        <v>30223.31684041</v>
      </c>
      <c r="AW288" s="335">
        <f>+SUM(AW277:AW287)</f>
        <v>33564.808485829999</v>
      </c>
      <c r="AX288" s="335">
        <f>+SUM(AX277:AX287)</f>
        <v>63788.125326239999</v>
      </c>
      <c r="AY288" s="335">
        <f>+SUM(AY277:AY287)</f>
        <v>0</v>
      </c>
      <c r="AZ288" s="335">
        <f>+SUM(AZ277:AZ287)</f>
        <v>20416.587466211309</v>
      </c>
      <c r="BA288" s="168">
        <f t="shared" si="759"/>
        <v>0.79405408472841255</v>
      </c>
      <c r="BC288" s="466">
        <f>CC288/$AD$288</f>
        <v>0.16478028241875001</v>
      </c>
      <c r="BD288" s="466">
        <f t="shared" ref="BD288:BN288" si="766">CD288/$AD$288</f>
        <v>0.30170351911650001</v>
      </c>
      <c r="BE288" s="466">
        <f t="shared" si="766"/>
        <v>0.33009761495175005</v>
      </c>
      <c r="BF288" s="466">
        <f t="shared" si="766"/>
        <v>0.39241879528699997</v>
      </c>
      <c r="BG288" s="466">
        <f t="shared" si="766"/>
        <v>0.43654602044724999</v>
      </c>
      <c r="BH288" s="466">
        <f>CH288/$AD$288</f>
        <v>0.54700422696999995</v>
      </c>
      <c r="BI288" s="466">
        <f t="shared" si="766"/>
        <v>0.7025404098177499</v>
      </c>
      <c r="BJ288" s="466">
        <f t="shared" si="766"/>
        <v>0.79844654674674997</v>
      </c>
      <c r="BK288" s="466">
        <f t="shared" si="766"/>
        <v>0.87137742636950011</v>
      </c>
      <c r="BL288" s="466">
        <f t="shared" si="766"/>
        <v>0.92896696474224993</v>
      </c>
      <c r="BM288" s="466">
        <f t="shared" si="766"/>
        <v>0.97312028586499999</v>
      </c>
      <c r="BN288" s="466">
        <f t="shared" si="766"/>
        <v>1.00000000000025</v>
      </c>
      <c r="BP288" s="466">
        <f>CP288/$AD$288</f>
        <v>0</v>
      </c>
      <c r="BQ288" s="466">
        <f t="shared" ref="BQ288:CA288" si="767">CQ288/$AD$288</f>
        <v>3.4785799999E-2</v>
      </c>
      <c r="BR288" s="466">
        <f t="shared" si="767"/>
        <v>8.4804530921750013E-2</v>
      </c>
      <c r="BS288" s="466">
        <f t="shared" si="767"/>
        <v>0.13688657389449999</v>
      </c>
      <c r="BT288" s="466">
        <f t="shared" si="767"/>
        <v>0.18510172609224998</v>
      </c>
      <c r="BU288" s="466">
        <f t="shared" si="767"/>
        <v>0.2552073433275</v>
      </c>
      <c r="BV288" s="466">
        <f t="shared" si="767"/>
        <v>0.33376918806324996</v>
      </c>
      <c r="BW288" s="466">
        <f t="shared" si="767"/>
        <v>0.4364840350895417</v>
      </c>
      <c r="BX288" s="466">
        <f t="shared" si="767"/>
        <v>0.5479448395085833</v>
      </c>
      <c r="BY288" s="466">
        <f t="shared" si="767"/>
        <v>0.66249803327770829</v>
      </c>
      <c r="BZ288" s="466">
        <f t="shared" si="767"/>
        <v>0.85779257838433309</v>
      </c>
      <c r="CA288" s="466">
        <f t="shared" si="767"/>
        <v>0.99999999999929168</v>
      </c>
      <c r="CC288" s="181">
        <f t="shared" ref="CC288:CN288" si="768">+SUM(CC277:CC287)</f>
        <v>13182.422593499999</v>
      </c>
      <c r="CD288" s="181">
        <f t="shared" si="768"/>
        <v>24136.28152932</v>
      </c>
      <c r="CE288" s="181">
        <f t="shared" si="768"/>
        <v>26407.809196140002</v>
      </c>
      <c r="CF288" s="181">
        <f t="shared" si="768"/>
        <v>31393.503622959997</v>
      </c>
      <c r="CG288" s="181">
        <f t="shared" si="768"/>
        <v>34923.681635779998</v>
      </c>
      <c r="CH288" s="181">
        <f t="shared" si="768"/>
        <v>43760.338157599996</v>
      </c>
      <c r="CI288" s="181">
        <f t="shared" si="768"/>
        <v>56203.23278541999</v>
      </c>
      <c r="CJ288" s="181">
        <f t="shared" si="768"/>
        <v>63875.723739740002</v>
      </c>
      <c r="CK288" s="181">
        <f t="shared" si="768"/>
        <v>69710.194109560005</v>
      </c>
      <c r="CL288" s="181">
        <f t="shared" si="768"/>
        <v>74317.357179379993</v>
      </c>
      <c r="CM288" s="181">
        <f t="shared" si="768"/>
        <v>77849.6228692</v>
      </c>
      <c r="CN288" s="181">
        <f t="shared" si="768"/>
        <v>80000.000000019994</v>
      </c>
      <c r="CP288" s="181">
        <f t="shared" ref="CP288:DA288" si="769">+SUM(CP277:CP287)</f>
        <v>0</v>
      </c>
      <c r="CQ288" s="181">
        <f t="shared" si="769"/>
        <v>2782.86399992</v>
      </c>
      <c r="CR288" s="181">
        <f t="shared" si="769"/>
        <v>6784.3624737400005</v>
      </c>
      <c r="CS288" s="181">
        <f t="shared" si="769"/>
        <v>10950.925911559998</v>
      </c>
      <c r="CT288" s="181">
        <f t="shared" si="769"/>
        <v>14808.138087379999</v>
      </c>
      <c r="CU288" s="181">
        <f t="shared" si="769"/>
        <v>20416.587466200002</v>
      </c>
      <c r="CV288" s="181">
        <f t="shared" si="769"/>
        <v>26701.535045059998</v>
      </c>
      <c r="CW288" s="181">
        <f t="shared" si="769"/>
        <v>34918.722807163336</v>
      </c>
      <c r="CX288" s="181">
        <f t="shared" si="769"/>
        <v>43835.587160686664</v>
      </c>
      <c r="CY288" s="181">
        <f t="shared" si="769"/>
        <v>52999.842662216666</v>
      </c>
      <c r="CZ288" s="181">
        <f t="shared" si="769"/>
        <v>68623.406270746651</v>
      </c>
      <c r="DA288" s="181">
        <f t="shared" si="769"/>
        <v>79999.999999943335</v>
      </c>
      <c r="DC288" s="181">
        <f t="shared" ref="DC288:DN288" si="770">+SUM(DC277:DC287)</f>
        <v>13182422593.5</v>
      </c>
      <c r="DD288" s="181">
        <f t="shared" si="770"/>
        <v>24136281529.32</v>
      </c>
      <c r="DE288" s="181">
        <f t="shared" si="770"/>
        <v>26407809196.139999</v>
      </c>
      <c r="DF288" s="181">
        <f t="shared" si="770"/>
        <v>31393503622.959999</v>
      </c>
      <c r="DG288" s="181">
        <f t="shared" si="770"/>
        <v>34923681635.779999</v>
      </c>
      <c r="DH288" s="181">
        <f t="shared" si="770"/>
        <v>43760338157.599998</v>
      </c>
      <c r="DI288" s="181">
        <f t="shared" si="770"/>
        <v>56203232785.419998</v>
      </c>
      <c r="DJ288" s="181">
        <f t="shared" si="770"/>
        <v>63875723739.739998</v>
      </c>
      <c r="DK288" s="181">
        <f t="shared" si="770"/>
        <v>69710194109.559998</v>
      </c>
      <c r="DL288" s="181">
        <f t="shared" si="770"/>
        <v>74317357179.380005</v>
      </c>
      <c r="DM288" s="181">
        <f t="shared" si="770"/>
        <v>77849622869.199997</v>
      </c>
      <c r="DN288" s="181">
        <f t="shared" si="770"/>
        <v>80000000000.019989</v>
      </c>
      <c r="DP288" s="181">
        <f t="shared" ref="DP288:EA288" si="771">+SUM(DP277:DP287)</f>
        <v>0</v>
      </c>
      <c r="DQ288" s="181">
        <f t="shared" si="771"/>
        <v>2782863999.9200001</v>
      </c>
      <c r="DR288" s="181">
        <f t="shared" si="771"/>
        <v>6784362473.7399998</v>
      </c>
      <c r="DS288" s="181">
        <f t="shared" si="771"/>
        <v>10950925911.560001</v>
      </c>
      <c r="DT288" s="181">
        <f t="shared" si="771"/>
        <v>14808138087.380001</v>
      </c>
      <c r="DU288" s="181">
        <f t="shared" si="771"/>
        <v>20416587466.200001</v>
      </c>
      <c r="DV288" s="181">
        <f t="shared" si="771"/>
        <v>26701535045.059998</v>
      </c>
      <c r="DW288" s="181">
        <f t="shared" si="771"/>
        <v>34918722807.16333</v>
      </c>
      <c r="DX288" s="181">
        <f t="shared" si="771"/>
        <v>43835587160.686661</v>
      </c>
      <c r="DY288" s="181">
        <f t="shared" si="771"/>
        <v>52999842662.21666</v>
      </c>
      <c r="DZ288" s="181">
        <f t="shared" si="771"/>
        <v>68623406270.746658</v>
      </c>
      <c r="EA288" s="181">
        <f t="shared" si="771"/>
        <v>79999999999.943329</v>
      </c>
      <c r="EC288" s="479">
        <v>1000000</v>
      </c>
      <c r="ED288" s="479">
        <v>1000000</v>
      </c>
      <c r="EE288" s="479">
        <v>1000000</v>
      </c>
      <c r="EF288" s="479">
        <v>1000000</v>
      </c>
      <c r="EG288" s="479">
        <v>1000000</v>
      </c>
      <c r="EH288" s="479">
        <v>1000000</v>
      </c>
      <c r="EI288" s="479">
        <v>1000000</v>
      </c>
      <c r="EJ288" s="479">
        <v>1000000</v>
      </c>
      <c r="EK288" s="479">
        <v>1000000</v>
      </c>
      <c r="EL288" s="479">
        <v>1000000</v>
      </c>
      <c r="EM288" s="479">
        <v>1000000</v>
      </c>
      <c r="EN288" s="479">
        <v>1000000</v>
      </c>
      <c r="EP288" s="479">
        <v>1000000</v>
      </c>
      <c r="EQ288" s="479">
        <v>1000000</v>
      </c>
      <c r="ER288" s="479">
        <v>1000000</v>
      </c>
      <c r="ES288" s="479">
        <v>1000000</v>
      </c>
      <c r="ET288" s="479">
        <v>1000000</v>
      </c>
      <c r="EU288" s="479">
        <v>1000000</v>
      </c>
      <c r="EV288" s="479">
        <v>1000000</v>
      </c>
      <c r="EW288" s="479">
        <v>1000000</v>
      </c>
      <c r="EX288" s="479">
        <v>1000000</v>
      </c>
      <c r="EY288" s="479">
        <v>1000000</v>
      </c>
      <c r="EZ288" s="479">
        <v>1000000</v>
      </c>
      <c r="FA288" s="479">
        <v>1000000</v>
      </c>
    </row>
    <row r="289" spans="1:157" ht="45.75" customHeight="1" thickBot="1">
      <c r="B289" s="188"/>
      <c r="C289" s="189"/>
      <c r="D289" s="189"/>
      <c r="E289" s="189"/>
      <c r="F289" s="189"/>
      <c r="G289" s="189"/>
      <c r="H289" s="189"/>
      <c r="I289" s="189"/>
      <c r="J289" s="189"/>
      <c r="K289" s="189"/>
      <c r="L289" s="189"/>
      <c r="M289" s="189"/>
      <c r="T289" s="137"/>
      <c r="U289" s="374"/>
      <c r="V289" s="138"/>
      <c r="W289" s="137"/>
      <c r="X289" s="137"/>
      <c r="Y289" s="137"/>
      <c r="Z289" s="137"/>
      <c r="AA289" s="137"/>
      <c r="AB289" s="137"/>
      <c r="AC289" s="137"/>
      <c r="AD289" s="368"/>
      <c r="AE289" s="196"/>
      <c r="AF289" s="196"/>
      <c r="AG289" s="196"/>
      <c r="AH289" s="368"/>
      <c r="AI289" s="139"/>
      <c r="AJ289" s="140"/>
      <c r="AK289" s="140"/>
      <c r="AL289" s="140"/>
      <c r="AM289" s="134"/>
      <c r="AN289" s="368"/>
      <c r="AO289" s="139"/>
      <c r="AP289" s="140"/>
      <c r="AQ289" s="140"/>
      <c r="AR289" s="140"/>
      <c r="AS289" s="134"/>
      <c r="AT289" s="368"/>
      <c r="AU289" s="139"/>
      <c r="AV289" s="368"/>
      <c r="AW289" s="328"/>
      <c r="AX289" s="328"/>
      <c r="AY289" s="328"/>
      <c r="AZ289" s="140"/>
      <c r="BA289" s="140"/>
      <c r="BC289" s="305"/>
      <c r="BD289" s="305"/>
      <c r="BE289" s="305"/>
      <c r="BF289" s="305"/>
      <c r="BG289" s="305"/>
      <c r="BH289" s="305"/>
      <c r="BI289" s="305"/>
      <c r="BJ289" s="305"/>
      <c r="BK289" s="305"/>
      <c r="BL289" s="305"/>
      <c r="BM289" s="305"/>
      <c r="BN289" s="305"/>
      <c r="BP289" s="305"/>
      <c r="BQ289" s="305"/>
      <c r="BR289" s="305"/>
      <c r="BS289" s="305"/>
      <c r="BT289" s="305"/>
      <c r="BU289" s="305"/>
      <c r="BV289" s="305"/>
      <c r="BW289" s="305"/>
      <c r="BX289" s="305"/>
      <c r="BY289" s="305"/>
      <c r="BZ289" s="305"/>
      <c r="CA289" s="305"/>
      <c r="CC289" s="473"/>
      <c r="CD289" s="473"/>
      <c r="CE289" s="473"/>
      <c r="CF289" s="473"/>
      <c r="CG289" s="473"/>
      <c r="CH289" s="473"/>
      <c r="CI289" s="473"/>
      <c r="CJ289" s="473"/>
      <c r="CK289" s="473"/>
      <c r="CL289" s="473"/>
      <c r="CM289" s="473"/>
      <c r="CN289" s="473"/>
      <c r="CP289" s="473"/>
      <c r="CQ289" s="473"/>
      <c r="CR289" s="473"/>
      <c r="CS289" s="473"/>
      <c r="CT289" s="473"/>
      <c r="CU289" s="473"/>
      <c r="CV289" s="473"/>
      <c r="CW289" s="473"/>
      <c r="CX289" s="473"/>
      <c r="CY289" s="473"/>
      <c r="CZ289" s="473"/>
      <c r="DA289" s="473"/>
      <c r="DC289" s="473"/>
      <c r="DD289" s="473"/>
      <c r="DE289" s="473"/>
      <c r="DF289" s="473"/>
      <c r="DG289" s="473"/>
      <c r="DH289" s="473"/>
      <c r="DI289" s="473"/>
      <c r="DJ289" s="473"/>
      <c r="DK289" s="473"/>
      <c r="DL289" s="473"/>
      <c r="DM289" s="473"/>
      <c r="DN289" s="473"/>
      <c r="DP289" s="473"/>
      <c r="DQ289" s="473"/>
      <c r="DR289" s="473"/>
      <c r="DS289" s="473"/>
      <c r="DT289" s="473"/>
      <c r="DU289" s="473"/>
      <c r="DV289" s="473"/>
      <c r="DW289" s="473"/>
      <c r="DX289" s="473"/>
      <c r="DY289" s="473"/>
      <c r="DZ289" s="473"/>
      <c r="EA289" s="473"/>
      <c r="EC289" s="473"/>
      <c r="ED289" s="473"/>
      <c r="EE289" s="473"/>
      <c r="EF289" s="473"/>
      <c r="EG289" s="473"/>
      <c r="EH289" s="473"/>
      <c r="EI289" s="473"/>
      <c r="EJ289" s="473"/>
      <c r="EK289" s="473"/>
      <c r="EL289" s="473"/>
      <c r="EM289" s="473"/>
      <c r="EN289" s="473"/>
      <c r="EP289" s="473"/>
      <c r="EQ289" s="473"/>
      <c r="ER289" s="473"/>
      <c r="ES289" s="473"/>
      <c r="ET289" s="473"/>
      <c r="EU289" s="473"/>
      <c r="EV289" s="473"/>
      <c r="EW289" s="473"/>
      <c r="EX289" s="473"/>
      <c r="EY289" s="473"/>
      <c r="EZ289" s="473"/>
      <c r="FA289" s="473"/>
    </row>
    <row r="290" spans="1:157" ht="15.75" customHeight="1">
      <c r="T290" s="641" t="s">
        <v>329</v>
      </c>
      <c r="U290" s="641"/>
      <c r="V290" s="641"/>
      <c r="W290" s="641"/>
      <c r="X290" s="641"/>
      <c r="Y290" s="641"/>
      <c r="Z290" s="641"/>
      <c r="AA290" s="641"/>
      <c r="AB290" s="641"/>
      <c r="AC290" s="641"/>
      <c r="AD290" s="641"/>
      <c r="AE290" s="641"/>
      <c r="AF290" s="641"/>
      <c r="AG290" s="641"/>
      <c r="AH290" s="641"/>
      <c r="AI290" s="641"/>
      <c r="AJ290" s="641"/>
      <c r="AK290" s="641"/>
      <c r="AL290" s="641"/>
      <c r="AM290" s="641"/>
      <c r="AN290" s="641"/>
      <c r="AO290" s="641"/>
      <c r="AP290" s="641"/>
      <c r="AQ290" s="641"/>
      <c r="AR290" s="641"/>
      <c r="AS290" s="641"/>
      <c r="AT290" s="611"/>
      <c r="AU290" s="611"/>
      <c r="AV290" s="368"/>
      <c r="AW290" s="328"/>
      <c r="AX290" s="328"/>
      <c r="AY290" s="328"/>
      <c r="AZ290" s="140"/>
      <c r="BA290" s="140"/>
      <c r="BC290" s="305"/>
      <c r="BD290" s="305"/>
      <c r="BE290" s="305"/>
      <c r="BF290" s="305"/>
      <c r="BG290" s="305"/>
      <c r="BH290" s="305"/>
      <c r="BI290" s="305"/>
      <c r="BJ290" s="305"/>
      <c r="BK290" s="305"/>
      <c r="BL290" s="305"/>
      <c r="BM290" s="305"/>
      <c r="BN290" s="305"/>
      <c r="BP290" s="305"/>
      <c r="BQ290" s="305"/>
      <c r="BR290" s="305"/>
      <c r="BS290" s="305"/>
      <c r="BT290" s="305"/>
      <c r="BU290" s="305"/>
      <c r="BV290" s="305"/>
      <c r="BW290" s="305"/>
      <c r="BX290" s="305"/>
      <c r="BY290" s="305"/>
      <c r="BZ290" s="305"/>
      <c r="CA290" s="305"/>
      <c r="CC290" s="473"/>
      <c r="CD290" s="473"/>
      <c r="CE290" s="473"/>
      <c r="CF290" s="473"/>
      <c r="CG290" s="473"/>
      <c r="CH290" s="473"/>
      <c r="CI290" s="473"/>
      <c r="CJ290" s="473"/>
      <c r="CK290" s="473"/>
      <c r="CL290" s="473"/>
      <c r="CM290" s="473"/>
      <c r="CN290" s="473"/>
      <c r="CP290" s="473"/>
      <c r="CQ290" s="473"/>
      <c r="CR290" s="473"/>
      <c r="CS290" s="473"/>
      <c r="CT290" s="473"/>
      <c r="CU290" s="473"/>
      <c r="CV290" s="473"/>
      <c r="CW290" s="473"/>
      <c r="CX290" s="473"/>
      <c r="CY290" s="473"/>
      <c r="CZ290" s="473"/>
      <c r="DA290" s="473"/>
      <c r="DC290" s="473"/>
      <c r="DD290" s="473"/>
      <c r="DE290" s="473"/>
      <c r="DF290" s="473"/>
      <c r="DG290" s="473"/>
      <c r="DH290" s="473"/>
      <c r="DI290" s="473"/>
      <c r="DJ290" s="473"/>
      <c r="DK290" s="473"/>
      <c r="DL290" s="473"/>
      <c r="DM290" s="473"/>
      <c r="DN290" s="473"/>
      <c r="DP290" s="473"/>
      <c r="DQ290" s="473"/>
      <c r="DR290" s="473"/>
      <c r="DS290" s="473"/>
      <c r="DT290" s="473"/>
      <c r="DU290" s="473"/>
      <c r="DV290" s="473"/>
      <c r="DW290" s="473"/>
      <c r="DX290" s="473"/>
      <c r="DY290" s="473"/>
      <c r="DZ290" s="473"/>
      <c r="EA290" s="473"/>
      <c r="EC290" s="473"/>
      <c r="ED290" s="473"/>
      <c r="EE290" s="473"/>
      <c r="EF290" s="473"/>
      <c r="EG290" s="473"/>
      <c r="EH290" s="473"/>
      <c r="EI290" s="473"/>
      <c r="EJ290" s="473"/>
      <c r="EK290" s="473"/>
      <c r="EL290" s="473"/>
      <c r="EM290" s="473"/>
      <c r="EN290" s="473"/>
      <c r="EP290" s="473"/>
      <c r="EQ290" s="473"/>
      <c r="ER290" s="473"/>
      <c r="ES290" s="473"/>
      <c r="ET290" s="473"/>
      <c r="EU290" s="473"/>
      <c r="EV290" s="473"/>
      <c r="EW290" s="473"/>
      <c r="EX290" s="473"/>
      <c r="EY290" s="473"/>
      <c r="EZ290" s="473"/>
      <c r="FA290" s="473"/>
    </row>
    <row r="291" spans="1:157" ht="7.5" customHeight="1" thickBot="1">
      <c r="T291" s="137"/>
      <c r="U291" s="374"/>
      <c r="V291" s="138"/>
      <c r="W291" s="137"/>
      <c r="X291" s="137"/>
      <c r="Y291" s="137"/>
      <c r="Z291" s="137"/>
      <c r="AA291" s="137"/>
      <c r="AB291" s="137"/>
      <c r="AC291" s="137"/>
      <c r="AD291" s="368"/>
      <c r="AE291" s="137"/>
      <c r="AF291" s="137"/>
      <c r="AG291" s="137"/>
      <c r="AH291" s="368"/>
      <c r="AI291" s="139"/>
      <c r="AJ291" s="140"/>
      <c r="AK291" s="140"/>
      <c r="AL291" s="140"/>
      <c r="AM291" s="134"/>
      <c r="AN291" s="368"/>
      <c r="AO291" s="139"/>
      <c r="AP291" s="140"/>
      <c r="AQ291" s="140"/>
      <c r="AR291" s="140"/>
      <c r="AS291" s="134"/>
      <c r="AT291" s="368"/>
      <c r="AU291" s="139"/>
      <c r="AV291" s="368"/>
      <c r="AW291" s="328"/>
      <c r="AX291" s="328"/>
      <c r="AY291" s="328"/>
      <c r="AZ291" s="140"/>
      <c r="BA291" s="140"/>
      <c r="BC291" s="305"/>
      <c r="BD291" s="305"/>
      <c r="BE291" s="305"/>
      <c r="BF291" s="305"/>
      <c r="BG291" s="305"/>
      <c r="BH291" s="305"/>
      <c r="BI291" s="305"/>
      <c r="BJ291" s="305"/>
      <c r="BK291" s="305"/>
      <c r="BL291" s="305"/>
      <c r="BM291" s="305"/>
      <c r="BN291" s="305"/>
      <c r="BP291" s="305"/>
      <c r="BQ291" s="305"/>
      <c r="BR291" s="305"/>
      <c r="BS291" s="305"/>
      <c r="BT291" s="305"/>
      <c r="BU291" s="305"/>
      <c r="BV291" s="305"/>
      <c r="BW291" s="305"/>
      <c r="BX291" s="305"/>
      <c r="BY291" s="305"/>
      <c r="BZ291" s="305"/>
      <c r="CA291" s="305"/>
      <c r="CC291" s="473"/>
      <c r="CD291" s="473"/>
      <c r="CE291" s="473"/>
      <c r="CF291" s="473"/>
      <c r="CG291" s="473"/>
      <c r="CH291" s="473"/>
      <c r="CI291" s="473"/>
      <c r="CJ291" s="473"/>
      <c r="CK291" s="473"/>
      <c r="CL291" s="473"/>
      <c r="CM291" s="473"/>
      <c r="CN291" s="473"/>
      <c r="CP291" s="473"/>
      <c r="CQ291" s="473"/>
      <c r="CR291" s="473"/>
      <c r="CS291" s="473"/>
      <c r="CT291" s="473"/>
      <c r="CU291" s="473"/>
      <c r="CV291" s="473"/>
      <c r="CW291" s="473"/>
      <c r="CX291" s="473"/>
      <c r="CY291" s="473"/>
      <c r="CZ291" s="473"/>
      <c r="DA291" s="473"/>
      <c r="DC291" s="473"/>
      <c r="DD291" s="473"/>
      <c r="DE291" s="473"/>
      <c r="DF291" s="473"/>
      <c r="DG291" s="473"/>
      <c r="DH291" s="473"/>
      <c r="DI291" s="473"/>
      <c r="DJ291" s="473"/>
      <c r="DK291" s="473"/>
      <c r="DL291" s="473"/>
      <c r="DM291" s="473"/>
      <c r="DN291" s="473"/>
      <c r="DP291" s="473"/>
      <c r="DQ291" s="473"/>
      <c r="DR291" s="473"/>
      <c r="DS291" s="473"/>
      <c r="DT291" s="473"/>
      <c r="DU291" s="473"/>
      <c r="DV291" s="473"/>
      <c r="DW291" s="473"/>
      <c r="DX291" s="473"/>
      <c r="DY291" s="473"/>
      <c r="DZ291" s="473"/>
      <c r="EA291" s="473"/>
      <c r="EC291" s="473"/>
      <c r="ED291" s="473"/>
      <c r="EE291" s="473"/>
      <c r="EF291" s="473"/>
      <c r="EG291" s="473"/>
      <c r="EH291" s="473"/>
      <c r="EI291" s="473"/>
      <c r="EJ291" s="473"/>
      <c r="EK291" s="473"/>
      <c r="EL291" s="473"/>
      <c r="EM291" s="473"/>
      <c r="EN291" s="473"/>
      <c r="EP291" s="473"/>
      <c r="EQ291" s="473"/>
      <c r="ER291" s="473"/>
      <c r="ES291" s="473"/>
      <c r="ET291" s="473"/>
      <c r="EU291" s="473"/>
      <c r="EV291" s="473"/>
      <c r="EW291" s="473"/>
      <c r="EX291" s="473"/>
      <c r="EY291" s="473"/>
      <c r="EZ291" s="473"/>
      <c r="FA291" s="473"/>
    </row>
    <row r="292" spans="1:157" ht="51" customHeight="1" thickBot="1">
      <c r="B292" s="146"/>
      <c r="C292" s="217"/>
      <c r="D292" s="217"/>
      <c r="E292" s="217"/>
      <c r="F292" s="217"/>
      <c r="G292" s="217"/>
      <c r="H292" s="217"/>
      <c r="I292" s="217"/>
      <c r="J292" s="217"/>
      <c r="K292" s="217"/>
      <c r="L292" s="217"/>
      <c r="M292" s="217"/>
      <c r="N292" s="217"/>
      <c r="O292" s="217"/>
      <c r="P292" s="217"/>
      <c r="Q292" s="217"/>
      <c r="R292" s="217"/>
      <c r="S292" s="217"/>
      <c r="T292" s="151" t="s">
        <v>122</v>
      </c>
      <c r="U292" s="383"/>
      <c r="V292" s="151" t="s">
        <v>122</v>
      </c>
      <c r="W292" s="152" t="s">
        <v>425</v>
      </c>
      <c r="X292" s="152" t="s">
        <v>123</v>
      </c>
      <c r="Y292" s="152" t="s">
        <v>124</v>
      </c>
      <c r="Z292" s="152" t="s">
        <v>125</v>
      </c>
      <c r="AA292" s="152" t="s">
        <v>126</v>
      </c>
      <c r="AB292" s="152" t="s">
        <v>127</v>
      </c>
      <c r="AC292" s="151" t="s">
        <v>128</v>
      </c>
      <c r="AD292" s="394" t="s">
        <v>424</v>
      </c>
      <c r="AE292" s="151" t="s">
        <v>423</v>
      </c>
      <c r="AF292" s="151" t="s">
        <v>129</v>
      </c>
      <c r="AG292" s="151" t="s">
        <v>130</v>
      </c>
      <c r="AH292" s="394" t="s">
        <v>7</v>
      </c>
      <c r="AI292" s="153" t="s">
        <v>131</v>
      </c>
      <c r="AJ292" s="154" t="s">
        <v>132</v>
      </c>
      <c r="AK292" s="154" t="s">
        <v>133</v>
      </c>
      <c r="AL292" s="154" t="s">
        <v>134</v>
      </c>
      <c r="AM292" s="155" t="s">
        <v>135</v>
      </c>
      <c r="AN292" s="394" t="s">
        <v>136</v>
      </c>
      <c r="AO292" s="153" t="s">
        <v>137</v>
      </c>
      <c r="AP292" s="154"/>
      <c r="AQ292" s="232" t="s">
        <v>139</v>
      </c>
      <c r="AR292" s="232" t="s">
        <v>140</v>
      </c>
      <c r="AS292" s="259" t="s">
        <v>141</v>
      </c>
      <c r="AT292" s="394" t="s">
        <v>142</v>
      </c>
      <c r="AU292" s="153" t="s">
        <v>143</v>
      </c>
      <c r="AV292" s="394" t="s">
        <v>144</v>
      </c>
      <c r="AW292" s="329" t="s">
        <v>145</v>
      </c>
      <c r="AX292" s="329" t="s">
        <v>146</v>
      </c>
      <c r="AY292" s="365"/>
      <c r="AZ292" s="156" t="s">
        <v>148</v>
      </c>
      <c r="BA292" s="157" t="s">
        <v>149</v>
      </c>
      <c r="BC292" s="158" t="s">
        <v>150</v>
      </c>
      <c r="BD292" s="158" t="s">
        <v>151</v>
      </c>
      <c r="BE292" s="158" t="s">
        <v>152</v>
      </c>
      <c r="BF292" s="158" t="s">
        <v>153</v>
      </c>
      <c r="BG292" s="158" t="s">
        <v>154</v>
      </c>
      <c r="BH292" s="158" t="s">
        <v>155</v>
      </c>
      <c r="BI292" s="158" t="s">
        <v>156</v>
      </c>
      <c r="BJ292" s="158" t="s">
        <v>157</v>
      </c>
      <c r="BK292" s="158" t="s">
        <v>104</v>
      </c>
      <c r="BL292" s="158" t="s">
        <v>158</v>
      </c>
      <c r="BM292" s="158" t="s">
        <v>159</v>
      </c>
      <c r="BN292" s="158" t="s">
        <v>160</v>
      </c>
      <c r="BP292" s="158" t="s">
        <v>150</v>
      </c>
      <c r="BQ292" s="158" t="s">
        <v>151</v>
      </c>
      <c r="BR292" s="158" t="s">
        <v>152</v>
      </c>
      <c r="BS292" s="158" t="s">
        <v>153</v>
      </c>
      <c r="BT292" s="158" t="s">
        <v>154</v>
      </c>
      <c r="BU292" s="158" t="s">
        <v>155</v>
      </c>
      <c r="BV292" s="158" t="s">
        <v>156</v>
      </c>
      <c r="BW292" s="158" t="s">
        <v>157</v>
      </c>
      <c r="BX292" s="158" t="s">
        <v>104</v>
      </c>
      <c r="BY292" s="158" t="s">
        <v>158</v>
      </c>
      <c r="BZ292" s="158" t="s">
        <v>159</v>
      </c>
      <c r="CA292" s="158" t="s">
        <v>160</v>
      </c>
      <c r="CC292" s="447" t="s">
        <v>150</v>
      </c>
      <c r="CD292" s="447" t="s">
        <v>151</v>
      </c>
      <c r="CE292" s="447" t="s">
        <v>152</v>
      </c>
      <c r="CF292" s="447" t="s">
        <v>153</v>
      </c>
      <c r="CG292" s="447" t="s">
        <v>154</v>
      </c>
      <c r="CH292" s="447" t="s">
        <v>155</v>
      </c>
      <c r="CI292" s="447" t="s">
        <v>156</v>
      </c>
      <c r="CJ292" s="447" t="s">
        <v>157</v>
      </c>
      <c r="CK292" s="447" t="s">
        <v>104</v>
      </c>
      <c r="CL292" s="447" t="s">
        <v>158</v>
      </c>
      <c r="CM292" s="447" t="s">
        <v>159</v>
      </c>
      <c r="CN292" s="447" t="s">
        <v>160</v>
      </c>
      <c r="CP292" s="447" t="s">
        <v>150</v>
      </c>
      <c r="CQ292" s="447" t="s">
        <v>151</v>
      </c>
      <c r="CR292" s="447" t="s">
        <v>152</v>
      </c>
      <c r="CS292" s="447" t="s">
        <v>153</v>
      </c>
      <c r="CT292" s="447" t="s">
        <v>154</v>
      </c>
      <c r="CU292" s="447" t="s">
        <v>155</v>
      </c>
      <c r="CV292" s="447" t="s">
        <v>156</v>
      </c>
      <c r="CW292" s="447" t="s">
        <v>157</v>
      </c>
      <c r="CX292" s="447" t="s">
        <v>104</v>
      </c>
      <c r="CY292" s="447" t="s">
        <v>158</v>
      </c>
      <c r="CZ292" s="447" t="s">
        <v>159</v>
      </c>
      <c r="DA292" s="447" t="s">
        <v>160</v>
      </c>
      <c r="DC292" s="447" t="s">
        <v>150</v>
      </c>
      <c r="DD292" s="447" t="s">
        <v>151</v>
      </c>
      <c r="DE292" s="447" t="s">
        <v>152</v>
      </c>
      <c r="DF292" s="447" t="s">
        <v>153</v>
      </c>
      <c r="DG292" s="447" t="s">
        <v>154</v>
      </c>
      <c r="DH292" s="447" t="s">
        <v>155</v>
      </c>
      <c r="DI292" s="447" t="s">
        <v>156</v>
      </c>
      <c r="DJ292" s="447" t="s">
        <v>157</v>
      </c>
      <c r="DK292" s="447" t="s">
        <v>104</v>
      </c>
      <c r="DL292" s="447" t="s">
        <v>158</v>
      </c>
      <c r="DM292" s="447" t="s">
        <v>159</v>
      </c>
      <c r="DN292" s="447" t="s">
        <v>160</v>
      </c>
      <c r="DP292" s="447" t="s">
        <v>150</v>
      </c>
      <c r="DQ292" s="447" t="s">
        <v>151</v>
      </c>
      <c r="DR292" s="447" t="s">
        <v>152</v>
      </c>
      <c r="DS292" s="447" t="s">
        <v>153</v>
      </c>
      <c r="DT292" s="447" t="s">
        <v>154</v>
      </c>
      <c r="DU292" s="447" t="s">
        <v>155</v>
      </c>
      <c r="DV292" s="447" t="s">
        <v>156</v>
      </c>
      <c r="DW292" s="447" t="s">
        <v>157</v>
      </c>
      <c r="DX292" s="447" t="s">
        <v>104</v>
      </c>
      <c r="DY292" s="447" t="s">
        <v>158</v>
      </c>
      <c r="DZ292" s="447" t="s">
        <v>159</v>
      </c>
      <c r="EA292" s="447" t="s">
        <v>160</v>
      </c>
      <c r="EC292" s="447" t="s">
        <v>150</v>
      </c>
      <c r="ED292" s="447" t="s">
        <v>151</v>
      </c>
      <c r="EE292" s="447" t="s">
        <v>152</v>
      </c>
      <c r="EF292" s="447" t="s">
        <v>153</v>
      </c>
      <c r="EG292" s="447" t="s">
        <v>154</v>
      </c>
      <c r="EH292" s="447" t="s">
        <v>155</v>
      </c>
      <c r="EI292" s="447" t="s">
        <v>156</v>
      </c>
      <c r="EJ292" s="447" t="s">
        <v>157</v>
      </c>
      <c r="EK292" s="447" t="s">
        <v>104</v>
      </c>
      <c r="EL292" s="447" t="s">
        <v>158</v>
      </c>
      <c r="EM292" s="447" t="s">
        <v>159</v>
      </c>
      <c r="EN292" s="447" t="s">
        <v>160</v>
      </c>
      <c r="EP292" s="447" t="s">
        <v>150</v>
      </c>
      <c r="EQ292" s="447" t="s">
        <v>151</v>
      </c>
      <c r="ER292" s="447" t="s">
        <v>152</v>
      </c>
      <c r="ES292" s="447" t="s">
        <v>153</v>
      </c>
      <c r="ET292" s="447" t="s">
        <v>154</v>
      </c>
      <c r="EU292" s="447" t="s">
        <v>155</v>
      </c>
      <c r="EV292" s="447" t="s">
        <v>156</v>
      </c>
      <c r="EW292" s="447" t="s">
        <v>157</v>
      </c>
      <c r="EX292" s="447" t="s">
        <v>104</v>
      </c>
      <c r="EY292" s="447" t="s">
        <v>158</v>
      </c>
      <c r="EZ292" s="447" t="s">
        <v>159</v>
      </c>
      <c r="FA292" s="447" t="s">
        <v>160</v>
      </c>
    </row>
    <row r="293" spans="1:157" ht="26.25" customHeight="1" thickBot="1">
      <c r="B293" s="161" t="s">
        <v>198</v>
      </c>
      <c r="C293" s="1" t="s">
        <v>199</v>
      </c>
      <c r="D293" s="1" t="s">
        <v>161</v>
      </c>
      <c r="E293" s="1" t="s">
        <v>162</v>
      </c>
      <c r="F293" s="1" t="s">
        <v>161</v>
      </c>
      <c r="G293" s="1" t="s">
        <v>161</v>
      </c>
      <c r="H293" s="1" t="s">
        <v>161</v>
      </c>
      <c r="I293" s="1" t="s">
        <v>161</v>
      </c>
      <c r="J293" s="1" t="s">
        <v>161</v>
      </c>
      <c r="K293" s="1" t="s">
        <v>161</v>
      </c>
      <c r="L293" s="1" t="s">
        <v>161</v>
      </c>
      <c r="M293" s="1" t="s">
        <v>161</v>
      </c>
      <c r="N293" s="1" t="s">
        <v>161</v>
      </c>
      <c r="O293" s="1" t="s">
        <v>161</v>
      </c>
      <c r="T293" s="152" t="s">
        <v>163</v>
      </c>
      <c r="U293" s="384"/>
      <c r="V293" s="152" t="s">
        <v>163</v>
      </c>
      <c r="W293" s="335">
        <f>SUM(W294:W298)</f>
        <v>42155.6</v>
      </c>
      <c r="X293" s="335">
        <f t="shared" ref="X293:AC293" si="772">SUM(X294:X298)</f>
        <v>0</v>
      </c>
      <c r="Y293" s="335">
        <f t="shared" si="772"/>
        <v>0</v>
      </c>
      <c r="Z293" s="335">
        <f t="shared" si="772"/>
        <v>0</v>
      </c>
      <c r="AA293" s="335">
        <f t="shared" si="772"/>
        <v>0</v>
      </c>
      <c r="AB293" s="335">
        <f t="shared" si="772"/>
        <v>0</v>
      </c>
      <c r="AC293" s="335">
        <f t="shared" si="772"/>
        <v>0</v>
      </c>
      <c r="AD293" s="335">
        <f>SUM(AD294:AD298)</f>
        <v>42155.6</v>
      </c>
      <c r="AE293" s="335">
        <f>SUM(AE294:AE298)</f>
        <v>1862.8</v>
      </c>
      <c r="AF293" s="335">
        <f>SUM(AF294:AF298)</f>
        <v>39233.159727450002</v>
      </c>
      <c r="AG293" s="335">
        <f>SUM(AG294:AG298)</f>
        <v>1059.6402725500004</v>
      </c>
      <c r="AH293" s="335">
        <f>SUM(AH294:AH298)</f>
        <v>20384.605394270002</v>
      </c>
      <c r="AI293" s="163">
        <f t="shared" ref="AI293:AI298" si="773">+AH293/AD293</f>
        <v>0.48355628657331418</v>
      </c>
      <c r="AJ293" s="220"/>
      <c r="AK293" s="335">
        <f>SUM(AK294:AK298)</f>
        <v>19814.5054757</v>
      </c>
      <c r="AL293" s="335">
        <f>SUM(AL294:AL298)</f>
        <v>570.09991856999864</v>
      </c>
      <c r="AM293" s="166">
        <f t="shared" ref="AM293:AM303" si="774">INDEX(BC293:BN293,MATCH($W$1,$BC$86:$BN$86,0))</f>
        <v>0.47003258109717333</v>
      </c>
      <c r="AN293" s="414">
        <f>SUM(AN294:AN298)</f>
        <v>15692.56770732</v>
      </c>
      <c r="AO293" s="299">
        <f t="shared" ref="AO293:AO298" si="775">+AN293/AD293</f>
        <v>0.3722534540445398</v>
      </c>
      <c r="AP293" s="212"/>
      <c r="AQ293" s="335">
        <f>SUM(AQ294:AQ298)</f>
        <v>14925.436337700001</v>
      </c>
      <c r="AR293" s="335">
        <f>SUM(AR294:AR298)</f>
        <v>767.13136962000021</v>
      </c>
      <c r="AS293" s="166">
        <f t="shared" ref="AS293:AS303" si="776">INDEX(BP293:CA293,MATCH($W$1,$BP$86:$CA$86,0))</f>
        <v>0.35405583926453427</v>
      </c>
      <c r="AT293" s="414">
        <f>SUM(AT294:AT298)</f>
        <v>15692.56770732</v>
      </c>
      <c r="AU293" s="299">
        <f t="shared" ref="AU293:AU298" si="777">+AT293/AD293</f>
        <v>0.3722534540445398</v>
      </c>
      <c r="AV293" s="398">
        <f>SUM(AV294:AV298)</f>
        <v>21770.994605729997</v>
      </c>
      <c r="AW293" s="335">
        <f>SUM(AW294:AW298)</f>
        <v>4692.0376869499987</v>
      </c>
      <c r="AX293" s="337">
        <f>SUM(AX294:AX298)</f>
        <v>26463.03229268</v>
      </c>
      <c r="AY293" s="361"/>
      <c r="AZ293" s="183">
        <f>SUM(AZ294:AZ297)</f>
        <v>14763.936337544601</v>
      </c>
      <c r="BA293" s="168">
        <f>IF(AND(AZ293=0,AN293&gt;AZ293),1,IFERROR(AN293/AZ293,1))</f>
        <v>1.0628986300498937</v>
      </c>
      <c r="BC293" s="466">
        <f>CC293/$AD$293</f>
        <v>0.15712617979580412</v>
      </c>
      <c r="BD293" s="466">
        <f t="shared" ref="BD293:BM293" si="778">CD293/$AD$293</f>
        <v>0.25703594012041103</v>
      </c>
      <c r="BE293" s="466">
        <f t="shared" si="778"/>
        <v>0.31174690562297769</v>
      </c>
      <c r="BF293" s="466">
        <f t="shared" si="778"/>
        <v>0.36382522369554698</v>
      </c>
      <c r="BG293" s="466">
        <f t="shared" si="778"/>
        <v>0.414873276583894</v>
      </c>
      <c r="BH293" s="466">
        <f t="shared" si="778"/>
        <v>0.47003258109717333</v>
      </c>
      <c r="BI293" s="466">
        <f t="shared" si="778"/>
        <v>0.60581506891231518</v>
      </c>
      <c r="BJ293" s="466">
        <f t="shared" si="778"/>
        <v>0.69884834509246696</v>
      </c>
      <c r="BK293" s="466">
        <f t="shared" si="778"/>
        <v>0.75055140654432628</v>
      </c>
      <c r="BL293" s="466">
        <f t="shared" si="778"/>
        <v>0.80127476423203559</v>
      </c>
      <c r="BM293" s="466">
        <f t="shared" si="778"/>
        <v>0.85947638146296101</v>
      </c>
      <c r="BN293" s="466">
        <f>CN293/$AD$293</f>
        <v>1</v>
      </c>
      <c r="BP293" s="466">
        <f>CP293/$AD$293</f>
        <v>3.0357432820313324E-2</v>
      </c>
      <c r="BQ293" s="466">
        <f t="shared" ref="BQ293:CA293" si="779">CQ293/$AD$293</f>
        <v>8.6415937202649229E-2</v>
      </c>
      <c r="BR293" s="466">
        <f t="shared" si="779"/>
        <v>0.15028731880651683</v>
      </c>
      <c r="BS293" s="466">
        <f t="shared" si="779"/>
        <v>0.21731071342882083</v>
      </c>
      <c r="BT293" s="466">
        <f t="shared" si="779"/>
        <v>0.28350681582897652</v>
      </c>
      <c r="BU293" s="466">
        <f t="shared" si="779"/>
        <v>0.35405583926453427</v>
      </c>
      <c r="BV293" s="466">
        <f t="shared" si="779"/>
        <v>0.50279913627228645</v>
      </c>
      <c r="BW293" s="466">
        <f t="shared" si="779"/>
        <v>0.57757788643454255</v>
      </c>
      <c r="BX293" s="466">
        <f t="shared" si="779"/>
        <v>0.65443939665714645</v>
      </c>
      <c r="BY293" s="466">
        <f>CY293/$AD$293</f>
        <v>0.73289915242719839</v>
      </c>
      <c r="BZ293" s="466">
        <f t="shared" si="779"/>
        <v>0.81225737762954386</v>
      </c>
      <c r="CA293" s="466">
        <f t="shared" si="779"/>
        <v>1.0000000000016607</v>
      </c>
      <c r="CC293" s="335">
        <f t="shared" ref="CC293:CN293" si="780">SUM(CC294:CC298)</f>
        <v>6623.7483849999999</v>
      </c>
      <c r="CD293" s="335">
        <f t="shared" si="780"/>
        <v>10835.50427734</v>
      </c>
      <c r="CE293" s="335">
        <f t="shared" si="780"/>
        <v>13141.877854679999</v>
      </c>
      <c r="CF293" s="335">
        <f t="shared" si="780"/>
        <v>15337.27060002</v>
      </c>
      <c r="CG293" s="335">
        <f t="shared" si="780"/>
        <v>17489.231898360002</v>
      </c>
      <c r="CH293" s="335">
        <f t="shared" si="780"/>
        <v>19814.5054757</v>
      </c>
      <c r="CI293" s="335">
        <f t="shared" si="780"/>
        <v>25538.497719039995</v>
      </c>
      <c r="CJ293" s="335">
        <f t="shared" si="780"/>
        <v>29460.371296379999</v>
      </c>
      <c r="CK293" s="335">
        <f t="shared" si="780"/>
        <v>31639.94487372</v>
      </c>
      <c r="CL293" s="335">
        <f t="shared" si="780"/>
        <v>33778.218451059998</v>
      </c>
      <c r="CM293" s="335">
        <f t="shared" si="780"/>
        <v>36231.742546399997</v>
      </c>
      <c r="CN293" s="335">
        <f t="shared" si="780"/>
        <v>42155.6</v>
      </c>
      <c r="CP293" s="335">
        <f t="shared" ref="CP293:DA293" si="781">SUM(CP294:CP298)</f>
        <v>1279.7357950000003</v>
      </c>
      <c r="CQ293" s="335">
        <f t="shared" si="781"/>
        <v>3642.9156823399999</v>
      </c>
      <c r="CR293" s="335">
        <f t="shared" si="781"/>
        <v>6335.4520966800001</v>
      </c>
      <c r="CS293" s="335">
        <f t="shared" si="781"/>
        <v>9160.8635110199994</v>
      </c>
      <c r="CT293" s="335">
        <f t="shared" si="781"/>
        <v>11951.399925360001</v>
      </c>
      <c r="CU293" s="335">
        <f t="shared" si="781"/>
        <v>14925.436337700001</v>
      </c>
      <c r="CV293" s="335">
        <f t="shared" si="781"/>
        <v>21195.799269039999</v>
      </c>
      <c r="CW293" s="335">
        <f t="shared" si="781"/>
        <v>24348.142349380003</v>
      </c>
      <c r="CX293" s="335">
        <f t="shared" si="781"/>
        <v>27588.285429720003</v>
      </c>
      <c r="CY293" s="335">
        <f t="shared" si="781"/>
        <v>30895.803510060003</v>
      </c>
      <c r="CZ293" s="335">
        <f t="shared" si="781"/>
        <v>34241.197108399996</v>
      </c>
      <c r="DA293" s="335">
        <f t="shared" si="781"/>
        <v>42155.600000070001</v>
      </c>
      <c r="DC293" s="335">
        <f t="shared" ref="DC293:DN293" si="782">SUM(DC294:DC298)</f>
        <v>6623748385</v>
      </c>
      <c r="DD293" s="335">
        <f t="shared" si="782"/>
        <v>10835504277.34</v>
      </c>
      <c r="DE293" s="335">
        <f t="shared" si="782"/>
        <v>13141877854.68</v>
      </c>
      <c r="DF293" s="335">
        <f t="shared" si="782"/>
        <v>15337270600.02</v>
      </c>
      <c r="DG293" s="335">
        <f t="shared" si="782"/>
        <v>17489231898.360001</v>
      </c>
      <c r="DH293" s="335">
        <f t="shared" si="782"/>
        <v>19814505475.700001</v>
      </c>
      <c r="DI293" s="335">
        <f t="shared" si="782"/>
        <v>25538497719.040001</v>
      </c>
      <c r="DJ293" s="335">
        <f t="shared" si="782"/>
        <v>29460371296.380001</v>
      </c>
      <c r="DK293" s="335">
        <f t="shared" si="782"/>
        <v>31639944873.720001</v>
      </c>
      <c r="DL293" s="335">
        <f t="shared" si="782"/>
        <v>33778218451.059998</v>
      </c>
      <c r="DM293" s="335">
        <f t="shared" si="782"/>
        <v>36231742546.399994</v>
      </c>
      <c r="DN293" s="335">
        <f t="shared" si="782"/>
        <v>42155600000</v>
      </c>
      <c r="DP293" s="335">
        <f t="shared" ref="DP293:EA293" si="783">SUM(DP294:DP298)</f>
        <v>1279735795</v>
      </c>
      <c r="DQ293" s="335">
        <f t="shared" si="783"/>
        <v>3642915682.3400002</v>
      </c>
      <c r="DR293" s="335">
        <f t="shared" si="783"/>
        <v>6335452096.6800003</v>
      </c>
      <c r="DS293" s="335">
        <f t="shared" si="783"/>
        <v>9160863511.0200005</v>
      </c>
      <c r="DT293" s="335">
        <f t="shared" si="783"/>
        <v>11951399925.360001</v>
      </c>
      <c r="DU293" s="335">
        <f t="shared" si="783"/>
        <v>14925436337.700001</v>
      </c>
      <c r="DV293" s="335">
        <f t="shared" si="783"/>
        <v>21195799269.040001</v>
      </c>
      <c r="DW293" s="335">
        <f t="shared" si="783"/>
        <v>24348142349.380001</v>
      </c>
      <c r="DX293" s="335">
        <f t="shared" si="783"/>
        <v>27588285429.720001</v>
      </c>
      <c r="DY293" s="335">
        <f t="shared" si="783"/>
        <v>30895803510.059998</v>
      </c>
      <c r="DZ293" s="335">
        <f t="shared" si="783"/>
        <v>34241197108.399998</v>
      </c>
      <c r="EA293" s="335">
        <f t="shared" si="783"/>
        <v>42155600000.069992</v>
      </c>
      <c r="EC293" s="454">
        <v>1000000</v>
      </c>
      <c r="ED293" s="455">
        <v>1000000</v>
      </c>
      <c r="EE293" s="455">
        <v>1000000</v>
      </c>
      <c r="EF293" s="455">
        <v>1000000</v>
      </c>
      <c r="EG293" s="455">
        <v>1000000</v>
      </c>
      <c r="EH293" s="455">
        <v>1000000</v>
      </c>
      <c r="EI293" s="455">
        <v>1000000</v>
      </c>
      <c r="EJ293" s="455">
        <v>1000000</v>
      </c>
      <c r="EK293" s="455">
        <v>1000000</v>
      </c>
      <c r="EL293" s="455">
        <v>1000000</v>
      </c>
      <c r="EM293" s="455">
        <v>1000000</v>
      </c>
      <c r="EN293" s="455">
        <v>1000000</v>
      </c>
      <c r="EP293" s="455">
        <v>1000000</v>
      </c>
      <c r="EQ293" s="455">
        <v>1000000</v>
      </c>
      <c r="ER293" s="455">
        <v>1000000</v>
      </c>
      <c r="ES293" s="455">
        <v>1000000</v>
      </c>
      <c r="ET293" s="455">
        <v>1000000</v>
      </c>
      <c r="EU293" s="455">
        <v>1000000</v>
      </c>
      <c r="EV293" s="455">
        <v>1000000</v>
      </c>
      <c r="EW293" s="455">
        <v>1000000</v>
      </c>
      <c r="EX293" s="455">
        <v>1000000</v>
      </c>
      <c r="EY293" s="455">
        <v>1000000</v>
      </c>
      <c r="EZ293" s="455">
        <v>1000000</v>
      </c>
      <c r="FA293" s="455">
        <v>1000000</v>
      </c>
    </row>
    <row r="294" spans="1:157" ht="22.5" customHeight="1">
      <c r="B294" s="161" t="s">
        <v>198</v>
      </c>
      <c r="C294" s="1" t="s">
        <v>199</v>
      </c>
      <c r="D294" s="1" t="s">
        <v>161</v>
      </c>
      <c r="E294" s="1" t="s">
        <v>162</v>
      </c>
      <c r="F294" s="1">
        <v>1</v>
      </c>
      <c r="G294" s="1" t="s">
        <v>161</v>
      </c>
      <c r="H294" s="1" t="s">
        <v>161</v>
      </c>
      <c r="I294" s="1" t="s">
        <v>161</v>
      </c>
      <c r="J294" s="1" t="s">
        <v>161</v>
      </c>
      <c r="K294" s="1" t="s">
        <v>161</v>
      </c>
      <c r="L294" s="1" t="s">
        <v>161</v>
      </c>
      <c r="M294" s="1" t="s">
        <v>161</v>
      </c>
      <c r="N294" s="1" t="s">
        <v>161</v>
      </c>
      <c r="O294" s="1" t="s">
        <v>161</v>
      </c>
      <c r="T294" s="291" t="s">
        <v>206</v>
      </c>
      <c r="U294" s="388"/>
      <c r="V294" s="170" t="s">
        <v>206</v>
      </c>
      <c r="W294" s="334">
        <f>(+SUMIFS('[1]SIIF 30 de Junio 2026'!$P$4:$P$749,'[1]SIIF 30 de Junio 2026'!$A$4:$A$749,$B294,'[1]SIIF 30 de Junio 2026'!$B$4:$B$749,$C294,'[1]SIIF 30 de Junio 2026'!$C$4:$C$749,$D294,'[1]SIIF 30 de Junio 2026'!$D$4:$D$749,$E294,'[1]SIIF 30 de Junio 2026'!$E$4:$E$749,$F294,'[1]SIIF 30 de Junio 2026'!$F$4:$F$749,$G294,'[1]SIIF 30 de Junio 2026'!$G$4:$G$749,$H294,'[1]SIIF 30 de Junio 2026'!$H$4:$H$749,$I294,'[1]SIIF 30 de Junio 2026'!$I$4:$I$749,$J294,'[1]SIIF 30 de Junio 2026'!$J$4:$J$749,$K294,'[1]SIIF 30 de Junio 2026'!$K$4:$K$749,$L294,'[1]SIIF 30 de Junio 2026'!$L$4:$L$749,$M294,'[1]SIIF 30 de Junio 2026'!$M$4:$M$749,$N294,'[1]SIIF 30 de Junio 2026'!$N$4:$N$749,$O294)/1000000)</f>
        <v>30878.5</v>
      </c>
      <c r="X294" s="290">
        <v>0</v>
      </c>
      <c r="Y294" s="334">
        <f>(+SUMIFS('[1]SIIF 30 de Junio 2026'!$R$4:$R$749,'[1]SIIF 30 de Junio 2026'!$A$4:$A$749,$B294,'[1]SIIF 30 de Junio 2026'!$B$4:$B$749,$C294,'[1]SIIF 30 de Junio 2026'!$C$4:$C$749,$D294,'[1]SIIF 30 de Junio 2026'!$D$4:$D$749,$E294,'[1]SIIF 30 de Junio 2026'!$E$4:$E$749,$F294,'[1]SIIF 30 de Junio 2026'!$F$4:$F$749,$G294,'[1]SIIF 30 de Junio 2026'!$G$4:$G$749,$H294,'[1]SIIF 30 de Junio 2026'!$H$4:$H$749,$I294,'[1]SIIF 30 de Junio 2026'!$I$4:$I$749,$J294,'[1]SIIF 30 de Junio 2026'!$J$4:$J$749,$K294,'[1]SIIF 30 de Junio 2026'!$K$4:$K$749,$L294,'[1]SIIF 30 de Junio 2026'!$L$4:$L$749,$M294,'[1]SIIF 30 de Junio 2026'!$M$4:$M$749,$N294,'[1]SIIF 30 de Junio 2026'!$N$4:$N$749,$O294)/1000000)</f>
        <v>0</v>
      </c>
      <c r="Z294" s="290"/>
      <c r="AA294" s="334">
        <f>(+SUMIFS('[1]SIIF 30 de Junio 2026'!$Q$4:$Q$749,'[1]SIIF 30 de Junio 2026'!$A$4:$A$749,$B294,'[1]SIIF 30 de Junio 2026'!$B$4:$B$749,$C294,'[1]SIIF 30 de Junio 2026'!$C$4:$C$749,$D294,'[1]SIIF 30 de Junio 2026'!$D$4:$D$749,$E294,'[1]SIIF 30 de Junio 2026'!$E$4:$E$749,$F294,'[1]SIIF 30 de Junio 2026'!$F$4:$F$749,$G294,'[1]SIIF 30 de Junio 2026'!$G$4:$G$749,$H294,'[1]SIIF 30 de Junio 2026'!$H$4:$H$749,$I294,'[1]SIIF 30 de Junio 2026'!$I$4:$I$749,$J294,'[1]SIIF 30 de Junio 2026'!$J$4:$J$749,$K294,'[1]SIIF 30 de Junio 2026'!$K$4:$K$749,$L294,'[1]SIIF 30 de Junio 2026'!$L$4:$L$749,$M294,'[1]SIIF 30 de Junio 2026'!$M$4:$M$749,$N294,'[1]SIIF 30 de Junio 2026'!$N$4:$N$749,$O294)/1000000)</f>
        <v>0</v>
      </c>
      <c r="AB294" s="290"/>
      <c r="AC294" s="290"/>
      <c r="AD294" s="397">
        <f>W294-Y294+AA294</f>
        <v>30878.5</v>
      </c>
      <c r="AE294" s="334">
        <f>(+SUMIFS('[1]SIIF 30 de Junio 2026'!$T$4:$T$749,'[1]SIIF 30 de Junio 2026'!$A$4:$A$749,$B294,'[1]SIIF 30 de Junio 2026'!$B$4:$B$749,$C294,'[1]SIIF 30 de Junio 2026'!$C$4:$C$749,$D294,'[1]SIIF 30 de Junio 2026'!$D$4:$D$749,$E294,'[1]SIIF 30 de Junio 2026'!$E$4:$E$749,$F294,'[1]SIIF 30 de Junio 2026'!$F$4:$F$749,$G294,'[1]SIIF 30 de Junio 2026'!$G$4:$G$749,$H294,'[1]SIIF 30 de Junio 2026'!$H$4:$H$749,$I294,'[1]SIIF 30 de Junio 2026'!$I$4:$I$749,$J294,'[1]SIIF 30 de Junio 2026'!$J$4:$J$749,$K294,'[1]SIIF 30 de Junio 2026'!$K$4:$K$749,$L294,'[1]SIIF 30 de Junio 2026'!$L$4:$L$749,$M294,'[1]SIIF 30 de Junio 2026'!$M$4:$M$749,$N294,'[1]SIIF 30 de Junio 2026'!$N$4:$N$749,$O294)/1000000)</f>
        <v>1862.8</v>
      </c>
      <c r="AF294" s="334">
        <f>(+SUMIFS('[1]SIIF 30 de Junio 2026'!$U$4:$U$749,'[1]SIIF 30 de Junio 2026'!$A$4:$A$749,$B294,'[1]SIIF 30 de Junio 2026'!$B$4:$B$749,$C294,'[1]SIIF 30 de Junio 2026'!$C$4:$C$749,$D294,'[1]SIIF 30 de Junio 2026'!$D$4:$D$749,$E294,'[1]SIIF 30 de Junio 2026'!$E$4:$E$749,$F294,'[1]SIIF 30 de Junio 2026'!$F$4:$F$749,$G294,'[1]SIIF 30 de Junio 2026'!$G$4:$G$749,$H294,'[1]SIIF 30 de Junio 2026'!$H$4:$H$749,$I294,'[1]SIIF 30 de Junio 2026'!$I$4:$I$749,$J294,'[1]SIIF 30 de Junio 2026'!$J$4:$J$749,$K294,'[1]SIIF 30 de Junio 2026'!$K$4:$K$749,$L294,'[1]SIIF 30 de Junio 2026'!$L$4:$L$749,$M294,'[1]SIIF 30 de Junio 2026'!$M$4:$M$749,$N294,'[1]SIIF 30 de Junio 2026'!$N$4:$N$749,$O294)/1000000)</f>
        <v>29015.7</v>
      </c>
      <c r="AG294" s="334">
        <f t="shared" ref="AG294:AG298" si="784">AD294-AE294-AF294</f>
        <v>0</v>
      </c>
      <c r="AH294" s="397">
        <f>+SUMIFS('[1]SIIF 30 de Junio 2026'!$W$4:$W$749,'[1]SIIF 30 de Junio 2026'!$A$4:$A$749,$B294,'[1]SIIF 30 de Junio 2026'!$B$4:$B$749,$C294,'[1]SIIF 30 de Junio 2026'!$C$4:$C$749,$D294,'[1]SIIF 30 de Junio 2026'!$D$4:$D$749,$E294,'[1]SIIF 30 de Junio 2026'!$E$4:$E$749,$F294,'[1]SIIF 30 de Junio 2026'!$F$4:$F$749,$G294,'[1]SIIF 30 de Junio 2026'!$G$4:$G$749,$H294,'[1]SIIF 30 de Junio 2026'!$H$4:$H$749,$I294,'[1]SIIF 30 de Junio 2026'!$I$4:$I$749,$J294,'[1]SIIF 30 de Junio 2026'!$J$4:$J$749,$K294,'[1]SIIF 30 de Junio 2026'!$K$4:$K$749,$L294,'[1]SIIF 30 de Junio 2026'!$L$4:$L$749,$M294,'[1]SIIF 30 de Junio 2026'!$M$4:$M$749,$N294,'[1]SIIF 30 de Junio 2026'!$N$4:$N$749,$O294)/1000000</f>
        <v>12145.60793384</v>
      </c>
      <c r="AI294" s="173">
        <f t="shared" si="773"/>
        <v>0.39333542542027622</v>
      </c>
      <c r="AJ294" s="212"/>
      <c r="AK294" s="240">
        <f>INDEX(CC294:CN294,MATCH($W$1,$CC$86:$CN$86,0))</f>
        <v>11552.530298350001</v>
      </c>
      <c r="AL294" s="172">
        <f>+AH294-AK294</f>
        <v>593.07763548999901</v>
      </c>
      <c r="AM294" s="166">
        <f t="shared" si="774"/>
        <v>0.37412861046481416</v>
      </c>
      <c r="AN294" s="397">
        <f>+SUMIFS('[1]SIIF 30 de Junio 2026'!$X$4:$X$749,'[1]SIIF 30 de Junio 2026'!$A$4:$A$749,$B294,'[1]SIIF 30 de Junio 2026'!$B$4:$B$749,$C294,'[1]SIIF 30 de Junio 2026'!$C$4:$C$749,$D294,'[1]SIIF 30 de Junio 2026'!$D$4:$D$749,$E294,'[1]SIIF 30 de Junio 2026'!$E$4:$E$749,$F294,'[1]SIIF 30 de Junio 2026'!$F$4:$F$749,$G294,'[1]SIIF 30 de Junio 2026'!$G$4:$G$749,$H294,'[1]SIIF 30 de Junio 2026'!$H$4:$H$749,$I294,'[1]SIIF 30 de Junio 2026'!$I$4:$I$749,$J294,'[1]SIIF 30 de Junio 2026'!$J$4:$J$749,$K294,'[1]SIIF 30 de Junio 2026'!$K$4:$K$749,$L294,'[1]SIIF 30 de Junio 2026'!$L$4:$L$749,$M294,'[1]SIIF 30 de Junio 2026'!$M$4:$M$749,$N294,'[1]SIIF 30 de Junio 2026'!$N$4:$N$749,$O294)/1000000</f>
        <v>12142.478315840001</v>
      </c>
      <c r="AO294" s="173">
        <f t="shared" si="775"/>
        <v>0.39323407276389721</v>
      </c>
      <c r="AP294" s="212"/>
      <c r="AQ294" s="240">
        <f>INDEX(CP294:DA294,MATCH($W$1,$CP$86:$DA$86,0))</f>
        <v>11552.530298350001</v>
      </c>
      <c r="AR294" s="172">
        <f>+AN294-AQ294</f>
        <v>589.94801748999998</v>
      </c>
      <c r="AS294" s="166">
        <f t="shared" si="776"/>
        <v>0.37412861047208379</v>
      </c>
      <c r="AT294" s="397">
        <f>+SUMIFS('[1]SIIF 30 de Junio 2026'!$Z$4:$Z$749,'[1]SIIF 30 de Junio 2026'!$A$4:$A$749,$B294,'[1]SIIF 30 de Junio 2026'!$B$4:$B$749,$C294,'[1]SIIF 30 de Junio 2026'!$C$4:$C$749,$D294,'[1]SIIF 30 de Junio 2026'!$D$4:$D$749,$E294,'[1]SIIF 30 de Junio 2026'!$E$4:$E$749,$F294,'[1]SIIF 30 de Junio 2026'!$F$4:$F$749,$G294,'[1]SIIF 30 de Junio 2026'!$G$4:$G$749,$H294,'[1]SIIF 30 de Junio 2026'!$H$4:$H$749,$I294,'[1]SIIF 30 de Junio 2026'!$I$4:$I$749,$J294,'[1]SIIF 30 de Junio 2026'!$J$4:$J$749,$K294,'[1]SIIF 30 de Junio 2026'!$K$4:$K$749,$L294,'[1]SIIF 30 de Junio 2026'!$L$4:$L$749,$M294,'[1]SIIF 30 de Junio 2026'!$M$4:$M$749,$N294,'[1]SIIF 30 de Junio 2026'!$N$4:$N$749,$O294)/1000000</f>
        <v>12142.478315840001</v>
      </c>
      <c r="AU294" s="173">
        <f t="shared" si="777"/>
        <v>0.39323407276389721</v>
      </c>
      <c r="AV294" s="397">
        <f>+AD294-AH294</f>
        <v>18732.892066159999</v>
      </c>
      <c r="AW294" s="332">
        <f>+AH294-AN294</f>
        <v>3.1296179999990272</v>
      </c>
      <c r="AX294" s="333">
        <f t="shared" ref="AX294:AX301" si="785">+AD294-AN294</f>
        <v>18736.021684159998</v>
      </c>
      <c r="AY294" s="366"/>
      <c r="AZ294" s="186">
        <f>AD294*AS294</f>
        <v>11552.530298462239</v>
      </c>
      <c r="BA294" s="168">
        <f>IF(AND(AZ294=0,AN294&gt;AZ294),1,IFERROR(AN294/AZ294,1))</f>
        <v>1.0510665630936531</v>
      </c>
      <c r="BC294" s="252">
        <v>4.0795277134179499E-2</v>
      </c>
      <c r="BD294" s="246">
        <v>0.10746194380030642</v>
      </c>
      <c r="BE294" s="246">
        <v>0.17412861046643335</v>
      </c>
      <c r="BF294" s="246">
        <v>0.2407952771325603</v>
      </c>
      <c r="BG294" s="246">
        <v>0.30746194379868719</v>
      </c>
      <c r="BH294" s="246">
        <v>0.37412861046481416</v>
      </c>
      <c r="BI294" s="246">
        <v>0.55373097190128673</v>
      </c>
      <c r="BJ294" s="246">
        <v>0.62039763856741381</v>
      </c>
      <c r="BK294" s="246">
        <v>0.68706430523354067</v>
      </c>
      <c r="BL294" s="246">
        <v>0.75373097189966753</v>
      </c>
      <c r="BM294" s="246">
        <v>0.8203976385657944</v>
      </c>
      <c r="BN294" s="246">
        <v>1</v>
      </c>
      <c r="BP294" s="246">
        <v>4.0795277134972191E-2</v>
      </c>
      <c r="BQ294" s="246">
        <v>0.10746194380239452</v>
      </c>
      <c r="BR294" s="246">
        <v>0.17412861046981684</v>
      </c>
      <c r="BS294" s="246">
        <v>0.24079527713723917</v>
      </c>
      <c r="BT294" s="246">
        <v>0.30746194380466146</v>
      </c>
      <c r="BU294" s="246">
        <v>0.37412861047208379</v>
      </c>
      <c r="BV294" s="246">
        <v>0.55373097191204634</v>
      </c>
      <c r="BW294" s="246">
        <v>0.62039763857946872</v>
      </c>
      <c r="BX294" s="246">
        <v>0.68706430524689099</v>
      </c>
      <c r="BY294" s="246">
        <v>0.75373097191431315</v>
      </c>
      <c r="BZ294" s="246">
        <v>0.82039763858173542</v>
      </c>
      <c r="CA294" s="246">
        <v>1</v>
      </c>
      <c r="CC294" s="452">
        <f t="shared" ref="CC294:CN298" si="786">DC294/EC294</f>
        <v>1259.6969650000001</v>
      </c>
      <c r="CD294" s="452">
        <f t="shared" si="786"/>
        <v>3318.26363167</v>
      </c>
      <c r="CE294" s="452">
        <f t="shared" si="786"/>
        <v>5376.8302983399999</v>
      </c>
      <c r="CF294" s="452">
        <f t="shared" si="786"/>
        <v>7435.3969650099998</v>
      </c>
      <c r="CG294" s="452">
        <f t="shared" si="786"/>
        <v>9493.9636316800006</v>
      </c>
      <c r="CH294" s="452">
        <f t="shared" si="786"/>
        <v>11552.530298350001</v>
      </c>
      <c r="CI294" s="452">
        <f t="shared" si="786"/>
        <v>17098.381816019999</v>
      </c>
      <c r="CJ294" s="452">
        <f t="shared" si="786"/>
        <v>19156.948482690001</v>
      </c>
      <c r="CK294" s="452">
        <f t="shared" si="786"/>
        <v>21215.515149360002</v>
      </c>
      <c r="CL294" s="452">
        <f t="shared" si="786"/>
        <v>23274.08181603</v>
      </c>
      <c r="CM294" s="452">
        <f t="shared" si="786"/>
        <v>25332.648482699999</v>
      </c>
      <c r="CN294" s="452">
        <f t="shared" si="786"/>
        <v>30878.500000299995</v>
      </c>
      <c r="CP294" s="453">
        <f t="shared" ref="CP294:DA298" si="787">DP294/EP294</f>
        <v>1259.6969650000001</v>
      </c>
      <c r="CQ294" s="453">
        <f t="shared" si="787"/>
        <v>3318.26363167</v>
      </c>
      <c r="CR294" s="453">
        <f t="shared" si="787"/>
        <v>5376.8302983399999</v>
      </c>
      <c r="CS294" s="453">
        <f t="shared" si="787"/>
        <v>7435.3969650099998</v>
      </c>
      <c r="CT294" s="453">
        <f t="shared" si="787"/>
        <v>9493.9636316800006</v>
      </c>
      <c r="CU294" s="453">
        <f t="shared" si="787"/>
        <v>11552.530298350001</v>
      </c>
      <c r="CV294" s="453">
        <f t="shared" si="787"/>
        <v>17098.381816019999</v>
      </c>
      <c r="CW294" s="453">
        <f t="shared" si="787"/>
        <v>19156.948482690001</v>
      </c>
      <c r="CX294" s="453">
        <f t="shared" si="787"/>
        <v>21215.515149360002</v>
      </c>
      <c r="CY294" s="453">
        <f t="shared" si="787"/>
        <v>23274.08181603</v>
      </c>
      <c r="CZ294" s="453">
        <f t="shared" si="787"/>
        <v>25332.648482699999</v>
      </c>
      <c r="DA294" s="453">
        <f t="shared" si="787"/>
        <v>30878.499999699998</v>
      </c>
      <c r="DC294" s="452">
        <v>1259696965</v>
      </c>
      <c r="DD294" s="453">
        <v>3318263631.6700001</v>
      </c>
      <c r="DE294" s="453">
        <v>5376830298.3400002</v>
      </c>
      <c r="DF294" s="453">
        <v>7435396965.0100002</v>
      </c>
      <c r="DG294" s="453">
        <v>9493963631.6800003</v>
      </c>
      <c r="DH294" s="453">
        <v>11552530298.35</v>
      </c>
      <c r="DI294" s="453">
        <v>17098381816.02</v>
      </c>
      <c r="DJ294" s="453">
        <v>19156948482.690002</v>
      </c>
      <c r="DK294" s="453">
        <v>21215515149.360001</v>
      </c>
      <c r="DL294" s="453">
        <v>23274081816.029999</v>
      </c>
      <c r="DM294" s="453">
        <v>25332648482.699997</v>
      </c>
      <c r="DN294" s="453">
        <v>30878500000.299995</v>
      </c>
      <c r="DP294" s="453">
        <v>1259696965</v>
      </c>
      <c r="DQ294" s="453">
        <v>3318263631.6700001</v>
      </c>
      <c r="DR294" s="453">
        <v>5376830298.3400002</v>
      </c>
      <c r="DS294" s="453">
        <v>7435396965.0100002</v>
      </c>
      <c r="DT294" s="453">
        <v>9493963631.6800003</v>
      </c>
      <c r="DU294" s="453">
        <v>11552530298.35</v>
      </c>
      <c r="DV294" s="453">
        <v>17098381816.02</v>
      </c>
      <c r="DW294" s="453">
        <v>19156948482.690002</v>
      </c>
      <c r="DX294" s="453">
        <v>21215515149.360001</v>
      </c>
      <c r="DY294" s="453">
        <v>23274081816.029999</v>
      </c>
      <c r="DZ294" s="453">
        <v>25332648482.699997</v>
      </c>
      <c r="EA294" s="453">
        <v>30878499999.699997</v>
      </c>
      <c r="EC294" s="452">
        <v>1000000</v>
      </c>
      <c r="ED294" s="453">
        <v>1000000</v>
      </c>
      <c r="EE294" s="453">
        <v>1000000</v>
      </c>
      <c r="EF294" s="453">
        <v>1000000</v>
      </c>
      <c r="EG294" s="453">
        <v>1000000</v>
      </c>
      <c r="EH294" s="453">
        <v>1000000</v>
      </c>
      <c r="EI294" s="453">
        <v>1000000</v>
      </c>
      <c r="EJ294" s="453">
        <v>1000000</v>
      </c>
      <c r="EK294" s="453">
        <v>1000000</v>
      </c>
      <c r="EL294" s="453">
        <v>1000000</v>
      </c>
      <c r="EM294" s="453">
        <v>1000000</v>
      </c>
      <c r="EN294" s="453">
        <v>1000000</v>
      </c>
      <c r="EP294" s="453">
        <v>1000000</v>
      </c>
      <c r="EQ294" s="453">
        <v>1000000</v>
      </c>
      <c r="ER294" s="453">
        <v>1000000</v>
      </c>
      <c r="ES294" s="453">
        <v>1000000</v>
      </c>
      <c r="ET294" s="453">
        <v>1000000</v>
      </c>
      <c r="EU294" s="453">
        <v>1000000</v>
      </c>
      <c r="EV294" s="453">
        <v>1000000</v>
      </c>
      <c r="EW294" s="453">
        <v>1000000</v>
      </c>
      <c r="EX294" s="453">
        <v>1000000</v>
      </c>
      <c r="EY294" s="453">
        <v>1000000</v>
      </c>
      <c r="EZ294" s="453">
        <v>1000000</v>
      </c>
      <c r="FA294" s="453">
        <v>1000000</v>
      </c>
    </row>
    <row r="295" spans="1:157" ht="22.5" customHeight="1">
      <c r="B295" s="161" t="s">
        <v>198</v>
      </c>
      <c r="C295" s="1" t="s">
        <v>199</v>
      </c>
      <c r="D295" s="1" t="s">
        <v>161</v>
      </c>
      <c r="E295" s="1" t="s">
        <v>162</v>
      </c>
      <c r="F295" s="1">
        <v>2</v>
      </c>
      <c r="G295" s="1" t="s">
        <v>161</v>
      </c>
      <c r="H295" s="1" t="s">
        <v>161</v>
      </c>
      <c r="I295" s="1" t="s">
        <v>161</v>
      </c>
      <c r="J295" s="1" t="s">
        <v>161</v>
      </c>
      <c r="K295" s="1" t="s">
        <v>161</v>
      </c>
      <c r="L295" s="1" t="s">
        <v>161</v>
      </c>
      <c r="M295" s="1" t="s">
        <v>161</v>
      </c>
      <c r="N295" s="1" t="s">
        <v>161</v>
      </c>
      <c r="O295" s="1" t="s">
        <v>161</v>
      </c>
      <c r="T295" s="170" t="s">
        <v>165</v>
      </c>
      <c r="U295" s="389"/>
      <c r="V295" s="170" t="s">
        <v>165</v>
      </c>
      <c r="W295" s="334">
        <f>(+SUMIFS('[1]SIIF 30 de Junio 2026'!$P$4:$P$749,'[1]SIIF 30 de Junio 2026'!$A$4:$A$749,$B295,'[1]SIIF 30 de Junio 2026'!$B$4:$B$749,$C295,'[1]SIIF 30 de Junio 2026'!$C$4:$C$749,$D295,'[1]SIIF 30 de Junio 2026'!$D$4:$D$749,$E295,'[1]SIIF 30 de Junio 2026'!$E$4:$E$749,$F295,'[1]SIIF 30 de Junio 2026'!$F$4:$F$749,$G295,'[1]SIIF 30 de Junio 2026'!$G$4:$G$749,$H295,'[1]SIIF 30 de Junio 2026'!$H$4:$H$749,$I295,'[1]SIIF 30 de Junio 2026'!$I$4:$I$749,$J295,'[1]SIIF 30 de Junio 2026'!$J$4:$J$749,$K295,'[1]SIIF 30 de Junio 2026'!$K$4:$K$749,$L295,'[1]SIIF 30 de Junio 2026'!$L$4:$L$749,$M295,'[1]SIIF 30 de Junio 2026'!$M$4:$M$749,$N295,'[1]SIIF 30 de Junio 2026'!$N$4:$N$749,$O295)/1000000)</f>
        <v>3000</v>
      </c>
      <c r="X295" s="290">
        <v>0</v>
      </c>
      <c r="Y295" s="334">
        <f>(+SUMIFS('[1]SIIF 30 de Junio 2026'!$R$4:$R$749,'[1]SIIF 30 de Junio 2026'!$A$4:$A$749,$B295,'[1]SIIF 30 de Junio 2026'!$B$4:$B$749,$C295,'[1]SIIF 30 de Junio 2026'!$C$4:$C$749,$D295,'[1]SIIF 30 de Junio 2026'!$D$4:$D$749,$E295,'[1]SIIF 30 de Junio 2026'!$E$4:$E$749,$F295,'[1]SIIF 30 de Junio 2026'!$F$4:$F$749,$G295,'[1]SIIF 30 de Junio 2026'!$G$4:$G$749,$H295,'[1]SIIF 30 de Junio 2026'!$H$4:$H$749,$I295,'[1]SIIF 30 de Junio 2026'!$I$4:$I$749,$J295,'[1]SIIF 30 de Junio 2026'!$J$4:$J$749,$K295,'[1]SIIF 30 de Junio 2026'!$K$4:$K$749,$L295,'[1]SIIF 30 de Junio 2026'!$L$4:$L$749,$M295,'[1]SIIF 30 de Junio 2026'!$M$4:$M$749,$N295,'[1]SIIF 30 de Junio 2026'!$N$4:$N$749,$O295)/1000000)</f>
        <v>0</v>
      </c>
      <c r="Z295" s="290"/>
      <c r="AA295" s="334">
        <f>(+SUMIFS('[1]SIIF 30 de Junio 2026'!$Q$4:$Q$749,'[1]SIIF 30 de Junio 2026'!$A$4:$A$749,$B295,'[1]SIIF 30 de Junio 2026'!$B$4:$B$749,$C295,'[1]SIIF 30 de Junio 2026'!$C$4:$C$749,$D295,'[1]SIIF 30 de Junio 2026'!$D$4:$D$749,$E295,'[1]SIIF 30 de Junio 2026'!$E$4:$E$749,$F295,'[1]SIIF 30 de Junio 2026'!$F$4:$F$749,$G295,'[1]SIIF 30 de Junio 2026'!$G$4:$G$749,$H295,'[1]SIIF 30 de Junio 2026'!$H$4:$H$749,$I295,'[1]SIIF 30 de Junio 2026'!$I$4:$I$749,$J295,'[1]SIIF 30 de Junio 2026'!$J$4:$J$749,$K295,'[1]SIIF 30 de Junio 2026'!$K$4:$K$749,$L295,'[1]SIIF 30 de Junio 2026'!$L$4:$L$749,$M295,'[1]SIIF 30 de Junio 2026'!$M$4:$M$749,$N295,'[1]SIIF 30 de Junio 2026'!$N$4:$N$749,$O295)/1000000)</f>
        <v>0</v>
      </c>
      <c r="AB295" s="290"/>
      <c r="AC295" s="290"/>
      <c r="AD295" s="397">
        <f>W295-Y295+AA295</f>
        <v>3000</v>
      </c>
      <c r="AE295" s="334">
        <f>(+SUMIFS('[1]SIIF 30 de Junio 2026'!$T$4:$T$749,'[1]SIIF 30 de Junio 2026'!$A$4:$A$749,$B295,'[1]SIIF 30 de Junio 2026'!$B$4:$B$749,$C295,'[1]SIIF 30 de Junio 2026'!$C$4:$C$749,$D295,'[1]SIIF 30 de Junio 2026'!$D$4:$D$749,$E295,'[1]SIIF 30 de Junio 2026'!$E$4:$E$749,$F295,'[1]SIIF 30 de Junio 2026'!$F$4:$F$749,$G295,'[1]SIIF 30 de Junio 2026'!$G$4:$G$749,$H295,'[1]SIIF 30 de Junio 2026'!$H$4:$H$749,$I295,'[1]SIIF 30 de Junio 2026'!$I$4:$I$749,$J295,'[1]SIIF 30 de Junio 2026'!$J$4:$J$749,$K295,'[1]SIIF 30 de Junio 2026'!$K$4:$K$749,$L295,'[1]SIIF 30 de Junio 2026'!$L$4:$L$749,$M295,'[1]SIIF 30 de Junio 2026'!$M$4:$M$749,$N295,'[1]SIIF 30 de Junio 2026'!$N$4:$N$749,$O295)/1000000)</f>
        <v>0</v>
      </c>
      <c r="AF295" s="334">
        <f>(+SUMIFS('[1]SIIF 30 de Junio 2026'!$U$4:$U$749,'[1]SIIF 30 de Junio 2026'!$A$4:$A$749,$B295,'[1]SIIF 30 de Junio 2026'!$B$4:$B$749,$C295,'[1]SIIF 30 de Junio 2026'!$C$4:$C$749,$D295,'[1]SIIF 30 de Junio 2026'!$D$4:$D$749,$E295,'[1]SIIF 30 de Junio 2026'!$E$4:$E$749,$F295,'[1]SIIF 30 de Junio 2026'!$F$4:$F$749,$G295,'[1]SIIF 30 de Junio 2026'!$G$4:$G$749,$H295,'[1]SIIF 30 de Junio 2026'!$H$4:$H$749,$I295,'[1]SIIF 30 de Junio 2026'!$I$4:$I$749,$J295,'[1]SIIF 30 de Junio 2026'!$J$4:$J$749,$K295,'[1]SIIF 30 de Junio 2026'!$K$4:$K$749,$L295,'[1]SIIF 30 de Junio 2026'!$L$4:$L$749,$M295,'[1]SIIF 30 de Junio 2026'!$M$4:$M$749,$N295,'[1]SIIF 30 de Junio 2026'!$N$4:$N$749,$O295)/1000000)</f>
        <v>2775.7452561199998</v>
      </c>
      <c r="AG295" s="334">
        <f t="shared" si="784"/>
        <v>224.25474388000021</v>
      </c>
      <c r="AH295" s="397">
        <f>+SUMIFS('[1]SIIF 30 de Junio 2026'!$W$4:$W$749,'[1]SIIF 30 de Junio 2026'!$A$4:$A$749,$B295,'[1]SIIF 30 de Junio 2026'!$B$4:$B$749,$C295,'[1]SIIF 30 de Junio 2026'!$C$4:$C$749,$D295,'[1]SIIF 30 de Junio 2026'!$D$4:$D$749,$E295,'[1]SIIF 30 de Junio 2026'!$E$4:$E$749,$F295,'[1]SIIF 30 de Junio 2026'!$F$4:$F$749,$G295,'[1]SIIF 30 de Junio 2026'!$G$4:$G$749,$H295,'[1]SIIF 30 de Junio 2026'!$H$4:$H$749,$I295,'[1]SIIF 30 de Junio 2026'!$I$4:$I$749,$J295,'[1]SIIF 30 de Junio 2026'!$J$4:$J$749,$K295,'[1]SIIF 30 de Junio 2026'!$K$4:$K$749,$L295,'[1]SIIF 30 de Junio 2026'!$L$4:$L$749,$M295,'[1]SIIF 30 de Junio 2026'!$M$4:$M$749,$N295,'[1]SIIF 30 de Junio 2026'!$N$4:$N$749,$O295)/1000000</f>
        <v>1924.6218841</v>
      </c>
      <c r="AI295" s="173">
        <f t="shared" si="773"/>
        <v>0.64154062803333334</v>
      </c>
      <c r="AJ295" s="212"/>
      <c r="AK295" s="240">
        <f>INDEX(CC295:CN295,MATCH($W$1,$CC$86:$CN$86,0))</f>
        <v>2008.259665</v>
      </c>
      <c r="AL295" s="172">
        <f t="shared" ref="AL295:AL301" si="788">+AH295-AK295</f>
        <v>-83.637780900000052</v>
      </c>
      <c r="AM295" s="166">
        <f t="shared" si="774"/>
        <v>0.66941988833333332</v>
      </c>
      <c r="AN295" s="397">
        <f>+SUMIFS('[1]SIIF 30 de Junio 2026'!$X$4:$X$749,'[1]SIIF 30 de Junio 2026'!$A$4:$A$749,$B295,'[1]SIIF 30 de Junio 2026'!$B$4:$B$749,$C295,'[1]SIIF 30 de Junio 2026'!$C$4:$C$749,$D295,'[1]SIIF 30 de Junio 2026'!$D$4:$D$749,$E295,'[1]SIIF 30 de Junio 2026'!$E$4:$E$749,$F295,'[1]SIIF 30 de Junio 2026'!$F$4:$F$749,$G295,'[1]SIIF 30 de Junio 2026'!$G$4:$G$749,$H295,'[1]SIIF 30 de Junio 2026'!$H$4:$H$749,$I295,'[1]SIIF 30 de Junio 2026'!$I$4:$I$749,$J295,'[1]SIIF 30 de Junio 2026'!$J$4:$J$749,$K295,'[1]SIIF 30 de Junio 2026'!$K$4:$K$749,$L295,'[1]SIIF 30 de Junio 2026'!$L$4:$L$749,$M295,'[1]SIIF 30 de Junio 2026'!$M$4:$M$749,$N295,'[1]SIIF 30 de Junio 2026'!$N$4:$N$749,$O295)/1000000</f>
        <v>721.09000715000002</v>
      </c>
      <c r="AO295" s="173">
        <f t="shared" si="775"/>
        <v>0.24036333571666668</v>
      </c>
      <c r="AP295" s="212"/>
      <c r="AQ295" s="240">
        <f>INDEX(CP295:DA295,MATCH($W$1,$CP$86:$DA$86,0))</f>
        <v>997.75969499999997</v>
      </c>
      <c r="AR295" s="172">
        <f t="shared" ref="AR295:AR301" si="789">+AN295-AQ295</f>
        <v>-276.66968784999995</v>
      </c>
      <c r="AS295" s="166">
        <f t="shared" si="776"/>
        <v>0.332586565</v>
      </c>
      <c r="AT295" s="397">
        <f>+SUMIFS('[1]SIIF 30 de Junio 2026'!$Z$4:$Z$749,'[1]SIIF 30 de Junio 2026'!$A$4:$A$749,$B295,'[1]SIIF 30 de Junio 2026'!$B$4:$B$749,$C295,'[1]SIIF 30 de Junio 2026'!$C$4:$C$749,$D295,'[1]SIIF 30 de Junio 2026'!$D$4:$D$749,$E295,'[1]SIIF 30 de Junio 2026'!$E$4:$E$749,$F295,'[1]SIIF 30 de Junio 2026'!$F$4:$F$749,$G295,'[1]SIIF 30 de Junio 2026'!$G$4:$G$749,$H295,'[1]SIIF 30 de Junio 2026'!$H$4:$H$749,$I295,'[1]SIIF 30 de Junio 2026'!$I$4:$I$749,$J295,'[1]SIIF 30 de Junio 2026'!$J$4:$J$749,$K295,'[1]SIIF 30 de Junio 2026'!$K$4:$K$749,$L295,'[1]SIIF 30 de Junio 2026'!$L$4:$L$749,$M295,'[1]SIIF 30 de Junio 2026'!$M$4:$M$749,$N295,'[1]SIIF 30 de Junio 2026'!$N$4:$N$749,$O295)/1000000</f>
        <v>721.09000715000002</v>
      </c>
      <c r="AU295" s="173">
        <f t="shared" si="777"/>
        <v>0.24036333571666668</v>
      </c>
      <c r="AV295" s="397">
        <f>+AD295-AH295</f>
        <v>1075.3781159</v>
      </c>
      <c r="AW295" s="332">
        <f>+AH295-AN295</f>
        <v>1203.53187695</v>
      </c>
      <c r="AX295" s="333">
        <f t="shared" si="785"/>
        <v>2278.90999285</v>
      </c>
      <c r="AY295" s="366"/>
      <c r="AZ295" s="186">
        <f>AD295*AS295</f>
        <v>997.75969499999997</v>
      </c>
      <c r="BA295" s="168">
        <f>IF(AND(AZ295=0,AN295&gt;AZ295),1,IFERROR(AN295/AZ295,1))</f>
        <v>0.72270909595120503</v>
      </c>
      <c r="BC295" s="252">
        <v>0.26458034133333336</v>
      </c>
      <c r="BD295" s="246">
        <v>0.57642101999999995</v>
      </c>
      <c r="BE295" s="246">
        <v>0.59846759366666669</v>
      </c>
      <c r="BF295" s="246">
        <v>0.622330834</v>
      </c>
      <c r="BG295" s="246">
        <v>0.64757331466666668</v>
      </c>
      <c r="BH295" s="246">
        <v>0.66941988833333332</v>
      </c>
      <c r="BI295" s="246">
        <v>0.68976712866666667</v>
      </c>
      <c r="BJ295" s="246">
        <v>0.90498036900000001</v>
      </c>
      <c r="BK295" s="246">
        <v>0.93942694266666671</v>
      </c>
      <c r="BL295" s="246">
        <v>0.96010684966666671</v>
      </c>
      <c r="BM295" s="246">
        <v>0.98055342333333328</v>
      </c>
      <c r="BN295" s="246">
        <v>1</v>
      </c>
      <c r="BP295" s="246">
        <v>4.9094780000000001E-3</v>
      </c>
      <c r="BQ295" s="246">
        <v>6.722482166666667E-2</v>
      </c>
      <c r="BR295" s="246">
        <v>0.13065900766666666</v>
      </c>
      <c r="BS295" s="246">
        <v>0.20571819366666666</v>
      </c>
      <c r="BT295" s="246">
        <v>0.26915237966666666</v>
      </c>
      <c r="BU295" s="246">
        <v>0.332586565</v>
      </c>
      <c r="BV295" s="246">
        <v>0.39353463966666669</v>
      </c>
      <c r="BW295" s="246">
        <v>0.57757104766666667</v>
      </c>
      <c r="BX295" s="246">
        <v>0.66094078899999997</v>
      </c>
      <c r="BY295" s="246">
        <v>0.76676886366666663</v>
      </c>
      <c r="BZ295" s="246">
        <v>0.87990527166666666</v>
      </c>
      <c r="CA295" s="246">
        <v>1</v>
      </c>
      <c r="CC295" s="452">
        <f t="shared" si="786"/>
        <v>793.74102400000004</v>
      </c>
      <c r="CD295" s="452">
        <f t="shared" si="786"/>
        <v>1729.26306</v>
      </c>
      <c r="CE295" s="452">
        <f t="shared" si="786"/>
        <v>1795.402781</v>
      </c>
      <c r="CF295" s="452">
        <f t="shared" si="786"/>
        <v>1866.9925020000001</v>
      </c>
      <c r="CG295" s="452">
        <f t="shared" si="786"/>
        <v>1942.7199439999999</v>
      </c>
      <c r="CH295" s="452">
        <f t="shared" si="786"/>
        <v>2008.259665</v>
      </c>
      <c r="CI295" s="452">
        <f t="shared" si="786"/>
        <v>2069.3013860000001</v>
      </c>
      <c r="CJ295" s="452">
        <f t="shared" si="786"/>
        <v>2714.9411070000001</v>
      </c>
      <c r="CK295" s="452">
        <f t="shared" si="786"/>
        <v>2818.2808279999999</v>
      </c>
      <c r="CL295" s="452">
        <f t="shared" si="786"/>
        <v>2880.320549</v>
      </c>
      <c r="CM295" s="452">
        <f t="shared" si="786"/>
        <v>2941.6602699999999</v>
      </c>
      <c r="CN295" s="452">
        <f t="shared" si="786"/>
        <v>3000</v>
      </c>
      <c r="CP295" s="453">
        <f t="shared" si="787"/>
        <v>14.728434</v>
      </c>
      <c r="CQ295" s="453">
        <f t="shared" si="787"/>
        <v>201.674465</v>
      </c>
      <c r="CR295" s="453">
        <f t="shared" si="787"/>
        <v>391.97702299999997</v>
      </c>
      <c r="CS295" s="453">
        <f t="shared" si="787"/>
        <v>617.15458100000001</v>
      </c>
      <c r="CT295" s="453">
        <f t="shared" si="787"/>
        <v>807.45713899999998</v>
      </c>
      <c r="CU295" s="453">
        <f t="shared" si="787"/>
        <v>997.75969499999997</v>
      </c>
      <c r="CV295" s="453">
        <f t="shared" si="787"/>
        <v>1180.6039189999999</v>
      </c>
      <c r="CW295" s="453">
        <f t="shared" si="787"/>
        <v>1732.7131429999999</v>
      </c>
      <c r="CX295" s="453">
        <f t="shared" si="787"/>
        <v>1982.822367</v>
      </c>
      <c r="CY295" s="453">
        <f t="shared" si="787"/>
        <v>2300.306591</v>
      </c>
      <c r="CZ295" s="453">
        <f t="shared" si="787"/>
        <v>2639.715815</v>
      </c>
      <c r="DA295" s="453">
        <f t="shared" si="787"/>
        <v>3000</v>
      </c>
      <c r="DC295" s="452">
        <v>793741024</v>
      </c>
      <c r="DD295" s="453">
        <v>1729263060</v>
      </c>
      <c r="DE295" s="453">
        <v>1795402781</v>
      </c>
      <c r="DF295" s="453">
        <v>1866992502</v>
      </c>
      <c r="DG295" s="453">
        <v>1942719944</v>
      </c>
      <c r="DH295" s="453">
        <v>2008259665</v>
      </c>
      <c r="DI295" s="453">
        <v>2069301386</v>
      </c>
      <c r="DJ295" s="453">
        <v>2714941107</v>
      </c>
      <c r="DK295" s="453">
        <v>2818280828</v>
      </c>
      <c r="DL295" s="453">
        <v>2880320549</v>
      </c>
      <c r="DM295" s="453">
        <v>2941660270</v>
      </c>
      <c r="DN295" s="453">
        <v>3000000000</v>
      </c>
      <c r="DP295" s="453">
        <v>14728434</v>
      </c>
      <c r="DQ295" s="453">
        <v>201674465</v>
      </c>
      <c r="DR295" s="453">
        <v>391977023</v>
      </c>
      <c r="DS295" s="453">
        <v>617154581</v>
      </c>
      <c r="DT295" s="453">
        <v>807457139</v>
      </c>
      <c r="DU295" s="453">
        <v>997759695</v>
      </c>
      <c r="DV295" s="453">
        <v>1180603919</v>
      </c>
      <c r="DW295" s="453">
        <v>1732713143</v>
      </c>
      <c r="DX295" s="453">
        <v>1982822367</v>
      </c>
      <c r="DY295" s="453">
        <v>2300306591</v>
      </c>
      <c r="DZ295" s="453">
        <v>2639715815</v>
      </c>
      <c r="EA295" s="453">
        <v>3000000000</v>
      </c>
      <c r="EC295" s="452">
        <v>1000000</v>
      </c>
      <c r="ED295" s="453">
        <v>1000000</v>
      </c>
      <c r="EE295" s="453">
        <v>1000000</v>
      </c>
      <c r="EF295" s="453">
        <v>1000000</v>
      </c>
      <c r="EG295" s="453">
        <v>1000000</v>
      </c>
      <c r="EH295" s="453">
        <v>1000000</v>
      </c>
      <c r="EI295" s="453">
        <v>1000000</v>
      </c>
      <c r="EJ295" s="453">
        <v>1000000</v>
      </c>
      <c r="EK295" s="453">
        <v>1000000</v>
      </c>
      <c r="EL295" s="453">
        <v>1000000</v>
      </c>
      <c r="EM295" s="453">
        <v>1000000</v>
      </c>
      <c r="EN295" s="453">
        <v>1000000</v>
      </c>
      <c r="EP295" s="453">
        <v>1000000</v>
      </c>
      <c r="EQ295" s="453">
        <v>1000000</v>
      </c>
      <c r="ER295" s="453">
        <v>1000000</v>
      </c>
      <c r="ES295" s="453">
        <v>1000000</v>
      </c>
      <c r="ET295" s="453">
        <v>1000000</v>
      </c>
      <c r="EU295" s="453">
        <v>1000000</v>
      </c>
      <c r="EV295" s="453">
        <v>1000000</v>
      </c>
      <c r="EW295" s="453">
        <v>1000000</v>
      </c>
      <c r="EX295" s="453">
        <v>1000000</v>
      </c>
      <c r="EY295" s="453">
        <v>1000000</v>
      </c>
      <c r="EZ295" s="453">
        <v>1000000</v>
      </c>
      <c r="FA295" s="453">
        <v>1000000</v>
      </c>
    </row>
    <row r="296" spans="1:157" ht="22.5" customHeight="1">
      <c r="B296" s="161" t="s">
        <v>198</v>
      </c>
      <c r="C296" s="1" t="s">
        <v>199</v>
      </c>
      <c r="D296" s="1" t="s">
        <v>161</v>
      </c>
      <c r="E296" s="1" t="s">
        <v>162</v>
      </c>
      <c r="F296" s="1">
        <v>3</v>
      </c>
      <c r="G296" s="1" t="s">
        <v>161</v>
      </c>
      <c r="H296" s="1" t="s">
        <v>161</v>
      </c>
      <c r="I296" s="1" t="s">
        <v>161</v>
      </c>
      <c r="J296" s="1" t="s">
        <v>161</v>
      </c>
      <c r="K296" s="1" t="s">
        <v>161</v>
      </c>
      <c r="L296" s="1" t="s">
        <v>161</v>
      </c>
      <c r="M296" s="1" t="s">
        <v>161</v>
      </c>
      <c r="N296" s="1" t="s">
        <v>161</v>
      </c>
      <c r="O296" s="1" t="s">
        <v>161</v>
      </c>
      <c r="T296" s="291" t="s">
        <v>166</v>
      </c>
      <c r="U296" s="388"/>
      <c r="V296" s="170" t="s">
        <v>166</v>
      </c>
      <c r="W296" s="334">
        <f>(+SUMIFS('[1]SIIF 30 de Junio 2026'!$P$4:$P$749,'[1]SIIF 30 de Junio 2026'!$A$4:$A$749,$B296,'[1]SIIF 30 de Junio 2026'!$B$4:$B$749,$C296,'[1]SIIF 30 de Junio 2026'!$C$4:$C$749,$D296,'[1]SIIF 30 de Junio 2026'!$D$4:$D$749,$E296,'[1]SIIF 30 de Junio 2026'!$E$4:$E$749,$F296,'[1]SIIF 30 de Junio 2026'!$F$4:$F$749,$G296,'[1]SIIF 30 de Junio 2026'!$G$4:$G$749,$H296,'[1]SIIF 30 de Junio 2026'!$H$4:$H$749,$I296,'[1]SIIF 30 de Junio 2026'!$I$4:$I$749,$J296,'[1]SIIF 30 de Junio 2026'!$J$4:$J$749,$K296,'[1]SIIF 30 de Junio 2026'!$K$4:$K$749,$L296,'[1]SIIF 30 de Junio 2026'!$L$4:$L$749,$M296,'[1]SIIF 30 de Junio 2026'!$M$4:$M$749,$N296,'[1]SIIF 30 de Junio 2026'!$N$4:$N$749,$O296)/1000000)</f>
        <v>386.6</v>
      </c>
      <c r="X296" s="290">
        <v>0</v>
      </c>
      <c r="Y296" s="334">
        <f>(+SUMIFS('[1]SIIF 30 de Junio 2026'!$R$4:$R$749,'[1]SIIF 30 de Junio 2026'!$A$4:$A$749,$B296,'[1]SIIF 30 de Junio 2026'!$B$4:$B$749,$C296,'[1]SIIF 30 de Junio 2026'!$C$4:$C$749,$D296,'[1]SIIF 30 de Junio 2026'!$D$4:$D$749,$E296,'[1]SIIF 30 de Junio 2026'!$E$4:$E$749,$F296,'[1]SIIF 30 de Junio 2026'!$F$4:$F$749,$G296,'[1]SIIF 30 de Junio 2026'!$G$4:$G$749,$H296,'[1]SIIF 30 de Junio 2026'!$H$4:$H$749,$I296,'[1]SIIF 30 de Junio 2026'!$I$4:$I$749,$J296,'[1]SIIF 30 de Junio 2026'!$J$4:$J$749,$K296,'[1]SIIF 30 de Junio 2026'!$K$4:$K$749,$L296,'[1]SIIF 30 de Junio 2026'!$L$4:$L$749,$M296,'[1]SIIF 30 de Junio 2026'!$M$4:$M$749,$N296,'[1]SIIF 30 de Junio 2026'!$N$4:$N$749,$O296)/1000000)</f>
        <v>0</v>
      </c>
      <c r="Z296" s="290"/>
      <c r="AA296" s="334">
        <f>(+SUMIFS('[1]SIIF 30 de Junio 2026'!$Q$4:$Q$749,'[1]SIIF 30 de Junio 2026'!$A$4:$A$749,$B296,'[1]SIIF 30 de Junio 2026'!$B$4:$B$749,$C296,'[1]SIIF 30 de Junio 2026'!$C$4:$C$749,$D296,'[1]SIIF 30 de Junio 2026'!$D$4:$D$749,$E296,'[1]SIIF 30 de Junio 2026'!$E$4:$E$749,$F296,'[1]SIIF 30 de Junio 2026'!$F$4:$F$749,$G296,'[1]SIIF 30 de Junio 2026'!$G$4:$G$749,$H296,'[1]SIIF 30 de Junio 2026'!$H$4:$H$749,$I296,'[1]SIIF 30 de Junio 2026'!$I$4:$I$749,$J296,'[1]SIIF 30 de Junio 2026'!$J$4:$J$749,$K296,'[1]SIIF 30 de Junio 2026'!$K$4:$K$749,$L296,'[1]SIIF 30 de Junio 2026'!$L$4:$L$749,$M296,'[1]SIIF 30 de Junio 2026'!$M$4:$M$749,$N296,'[1]SIIF 30 de Junio 2026'!$N$4:$N$749,$O296)/1000000)</f>
        <v>0</v>
      </c>
      <c r="AB296" s="290"/>
      <c r="AC296" s="290"/>
      <c r="AD296" s="397">
        <f>W296-Y296+AA296</f>
        <v>386.6</v>
      </c>
      <c r="AE296" s="334">
        <f>(+SUMIFS('[1]SIIF 30 de Junio 2026'!$T$4:$T$749,'[1]SIIF 30 de Junio 2026'!$A$4:$A$749,$B296,'[1]SIIF 30 de Junio 2026'!$B$4:$B$749,$C296,'[1]SIIF 30 de Junio 2026'!$C$4:$C$749,$D296,'[1]SIIF 30 de Junio 2026'!$D$4:$D$749,$E296,'[1]SIIF 30 de Junio 2026'!$E$4:$E$749,$F296,'[1]SIIF 30 de Junio 2026'!$F$4:$F$749,$G296,'[1]SIIF 30 de Junio 2026'!$G$4:$G$749,$H296,'[1]SIIF 30 de Junio 2026'!$H$4:$H$749,$I296,'[1]SIIF 30 de Junio 2026'!$I$4:$I$749,$J296,'[1]SIIF 30 de Junio 2026'!$J$4:$J$749,$K296,'[1]SIIF 30 de Junio 2026'!$K$4:$K$749,$L296,'[1]SIIF 30 de Junio 2026'!$L$4:$L$749,$M296,'[1]SIIF 30 de Junio 2026'!$M$4:$M$749,$N296,'[1]SIIF 30 de Junio 2026'!$N$4:$N$749,$O296)/1000000)</f>
        <v>0</v>
      </c>
      <c r="AF296" s="334">
        <f>(+SUMIFS('[1]SIIF 30 de Junio 2026'!$U$4:$U$749,'[1]SIIF 30 de Junio 2026'!$A$4:$A$749,$B296,'[1]SIIF 30 de Junio 2026'!$B$4:$B$749,$C296,'[1]SIIF 30 de Junio 2026'!$C$4:$C$749,$D296,'[1]SIIF 30 de Junio 2026'!$D$4:$D$749,$E296,'[1]SIIF 30 de Junio 2026'!$E$4:$E$749,$F296,'[1]SIIF 30 de Junio 2026'!$F$4:$F$749,$G296,'[1]SIIF 30 de Junio 2026'!$G$4:$G$749,$H296,'[1]SIIF 30 de Junio 2026'!$H$4:$H$749,$I296,'[1]SIIF 30 de Junio 2026'!$I$4:$I$749,$J296,'[1]SIIF 30 de Junio 2026'!$J$4:$J$749,$K296,'[1]SIIF 30 de Junio 2026'!$K$4:$K$749,$L296,'[1]SIIF 30 de Junio 2026'!$L$4:$L$749,$M296,'[1]SIIF 30 de Junio 2026'!$M$4:$M$749,$N296,'[1]SIIF 30 de Junio 2026'!$N$4:$N$749,$O296)/1000000)</f>
        <v>202.02350000000001</v>
      </c>
      <c r="AG296" s="334">
        <f t="shared" si="784"/>
        <v>184.57650000000001</v>
      </c>
      <c r="AH296" s="397">
        <f>+SUMIFS('[1]SIIF 30 de Junio 2026'!$W$4:$W$749,'[1]SIIF 30 de Junio 2026'!$A$4:$A$749,$B296,'[1]SIIF 30 de Junio 2026'!$B$4:$B$749,$C296,'[1]SIIF 30 de Junio 2026'!$C$4:$C$749,$D296,'[1]SIIF 30 de Junio 2026'!$D$4:$D$749,$E296,'[1]SIIF 30 de Junio 2026'!$E$4:$E$749,$F296,'[1]SIIF 30 de Junio 2026'!$F$4:$F$749,$G296,'[1]SIIF 30 de Junio 2026'!$G$4:$G$749,$H296,'[1]SIIF 30 de Junio 2026'!$H$4:$H$749,$I296,'[1]SIIF 30 de Junio 2026'!$I$4:$I$749,$J296,'[1]SIIF 30 de Junio 2026'!$J$4:$J$749,$K296,'[1]SIIF 30 de Junio 2026'!$K$4:$K$749,$L296,'[1]SIIF 30 de Junio 2026'!$L$4:$L$749,$M296,'[1]SIIF 30 de Junio 2026'!$M$4:$M$749,$N296,'[1]SIIF 30 de Junio 2026'!$N$4:$N$749,$O296)/1000000</f>
        <v>67.849661999999995</v>
      </c>
      <c r="AI296" s="173">
        <f t="shared" si="773"/>
        <v>0.17550352302121053</v>
      </c>
      <c r="AJ296" s="212"/>
      <c r="AK296" s="240">
        <f>INDEX(CC296:CN296,MATCH($W$1,$CC$86:$CN$86,0))</f>
        <v>279.64634435000005</v>
      </c>
      <c r="AL296" s="172">
        <f t="shared" si="788"/>
        <v>-211.79668235000005</v>
      </c>
      <c r="AM296" s="166">
        <f t="shared" si="774"/>
        <v>0.72334802009054411</v>
      </c>
      <c r="AN296" s="397">
        <f>+SUMIFS('[1]SIIF 30 de Junio 2026'!$X$4:$X$749,'[1]SIIF 30 de Junio 2026'!$A$4:$A$749,$B296,'[1]SIIF 30 de Junio 2026'!$B$4:$B$749,$C296,'[1]SIIF 30 de Junio 2026'!$C$4:$C$749,$D296,'[1]SIIF 30 de Junio 2026'!$D$4:$D$749,$E296,'[1]SIIF 30 de Junio 2026'!$E$4:$E$749,$F296,'[1]SIIF 30 de Junio 2026'!$F$4:$F$749,$G296,'[1]SIIF 30 de Junio 2026'!$G$4:$G$749,$H296,'[1]SIIF 30 de Junio 2026'!$H$4:$H$749,$I296,'[1]SIIF 30 de Junio 2026'!$I$4:$I$749,$J296,'[1]SIIF 30 de Junio 2026'!$J$4:$J$749,$K296,'[1]SIIF 30 de Junio 2026'!$K$4:$K$749,$L296,'[1]SIIF 30 de Junio 2026'!$L$4:$L$749,$M296,'[1]SIIF 30 de Junio 2026'!$M$4:$M$749,$N296,'[1]SIIF 30 de Junio 2026'!$N$4:$N$749,$O296)/1000000</f>
        <v>67.530113999999998</v>
      </c>
      <c r="AO296" s="173">
        <f t="shared" si="775"/>
        <v>0.17467696326952922</v>
      </c>
      <c r="AP296" s="212"/>
      <c r="AQ296" s="240">
        <f>INDEX(CP296:DA296,MATCH($W$1,$CP$86:$DA$86,0))</f>
        <v>279.64634435000005</v>
      </c>
      <c r="AR296" s="172">
        <f t="shared" si="789"/>
        <v>-212.11623035000005</v>
      </c>
      <c r="AS296" s="166">
        <f t="shared" si="776"/>
        <v>0.72334801883694044</v>
      </c>
      <c r="AT296" s="397">
        <f>+SUMIFS('[1]SIIF 30 de Junio 2026'!$Z$4:$Z$749,'[1]SIIF 30 de Junio 2026'!$A$4:$A$749,$B296,'[1]SIIF 30 de Junio 2026'!$B$4:$B$749,$C296,'[1]SIIF 30 de Junio 2026'!$C$4:$C$749,$D296,'[1]SIIF 30 de Junio 2026'!$D$4:$D$749,$E296,'[1]SIIF 30 de Junio 2026'!$E$4:$E$749,$F296,'[1]SIIF 30 de Junio 2026'!$F$4:$F$749,$G296,'[1]SIIF 30 de Junio 2026'!$G$4:$G$749,$H296,'[1]SIIF 30 de Junio 2026'!$H$4:$H$749,$I296,'[1]SIIF 30 de Junio 2026'!$I$4:$I$749,$J296,'[1]SIIF 30 de Junio 2026'!$J$4:$J$749,$K296,'[1]SIIF 30 de Junio 2026'!$K$4:$K$749,$L296,'[1]SIIF 30 de Junio 2026'!$L$4:$L$749,$M296,'[1]SIIF 30 de Junio 2026'!$M$4:$M$749,$N296,'[1]SIIF 30 de Junio 2026'!$N$4:$N$749,$O296)/1000000</f>
        <v>67.530113999999998</v>
      </c>
      <c r="AU296" s="173">
        <f t="shared" si="777"/>
        <v>0.17467696326952922</v>
      </c>
      <c r="AV296" s="397">
        <f>+AD296-AH296</f>
        <v>318.75033800000006</v>
      </c>
      <c r="AW296" s="332">
        <f>+AH296-AN296</f>
        <v>0.3195479999999975</v>
      </c>
      <c r="AX296" s="333">
        <f t="shared" si="785"/>
        <v>319.069886</v>
      </c>
      <c r="AY296" s="366"/>
      <c r="AZ296" s="186">
        <f>AD296*AS296</f>
        <v>279.64634408236117</v>
      </c>
      <c r="BA296" s="168">
        <f>IF(AND(AZ296=0,AN296&gt;AZ296),1,IFERROR(AN296/AZ296,1))</f>
        <v>0.24148398657452533</v>
      </c>
      <c r="BC296" s="252">
        <v>1.3736151071186869E-2</v>
      </c>
      <c r="BD296" s="246">
        <v>5.9435037992318952E-2</v>
      </c>
      <c r="BE296" s="246">
        <v>0.11160055709643082</v>
      </c>
      <c r="BF296" s="246">
        <v>0.15729944401756291</v>
      </c>
      <c r="BG296" s="246">
        <v>0.20299833093869499</v>
      </c>
      <c r="BH296" s="246">
        <v>0.72334802009054411</v>
      </c>
      <c r="BI296" s="246">
        <v>0.76904690701167622</v>
      </c>
      <c r="BJ296" s="246">
        <v>0.81474579393280833</v>
      </c>
      <c r="BK296" s="246">
        <v>0.86044468085394044</v>
      </c>
      <c r="BL296" s="246">
        <v>0.90614356777507254</v>
      </c>
      <c r="BM296" s="246">
        <v>0.95430111481192537</v>
      </c>
      <c r="BN296" s="246">
        <v>1</v>
      </c>
      <c r="BP296" s="246">
        <v>1.373615104738133E-2</v>
      </c>
      <c r="BQ296" s="246">
        <v>5.9435037889314618E-2</v>
      </c>
      <c r="BR296" s="246">
        <v>0.11160055690302065</v>
      </c>
      <c r="BS296" s="246">
        <v>0.15729944374495394</v>
      </c>
      <c r="BT296" s="246">
        <v>0.20299833058688721</v>
      </c>
      <c r="BU296" s="246">
        <v>0.72334801883694044</v>
      </c>
      <c r="BV296" s="246">
        <v>0.76904690567887379</v>
      </c>
      <c r="BW296" s="246">
        <v>0.81474579252080703</v>
      </c>
      <c r="BX296" s="246">
        <v>0.86044467936274038</v>
      </c>
      <c r="BY296" s="246">
        <v>0.90614356620467373</v>
      </c>
      <c r="BZ296" s="246">
        <v>0.95430111315806665</v>
      </c>
      <c r="CA296" s="246">
        <v>1</v>
      </c>
      <c r="CC296" s="452">
        <f t="shared" si="786"/>
        <v>5.3103959999999999</v>
      </c>
      <c r="CD296" s="452">
        <f t="shared" si="786"/>
        <v>22.977585670000003</v>
      </c>
      <c r="CE296" s="452">
        <f t="shared" si="786"/>
        <v>43.144775340000002</v>
      </c>
      <c r="CF296" s="452">
        <f t="shared" si="786"/>
        <v>60.811965010000009</v>
      </c>
      <c r="CG296" s="452">
        <f t="shared" si="786"/>
        <v>78.479154680000008</v>
      </c>
      <c r="CH296" s="452">
        <f t="shared" si="786"/>
        <v>279.64634435000005</v>
      </c>
      <c r="CI296" s="452">
        <f t="shared" si="786"/>
        <v>297.31353402000002</v>
      </c>
      <c r="CJ296" s="452">
        <f t="shared" si="786"/>
        <v>314.98072369000005</v>
      </c>
      <c r="CK296" s="452">
        <f t="shared" si="786"/>
        <v>332.64791336000008</v>
      </c>
      <c r="CL296" s="452">
        <f t="shared" si="786"/>
        <v>350.3151030300001</v>
      </c>
      <c r="CM296" s="452">
        <f t="shared" si="786"/>
        <v>368.93281070000012</v>
      </c>
      <c r="CN296" s="452">
        <f t="shared" si="786"/>
        <v>386.59999970000013</v>
      </c>
      <c r="CP296" s="453">
        <f t="shared" si="787"/>
        <v>5.3103959999999999</v>
      </c>
      <c r="CQ296" s="453">
        <f t="shared" si="787"/>
        <v>22.977585670000003</v>
      </c>
      <c r="CR296" s="453">
        <f t="shared" si="787"/>
        <v>43.144775340000002</v>
      </c>
      <c r="CS296" s="453">
        <f t="shared" si="787"/>
        <v>60.811965010000009</v>
      </c>
      <c r="CT296" s="453">
        <f t="shared" si="787"/>
        <v>78.479154680000008</v>
      </c>
      <c r="CU296" s="453">
        <f t="shared" si="787"/>
        <v>279.64634435000005</v>
      </c>
      <c r="CV296" s="453">
        <f t="shared" si="787"/>
        <v>297.31353402000002</v>
      </c>
      <c r="CW296" s="453">
        <f t="shared" si="787"/>
        <v>314.98072369000005</v>
      </c>
      <c r="CX296" s="453">
        <f t="shared" si="787"/>
        <v>332.64791336000008</v>
      </c>
      <c r="CY296" s="453">
        <f t="shared" si="787"/>
        <v>350.3151030300001</v>
      </c>
      <c r="CZ296" s="453">
        <f t="shared" si="787"/>
        <v>368.93281070000012</v>
      </c>
      <c r="DA296" s="453">
        <f t="shared" si="787"/>
        <v>386.60000037000015</v>
      </c>
      <c r="DC296" s="452">
        <v>5310396</v>
      </c>
      <c r="DD296" s="453">
        <v>22977585.670000002</v>
      </c>
      <c r="DE296" s="453">
        <v>43144775.340000004</v>
      </c>
      <c r="DF296" s="453">
        <v>60811965.010000005</v>
      </c>
      <c r="DG296" s="453">
        <v>78479154.680000007</v>
      </c>
      <c r="DH296" s="453">
        <v>279646344.35000002</v>
      </c>
      <c r="DI296" s="453">
        <v>297313534.02000004</v>
      </c>
      <c r="DJ296" s="453">
        <v>314980723.69000006</v>
      </c>
      <c r="DK296" s="453">
        <v>332647913.36000007</v>
      </c>
      <c r="DL296" s="453">
        <v>350315103.03000009</v>
      </c>
      <c r="DM296" s="453">
        <v>368932810.70000011</v>
      </c>
      <c r="DN296" s="453">
        <v>386599999.70000011</v>
      </c>
      <c r="DP296" s="453">
        <v>5310396</v>
      </c>
      <c r="DQ296" s="453">
        <v>22977585.670000002</v>
      </c>
      <c r="DR296" s="453">
        <v>43144775.340000004</v>
      </c>
      <c r="DS296" s="453">
        <v>60811965.010000005</v>
      </c>
      <c r="DT296" s="453">
        <v>78479154.680000007</v>
      </c>
      <c r="DU296" s="453">
        <v>279646344.35000002</v>
      </c>
      <c r="DV296" s="453">
        <v>297313534.02000004</v>
      </c>
      <c r="DW296" s="453">
        <v>314980723.69000006</v>
      </c>
      <c r="DX296" s="453">
        <v>332647913.36000007</v>
      </c>
      <c r="DY296" s="453">
        <v>350315103.03000009</v>
      </c>
      <c r="DZ296" s="453">
        <v>368932810.70000011</v>
      </c>
      <c r="EA296" s="453">
        <v>386600000.37000012</v>
      </c>
      <c r="EC296" s="452">
        <v>1000000</v>
      </c>
      <c r="ED296" s="453">
        <v>1000000</v>
      </c>
      <c r="EE296" s="453">
        <v>1000000</v>
      </c>
      <c r="EF296" s="453">
        <v>1000000</v>
      </c>
      <c r="EG296" s="453">
        <v>1000000</v>
      </c>
      <c r="EH296" s="453">
        <v>1000000</v>
      </c>
      <c r="EI296" s="453">
        <v>1000000</v>
      </c>
      <c r="EJ296" s="453">
        <v>1000000</v>
      </c>
      <c r="EK296" s="453">
        <v>1000000</v>
      </c>
      <c r="EL296" s="453">
        <v>1000000</v>
      </c>
      <c r="EM296" s="453">
        <v>1000000</v>
      </c>
      <c r="EN296" s="453">
        <v>1000000</v>
      </c>
      <c r="EP296" s="453">
        <v>1000000</v>
      </c>
      <c r="EQ296" s="453">
        <v>1000000</v>
      </c>
      <c r="ER296" s="453">
        <v>1000000</v>
      </c>
      <c r="ES296" s="453">
        <v>1000000</v>
      </c>
      <c r="ET296" s="453">
        <v>1000000</v>
      </c>
      <c r="EU296" s="453">
        <v>1000000</v>
      </c>
      <c r="EV296" s="453">
        <v>1000000</v>
      </c>
      <c r="EW296" s="453">
        <v>1000000</v>
      </c>
      <c r="EX296" s="453">
        <v>1000000</v>
      </c>
      <c r="EY296" s="453">
        <v>1000000</v>
      </c>
      <c r="EZ296" s="453">
        <v>1000000</v>
      </c>
      <c r="FA296" s="453">
        <v>1000000</v>
      </c>
    </row>
    <row r="297" spans="1:157" ht="22.5" customHeight="1">
      <c r="B297" s="161" t="s">
        <v>198</v>
      </c>
      <c r="C297" s="1" t="s">
        <v>199</v>
      </c>
      <c r="D297" s="1" t="s">
        <v>161</v>
      </c>
      <c r="E297" s="1" t="s">
        <v>162</v>
      </c>
      <c r="F297" s="1">
        <v>5</v>
      </c>
      <c r="G297" s="1" t="s">
        <v>161</v>
      </c>
      <c r="H297" s="1" t="s">
        <v>161</v>
      </c>
      <c r="I297" s="1" t="s">
        <v>161</v>
      </c>
      <c r="J297" s="1" t="s">
        <v>161</v>
      </c>
      <c r="K297" s="1" t="s">
        <v>161</v>
      </c>
      <c r="L297" s="1" t="s">
        <v>161</v>
      </c>
      <c r="M297" s="1" t="s">
        <v>161</v>
      </c>
      <c r="N297" s="1" t="s">
        <v>161</v>
      </c>
      <c r="O297" s="1" t="s">
        <v>161</v>
      </c>
      <c r="T297" s="291" t="s">
        <v>295</v>
      </c>
      <c r="U297" s="388"/>
      <c r="V297" s="170" t="s">
        <v>295</v>
      </c>
      <c r="W297" s="334">
        <f>(+SUMIFS('[1]SIIF 30 de Junio 2026'!$P$4:$P$749,'[1]SIIF 30 de Junio 2026'!$A$4:$A$749,$B297,'[1]SIIF 30 de Junio 2026'!$B$4:$B$749,$C297,'[1]SIIF 30 de Junio 2026'!$C$4:$C$749,$D297,'[1]SIIF 30 de Junio 2026'!$D$4:$D$749,$E297,'[1]SIIF 30 de Junio 2026'!$E$4:$E$749,$F297,'[1]SIIF 30 de Junio 2026'!$F$4:$F$749,$G297,'[1]SIIF 30 de Junio 2026'!$G$4:$G$749,$H297,'[1]SIIF 30 de Junio 2026'!$H$4:$H$749,$I297,'[1]SIIF 30 de Junio 2026'!$I$4:$I$749,$J297,'[1]SIIF 30 de Junio 2026'!$J$4:$J$749,$K297,'[1]SIIF 30 de Junio 2026'!$K$4:$K$749,$L297,'[1]SIIF 30 de Junio 2026'!$L$4:$L$749,$M297,'[1]SIIF 30 de Junio 2026'!$M$4:$M$749,$N297,'[1]SIIF 30 de Junio 2026'!$N$4:$N$749,$O297)/1000000)</f>
        <v>7714</v>
      </c>
      <c r="X297" s="290">
        <v>0</v>
      </c>
      <c r="Y297" s="334">
        <f>(+SUMIFS('[1]SIIF 30 de Junio 2026'!$R$4:$R$749,'[1]SIIF 30 de Junio 2026'!$A$4:$A$749,$B297,'[1]SIIF 30 de Junio 2026'!$B$4:$B$749,$C297,'[1]SIIF 30 de Junio 2026'!$C$4:$C$749,$D297,'[1]SIIF 30 de Junio 2026'!$D$4:$D$749,$E297,'[1]SIIF 30 de Junio 2026'!$E$4:$E$749,$F297,'[1]SIIF 30 de Junio 2026'!$F$4:$F$749,$G297,'[1]SIIF 30 de Junio 2026'!$G$4:$G$749,$H297,'[1]SIIF 30 de Junio 2026'!$H$4:$H$749,$I297,'[1]SIIF 30 de Junio 2026'!$I$4:$I$749,$J297,'[1]SIIF 30 de Junio 2026'!$J$4:$J$749,$K297,'[1]SIIF 30 de Junio 2026'!$K$4:$K$749,$L297,'[1]SIIF 30 de Junio 2026'!$L$4:$L$749,$M297,'[1]SIIF 30 de Junio 2026'!$M$4:$M$749,$N297,'[1]SIIF 30 de Junio 2026'!$N$4:$N$749,$O297)/1000000)</f>
        <v>0</v>
      </c>
      <c r="Z297" s="290"/>
      <c r="AA297" s="334">
        <f>(+SUMIFS('[1]SIIF 30 de Junio 2026'!$Q$4:$Q$749,'[1]SIIF 30 de Junio 2026'!$A$4:$A$749,$B297,'[1]SIIF 30 de Junio 2026'!$B$4:$B$749,$C297,'[1]SIIF 30 de Junio 2026'!$C$4:$C$749,$D297,'[1]SIIF 30 de Junio 2026'!$D$4:$D$749,$E297,'[1]SIIF 30 de Junio 2026'!$E$4:$E$749,$F297,'[1]SIIF 30 de Junio 2026'!$F$4:$F$749,$G297,'[1]SIIF 30 de Junio 2026'!$G$4:$G$749,$H297,'[1]SIIF 30 de Junio 2026'!$H$4:$H$749,$I297,'[1]SIIF 30 de Junio 2026'!$I$4:$I$749,$J297,'[1]SIIF 30 de Junio 2026'!$J$4:$J$749,$K297,'[1]SIIF 30 de Junio 2026'!$K$4:$K$749,$L297,'[1]SIIF 30 de Junio 2026'!$L$4:$L$749,$M297,'[1]SIIF 30 de Junio 2026'!$M$4:$M$749,$N297,'[1]SIIF 30 de Junio 2026'!$N$4:$N$749,$O297)/1000000)</f>
        <v>0</v>
      </c>
      <c r="AB297" s="290"/>
      <c r="AC297" s="290"/>
      <c r="AD297" s="397">
        <f>W297-Y297+AA297</f>
        <v>7714</v>
      </c>
      <c r="AE297" s="334">
        <f>(+SUMIFS('[1]SIIF 30 de Junio 2026'!$T$4:$T$749,'[1]SIIF 30 de Junio 2026'!$A$4:$A$749,$B297,'[1]SIIF 30 de Junio 2026'!$B$4:$B$749,$C297,'[1]SIIF 30 de Junio 2026'!$C$4:$C$749,$D297,'[1]SIIF 30 de Junio 2026'!$D$4:$D$749,$E297,'[1]SIIF 30 de Junio 2026'!$E$4:$E$749,$F297,'[1]SIIF 30 de Junio 2026'!$F$4:$F$749,$G297,'[1]SIIF 30 de Junio 2026'!$G$4:$G$749,$H297,'[1]SIIF 30 de Junio 2026'!$H$4:$H$749,$I297,'[1]SIIF 30 de Junio 2026'!$I$4:$I$749,$J297,'[1]SIIF 30 de Junio 2026'!$J$4:$J$749,$K297,'[1]SIIF 30 de Junio 2026'!$K$4:$K$749,$L297,'[1]SIIF 30 de Junio 2026'!$L$4:$L$749,$M297,'[1]SIIF 30 de Junio 2026'!$M$4:$M$749,$N297,'[1]SIIF 30 de Junio 2026'!$N$4:$N$749,$O297)/1000000)</f>
        <v>0</v>
      </c>
      <c r="AF297" s="334">
        <f>(+SUMIFS('[1]SIIF 30 de Junio 2026'!$U$4:$U$749,'[1]SIIF 30 de Junio 2026'!$A$4:$A$749,$B297,'[1]SIIF 30 de Junio 2026'!$B$4:$B$749,$C297,'[1]SIIF 30 de Junio 2026'!$C$4:$C$749,$D297,'[1]SIIF 30 de Junio 2026'!$D$4:$D$749,$E297,'[1]SIIF 30 de Junio 2026'!$E$4:$E$749,$F297,'[1]SIIF 30 de Junio 2026'!$F$4:$F$749,$G297,'[1]SIIF 30 de Junio 2026'!$G$4:$G$749,$H297,'[1]SIIF 30 de Junio 2026'!$H$4:$H$749,$I297,'[1]SIIF 30 de Junio 2026'!$I$4:$I$749,$J297,'[1]SIIF 30 de Junio 2026'!$J$4:$J$749,$K297,'[1]SIIF 30 de Junio 2026'!$K$4:$K$749,$L297,'[1]SIIF 30 de Junio 2026'!$L$4:$L$749,$M297,'[1]SIIF 30 de Junio 2026'!$M$4:$M$749,$N297,'[1]SIIF 30 de Junio 2026'!$N$4:$N$749,$O297)/1000000)</f>
        <v>7146.4012713299999</v>
      </c>
      <c r="AG297" s="334">
        <f t="shared" si="784"/>
        <v>567.59872867000013</v>
      </c>
      <c r="AH297" s="397">
        <f>+SUMIFS('[1]SIIF 30 de Junio 2026'!$W$4:$W$749,'[1]SIIF 30 de Junio 2026'!$A$4:$A$749,$B297,'[1]SIIF 30 de Junio 2026'!$B$4:$B$749,$C297,'[1]SIIF 30 de Junio 2026'!$C$4:$C$749,$D297,'[1]SIIF 30 de Junio 2026'!$D$4:$D$749,$E297,'[1]SIIF 30 de Junio 2026'!$E$4:$E$749,$F297,'[1]SIIF 30 de Junio 2026'!$F$4:$F$749,$G297,'[1]SIIF 30 de Junio 2026'!$G$4:$G$749,$H297,'[1]SIIF 30 de Junio 2026'!$H$4:$H$749,$I297,'[1]SIIF 30 de Junio 2026'!$I$4:$I$749,$J297,'[1]SIIF 30 de Junio 2026'!$J$4:$J$749,$K297,'[1]SIIF 30 de Junio 2026'!$K$4:$K$749,$L297,'[1]SIIF 30 de Junio 2026'!$L$4:$L$749,$M297,'[1]SIIF 30 de Junio 2026'!$M$4:$M$749,$N297,'[1]SIIF 30 de Junio 2026'!$N$4:$N$749,$O297)/1000000</f>
        <v>6153.2362143299997</v>
      </c>
      <c r="AI297" s="173">
        <f t="shared" si="773"/>
        <v>0.79767127486777289</v>
      </c>
      <c r="AJ297" s="212"/>
      <c r="AK297" s="240">
        <f>INDEX(CC297:CN297,MATCH($W$1,$CC$86:$CN$86,0))</f>
        <v>5812.569168</v>
      </c>
      <c r="AL297" s="172">
        <f t="shared" si="788"/>
        <v>340.66704632999972</v>
      </c>
      <c r="AM297" s="166">
        <f t="shared" si="774"/>
        <v>0.75350909618874773</v>
      </c>
      <c r="AN297" s="397">
        <f>+SUMIFS('[1]SIIF 30 de Junio 2026'!$X$4:$X$749,'[1]SIIF 30 de Junio 2026'!$A$4:$A$749,$B297,'[1]SIIF 30 de Junio 2026'!$B$4:$B$749,$C297,'[1]SIIF 30 de Junio 2026'!$C$4:$C$749,$D297,'[1]SIIF 30 de Junio 2026'!$D$4:$D$749,$E297,'[1]SIIF 30 de Junio 2026'!$E$4:$E$749,$F297,'[1]SIIF 30 de Junio 2026'!$F$4:$F$749,$G297,'[1]SIIF 30 de Junio 2026'!$G$4:$G$749,$H297,'[1]SIIF 30 de Junio 2026'!$H$4:$H$749,$I297,'[1]SIIF 30 de Junio 2026'!$I$4:$I$749,$J297,'[1]SIIF 30 de Junio 2026'!$J$4:$J$749,$K297,'[1]SIIF 30 de Junio 2026'!$K$4:$K$749,$L297,'[1]SIIF 30 de Junio 2026'!$L$4:$L$749,$M297,'[1]SIIF 30 de Junio 2026'!$M$4:$M$749,$N297,'[1]SIIF 30 de Junio 2026'!$N$4:$N$749,$O297)/1000000</f>
        <v>2671.4047175300002</v>
      </c>
      <c r="AO297" s="173">
        <f t="shared" si="775"/>
        <v>0.34630603027352869</v>
      </c>
      <c r="AP297" s="212"/>
      <c r="AQ297" s="240">
        <f>INDEX(CP297:DA297,MATCH($W$1,$CP$86:$DA$86,0))</f>
        <v>1934</v>
      </c>
      <c r="AR297" s="172">
        <f t="shared" si="789"/>
        <v>737.4047175300002</v>
      </c>
      <c r="AS297" s="166">
        <f t="shared" si="776"/>
        <v>0.25071298936997666</v>
      </c>
      <c r="AT297" s="397">
        <f>+SUMIFS('[1]SIIF 30 de Junio 2026'!$Z$4:$Z$749,'[1]SIIF 30 de Junio 2026'!$A$4:$A$749,$B297,'[1]SIIF 30 de Junio 2026'!$B$4:$B$749,$C297,'[1]SIIF 30 de Junio 2026'!$C$4:$C$749,$D297,'[1]SIIF 30 de Junio 2026'!$D$4:$D$749,$E297,'[1]SIIF 30 de Junio 2026'!$E$4:$E$749,$F297,'[1]SIIF 30 de Junio 2026'!$F$4:$F$749,$G297,'[1]SIIF 30 de Junio 2026'!$G$4:$G$749,$H297,'[1]SIIF 30 de Junio 2026'!$H$4:$H$749,$I297,'[1]SIIF 30 de Junio 2026'!$I$4:$I$749,$J297,'[1]SIIF 30 de Junio 2026'!$J$4:$J$749,$K297,'[1]SIIF 30 de Junio 2026'!$K$4:$K$749,$L297,'[1]SIIF 30 de Junio 2026'!$L$4:$L$749,$M297,'[1]SIIF 30 de Junio 2026'!$M$4:$M$749,$N297,'[1]SIIF 30 de Junio 2026'!$N$4:$N$749,$O297)/1000000</f>
        <v>2671.4047175300002</v>
      </c>
      <c r="AU297" s="173">
        <f t="shared" si="777"/>
        <v>0.34630603027352869</v>
      </c>
      <c r="AV297" s="397">
        <f>+AD297-AH297</f>
        <v>1560.7637856700003</v>
      </c>
      <c r="AW297" s="332">
        <f>+AH297-AN297</f>
        <v>3481.8314967999995</v>
      </c>
      <c r="AX297" s="333">
        <f t="shared" si="785"/>
        <v>5042.5952824699998</v>
      </c>
      <c r="AY297" s="366"/>
      <c r="AZ297" s="174">
        <f>AD297*AS297</f>
        <v>1934</v>
      </c>
      <c r="BA297" s="168">
        <f>+AN297/AZ297</f>
        <v>1.381284755703206</v>
      </c>
      <c r="BC297" s="252">
        <v>0.5917811770806326</v>
      </c>
      <c r="BD297" s="246">
        <v>0.7473424941664506</v>
      </c>
      <c r="BE297" s="246">
        <v>0.7473424941664506</v>
      </c>
      <c r="BF297" s="246">
        <v>0.75350909618874773</v>
      </c>
      <c r="BG297" s="246">
        <v>0.75350909618874773</v>
      </c>
      <c r="BH297" s="246">
        <v>0.75350909618874773</v>
      </c>
      <c r="BI297" s="246">
        <v>0.76639888294010894</v>
      </c>
      <c r="BJ297" s="246">
        <v>0.92196020002592693</v>
      </c>
      <c r="BK297" s="246">
        <v>0.92196020002592693</v>
      </c>
      <c r="BL297" s="246">
        <v>0.92196020002592693</v>
      </c>
      <c r="BM297" s="246">
        <v>0.96085052929738135</v>
      </c>
      <c r="BN297" s="246">
        <v>1</v>
      </c>
      <c r="BP297" s="246">
        <v>0</v>
      </c>
      <c r="BQ297" s="246">
        <v>1.2963443090484833E-2</v>
      </c>
      <c r="BR297" s="246">
        <v>4.6927663987555095E-2</v>
      </c>
      <c r="BS297" s="246">
        <v>0.11485610578169562</v>
      </c>
      <c r="BT297" s="246">
        <v>0.18278454757583615</v>
      </c>
      <c r="BU297" s="246">
        <v>0.25071298936997666</v>
      </c>
      <c r="BV297" s="246">
        <v>0.31864143116411719</v>
      </c>
      <c r="BW297" s="246">
        <v>0.38656987295825773</v>
      </c>
      <c r="BX297" s="246">
        <v>0.50502981591910812</v>
      </c>
      <c r="BY297" s="246">
        <v>0.6234897588799585</v>
      </c>
      <c r="BZ297" s="246">
        <v>0.74194970184080888</v>
      </c>
      <c r="CA297" s="246">
        <v>1</v>
      </c>
      <c r="CC297" s="452">
        <f t="shared" si="786"/>
        <v>4565</v>
      </c>
      <c r="CD297" s="452">
        <f t="shared" si="786"/>
        <v>5765</v>
      </c>
      <c r="CE297" s="452">
        <f t="shared" si="786"/>
        <v>5765</v>
      </c>
      <c r="CF297" s="452">
        <f t="shared" si="786"/>
        <v>5812.569168</v>
      </c>
      <c r="CG297" s="452">
        <f t="shared" si="786"/>
        <v>5812.569168</v>
      </c>
      <c r="CH297" s="452">
        <f t="shared" si="786"/>
        <v>5812.569168</v>
      </c>
      <c r="CI297" s="452">
        <f t="shared" si="786"/>
        <v>5912.0009829999999</v>
      </c>
      <c r="CJ297" s="452">
        <f t="shared" si="786"/>
        <v>7112.0009829999999</v>
      </c>
      <c r="CK297" s="452">
        <f t="shared" si="786"/>
        <v>7112.0009829999999</v>
      </c>
      <c r="CL297" s="452">
        <f t="shared" si="786"/>
        <v>7112.0009829999999</v>
      </c>
      <c r="CM297" s="452">
        <f t="shared" si="786"/>
        <v>7412.0009829999999</v>
      </c>
      <c r="CN297" s="452">
        <f t="shared" si="786"/>
        <v>7714</v>
      </c>
      <c r="CP297" s="453">
        <f t="shared" si="787"/>
        <v>0</v>
      </c>
      <c r="CQ297" s="453">
        <f t="shared" si="787"/>
        <v>100</v>
      </c>
      <c r="CR297" s="453">
        <f t="shared" si="787"/>
        <v>362</v>
      </c>
      <c r="CS297" s="453">
        <f t="shared" si="787"/>
        <v>886</v>
      </c>
      <c r="CT297" s="453">
        <f t="shared" si="787"/>
        <v>1410</v>
      </c>
      <c r="CU297" s="453">
        <f t="shared" si="787"/>
        <v>1934</v>
      </c>
      <c r="CV297" s="453">
        <f t="shared" si="787"/>
        <v>2458</v>
      </c>
      <c r="CW297" s="453">
        <f t="shared" si="787"/>
        <v>2982</v>
      </c>
      <c r="CX297" s="453">
        <f t="shared" si="787"/>
        <v>3895.8</v>
      </c>
      <c r="CY297" s="453">
        <f t="shared" si="787"/>
        <v>4809.6000000000004</v>
      </c>
      <c r="CZ297" s="453">
        <f t="shared" si="787"/>
        <v>5723.4</v>
      </c>
      <c r="DA297" s="453">
        <f t="shared" si="787"/>
        <v>7714</v>
      </c>
      <c r="DC297" s="452">
        <v>4565000000</v>
      </c>
      <c r="DD297" s="453">
        <v>5765000000</v>
      </c>
      <c r="DE297" s="453">
        <v>5765000000</v>
      </c>
      <c r="DF297" s="453">
        <v>5812569168</v>
      </c>
      <c r="DG297" s="453">
        <v>5812569168</v>
      </c>
      <c r="DH297" s="453">
        <v>5812569168</v>
      </c>
      <c r="DI297" s="453">
        <v>5912000983</v>
      </c>
      <c r="DJ297" s="453">
        <v>7112000983</v>
      </c>
      <c r="DK297" s="453">
        <v>7112000983</v>
      </c>
      <c r="DL297" s="453">
        <v>7112000983</v>
      </c>
      <c r="DM297" s="453">
        <v>7412000983</v>
      </c>
      <c r="DN297" s="453">
        <v>7714000000</v>
      </c>
      <c r="DP297" s="453">
        <v>0</v>
      </c>
      <c r="DQ297" s="453">
        <v>100000000</v>
      </c>
      <c r="DR297" s="453">
        <v>362000000</v>
      </c>
      <c r="DS297" s="453">
        <v>886000000</v>
      </c>
      <c r="DT297" s="453">
        <v>1410000000</v>
      </c>
      <c r="DU297" s="453">
        <v>1934000000</v>
      </c>
      <c r="DV297" s="453">
        <v>2458000000</v>
      </c>
      <c r="DW297" s="453">
        <v>2982000000</v>
      </c>
      <c r="DX297" s="453">
        <v>3895800000</v>
      </c>
      <c r="DY297" s="453">
        <v>4809600000</v>
      </c>
      <c r="DZ297" s="453">
        <v>5723400000</v>
      </c>
      <c r="EA297" s="453">
        <v>7714000000</v>
      </c>
      <c r="EC297" s="452">
        <v>1000000</v>
      </c>
      <c r="ED297" s="453">
        <v>1000000</v>
      </c>
      <c r="EE297" s="453">
        <v>1000000</v>
      </c>
      <c r="EF297" s="453">
        <v>1000000</v>
      </c>
      <c r="EG297" s="453">
        <v>1000000</v>
      </c>
      <c r="EH297" s="453">
        <v>1000000</v>
      </c>
      <c r="EI297" s="453">
        <v>1000000</v>
      </c>
      <c r="EJ297" s="453">
        <v>1000000</v>
      </c>
      <c r="EK297" s="453">
        <v>1000000</v>
      </c>
      <c r="EL297" s="453">
        <v>1000000</v>
      </c>
      <c r="EM297" s="453">
        <v>1000000</v>
      </c>
      <c r="EN297" s="453">
        <v>1000000</v>
      </c>
      <c r="EP297" s="453">
        <v>1000000</v>
      </c>
      <c r="EQ297" s="453">
        <v>1000000</v>
      </c>
      <c r="ER297" s="453">
        <v>1000000</v>
      </c>
      <c r="ES297" s="453">
        <v>1000000</v>
      </c>
      <c r="ET297" s="453">
        <v>1000000</v>
      </c>
      <c r="EU297" s="453">
        <v>1000000</v>
      </c>
      <c r="EV297" s="453">
        <v>1000000</v>
      </c>
      <c r="EW297" s="453">
        <v>1000000</v>
      </c>
      <c r="EX297" s="453">
        <v>1000000</v>
      </c>
      <c r="EY297" s="453">
        <v>1000000</v>
      </c>
      <c r="EZ297" s="453">
        <v>1000000</v>
      </c>
      <c r="FA297" s="453">
        <v>1000000</v>
      </c>
    </row>
    <row r="298" spans="1:157" ht="45" customHeight="1" thickBot="1">
      <c r="B298" s="161" t="s">
        <v>198</v>
      </c>
      <c r="C298" s="1" t="s">
        <v>199</v>
      </c>
      <c r="D298" s="1" t="s">
        <v>161</v>
      </c>
      <c r="E298" s="1" t="s">
        <v>162</v>
      </c>
      <c r="F298" s="1">
        <v>8</v>
      </c>
      <c r="G298" s="1" t="s">
        <v>161</v>
      </c>
      <c r="H298" s="1" t="s">
        <v>161</v>
      </c>
      <c r="I298" s="1" t="s">
        <v>161</v>
      </c>
      <c r="J298" s="1" t="s">
        <v>161</v>
      </c>
      <c r="K298" s="1" t="s">
        <v>161</v>
      </c>
      <c r="L298" s="1" t="s">
        <v>161</v>
      </c>
      <c r="M298" s="1" t="s">
        <v>161</v>
      </c>
      <c r="N298" s="1" t="s">
        <v>161</v>
      </c>
      <c r="O298" s="1" t="s">
        <v>161</v>
      </c>
      <c r="T298" s="170" t="s">
        <v>168</v>
      </c>
      <c r="U298" s="389"/>
      <c r="V298" s="170" t="s">
        <v>168</v>
      </c>
      <c r="W298" s="334">
        <f>(+SUMIFS('[1]SIIF 30 de Junio 2026'!$P$4:$P$749,'[1]SIIF 30 de Junio 2026'!$A$4:$A$749,$B298,'[1]SIIF 30 de Junio 2026'!$B$4:$B$749,$C298,'[1]SIIF 30 de Junio 2026'!$C$4:$C$749,$D298,'[1]SIIF 30 de Junio 2026'!$D$4:$D$749,$E298,'[1]SIIF 30 de Junio 2026'!$E$4:$E$749,$F298,'[1]SIIF 30 de Junio 2026'!$F$4:$F$749,$G298,'[1]SIIF 30 de Junio 2026'!$G$4:$G$749,$H298,'[1]SIIF 30 de Junio 2026'!$H$4:$H$749,$I298,'[1]SIIF 30 de Junio 2026'!$I$4:$I$749,$J298,'[1]SIIF 30 de Junio 2026'!$J$4:$J$749,$K298,'[1]SIIF 30 de Junio 2026'!$K$4:$K$749,$L298,'[1]SIIF 30 de Junio 2026'!$L$4:$L$749,$M298,'[1]SIIF 30 de Junio 2026'!$M$4:$M$749,$N298,'[1]SIIF 30 de Junio 2026'!$N$4:$N$749,$O298)/1000000)</f>
        <v>176.5</v>
      </c>
      <c r="X298" s="290">
        <v>0</v>
      </c>
      <c r="Y298" s="334">
        <f>(+SUMIFS('[1]SIIF 30 de Junio 2026'!$R$4:$R$749,'[1]SIIF 30 de Junio 2026'!$A$4:$A$749,$B298,'[1]SIIF 30 de Junio 2026'!$B$4:$B$749,$C298,'[1]SIIF 30 de Junio 2026'!$C$4:$C$749,$D298,'[1]SIIF 30 de Junio 2026'!$D$4:$D$749,$E298,'[1]SIIF 30 de Junio 2026'!$E$4:$E$749,$F298,'[1]SIIF 30 de Junio 2026'!$F$4:$F$749,$G298,'[1]SIIF 30 de Junio 2026'!$G$4:$G$749,$H298,'[1]SIIF 30 de Junio 2026'!$H$4:$H$749,$I298,'[1]SIIF 30 de Junio 2026'!$I$4:$I$749,$J298,'[1]SIIF 30 de Junio 2026'!$J$4:$J$749,$K298,'[1]SIIF 30 de Junio 2026'!$K$4:$K$749,$L298,'[1]SIIF 30 de Junio 2026'!$L$4:$L$749,$M298,'[1]SIIF 30 de Junio 2026'!$M$4:$M$749,$N298,'[1]SIIF 30 de Junio 2026'!$N$4:$N$749,$O298)/1000000)</f>
        <v>0</v>
      </c>
      <c r="Z298" s="290"/>
      <c r="AA298" s="334">
        <f>(+SUMIFS('[1]SIIF 30 de Junio 2026'!$Q$4:$Q$749,'[1]SIIF 30 de Junio 2026'!$A$4:$A$749,$B298,'[1]SIIF 30 de Junio 2026'!$B$4:$B$749,$C298,'[1]SIIF 30 de Junio 2026'!$C$4:$C$749,$D298,'[1]SIIF 30 de Junio 2026'!$D$4:$D$749,$E298,'[1]SIIF 30 de Junio 2026'!$E$4:$E$749,$F298,'[1]SIIF 30 de Junio 2026'!$F$4:$F$749,$G298,'[1]SIIF 30 de Junio 2026'!$G$4:$G$749,$H298,'[1]SIIF 30 de Junio 2026'!$H$4:$H$749,$I298,'[1]SIIF 30 de Junio 2026'!$I$4:$I$749,$J298,'[1]SIIF 30 de Junio 2026'!$J$4:$J$749,$K298,'[1]SIIF 30 de Junio 2026'!$K$4:$K$749,$L298,'[1]SIIF 30 de Junio 2026'!$L$4:$L$749,$M298,'[1]SIIF 30 de Junio 2026'!$M$4:$M$749,$N298,'[1]SIIF 30 de Junio 2026'!$N$4:$N$749,$O298)/1000000)</f>
        <v>0</v>
      </c>
      <c r="AB298" s="290"/>
      <c r="AC298" s="290"/>
      <c r="AD298" s="397">
        <f>W298-Y298+AA298</f>
        <v>176.5</v>
      </c>
      <c r="AE298" s="334">
        <f>(+SUMIFS('[1]SIIF 30 de Junio 2026'!$T$4:$T$749,'[1]SIIF 30 de Junio 2026'!$A$4:$A$749,$B298,'[1]SIIF 30 de Junio 2026'!$B$4:$B$749,$C298,'[1]SIIF 30 de Junio 2026'!$C$4:$C$749,$D298,'[1]SIIF 30 de Junio 2026'!$D$4:$D$749,$E298,'[1]SIIF 30 de Junio 2026'!$E$4:$E$749,$F298,'[1]SIIF 30 de Junio 2026'!$F$4:$F$749,$G298,'[1]SIIF 30 de Junio 2026'!$G$4:$G$749,$H298,'[1]SIIF 30 de Junio 2026'!$H$4:$H$749,$I298,'[1]SIIF 30 de Junio 2026'!$I$4:$I$749,$J298,'[1]SIIF 30 de Junio 2026'!$J$4:$J$749,$K298,'[1]SIIF 30 de Junio 2026'!$K$4:$K$749,$L298,'[1]SIIF 30 de Junio 2026'!$L$4:$L$749,$M298,'[1]SIIF 30 de Junio 2026'!$M$4:$M$749,$N298,'[1]SIIF 30 de Junio 2026'!$N$4:$N$749,$O298)/1000000)</f>
        <v>0</v>
      </c>
      <c r="AF298" s="334">
        <f>(+SUMIFS('[1]SIIF 30 de Junio 2026'!$U$4:$U$749,'[1]SIIF 30 de Junio 2026'!$A$4:$A$749,$B298,'[1]SIIF 30 de Junio 2026'!$B$4:$B$749,$C298,'[1]SIIF 30 de Junio 2026'!$C$4:$C$749,$D298,'[1]SIIF 30 de Junio 2026'!$D$4:$D$749,$E298,'[1]SIIF 30 de Junio 2026'!$E$4:$E$749,$F298,'[1]SIIF 30 de Junio 2026'!$F$4:$F$749,$G298,'[1]SIIF 30 de Junio 2026'!$G$4:$G$749,$H298,'[1]SIIF 30 de Junio 2026'!$H$4:$H$749,$I298,'[1]SIIF 30 de Junio 2026'!$I$4:$I$749,$J298,'[1]SIIF 30 de Junio 2026'!$J$4:$J$749,$K298,'[1]SIIF 30 de Junio 2026'!$K$4:$K$749,$L298,'[1]SIIF 30 de Junio 2026'!$L$4:$L$749,$M298,'[1]SIIF 30 de Junio 2026'!$M$4:$M$749,$N298,'[1]SIIF 30 de Junio 2026'!$N$4:$N$749,$O298)/1000000)</f>
        <v>93.289699999999996</v>
      </c>
      <c r="AG298" s="334">
        <f t="shared" si="784"/>
        <v>83.210300000000004</v>
      </c>
      <c r="AH298" s="397">
        <f>+SUMIFS('[1]SIIF 30 de Junio 2026'!$W$4:$W$749,'[1]SIIF 30 de Junio 2026'!$A$4:$A$749,$B298,'[1]SIIF 30 de Junio 2026'!$B$4:$B$749,$C298,'[1]SIIF 30 de Junio 2026'!$C$4:$C$749,$D298,'[1]SIIF 30 de Junio 2026'!$D$4:$D$749,$E298,'[1]SIIF 30 de Junio 2026'!$E$4:$E$749,$F298,'[1]SIIF 30 de Junio 2026'!$F$4:$F$749,$G298,'[1]SIIF 30 de Junio 2026'!$G$4:$G$749,$H298,'[1]SIIF 30 de Junio 2026'!$H$4:$H$749,$I298,'[1]SIIF 30 de Junio 2026'!$I$4:$I$749,$J298,'[1]SIIF 30 de Junio 2026'!$J$4:$J$749,$K298,'[1]SIIF 30 de Junio 2026'!$K$4:$K$749,$L298,'[1]SIIF 30 de Junio 2026'!$L$4:$L$749,$M298,'[1]SIIF 30 de Junio 2026'!$M$4:$M$749,$N298,'[1]SIIF 30 de Junio 2026'!$N$4:$N$749,$O298)/1000000</f>
        <v>93.289699999999996</v>
      </c>
      <c r="AI298" s="173">
        <f t="shared" si="773"/>
        <v>0.52855354107648722</v>
      </c>
      <c r="AJ298" s="212"/>
      <c r="AK298" s="240">
        <f>INDEX(CC298:CN298,MATCH($W$1,$CC$86:$CN$86,0))</f>
        <v>161.5</v>
      </c>
      <c r="AL298" s="172">
        <f t="shared" si="788"/>
        <v>-68.210300000000004</v>
      </c>
      <c r="AM298" s="166">
        <f t="shared" si="774"/>
        <v>0.91501416430594906</v>
      </c>
      <c r="AN298" s="397">
        <f>+SUMIFS('[1]SIIF 30 de Junio 2026'!$X$4:$X$749,'[1]SIIF 30 de Junio 2026'!$A$4:$A$749,$B298,'[1]SIIF 30 de Junio 2026'!$B$4:$B$749,$C298,'[1]SIIF 30 de Junio 2026'!$C$4:$C$749,$D298,'[1]SIIF 30 de Junio 2026'!$D$4:$D$749,$E298,'[1]SIIF 30 de Junio 2026'!$E$4:$E$749,$F298,'[1]SIIF 30 de Junio 2026'!$F$4:$F$749,$G298,'[1]SIIF 30 de Junio 2026'!$G$4:$G$749,$H298,'[1]SIIF 30 de Junio 2026'!$H$4:$H$749,$I298,'[1]SIIF 30 de Junio 2026'!$I$4:$I$749,$J298,'[1]SIIF 30 de Junio 2026'!$J$4:$J$749,$K298,'[1]SIIF 30 de Junio 2026'!$K$4:$K$749,$L298,'[1]SIIF 30 de Junio 2026'!$L$4:$L$749,$M298,'[1]SIIF 30 de Junio 2026'!$M$4:$M$749,$N298,'[1]SIIF 30 de Junio 2026'!$N$4:$N$749,$O298)/1000000</f>
        <v>90.064552800000001</v>
      </c>
      <c r="AO298" s="173">
        <f t="shared" si="775"/>
        <v>0.51028075240793203</v>
      </c>
      <c r="AP298" s="212"/>
      <c r="AQ298" s="240">
        <f>INDEX(CP298:DA298,MATCH($W$1,$CP$86:$DA$86,0))</f>
        <v>161.5</v>
      </c>
      <c r="AR298" s="172">
        <f t="shared" si="789"/>
        <v>-71.435447199999999</v>
      </c>
      <c r="AS298" s="166">
        <f t="shared" si="776"/>
        <v>0.91501416430594906</v>
      </c>
      <c r="AT298" s="397">
        <f>+SUMIFS('[1]SIIF 30 de Junio 2026'!$Z$4:$Z$749,'[1]SIIF 30 de Junio 2026'!$A$4:$A$749,$B298,'[1]SIIF 30 de Junio 2026'!$B$4:$B$749,$C298,'[1]SIIF 30 de Junio 2026'!$C$4:$C$749,$D298,'[1]SIIF 30 de Junio 2026'!$D$4:$D$749,$E298,'[1]SIIF 30 de Junio 2026'!$E$4:$E$749,$F298,'[1]SIIF 30 de Junio 2026'!$F$4:$F$749,$G298,'[1]SIIF 30 de Junio 2026'!$G$4:$G$749,$H298,'[1]SIIF 30 de Junio 2026'!$H$4:$H$749,$I298,'[1]SIIF 30 de Junio 2026'!$I$4:$I$749,$J298,'[1]SIIF 30 de Junio 2026'!$J$4:$J$749,$K298,'[1]SIIF 30 de Junio 2026'!$K$4:$K$749,$L298,'[1]SIIF 30 de Junio 2026'!$L$4:$L$749,$M298,'[1]SIIF 30 de Junio 2026'!$M$4:$M$749,$N298,'[1]SIIF 30 de Junio 2026'!$N$4:$N$749,$O298)/1000000</f>
        <v>90.064552800000001</v>
      </c>
      <c r="AU298" s="173">
        <f t="shared" si="777"/>
        <v>0.51028075240793203</v>
      </c>
      <c r="AV298" s="397">
        <f>+AD298-AH298</f>
        <v>83.210300000000004</v>
      </c>
      <c r="AW298" s="332">
        <f>+AH298-AN298</f>
        <v>3.225147199999995</v>
      </c>
      <c r="AX298" s="333">
        <f t="shared" si="785"/>
        <v>86.435447199999999</v>
      </c>
      <c r="AY298" s="366"/>
      <c r="AZ298" s="174">
        <f>AD298*AS298</f>
        <v>161.5</v>
      </c>
      <c r="BA298" s="168">
        <f>+AN298/AZ298</f>
        <v>0.55767524953560377</v>
      </c>
      <c r="BC298" s="252">
        <v>0</v>
      </c>
      <c r="BD298" s="246">
        <v>0</v>
      </c>
      <c r="BE298" s="246">
        <v>0.91501416430594906</v>
      </c>
      <c r="BF298" s="246">
        <v>0.91501416430594906</v>
      </c>
      <c r="BG298" s="246">
        <v>0.91501416430594906</v>
      </c>
      <c r="BH298" s="246">
        <v>0.91501416430594906</v>
      </c>
      <c r="BI298" s="246">
        <v>0.91501416430594906</v>
      </c>
      <c r="BJ298" s="246">
        <v>0.91501416430594906</v>
      </c>
      <c r="BK298" s="246">
        <v>0.91501416430594906</v>
      </c>
      <c r="BL298" s="246">
        <v>0.91501416430594906</v>
      </c>
      <c r="BM298" s="246">
        <v>1</v>
      </c>
      <c r="BN298" s="246">
        <v>1</v>
      </c>
      <c r="BP298" s="246">
        <v>0</v>
      </c>
      <c r="BQ298" s="246">
        <v>0</v>
      </c>
      <c r="BR298" s="246">
        <v>0.91501416430594906</v>
      </c>
      <c r="BS298" s="246">
        <v>0.91501416430594906</v>
      </c>
      <c r="BT298" s="246">
        <v>0.91501416430594906</v>
      </c>
      <c r="BU298" s="246">
        <v>0.91501416430594906</v>
      </c>
      <c r="BV298" s="246">
        <v>0.91501416430594906</v>
      </c>
      <c r="BW298" s="246">
        <v>0.91501416430594906</v>
      </c>
      <c r="BX298" s="246">
        <v>0.91501416430594906</v>
      </c>
      <c r="BY298" s="246">
        <v>0.91501416430594906</v>
      </c>
      <c r="BZ298" s="246">
        <v>1</v>
      </c>
      <c r="CA298" s="246">
        <v>1</v>
      </c>
      <c r="CC298" s="452">
        <f t="shared" si="786"/>
        <v>0</v>
      </c>
      <c r="CD298" s="452">
        <f t="shared" si="786"/>
        <v>0</v>
      </c>
      <c r="CE298" s="452">
        <f t="shared" si="786"/>
        <v>161.5</v>
      </c>
      <c r="CF298" s="452">
        <f t="shared" si="786"/>
        <v>161.5</v>
      </c>
      <c r="CG298" s="452">
        <f t="shared" si="786"/>
        <v>161.5</v>
      </c>
      <c r="CH298" s="452">
        <f t="shared" si="786"/>
        <v>161.5</v>
      </c>
      <c r="CI298" s="452">
        <f t="shared" si="786"/>
        <v>161.5</v>
      </c>
      <c r="CJ298" s="452">
        <f t="shared" si="786"/>
        <v>161.5</v>
      </c>
      <c r="CK298" s="452">
        <f t="shared" si="786"/>
        <v>161.5</v>
      </c>
      <c r="CL298" s="452">
        <f t="shared" si="786"/>
        <v>161.5</v>
      </c>
      <c r="CM298" s="452">
        <f t="shared" si="786"/>
        <v>176.5</v>
      </c>
      <c r="CN298" s="452">
        <f t="shared" si="786"/>
        <v>176.5</v>
      </c>
      <c r="CP298" s="453">
        <f t="shared" si="787"/>
        <v>0</v>
      </c>
      <c r="CQ298" s="453">
        <f t="shared" si="787"/>
        <v>0</v>
      </c>
      <c r="CR298" s="453">
        <f t="shared" si="787"/>
        <v>161.5</v>
      </c>
      <c r="CS298" s="453">
        <f t="shared" si="787"/>
        <v>161.5</v>
      </c>
      <c r="CT298" s="453">
        <f t="shared" si="787"/>
        <v>161.5</v>
      </c>
      <c r="CU298" s="453">
        <f t="shared" si="787"/>
        <v>161.5</v>
      </c>
      <c r="CV298" s="453">
        <f t="shared" si="787"/>
        <v>161.5</v>
      </c>
      <c r="CW298" s="453">
        <f t="shared" si="787"/>
        <v>161.5</v>
      </c>
      <c r="CX298" s="453">
        <f t="shared" si="787"/>
        <v>161.5</v>
      </c>
      <c r="CY298" s="453">
        <f t="shared" si="787"/>
        <v>161.5</v>
      </c>
      <c r="CZ298" s="453">
        <f t="shared" si="787"/>
        <v>176.5</v>
      </c>
      <c r="DA298" s="453">
        <f t="shared" si="787"/>
        <v>176.5</v>
      </c>
      <c r="DC298" s="452">
        <v>0</v>
      </c>
      <c r="DD298" s="453">
        <v>0</v>
      </c>
      <c r="DE298" s="453">
        <v>161500000</v>
      </c>
      <c r="DF298" s="453">
        <v>161500000</v>
      </c>
      <c r="DG298" s="453">
        <v>161500000</v>
      </c>
      <c r="DH298" s="453">
        <v>161500000</v>
      </c>
      <c r="DI298" s="453">
        <v>161500000</v>
      </c>
      <c r="DJ298" s="453">
        <v>161500000</v>
      </c>
      <c r="DK298" s="453">
        <v>161500000</v>
      </c>
      <c r="DL298" s="453">
        <v>161500000</v>
      </c>
      <c r="DM298" s="453">
        <v>176500000</v>
      </c>
      <c r="DN298" s="453">
        <v>176500000</v>
      </c>
      <c r="DP298" s="453">
        <v>0</v>
      </c>
      <c r="DQ298" s="453">
        <v>0</v>
      </c>
      <c r="DR298" s="453">
        <v>161500000</v>
      </c>
      <c r="DS298" s="453">
        <v>161500000</v>
      </c>
      <c r="DT298" s="453">
        <v>161500000</v>
      </c>
      <c r="DU298" s="453">
        <v>161500000</v>
      </c>
      <c r="DV298" s="453">
        <v>161500000</v>
      </c>
      <c r="DW298" s="453">
        <v>161500000</v>
      </c>
      <c r="DX298" s="453">
        <v>161500000</v>
      </c>
      <c r="DY298" s="453">
        <v>161500000</v>
      </c>
      <c r="DZ298" s="453">
        <v>176500000</v>
      </c>
      <c r="EA298" s="453">
        <v>176500000</v>
      </c>
      <c r="EC298" s="452">
        <v>1000000</v>
      </c>
      <c r="ED298" s="453">
        <v>1000000</v>
      </c>
      <c r="EE298" s="453">
        <v>1000000</v>
      </c>
      <c r="EF298" s="453">
        <v>1000000</v>
      </c>
      <c r="EG298" s="453">
        <v>1000000</v>
      </c>
      <c r="EH298" s="453">
        <v>1000000</v>
      </c>
      <c r="EI298" s="453">
        <v>1000000</v>
      </c>
      <c r="EJ298" s="453">
        <v>1000000</v>
      </c>
      <c r="EK298" s="453">
        <v>1000000</v>
      </c>
      <c r="EL298" s="453">
        <v>1000000</v>
      </c>
      <c r="EM298" s="453">
        <v>1000000</v>
      </c>
      <c r="EN298" s="453">
        <v>1000000</v>
      </c>
      <c r="EP298" s="453">
        <v>1000000</v>
      </c>
      <c r="EQ298" s="453">
        <v>1000000</v>
      </c>
      <c r="ER298" s="453">
        <v>1000000</v>
      </c>
      <c r="ES298" s="453">
        <v>1000000</v>
      </c>
      <c r="ET298" s="453">
        <v>1000000</v>
      </c>
      <c r="EU298" s="453">
        <v>1000000</v>
      </c>
      <c r="EV298" s="453">
        <v>1000000</v>
      </c>
      <c r="EW298" s="453">
        <v>1000000</v>
      </c>
      <c r="EX298" s="453">
        <v>1000000</v>
      </c>
      <c r="EY298" s="453">
        <v>1000000</v>
      </c>
      <c r="EZ298" s="453">
        <v>1000000</v>
      </c>
      <c r="FA298" s="453">
        <v>1000000</v>
      </c>
    </row>
    <row r="299" spans="1:157" ht="27.75" customHeight="1" thickBot="1">
      <c r="A299" s="177"/>
      <c r="B299" s="161" t="s">
        <v>198</v>
      </c>
      <c r="C299" s="1" t="s">
        <v>199</v>
      </c>
      <c r="D299" s="177" t="s">
        <v>161</v>
      </c>
      <c r="E299" s="177" t="s">
        <v>169</v>
      </c>
      <c r="F299" s="177" t="s">
        <v>161</v>
      </c>
      <c r="G299" s="177" t="s">
        <v>161</v>
      </c>
      <c r="H299" s="177" t="s">
        <v>161</v>
      </c>
      <c r="I299" s="177" t="s">
        <v>161</v>
      </c>
      <c r="J299" s="177" t="s">
        <v>161</v>
      </c>
      <c r="K299" s="177" t="s">
        <v>161</v>
      </c>
      <c r="L299" s="177" t="s">
        <v>161</v>
      </c>
      <c r="M299" s="177" t="s">
        <v>161</v>
      </c>
      <c r="N299" s="177" t="s">
        <v>161</v>
      </c>
      <c r="O299" s="177" t="s">
        <v>161</v>
      </c>
      <c r="P299" s="177"/>
      <c r="Q299" s="177"/>
      <c r="R299" s="177"/>
      <c r="S299" s="177"/>
      <c r="T299" s="178" t="s">
        <v>170</v>
      </c>
      <c r="U299" s="178"/>
      <c r="V299" s="178" t="s">
        <v>170</v>
      </c>
      <c r="W299" s="335">
        <f>SUM(W300:W301)</f>
        <v>0</v>
      </c>
      <c r="X299" s="335">
        <f t="shared" ref="X299:AC299" si="790">SUM(X300:X301)</f>
        <v>0</v>
      </c>
      <c r="Y299" s="335">
        <f t="shared" si="790"/>
        <v>0</v>
      </c>
      <c r="Z299" s="335">
        <f t="shared" si="790"/>
        <v>0</v>
      </c>
      <c r="AA299" s="335">
        <f t="shared" si="790"/>
        <v>0</v>
      </c>
      <c r="AB299" s="335">
        <f t="shared" si="790"/>
        <v>0</v>
      </c>
      <c r="AC299" s="335">
        <f t="shared" si="790"/>
        <v>0</v>
      </c>
      <c r="AD299" s="335">
        <f>SUM(AD300:AD301)</f>
        <v>0</v>
      </c>
      <c r="AE299" s="335">
        <f>SUM(AE300:AE301)</f>
        <v>0</v>
      </c>
      <c r="AF299" s="335">
        <f>SUM(AF300:AF301)</f>
        <v>0</v>
      </c>
      <c r="AG299" s="335">
        <f>SUM(AG300:AG301)</f>
        <v>0</v>
      </c>
      <c r="AH299" s="398">
        <f>SUM(AH300:AH301)</f>
        <v>0</v>
      </c>
      <c r="AI299" s="179">
        <f>IFERROR(AH299/AD299,0)</f>
        <v>0</v>
      </c>
      <c r="AJ299" s="180" t="e">
        <f>+AH299/AG299</f>
        <v>#DIV/0!</v>
      </c>
      <c r="AK299" s="335">
        <f>SUM(AK300:AK301)</f>
        <v>0</v>
      </c>
      <c r="AL299" s="335">
        <f>SUM(AL300:AL301)</f>
        <v>0</v>
      </c>
      <c r="AM299" s="166">
        <f t="shared" si="774"/>
        <v>0</v>
      </c>
      <c r="AN299" s="398">
        <f>SUM(AN300:AN301)</f>
        <v>0</v>
      </c>
      <c r="AO299" s="179">
        <f>IFERROR(AN299/AD299,0)</f>
        <v>0</v>
      </c>
      <c r="AP299" s="182" t="e">
        <f>+AN299/AG299</f>
        <v>#DIV/0!</v>
      </c>
      <c r="AQ299" s="335">
        <f>SUM(AQ300:AQ301)</f>
        <v>0</v>
      </c>
      <c r="AR299" s="335">
        <f>SUM(AR300:AR301)</f>
        <v>0</v>
      </c>
      <c r="AS299" s="166">
        <f t="shared" si="776"/>
        <v>0</v>
      </c>
      <c r="AT299" s="398">
        <f>SUM(AT300:AT301)</f>
        <v>0</v>
      </c>
      <c r="AU299" s="179">
        <f>IFERROR(AT299/AD299,0)</f>
        <v>0</v>
      </c>
      <c r="AV299" s="398">
        <f>SUM(AV300:AV301)</f>
        <v>0</v>
      </c>
      <c r="AW299" s="335">
        <f>SUM(AW300:AW301)</f>
        <v>0</v>
      </c>
      <c r="AX299" s="335">
        <f t="shared" si="785"/>
        <v>0</v>
      </c>
      <c r="AY299" s="335">
        <f>+AG299-AH299</f>
        <v>0</v>
      </c>
      <c r="AZ299" s="183">
        <f>AZ388</f>
        <v>0</v>
      </c>
      <c r="BA299" s="168">
        <f>IF(AND(AZ299=0,AN299&gt;AZ299),1,IFERROR(AN299/AZ299,1))</f>
        <v>1</v>
      </c>
      <c r="BC299" s="466">
        <v>0</v>
      </c>
      <c r="BD299" s="466">
        <v>0</v>
      </c>
      <c r="BE299" s="466">
        <v>0</v>
      </c>
      <c r="BF299" s="466">
        <v>0</v>
      </c>
      <c r="BG299" s="466">
        <v>0</v>
      </c>
      <c r="BH299" s="466">
        <v>0</v>
      </c>
      <c r="BI299" s="466">
        <v>0</v>
      </c>
      <c r="BJ299" s="466">
        <v>0</v>
      </c>
      <c r="BK299" s="466">
        <v>0</v>
      </c>
      <c r="BL299" s="466">
        <v>0</v>
      </c>
      <c r="BM299" s="466">
        <v>0</v>
      </c>
      <c r="BN299" s="466">
        <v>0</v>
      </c>
      <c r="BP299" s="466">
        <v>0</v>
      </c>
      <c r="BQ299" s="466">
        <v>0</v>
      </c>
      <c r="BR299" s="466">
        <v>0</v>
      </c>
      <c r="BS299" s="466">
        <v>0</v>
      </c>
      <c r="BT299" s="466">
        <v>0</v>
      </c>
      <c r="BU299" s="466">
        <v>0</v>
      </c>
      <c r="BV299" s="466">
        <v>0</v>
      </c>
      <c r="BW299" s="466">
        <v>0</v>
      </c>
      <c r="BX299" s="466">
        <v>0</v>
      </c>
      <c r="BY299" s="466">
        <v>0</v>
      </c>
      <c r="BZ299" s="466">
        <v>0</v>
      </c>
      <c r="CA299" s="466">
        <v>0</v>
      </c>
      <c r="CC299" s="335">
        <f t="shared" ref="CC299:CN299" si="791">SUM(CC300:CC301)</f>
        <v>0</v>
      </c>
      <c r="CD299" s="335">
        <f t="shared" si="791"/>
        <v>0</v>
      </c>
      <c r="CE299" s="335">
        <f t="shared" si="791"/>
        <v>0</v>
      </c>
      <c r="CF299" s="335">
        <f t="shared" si="791"/>
        <v>0</v>
      </c>
      <c r="CG299" s="335">
        <f t="shared" si="791"/>
        <v>0</v>
      </c>
      <c r="CH299" s="335">
        <f t="shared" si="791"/>
        <v>0</v>
      </c>
      <c r="CI299" s="335">
        <f t="shared" si="791"/>
        <v>0</v>
      </c>
      <c r="CJ299" s="335">
        <f t="shared" si="791"/>
        <v>0</v>
      </c>
      <c r="CK299" s="335">
        <f t="shared" si="791"/>
        <v>0</v>
      </c>
      <c r="CL299" s="335">
        <f t="shared" si="791"/>
        <v>0</v>
      </c>
      <c r="CM299" s="335">
        <f t="shared" si="791"/>
        <v>0</v>
      </c>
      <c r="CN299" s="335">
        <f t="shared" si="791"/>
        <v>0</v>
      </c>
      <c r="CP299" s="335">
        <f t="shared" ref="CP299:DA299" si="792">SUM(CP300:CP301)</f>
        <v>0</v>
      </c>
      <c r="CQ299" s="335">
        <f t="shared" si="792"/>
        <v>0</v>
      </c>
      <c r="CR299" s="335">
        <f t="shared" si="792"/>
        <v>0</v>
      </c>
      <c r="CS299" s="335">
        <f t="shared" si="792"/>
        <v>0</v>
      </c>
      <c r="CT299" s="335">
        <f t="shared" si="792"/>
        <v>0</v>
      </c>
      <c r="CU299" s="335">
        <f t="shared" si="792"/>
        <v>0</v>
      </c>
      <c r="CV299" s="335">
        <f t="shared" si="792"/>
        <v>0</v>
      </c>
      <c r="CW299" s="335">
        <f t="shared" si="792"/>
        <v>0</v>
      </c>
      <c r="CX299" s="335">
        <f t="shared" si="792"/>
        <v>0</v>
      </c>
      <c r="CY299" s="335">
        <f t="shared" si="792"/>
        <v>0</v>
      </c>
      <c r="CZ299" s="335">
        <f t="shared" si="792"/>
        <v>0</v>
      </c>
      <c r="DA299" s="335">
        <f t="shared" si="792"/>
        <v>0</v>
      </c>
      <c r="DC299" s="335">
        <f t="shared" ref="DC299:DN299" si="793">SUM(DC300:DC301)</f>
        <v>0</v>
      </c>
      <c r="DD299" s="335">
        <f t="shared" si="793"/>
        <v>0</v>
      </c>
      <c r="DE299" s="335">
        <f t="shared" si="793"/>
        <v>0</v>
      </c>
      <c r="DF299" s="335">
        <f t="shared" si="793"/>
        <v>0</v>
      </c>
      <c r="DG299" s="335">
        <f t="shared" si="793"/>
        <v>0</v>
      </c>
      <c r="DH299" s="335">
        <f t="shared" si="793"/>
        <v>0</v>
      </c>
      <c r="DI299" s="335">
        <f t="shared" si="793"/>
        <v>0</v>
      </c>
      <c r="DJ299" s="335">
        <f t="shared" si="793"/>
        <v>0</v>
      </c>
      <c r="DK299" s="335">
        <f t="shared" si="793"/>
        <v>0</v>
      </c>
      <c r="DL299" s="335">
        <f t="shared" si="793"/>
        <v>0</v>
      </c>
      <c r="DM299" s="335">
        <f t="shared" si="793"/>
        <v>0</v>
      </c>
      <c r="DN299" s="335">
        <f t="shared" si="793"/>
        <v>0</v>
      </c>
      <c r="DP299" s="335">
        <f t="shared" ref="DP299:EA299" si="794">SUM(DP300:DP301)</f>
        <v>0</v>
      </c>
      <c r="DQ299" s="335">
        <f t="shared" si="794"/>
        <v>0</v>
      </c>
      <c r="DR299" s="335">
        <f t="shared" si="794"/>
        <v>0</v>
      </c>
      <c r="DS299" s="335">
        <f t="shared" si="794"/>
        <v>0</v>
      </c>
      <c r="DT299" s="335">
        <f t="shared" si="794"/>
        <v>0</v>
      </c>
      <c r="DU299" s="335">
        <f t="shared" si="794"/>
        <v>0</v>
      </c>
      <c r="DV299" s="335">
        <f t="shared" si="794"/>
        <v>0</v>
      </c>
      <c r="DW299" s="335">
        <f t="shared" si="794"/>
        <v>0</v>
      </c>
      <c r="DX299" s="335">
        <f t="shared" si="794"/>
        <v>0</v>
      </c>
      <c r="DY299" s="335">
        <f t="shared" si="794"/>
        <v>0</v>
      </c>
      <c r="DZ299" s="335">
        <f t="shared" si="794"/>
        <v>0</v>
      </c>
      <c r="EA299" s="335">
        <f t="shared" si="794"/>
        <v>0</v>
      </c>
      <c r="EC299" s="472">
        <v>1000000</v>
      </c>
      <c r="ED299" s="472">
        <v>1000000</v>
      </c>
      <c r="EE299" s="472">
        <v>1000000</v>
      </c>
      <c r="EF299" s="472">
        <v>1000000</v>
      </c>
      <c r="EG299" s="472">
        <v>1000000</v>
      </c>
      <c r="EH299" s="472">
        <v>1000000</v>
      </c>
      <c r="EI299" s="472">
        <v>1000000</v>
      </c>
      <c r="EJ299" s="472">
        <v>1000000</v>
      </c>
      <c r="EK299" s="472">
        <v>1000000</v>
      </c>
      <c r="EL299" s="472">
        <v>1000000</v>
      </c>
      <c r="EM299" s="472">
        <v>1000000</v>
      </c>
      <c r="EN299" s="472">
        <v>1000000</v>
      </c>
      <c r="EP299" s="472">
        <v>1000000</v>
      </c>
      <c r="EQ299" s="472">
        <v>1000000</v>
      </c>
      <c r="ER299" s="472">
        <v>1000000</v>
      </c>
      <c r="ES299" s="472">
        <v>1000000</v>
      </c>
      <c r="ET299" s="472">
        <v>1000000</v>
      </c>
      <c r="EU299" s="472">
        <v>1000000</v>
      </c>
      <c r="EV299" s="472">
        <v>1000000</v>
      </c>
      <c r="EW299" s="472">
        <v>1000000</v>
      </c>
      <c r="EX299" s="472">
        <v>1000000</v>
      </c>
      <c r="EY299" s="472">
        <v>1000000</v>
      </c>
      <c r="EZ299" s="472">
        <v>1000000</v>
      </c>
      <c r="FA299" s="472">
        <v>1000000</v>
      </c>
    </row>
    <row r="300" spans="1:157" ht="21.75" customHeight="1">
      <c r="A300" s="177"/>
      <c r="B300" s="161" t="s">
        <v>198</v>
      </c>
      <c r="C300" s="1" t="s">
        <v>199</v>
      </c>
      <c r="D300" s="177" t="s">
        <v>207</v>
      </c>
      <c r="E300" s="177" t="s">
        <v>169</v>
      </c>
      <c r="F300" s="177" t="s">
        <v>161</v>
      </c>
      <c r="G300" s="177" t="s">
        <v>161</v>
      </c>
      <c r="H300" s="177" t="s">
        <v>161</v>
      </c>
      <c r="I300" s="177" t="s">
        <v>161</v>
      </c>
      <c r="J300" s="177" t="s">
        <v>161</v>
      </c>
      <c r="K300" s="177" t="s">
        <v>161</v>
      </c>
      <c r="L300" s="177" t="s">
        <v>161</v>
      </c>
      <c r="M300" s="177" t="s">
        <v>161</v>
      </c>
      <c r="N300" s="177" t="s">
        <v>161</v>
      </c>
      <c r="O300" s="177" t="s">
        <v>161</v>
      </c>
      <c r="P300" s="177"/>
      <c r="Q300" s="177"/>
      <c r="R300" s="177"/>
      <c r="S300" s="177"/>
      <c r="T300" s="184" t="s">
        <v>171</v>
      </c>
      <c r="U300" s="388"/>
      <c r="V300" s="184" t="s">
        <v>171</v>
      </c>
      <c r="W300" s="336">
        <f>(+SUMIFS('[1]SIIF 30 de Junio 2026'!$P$4:$P$749,'[1]SIIF 30 de Junio 2026'!$A$4:$A$749,$B300,'[1]SIIF 30 de Junio 2026'!$B$4:$B$749,$C300,'[1]SIIF 30 de Junio 2026'!$C$4:$C$749,$D300,'[1]SIIF 30 de Junio 2026'!$D$4:$D$749,$E300,'[1]SIIF 30 de Junio 2026'!$E$4:$E$749,$F300,'[1]SIIF 30 de Junio 2026'!$F$4:$F$749,$G300,'[1]SIIF 30 de Junio 2026'!$G$4:$G$749,$H300,'[1]SIIF 30 de Junio 2026'!$H$4:$H$749,$I300,'[1]SIIF 30 de Junio 2026'!$I$4:$I$749,$J300,'[1]SIIF 30 de Junio 2026'!$J$4:$J$749,$K300,'[1]SIIF 30 de Junio 2026'!$K$4:$K$749,$L300,'[1]SIIF 30 de Junio 2026'!$L$4:$L$749,$M300,'[1]SIIF 30 de Junio 2026'!$M$4:$M$749,$N300,'[1]SIIF 30 de Junio 2026'!$N$4:$N$749,$O300)/1000000)</f>
        <v>0</v>
      </c>
      <c r="X300" s="336">
        <v>0</v>
      </c>
      <c r="Y300" s="334">
        <f>(+SUMIFS('[1]SIIF 30 de Junio 2026'!$R$4:$R$749,'[1]SIIF 30 de Junio 2026'!$A$4:$A$749,$B300,'[1]SIIF 30 de Junio 2026'!$B$4:$B$749,$C300,'[1]SIIF 30 de Junio 2026'!$C$4:$C$749,$D300,'[1]SIIF 30 de Junio 2026'!$D$4:$D$749,$E300,'[1]SIIF 30 de Junio 2026'!$E$4:$E$749,$F300,'[1]SIIF 30 de Junio 2026'!$F$4:$F$749,$G300,'[1]SIIF 30 de Junio 2026'!$G$4:$G$749,$H300,'[1]SIIF 30 de Junio 2026'!$H$4:$H$749,$I300,'[1]SIIF 30 de Junio 2026'!$I$4:$I$749,$J300,'[1]SIIF 30 de Junio 2026'!$J$4:$J$749,$K300,'[1]SIIF 30 de Junio 2026'!$K$4:$K$749,$L300,'[1]SIIF 30 de Junio 2026'!$L$4:$L$749,$M300,'[1]SIIF 30 de Junio 2026'!$M$4:$M$749,$N300,'[1]SIIF 30 de Junio 2026'!$N$4:$N$749,$O300)/1000000)</f>
        <v>0</v>
      </c>
      <c r="Z300" s="332"/>
      <c r="AA300" s="334">
        <f>(+SUMIFS('[1]SIIF 30 de Junio 2026'!$Q$4:$Q$749,'[1]SIIF 30 de Junio 2026'!$A$4:$A$749,$B300,'[1]SIIF 30 de Junio 2026'!$B$4:$B$749,$C300,'[1]SIIF 30 de Junio 2026'!$C$4:$C$749,$D300,'[1]SIIF 30 de Junio 2026'!$D$4:$D$749,$E300,'[1]SIIF 30 de Junio 2026'!$E$4:$E$749,$F300,'[1]SIIF 30 de Junio 2026'!$F$4:$F$749,$G300,'[1]SIIF 30 de Junio 2026'!$G$4:$G$749,$H300,'[1]SIIF 30 de Junio 2026'!$H$4:$H$749,$I300,'[1]SIIF 30 de Junio 2026'!$I$4:$I$749,$J300,'[1]SIIF 30 de Junio 2026'!$J$4:$J$749,$K300,'[1]SIIF 30 de Junio 2026'!$K$4:$K$749,$L300,'[1]SIIF 30 de Junio 2026'!$L$4:$L$749,$M300,'[1]SIIF 30 de Junio 2026'!$M$4:$M$749,$N300,'[1]SIIF 30 de Junio 2026'!$N$4:$N$749,$O300)/1000000)</f>
        <v>0</v>
      </c>
      <c r="AB300" s="334"/>
      <c r="AC300" s="332"/>
      <c r="AD300" s="397">
        <f>W300-Y300+AA300</f>
        <v>0</v>
      </c>
      <c r="AE300" s="336">
        <f>(+SUMIFS('[1]SIIF 30 de Junio 2026'!$T$4:$T$749,'[1]SIIF 30 de Junio 2026'!$A$4:$A$749,$B300,'[1]SIIF 30 de Junio 2026'!$B$4:$B$749,$C300,'[1]SIIF 30 de Junio 2026'!$C$4:$C$749,$D300,'[1]SIIF 30 de Junio 2026'!$D$4:$D$749,$E300,'[1]SIIF 30 de Junio 2026'!$E$4:$E$749,$F300,'[1]SIIF 30 de Junio 2026'!$F$4:$F$749,$G300,'[1]SIIF 30 de Junio 2026'!$G$4:$G$749,$H300,'[1]SIIF 30 de Junio 2026'!$H$4:$H$749,$I300,'[1]SIIF 30 de Junio 2026'!$I$4:$I$749,$J300,'[1]SIIF 30 de Junio 2026'!$J$4:$J$749,$K300,'[1]SIIF 30 de Junio 2026'!$K$4:$K$749,$L300,'[1]SIIF 30 de Junio 2026'!$L$4:$L$749,$M300,'[1]SIIF 30 de Junio 2026'!$M$4:$M$749,$N300,'[1]SIIF 30 de Junio 2026'!$N$4:$N$749,$O300)/1000000)</f>
        <v>0</v>
      </c>
      <c r="AF300" s="336">
        <f>(+SUMIFS('[1]SIIF 30 de Junio 2026'!$U$4:$U$749,'[1]SIIF 30 de Junio 2026'!$A$4:$A$749,$B300,'[1]SIIF 30 de Junio 2026'!$B$4:$B$749,$C300,'[1]SIIF 30 de Junio 2026'!$C$4:$C$749,$D300,'[1]SIIF 30 de Junio 2026'!$D$4:$D$749,$E300,'[1]SIIF 30 de Junio 2026'!$E$4:$E$749,$F300,'[1]SIIF 30 de Junio 2026'!$F$4:$F$749,$G300,'[1]SIIF 30 de Junio 2026'!$G$4:$G$749,$H300,'[1]SIIF 30 de Junio 2026'!$H$4:$H$749,$I300,'[1]SIIF 30 de Junio 2026'!$I$4:$I$749,$J300,'[1]SIIF 30 de Junio 2026'!$J$4:$J$749,$K300,'[1]SIIF 30 de Junio 2026'!$K$4:$K$749,$L300,'[1]SIIF 30 de Junio 2026'!$L$4:$L$749,$M300,'[1]SIIF 30 de Junio 2026'!$M$4:$M$749,$N300,'[1]SIIF 30 de Junio 2026'!$N$4:$N$749,$O300)/1000000)</f>
        <v>0</v>
      </c>
      <c r="AG300" s="334">
        <f>AD300-AE300</f>
        <v>0</v>
      </c>
      <c r="AH300" s="399">
        <f>+SUMIFS('[1]SIIF 30 de Junio 2026'!$W$4:$W$749,'[1]SIIF 30 de Junio 2026'!$A$4:$A$749,$B300,'[1]SIIF 30 de Junio 2026'!$B$4:$B$749,$C300,'[1]SIIF 30 de Junio 2026'!$C$4:$C$749,$D300,'[1]SIIF 30 de Junio 2026'!$D$4:$D$749,$E300,'[1]SIIF 30 de Junio 2026'!$E$4:$E$749,$F300,'[1]SIIF 30 de Junio 2026'!$F$4:$F$749,$G300,'[1]SIIF 30 de Junio 2026'!$G$4:$G$749,$H300,'[1]SIIF 30 de Junio 2026'!$H$4:$H$749,$I300,'[1]SIIF 30 de Junio 2026'!$I$4:$I$749,$J300,'[1]SIIF 30 de Junio 2026'!$J$4:$J$749,$K300,'[1]SIIF 30 de Junio 2026'!$K$4:$K$749,$L300,'[1]SIIF 30 de Junio 2026'!$L$4:$L$749,$M300,'[1]SIIF 30 de Junio 2026'!$M$4:$M$749,$N300,'[1]SIIF 30 de Junio 2026'!$N$4:$N$749,$O300)/1000000</f>
        <v>0</v>
      </c>
      <c r="AI300" s="171">
        <f>IFERROR(AH300/AD300,0)</f>
        <v>0</v>
      </c>
      <c r="AJ300" s="180" t="e">
        <f>+AH300/AG300</f>
        <v>#DIV/0!</v>
      </c>
      <c r="AK300" s="240">
        <f>INDEX(CC300:CN300,MATCH($W$1,$CC$86:$CN$86,0))</f>
        <v>0</v>
      </c>
      <c r="AL300" s="172">
        <f t="shared" si="788"/>
        <v>0</v>
      </c>
      <c r="AM300" s="166">
        <f t="shared" si="774"/>
        <v>0</v>
      </c>
      <c r="AN300" s="399">
        <f>+SUMIFS('[1]SIIF 30 de Junio 2026'!$X$4:$X$749,'[1]SIIF 30 de Junio 2026'!$A$4:$A$749,$B300,'[1]SIIF 30 de Junio 2026'!$B$4:$B$749,$C300,'[1]SIIF 30 de Junio 2026'!$C$4:$C$749,$D300,'[1]SIIF 30 de Junio 2026'!$D$4:$D$749,$E300,'[1]SIIF 30 de Junio 2026'!$E$4:$E$749,$F300,'[1]SIIF 30 de Junio 2026'!$F$4:$F$749,$G300,'[1]SIIF 30 de Junio 2026'!$G$4:$G$749,$H300,'[1]SIIF 30 de Junio 2026'!$H$4:$H$749,$I300,'[1]SIIF 30 de Junio 2026'!$I$4:$I$749,$J300,'[1]SIIF 30 de Junio 2026'!$J$4:$J$749,$K300,'[1]SIIF 30 de Junio 2026'!$K$4:$K$749,$L300,'[1]SIIF 30 de Junio 2026'!$L$4:$L$749,$M300,'[1]SIIF 30 de Junio 2026'!$M$4:$M$749,$N300,'[1]SIIF 30 de Junio 2026'!$N$4:$N$749,$O300)/1000000</f>
        <v>0</v>
      </c>
      <c r="AO300" s="173">
        <f>IFERROR(AN300/AD300,0)</f>
        <v>0</v>
      </c>
      <c r="AP300" s="182" t="e">
        <f>+AN300/AG300</f>
        <v>#DIV/0!</v>
      </c>
      <c r="AQ300" s="240">
        <f>INDEX(CP300:DA300,MATCH($W$1,$CP$86:$DA$86,0))</f>
        <v>0</v>
      </c>
      <c r="AR300" s="172">
        <f t="shared" si="789"/>
        <v>0</v>
      </c>
      <c r="AS300" s="166">
        <f t="shared" si="776"/>
        <v>0</v>
      </c>
      <c r="AT300" s="399">
        <f>+SUMIFS('[1]SIIF 30 de Junio 2026'!$Z$4:$Z$749,'[1]SIIF 30 de Junio 2026'!$A$4:$A$749,$B300,'[1]SIIF 30 de Junio 2026'!$B$4:$B$749,$C300,'[1]SIIF 30 de Junio 2026'!$C$4:$C$749,$D300,'[1]SIIF 30 de Junio 2026'!$D$4:$D$749,$E300,'[1]SIIF 30 de Junio 2026'!$E$4:$E$749,$F300,'[1]SIIF 30 de Junio 2026'!$F$4:$F$749,$G300,'[1]SIIF 30 de Junio 2026'!$G$4:$G$749,$H300,'[1]SIIF 30 de Junio 2026'!$H$4:$H$749,$I300,'[1]SIIF 30 de Junio 2026'!$I$4:$I$749,$J300,'[1]SIIF 30 de Junio 2026'!$J$4:$J$749,$K300,'[1]SIIF 30 de Junio 2026'!$K$4:$K$749,$L300,'[1]SIIF 30 de Junio 2026'!$L$4:$L$749,$M300,'[1]SIIF 30 de Junio 2026'!$M$4:$M$749,$N300,'[1]SIIF 30 de Junio 2026'!$N$4:$N$749,$O300)/1000000</f>
        <v>0</v>
      </c>
      <c r="AU300" s="173">
        <f>IFERROR(AT300/AD300,0)</f>
        <v>0</v>
      </c>
      <c r="AV300" s="397">
        <f>+AD300-AH300</f>
        <v>0</v>
      </c>
      <c r="AW300" s="332">
        <f>+AH300-AN300</f>
        <v>0</v>
      </c>
      <c r="AX300" s="333">
        <f t="shared" si="785"/>
        <v>0</v>
      </c>
      <c r="AY300" s="334">
        <f>+AG300-AH300</f>
        <v>0</v>
      </c>
      <c r="AZ300" s="186">
        <f>AD300*AS300</f>
        <v>0</v>
      </c>
      <c r="BA300" s="168">
        <f>IF(AND(AZ300=0,AN300&gt;AZ300),1,IFERROR(AN300/AZ300,1))</f>
        <v>1</v>
      </c>
      <c r="BC300" s="308">
        <v>0</v>
      </c>
      <c r="BD300" s="308">
        <v>0</v>
      </c>
      <c r="BE300" s="308">
        <v>0</v>
      </c>
      <c r="BF300" s="308">
        <v>0</v>
      </c>
      <c r="BG300" s="308">
        <v>0</v>
      </c>
      <c r="BH300" s="308">
        <v>0</v>
      </c>
      <c r="BI300" s="308">
        <v>0</v>
      </c>
      <c r="BJ300" s="308">
        <v>0</v>
      </c>
      <c r="BK300" s="308">
        <v>0</v>
      </c>
      <c r="BL300" s="308">
        <v>0</v>
      </c>
      <c r="BM300" s="308">
        <v>0</v>
      </c>
      <c r="BN300" s="308">
        <v>0</v>
      </c>
      <c r="BP300" s="308">
        <v>0</v>
      </c>
      <c r="BQ300" s="308">
        <v>0</v>
      </c>
      <c r="BR300" s="308">
        <v>0</v>
      </c>
      <c r="BS300" s="308">
        <v>0</v>
      </c>
      <c r="BT300" s="308">
        <v>0</v>
      </c>
      <c r="BU300" s="308">
        <v>0</v>
      </c>
      <c r="BV300" s="308">
        <v>0</v>
      </c>
      <c r="BW300" s="308">
        <v>0</v>
      </c>
      <c r="BX300" s="308">
        <v>0</v>
      </c>
      <c r="BY300" s="308">
        <v>0</v>
      </c>
      <c r="BZ300" s="308">
        <v>0</v>
      </c>
      <c r="CA300" s="308">
        <v>0</v>
      </c>
      <c r="CC300" s="452">
        <f t="shared" ref="CC300:CN301" si="795">DC300/EC300</f>
        <v>0</v>
      </c>
      <c r="CD300" s="452">
        <f t="shared" si="795"/>
        <v>0</v>
      </c>
      <c r="CE300" s="452">
        <f t="shared" si="795"/>
        <v>0</v>
      </c>
      <c r="CF300" s="452">
        <f t="shared" si="795"/>
        <v>0</v>
      </c>
      <c r="CG300" s="452">
        <f t="shared" si="795"/>
        <v>0</v>
      </c>
      <c r="CH300" s="452">
        <f t="shared" si="795"/>
        <v>0</v>
      </c>
      <c r="CI300" s="452">
        <f t="shared" si="795"/>
        <v>0</v>
      </c>
      <c r="CJ300" s="452">
        <f t="shared" si="795"/>
        <v>0</v>
      </c>
      <c r="CK300" s="452">
        <f t="shared" si="795"/>
        <v>0</v>
      </c>
      <c r="CL300" s="452">
        <f t="shared" si="795"/>
        <v>0</v>
      </c>
      <c r="CM300" s="452">
        <f t="shared" si="795"/>
        <v>0</v>
      </c>
      <c r="CN300" s="452">
        <f t="shared" si="795"/>
        <v>0</v>
      </c>
      <c r="CP300" s="453">
        <f t="shared" ref="CP300:DA301" si="796">DP300/EP300</f>
        <v>0</v>
      </c>
      <c r="CQ300" s="453">
        <f t="shared" si="796"/>
        <v>0</v>
      </c>
      <c r="CR300" s="453">
        <f t="shared" si="796"/>
        <v>0</v>
      </c>
      <c r="CS300" s="453">
        <f t="shared" si="796"/>
        <v>0</v>
      </c>
      <c r="CT300" s="453">
        <f t="shared" si="796"/>
        <v>0</v>
      </c>
      <c r="CU300" s="453">
        <f t="shared" si="796"/>
        <v>0</v>
      </c>
      <c r="CV300" s="453">
        <f t="shared" si="796"/>
        <v>0</v>
      </c>
      <c r="CW300" s="453">
        <f t="shared" si="796"/>
        <v>0</v>
      </c>
      <c r="CX300" s="453">
        <f t="shared" si="796"/>
        <v>0</v>
      </c>
      <c r="CY300" s="453">
        <f t="shared" si="796"/>
        <v>0</v>
      </c>
      <c r="CZ300" s="453">
        <f t="shared" si="796"/>
        <v>0</v>
      </c>
      <c r="DA300" s="453">
        <f t="shared" si="796"/>
        <v>0</v>
      </c>
      <c r="DC300" s="476">
        <v>0</v>
      </c>
      <c r="DD300" s="476">
        <v>0</v>
      </c>
      <c r="DE300" s="476">
        <v>0</v>
      </c>
      <c r="DF300" s="476">
        <v>0</v>
      </c>
      <c r="DG300" s="476">
        <v>0</v>
      </c>
      <c r="DH300" s="476">
        <v>0</v>
      </c>
      <c r="DI300" s="476">
        <v>0</v>
      </c>
      <c r="DJ300" s="476">
        <v>0</v>
      </c>
      <c r="DK300" s="476">
        <v>0</v>
      </c>
      <c r="DL300" s="476">
        <v>0</v>
      </c>
      <c r="DM300" s="476">
        <v>0</v>
      </c>
      <c r="DN300" s="476">
        <v>0</v>
      </c>
      <c r="DP300" s="476">
        <v>0</v>
      </c>
      <c r="DQ300" s="476">
        <v>0</v>
      </c>
      <c r="DR300" s="476">
        <v>0</v>
      </c>
      <c r="DS300" s="476">
        <v>0</v>
      </c>
      <c r="DT300" s="476">
        <v>0</v>
      </c>
      <c r="DU300" s="476">
        <v>0</v>
      </c>
      <c r="DV300" s="476">
        <v>0</v>
      </c>
      <c r="DW300" s="476">
        <v>0</v>
      </c>
      <c r="DX300" s="476">
        <v>0</v>
      </c>
      <c r="DY300" s="476">
        <v>0</v>
      </c>
      <c r="DZ300" s="476">
        <v>0</v>
      </c>
      <c r="EA300" s="476">
        <v>0</v>
      </c>
      <c r="EC300" s="476">
        <v>1000000</v>
      </c>
      <c r="ED300" s="476">
        <v>1000000</v>
      </c>
      <c r="EE300" s="476">
        <v>1000000</v>
      </c>
      <c r="EF300" s="476">
        <v>1000000</v>
      </c>
      <c r="EG300" s="476">
        <v>1000000</v>
      </c>
      <c r="EH300" s="476">
        <v>1000000</v>
      </c>
      <c r="EI300" s="476">
        <v>1000000</v>
      </c>
      <c r="EJ300" s="476">
        <v>1000000</v>
      </c>
      <c r="EK300" s="476">
        <v>1000000</v>
      </c>
      <c r="EL300" s="476">
        <v>1000000</v>
      </c>
      <c r="EM300" s="476">
        <v>1000000</v>
      </c>
      <c r="EN300" s="476">
        <v>1000000</v>
      </c>
      <c r="EP300" s="476">
        <v>1000000</v>
      </c>
      <c r="EQ300" s="476">
        <v>1000000</v>
      </c>
      <c r="ER300" s="476">
        <v>1000000</v>
      </c>
      <c r="ES300" s="476">
        <v>1000000</v>
      </c>
      <c r="ET300" s="476">
        <v>1000000</v>
      </c>
      <c r="EU300" s="476">
        <v>1000000</v>
      </c>
      <c r="EV300" s="476">
        <v>1000000</v>
      </c>
      <c r="EW300" s="476">
        <v>1000000</v>
      </c>
      <c r="EX300" s="476">
        <v>1000000</v>
      </c>
      <c r="EY300" s="476">
        <v>1000000</v>
      </c>
      <c r="EZ300" s="476">
        <v>1000000</v>
      </c>
      <c r="FA300" s="476">
        <v>1000000</v>
      </c>
    </row>
    <row r="301" spans="1:157" ht="21.75" customHeight="1" thickBot="1">
      <c r="A301" s="177"/>
      <c r="B301" s="161" t="s">
        <v>198</v>
      </c>
      <c r="C301" s="1" t="s">
        <v>199</v>
      </c>
      <c r="D301" s="177" t="s">
        <v>208</v>
      </c>
      <c r="E301" s="177" t="s">
        <v>169</v>
      </c>
      <c r="F301" s="177" t="s">
        <v>161</v>
      </c>
      <c r="G301" s="177" t="s">
        <v>161</v>
      </c>
      <c r="H301" s="177" t="s">
        <v>161</v>
      </c>
      <c r="I301" s="177" t="s">
        <v>161</v>
      </c>
      <c r="J301" s="177" t="s">
        <v>161</v>
      </c>
      <c r="K301" s="177" t="s">
        <v>161</v>
      </c>
      <c r="L301" s="177" t="s">
        <v>161</v>
      </c>
      <c r="M301" s="177" t="s">
        <v>161</v>
      </c>
      <c r="N301" s="177" t="s">
        <v>161</v>
      </c>
      <c r="O301" s="177" t="s">
        <v>161</v>
      </c>
      <c r="P301" s="177"/>
      <c r="Q301" s="177"/>
      <c r="R301" s="177"/>
      <c r="S301" s="177"/>
      <c r="T301" s="184" t="s">
        <v>172</v>
      </c>
      <c r="U301" s="388"/>
      <c r="V301" s="184" t="s">
        <v>172</v>
      </c>
      <c r="W301" s="336">
        <f>(+SUMIFS('[1]SIIF 30 de Junio 2026'!$P$4:$P$749,'[1]SIIF 30 de Junio 2026'!$A$4:$A$749,$B301,'[1]SIIF 30 de Junio 2026'!$B$4:$B$749,$C301,'[1]SIIF 30 de Junio 2026'!$C$4:$C$749,$D301,'[1]SIIF 30 de Junio 2026'!$D$4:$D$749,$E301,'[1]SIIF 30 de Junio 2026'!$E$4:$E$749,$F301,'[1]SIIF 30 de Junio 2026'!$F$4:$F$749,$G301,'[1]SIIF 30 de Junio 2026'!$G$4:$G$749,$H301,'[1]SIIF 30 de Junio 2026'!$H$4:$H$749,$I301,'[1]SIIF 30 de Junio 2026'!$I$4:$I$749,$J301,'[1]SIIF 30 de Junio 2026'!$J$4:$J$749,$K301,'[1]SIIF 30 de Junio 2026'!$K$4:$K$749,$L301,'[1]SIIF 30 de Junio 2026'!$L$4:$L$749,$M301,'[1]SIIF 30 de Junio 2026'!$M$4:$M$749,$N301,'[1]SIIF 30 de Junio 2026'!$N$4:$N$749,$O301)/1000000)</f>
        <v>0</v>
      </c>
      <c r="X301" s="336">
        <v>0</v>
      </c>
      <c r="Y301" s="334">
        <f>(+SUMIFS('[1]SIIF 30 de Junio 2026'!$R$4:$R$749,'[1]SIIF 30 de Junio 2026'!$A$4:$A$749,$B301,'[1]SIIF 30 de Junio 2026'!$B$4:$B$749,$C301,'[1]SIIF 30 de Junio 2026'!$C$4:$C$749,$D301,'[1]SIIF 30 de Junio 2026'!$D$4:$D$749,$E301,'[1]SIIF 30 de Junio 2026'!$E$4:$E$749,$F301,'[1]SIIF 30 de Junio 2026'!$F$4:$F$749,$G301,'[1]SIIF 30 de Junio 2026'!$G$4:$G$749,$H301,'[1]SIIF 30 de Junio 2026'!$H$4:$H$749,$I301,'[1]SIIF 30 de Junio 2026'!$I$4:$I$749,$J301,'[1]SIIF 30 de Junio 2026'!$J$4:$J$749,$K301,'[1]SIIF 30 de Junio 2026'!$K$4:$K$749,$L301,'[1]SIIF 30 de Junio 2026'!$L$4:$L$749,$M301,'[1]SIIF 30 de Junio 2026'!$M$4:$M$749,$N301,'[1]SIIF 30 de Junio 2026'!$N$4:$N$749,$O301)/1000000)</f>
        <v>0</v>
      </c>
      <c r="Z301" s="332"/>
      <c r="AA301" s="334">
        <f>(+SUMIFS('[1]SIIF 30 de Junio 2026'!$Q$4:$Q$749,'[1]SIIF 30 de Junio 2026'!$A$4:$A$749,$B301,'[1]SIIF 30 de Junio 2026'!$B$4:$B$749,$C301,'[1]SIIF 30 de Junio 2026'!$C$4:$C$749,$D301,'[1]SIIF 30 de Junio 2026'!$D$4:$D$749,$E301,'[1]SIIF 30 de Junio 2026'!$E$4:$E$749,$F301,'[1]SIIF 30 de Junio 2026'!$F$4:$F$749,$G301,'[1]SIIF 30 de Junio 2026'!$G$4:$G$749,$H301,'[1]SIIF 30 de Junio 2026'!$H$4:$H$749,$I301,'[1]SIIF 30 de Junio 2026'!$I$4:$I$749,$J301,'[1]SIIF 30 de Junio 2026'!$J$4:$J$749,$K301,'[1]SIIF 30 de Junio 2026'!$K$4:$K$749,$L301,'[1]SIIF 30 de Junio 2026'!$L$4:$L$749,$M301,'[1]SIIF 30 de Junio 2026'!$M$4:$M$749,$N301,'[1]SIIF 30 de Junio 2026'!$N$4:$N$749,$O301)/1000000)</f>
        <v>0</v>
      </c>
      <c r="AB301" s="336"/>
      <c r="AC301" s="332"/>
      <c r="AD301" s="397">
        <f>W301-Y301+AA301</f>
        <v>0</v>
      </c>
      <c r="AE301" s="336">
        <f>(+SUMIFS('[1]SIIF 30 de Junio 2026'!$T$4:$T$749,'[1]SIIF 30 de Junio 2026'!$A$4:$A$749,$B301,'[1]SIIF 30 de Junio 2026'!$B$4:$B$749,$C301,'[1]SIIF 30 de Junio 2026'!$C$4:$C$749,$D301,'[1]SIIF 30 de Junio 2026'!$D$4:$D$749,$E301,'[1]SIIF 30 de Junio 2026'!$E$4:$E$749,$F301,'[1]SIIF 30 de Junio 2026'!$F$4:$F$749,$G301,'[1]SIIF 30 de Junio 2026'!$G$4:$G$749,$H301,'[1]SIIF 30 de Junio 2026'!$H$4:$H$749,$I301,'[1]SIIF 30 de Junio 2026'!$I$4:$I$749,$J301,'[1]SIIF 30 de Junio 2026'!$J$4:$J$749,$K301,'[1]SIIF 30 de Junio 2026'!$K$4:$K$749,$L301,'[1]SIIF 30 de Junio 2026'!$L$4:$L$749,$M301,'[1]SIIF 30 de Junio 2026'!$M$4:$M$749,$N301,'[1]SIIF 30 de Junio 2026'!$N$4:$N$749,$O301)/1000000)</f>
        <v>0</v>
      </c>
      <c r="AF301" s="336">
        <f>(+SUMIFS('[1]SIIF 30 de Junio 2026'!$U$4:$U$749,'[1]SIIF 30 de Junio 2026'!$A$4:$A$749,$B301,'[1]SIIF 30 de Junio 2026'!$B$4:$B$749,$C301,'[1]SIIF 30 de Junio 2026'!$C$4:$C$749,$D301,'[1]SIIF 30 de Junio 2026'!$D$4:$D$749,$E301,'[1]SIIF 30 de Junio 2026'!$E$4:$E$749,$F301,'[1]SIIF 30 de Junio 2026'!$F$4:$F$749,$G301,'[1]SIIF 30 de Junio 2026'!$G$4:$G$749,$H301,'[1]SIIF 30 de Junio 2026'!$H$4:$H$749,$I301,'[1]SIIF 30 de Junio 2026'!$I$4:$I$749,$J301,'[1]SIIF 30 de Junio 2026'!$J$4:$J$749,$K301,'[1]SIIF 30 de Junio 2026'!$K$4:$K$749,$L301,'[1]SIIF 30 de Junio 2026'!$L$4:$L$749,$M301,'[1]SIIF 30 de Junio 2026'!$M$4:$M$749,$N301,'[1]SIIF 30 de Junio 2026'!$N$4:$N$749,$O301)/1000000)</f>
        <v>0</v>
      </c>
      <c r="AG301" s="334">
        <f>AD301-AE301</f>
        <v>0</v>
      </c>
      <c r="AH301" s="399">
        <f>+SUMIFS('[1]SIIF 30 de Junio 2026'!$W$4:$W$749,'[1]SIIF 30 de Junio 2026'!$A$4:$A$749,$B301,'[1]SIIF 30 de Junio 2026'!$B$4:$B$749,$C301,'[1]SIIF 30 de Junio 2026'!$C$4:$C$749,$D301,'[1]SIIF 30 de Junio 2026'!$D$4:$D$749,$E301,'[1]SIIF 30 de Junio 2026'!$E$4:$E$749,$F301,'[1]SIIF 30 de Junio 2026'!$F$4:$F$749,$G301,'[1]SIIF 30 de Junio 2026'!$G$4:$G$749,$H301,'[1]SIIF 30 de Junio 2026'!$H$4:$H$749,$I301,'[1]SIIF 30 de Junio 2026'!$I$4:$I$749,$J301,'[1]SIIF 30 de Junio 2026'!$J$4:$J$749,$K301,'[1]SIIF 30 de Junio 2026'!$K$4:$K$749,$L301,'[1]SIIF 30 de Junio 2026'!$L$4:$L$749,$M301,'[1]SIIF 30 de Junio 2026'!$M$4:$M$749,$N301,'[1]SIIF 30 de Junio 2026'!$N$4:$N$749,$O301)/1000000</f>
        <v>0</v>
      </c>
      <c r="AI301" s="171">
        <f>IFERROR(AH301/AD301,0)</f>
        <v>0</v>
      </c>
      <c r="AJ301" s="180" t="e">
        <f>+AH301/AG301</f>
        <v>#DIV/0!</v>
      </c>
      <c r="AK301" s="240">
        <f>INDEX(CC301:CN301,MATCH($W$1,$CC$86:$CN$86,0))</f>
        <v>0</v>
      </c>
      <c r="AL301" s="172">
        <f t="shared" si="788"/>
        <v>0</v>
      </c>
      <c r="AM301" s="166">
        <f t="shared" si="774"/>
        <v>0</v>
      </c>
      <c r="AN301" s="399">
        <f>+SUMIFS('[1]SIIF 30 de Junio 2026'!$X$4:$X$749,'[1]SIIF 30 de Junio 2026'!$A$4:$A$749,$B301,'[1]SIIF 30 de Junio 2026'!$B$4:$B$749,$C301,'[1]SIIF 30 de Junio 2026'!$C$4:$C$749,$D301,'[1]SIIF 30 de Junio 2026'!$D$4:$D$749,$E301,'[1]SIIF 30 de Junio 2026'!$E$4:$E$749,$F301,'[1]SIIF 30 de Junio 2026'!$F$4:$F$749,$G301,'[1]SIIF 30 de Junio 2026'!$G$4:$G$749,$H301,'[1]SIIF 30 de Junio 2026'!$H$4:$H$749,$I301,'[1]SIIF 30 de Junio 2026'!$I$4:$I$749,$J301,'[1]SIIF 30 de Junio 2026'!$J$4:$J$749,$K301,'[1]SIIF 30 de Junio 2026'!$K$4:$K$749,$L301,'[1]SIIF 30 de Junio 2026'!$L$4:$L$749,$M301,'[1]SIIF 30 de Junio 2026'!$M$4:$M$749,$N301,'[1]SIIF 30 de Junio 2026'!$N$4:$N$749,$O301)/1000000</f>
        <v>0</v>
      </c>
      <c r="AO301" s="173">
        <f>IFERROR(AN301/AD301,0)</f>
        <v>0</v>
      </c>
      <c r="AP301" s="182" t="e">
        <f>+AN301/AG301</f>
        <v>#DIV/0!</v>
      </c>
      <c r="AQ301" s="240">
        <f>INDEX(CP301:DA301,MATCH($W$1,$CP$86:$DA$86,0))</f>
        <v>0</v>
      </c>
      <c r="AR301" s="172">
        <f t="shared" si="789"/>
        <v>0</v>
      </c>
      <c r="AS301" s="166">
        <f t="shared" si="776"/>
        <v>0</v>
      </c>
      <c r="AT301" s="399">
        <f>+SUMIFS('[1]SIIF 30 de Junio 2026'!$Z$4:$Z$749,'[1]SIIF 30 de Junio 2026'!$A$4:$A$749,$B301,'[1]SIIF 30 de Junio 2026'!$B$4:$B$749,$C301,'[1]SIIF 30 de Junio 2026'!$C$4:$C$749,$D301,'[1]SIIF 30 de Junio 2026'!$D$4:$D$749,$E301,'[1]SIIF 30 de Junio 2026'!$E$4:$E$749,$F301,'[1]SIIF 30 de Junio 2026'!$F$4:$F$749,$G301,'[1]SIIF 30 de Junio 2026'!$G$4:$G$749,$H301,'[1]SIIF 30 de Junio 2026'!$H$4:$H$749,$I301,'[1]SIIF 30 de Junio 2026'!$I$4:$I$749,$J301,'[1]SIIF 30 de Junio 2026'!$J$4:$J$749,$K301,'[1]SIIF 30 de Junio 2026'!$K$4:$K$749,$L301,'[1]SIIF 30 de Junio 2026'!$L$4:$L$749,$M301,'[1]SIIF 30 de Junio 2026'!$M$4:$M$749,$N301,'[1]SIIF 30 de Junio 2026'!$N$4:$N$749,$O301)/1000000</f>
        <v>0</v>
      </c>
      <c r="AU301" s="173">
        <f>IFERROR(AT301/AD301,0)</f>
        <v>0</v>
      </c>
      <c r="AV301" s="397">
        <f>+AD301-AH301</f>
        <v>0</v>
      </c>
      <c r="AW301" s="332">
        <f>+AH301-AN301</f>
        <v>0</v>
      </c>
      <c r="AX301" s="333">
        <f t="shared" si="785"/>
        <v>0</v>
      </c>
      <c r="AY301" s="334">
        <f>+AG301-AH301</f>
        <v>0</v>
      </c>
      <c r="AZ301" s="186">
        <f>AD301*AS301</f>
        <v>0</v>
      </c>
      <c r="BA301" s="168">
        <f>IF(AND(AZ301=0,AN301&gt;AZ301),1,IFERROR(AN301/AZ301,1))</f>
        <v>1</v>
      </c>
      <c r="BC301" s="308">
        <v>0</v>
      </c>
      <c r="BD301" s="308">
        <v>0</v>
      </c>
      <c r="BE301" s="308">
        <v>0</v>
      </c>
      <c r="BF301" s="308">
        <v>0</v>
      </c>
      <c r="BG301" s="308">
        <v>0</v>
      </c>
      <c r="BH301" s="308">
        <v>0</v>
      </c>
      <c r="BI301" s="308">
        <v>0</v>
      </c>
      <c r="BJ301" s="308">
        <v>0</v>
      </c>
      <c r="BK301" s="308">
        <v>0</v>
      </c>
      <c r="BL301" s="308">
        <v>0</v>
      </c>
      <c r="BM301" s="308">
        <v>0</v>
      </c>
      <c r="BN301" s="308">
        <v>0</v>
      </c>
      <c r="BP301" s="308">
        <v>0</v>
      </c>
      <c r="BQ301" s="308">
        <v>0</v>
      </c>
      <c r="BR301" s="308">
        <v>0</v>
      </c>
      <c r="BS301" s="308">
        <v>0</v>
      </c>
      <c r="BT301" s="308">
        <v>0</v>
      </c>
      <c r="BU301" s="308">
        <v>0</v>
      </c>
      <c r="BV301" s="308">
        <v>0</v>
      </c>
      <c r="BW301" s="308">
        <v>0</v>
      </c>
      <c r="BX301" s="308">
        <v>0</v>
      </c>
      <c r="BY301" s="308">
        <v>0</v>
      </c>
      <c r="BZ301" s="308">
        <v>0</v>
      </c>
      <c r="CA301" s="308">
        <v>0</v>
      </c>
      <c r="CC301" s="452">
        <f t="shared" si="795"/>
        <v>0</v>
      </c>
      <c r="CD301" s="452">
        <f t="shared" si="795"/>
        <v>0</v>
      </c>
      <c r="CE301" s="452">
        <f t="shared" si="795"/>
        <v>0</v>
      </c>
      <c r="CF301" s="452">
        <f t="shared" si="795"/>
        <v>0</v>
      </c>
      <c r="CG301" s="452">
        <f t="shared" si="795"/>
        <v>0</v>
      </c>
      <c r="CH301" s="452">
        <f t="shared" si="795"/>
        <v>0</v>
      </c>
      <c r="CI301" s="452">
        <f t="shared" si="795"/>
        <v>0</v>
      </c>
      <c r="CJ301" s="452">
        <f t="shared" si="795"/>
        <v>0</v>
      </c>
      <c r="CK301" s="452">
        <f t="shared" si="795"/>
        <v>0</v>
      </c>
      <c r="CL301" s="452">
        <f t="shared" si="795"/>
        <v>0</v>
      </c>
      <c r="CM301" s="452">
        <f t="shared" si="795"/>
        <v>0</v>
      </c>
      <c r="CN301" s="452">
        <f t="shared" si="795"/>
        <v>0</v>
      </c>
      <c r="CP301" s="453">
        <f t="shared" si="796"/>
        <v>0</v>
      </c>
      <c r="CQ301" s="453">
        <f t="shared" si="796"/>
        <v>0</v>
      </c>
      <c r="CR301" s="453">
        <f t="shared" si="796"/>
        <v>0</v>
      </c>
      <c r="CS301" s="453">
        <f t="shared" si="796"/>
        <v>0</v>
      </c>
      <c r="CT301" s="453">
        <f t="shared" si="796"/>
        <v>0</v>
      </c>
      <c r="CU301" s="453">
        <f t="shared" si="796"/>
        <v>0</v>
      </c>
      <c r="CV301" s="453">
        <f t="shared" si="796"/>
        <v>0</v>
      </c>
      <c r="CW301" s="453">
        <f t="shared" si="796"/>
        <v>0</v>
      </c>
      <c r="CX301" s="453">
        <f t="shared" si="796"/>
        <v>0</v>
      </c>
      <c r="CY301" s="453">
        <f t="shared" si="796"/>
        <v>0</v>
      </c>
      <c r="CZ301" s="453">
        <f t="shared" si="796"/>
        <v>0</v>
      </c>
      <c r="DA301" s="453">
        <f t="shared" si="796"/>
        <v>0</v>
      </c>
      <c r="DC301" s="476">
        <v>0</v>
      </c>
      <c r="DD301" s="476">
        <v>0</v>
      </c>
      <c r="DE301" s="476">
        <v>0</v>
      </c>
      <c r="DF301" s="476">
        <v>0</v>
      </c>
      <c r="DG301" s="476">
        <v>0</v>
      </c>
      <c r="DH301" s="476">
        <v>0</v>
      </c>
      <c r="DI301" s="476">
        <v>0</v>
      </c>
      <c r="DJ301" s="476">
        <v>0</v>
      </c>
      <c r="DK301" s="476">
        <v>0</v>
      </c>
      <c r="DL301" s="476">
        <v>0</v>
      </c>
      <c r="DM301" s="476">
        <v>0</v>
      </c>
      <c r="DN301" s="476">
        <v>0</v>
      </c>
      <c r="DP301" s="476">
        <v>0</v>
      </c>
      <c r="DQ301" s="476">
        <v>0</v>
      </c>
      <c r="DR301" s="476">
        <v>0</v>
      </c>
      <c r="DS301" s="476">
        <v>0</v>
      </c>
      <c r="DT301" s="476">
        <v>0</v>
      </c>
      <c r="DU301" s="476">
        <v>0</v>
      </c>
      <c r="DV301" s="476">
        <v>0</v>
      </c>
      <c r="DW301" s="476">
        <v>0</v>
      </c>
      <c r="DX301" s="476">
        <v>0</v>
      </c>
      <c r="DY301" s="476">
        <v>0</v>
      </c>
      <c r="DZ301" s="476">
        <v>0</v>
      </c>
      <c r="EA301" s="476">
        <v>0</v>
      </c>
      <c r="EC301" s="476">
        <v>1000000</v>
      </c>
      <c r="ED301" s="476">
        <v>1000000</v>
      </c>
      <c r="EE301" s="476">
        <v>1000000</v>
      </c>
      <c r="EF301" s="476">
        <v>1000000</v>
      </c>
      <c r="EG301" s="476">
        <v>1000000</v>
      </c>
      <c r="EH301" s="476">
        <v>1000000</v>
      </c>
      <c r="EI301" s="476">
        <v>1000000</v>
      </c>
      <c r="EJ301" s="476">
        <v>1000000</v>
      </c>
      <c r="EK301" s="476">
        <v>1000000</v>
      </c>
      <c r="EL301" s="476">
        <v>1000000</v>
      </c>
      <c r="EM301" s="476">
        <v>1000000</v>
      </c>
      <c r="EN301" s="476">
        <v>1000000</v>
      </c>
      <c r="EP301" s="476">
        <v>1000000</v>
      </c>
      <c r="EQ301" s="476">
        <v>1000000</v>
      </c>
      <c r="ER301" s="476">
        <v>1000000</v>
      </c>
      <c r="ES301" s="476">
        <v>1000000</v>
      </c>
      <c r="ET301" s="476">
        <v>1000000</v>
      </c>
      <c r="EU301" s="476">
        <v>1000000</v>
      </c>
      <c r="EV301" s="476">
        <v>1000000</v>
      </c>
      <c r="EW301" s="476">
        <v>1000000</v>
      </c>
      <c r="EX301" s="476">
        <v>1000000</v>
      </c>
      <c r="EY301" s="476">
        <v>1000000</v>
      </c>
      <c r="EZ301" s="476">
        <v>1000000</v>
      </c>
      <c r="FA301" s="476">
        <v>1000000</v>
      </c>
    </row>
    <row r="302" spans="1:157" ht="22.5" customHeight="1" thickBot="1">
      <c r="B302" s="161" t="s">
        <v>198</v>
      </c>
      <c r="C302" s="1" t="s">
        <v>199</v>
      </c>
      <c r="D302" s="1" t="s">
        <v>161</v>
      </c>
      <c r="E302" s="1" t="s">
        <v>173</v>
      </c>
      <c r="F302" s="1" t="s">
        <v>161</v>
      </c>
      <c r="G302" s="1" t="s">
        <v>161</v>
      </c>
      <c r="H302" s="1" t="s">
        <v>161</v>
      </c>
      <c r="I302" s="1" t="s">
        <v>161</v>
      </c>
      <c r="J302" s="1" t="s">
        <v>161</v>
      </c>
      <c r="K302" s="1" t="s">
        <v>161</v>
      </c>
      <c r="L302" s="1" t="s">
        <v>161</v>
      </c>
      <c r="M302" s="1" t="s">
        <v>161</v>
      </c>
      <c r="N302" s="1" t="s">
        <v>161</v>
      </c>
      <c r="O302" s="1" t="s">
        <v>161</v>
      </c>
      <c r="T302" s="152" t="s">
        <v>174</v>
      </c>
      <c r="U302" s="384"/>
      <c r="V302" s="178" t="s">
        <v>174</v>
      </c>
      <c r="W302" s="335">
        <f>W316</f>
        <v>42894.252831999998</v>
      </c>
      <c r="X302" s="335">
        <f t="shared" ref="X302:AC302" si="797">X316</f>
        <v>0</v>
      </c>
      <c r="Y302" s="335">
        <f t="shared" si="797"/>
        <v>0</v>
      </c>
      <c r="Z302" s="335">
        <f t="shared" si="797"/>
        <v>0</v>
      </c>
      <c r="AA302" s="335">
        <f t="shared" si="797"/>
        <v>0</v>
      </c>
      <c r="AB302" s="335">
        <f t="shared" si="797"/>
        <v>0</v>
      </c>
      <c r="AC302" s="335">
        <f t="shared" si="797"/>
        <v>0</v>
      </c>
      <c r="AD302" s="335">
        <f>AD316</f>
        <v>42894.252831999998</v>
      </c>
      <c r="AE302" s="335">
        <f>AE316</f>
        <v>0</v>
      </c>
      <c r="AF302" s="335">
        <f>AF316</f>
        <v>33506.126289</v>
      </c>
      <c r="AG302" s="335">
        <f>AG316</f>
        <v>9388.1265429999985</v>
      </c>
      <c r="AH302" s="335">
        <f>AH316</f>
        <v>28091.91201</v>
      </c>
      <c r="AI302" s="163">
        <f>+AH302/AD302</f>
        <v>0.65491085997056586</v>
      </c>
      <c r="AJ302" s="220"/>
      <c r="AK302" s="335">
        <f>AK316</f>
        <v>31938.871113999998</v>
      </c>
      <c r="AL302" s="335">
        <f>AL316</f>
        <v>-3846.959104</v>
      </c>
      <c r="AM302" s="166">
        <f t="shared" si="774"/>
        <v>0.74459558111647395</v>
      </c>
      <c r="AN302" s="414">
        <f>AN316</f>
        <v>11831.02241048</v>
      </c>
      <c r="AO302" s="299">
        <f>+AN302/AD302</f>
        <v>0.27581835862294851</v>
      </c>
      <c r="AP302" s="212"/>
      <c r="AQ302" s="335">
        <f>AQ316</f>
        <v>14411.888936000001</v>
      </c>
      <c r="AR302" s="335">
        <f>AR316</f>
        <v>-2580.8665255199999</v>
      </c>
      <c r="AS302" s="166">
        <f t="shared" si="776"/>
        <v>0.33598647801246778</v>
      </c>
      <c r="AT302" s="414">
        <f>AT316</f>
        <v>11831.02241048</v>
      </c>
      <c r="AU302" s="299">
        <f>+AT302/AD302</f>
        <v>0.27581835862294851</v>
      </c>
      <c r="AV302" s="398">
        <f>AV316</f>
        <v>14802.340822000002</v>
      </c>
      <c r="AW302" s="335">
        <f>AW316</f>
        <v>16260.88959952</v>
      </c>
      <c r="AX302" s="337">
        <f>AX316</f>
        <v>31063.230421519998</v>
      </c>
      <c r="AY302" s="361"/>
      <c r="AZ302" s="183">
        <f>AZ316</f>
        <v>14411.888936000001</v>
      </c>
      <c r="BA302" s="168">
        <f>IF(AND(AZ302=0,AN302&gt;AZ302),1,IFERROR(AN302/AZ302,1))</f>
        <v>0.82092100924583467</v>
      </c>
      <c r="BC302" s="466">
        <f>CC302/$AD$302</f>
        <v>0.40562258515481309</v>
      </c>
      <c r="BD302" s="466">
        <f t="shared" ref="BD302:BN302" si="798">CD302/$AD$302</f>
        <v>0.65005893650158453</v>
      </c>
      <c r="BE302" s="466">
        <f t="shared" si="798"/>
        <v>0.6564474401566841</v>
      </c>
      <c r="BF302" s="466">
        <f t="shared" si="798"/>
        <v>0.73264925355117105</v>
      </c>
      <c r="BG302" s="466">
        <f t="shared" si="798"/>
        <v>0.73474938273054657</v>
      </c>
      <c r="BH302" s="466">
        <f t="shared" si="798"/>
        <v>0.74459558111647395</v>
      </c>
      <c r="BI302" s="466">
        <f t="shared" si="798"/>
        <v>0.83371690116772612</v>
      </c>
      <c r="BJ302" s="466">
        <f t="shared" si="798"/>
        <v>0.89387201094679281</v>
      </c>
      <c r="BK302" s="466">
        <f t="shared" si="798"/>
        <v>0.91743105961370686</v>
      </c>
      <c r="BL302" s="466">
        <f t="shared" si="798"/>
        <v>0.93675239119735698</v>
      </c>
      <c r="BM302" s="466">
        <f t="shared" si="798"/>
        <v>0.9815071879184657</v>
      </c>
      <c r="BN302" s="466">
        <f t="shared" si="798"/>
        <v>1</v>
      </c>
      <c r="BP302" s="466">
        <f>CP302/$AD$302</f>
        <v>0</v>
      </c>
      <c r="BQ302" s="466">
        <f t="shared" ref="BQ302:CA302" si="799">CQ302/$AD$302</f>
        <v>1.4083565072599327E-2</v>
      </c>
      <c r="BR302" s="466">
        <f t="shared" si="799"/>
        <v>7.5787621100018257E-2</v>
      </c>
      <c r="BS302" s="466">
        <f t="shared" si="799"/>
        <v>0.14042790915584635</v>
      </c>
      <c r="BT302" s="466">
        <f t="shared" si="799"/>
        <v>0.20901145713188951</v>
      </c>
      <c r="BU302" s="466">
        <f t="shared" si="799"/>
        <v>0.33598647801246778</v>
      </c>
      <c r="BV302" s="466">
        <f t="shared" si="799"/>
        <v>0.41367792313571444</v>
      </c>
      <c r="BW302" s="466">
        <f t="shared" si="799"/>
        <v>0.50279384987703057</v>
      </c>
      <c r="BX302" s="466">
        <f t="shared" si="799"/>
        <v>0.58171261161087762</v>
      </c>
      <c r="BY302" s="466">
        <f t="shared" si="799"/>
        <v>0.67348851525974984</v>
      </c>
      <c r="BZ302" s="466">
        <f t="shared" si="799"/>
        <v>0.7636570998519171</v>
      </c>
      <c r="CA302" s="466">
        <f t="shared" si="799"/>
        <v>1</v>
      </c>
      <c r="CC302" s="398">
        <f t="shared" ref="CC302:CN302" si="800">CC316</f>
        <v>17398.877722000001</v>
      </c>
      <c r="CD302" s="398">
        <f t="shared" si="800"/>
        <v>27883.792377999998</v>
      </c>
      <c r="CE302" s="398">
        <f t="shared" si="800"/>
        <v>28157.822468999999</v>
      </c>
      <c r="CF302" s="398">
        <f t="shared" si="800"/>
        <v>31426.442319000002</v>
      </c>
      <c r="CG302" s="398">
        <f t="shared" si="800"/>
        <v>31516.525791</v>
      </c>
      <c r="CH302" s="398">
        <f t="shared" si="800"/>
        <v>31938.871113999998</v>
      </c>
      <c r="CI302" s="398">
        <f t="shared" si="800"/>
        <v>35761.663548999997</v>
      </c>
      <c r="CJ302" s="398">
        <f t="shared" si="800"/>
        <v>38341.972037</v>
      </c>
      <c r="CK302" s="398">
        <f t="shared" si="800"/>
        <v>39352.519827000004</v>
      </c>
      <c r="CL302" s="398">
        <f t="shared" si="800"/>
        <v>40181.293909</v>
      </c>
      <c r="CM302" s="398">
        <f t="shared" si="800"/>
        <v>42101.017475000001</v>
      </c>
      <c r="CN302" s="398">
        <f t="shared" si="800"/>
        <v>42894.252831999998</v>
      </c>
      <c r="CP302" s="398">
        <f t="shared" ref="CP302:DA302" si="801">CP316</f>
        <v>0</v>
      </c>
      <c r="CQ302" s="398">
        <f t="shared" si="801"/>
        <v>604.10400099999993</v>
      </c>
      <c r="CR302" s="398">
        <f t="shared" si="801"/>
        <v>3250.8533810000008</v>
      </c>
      <c r="CS302" s="398">
        <f t="shared" si="801"/>
        <v>6023.5502400000014</v>
      </c>
      <c r="CT302" s="398">
        <f t="shared" si="801"/>
        <v>8965.3902869999984</v>
      </c>
      <c r="CU302" s="398">
        <f t="shared" si="801"/>
        <v>14411.888936000001</v>
      </c>
      <c r="CV302" s="398">
        <f t="shared" si="801"/>
        <v>17744.405425999998</v>
      </c>
      <c r="CW302" s="398">
        <f t="shared" si="801"/>
        <v>21566.966519000001</v>
      </c>
      <c r="CX302" s="398">
        <f t="shared" si="801"/>
        <v>24952.127838</v>
      </c>
      <c r="CY302" s="398">
        <f t="shared" si="801"/>
        <v>28888.786652999999</v>
      </c>
      <c r="CZ302" s="398">
        <f t="shared" si="801"/>
        <v>32756.500717999999</v>
      </c>
      <c r="DA302" s="398">
        <f t="shared" si="801"/>
        <v>42894.252831999998</v>
      </c>
      <c r="DC302" s="398">
        <f t="shared" ref="DC302:DN302" si="802">DC316</f>
        <v>17398877722</v>
      </c>
      <c r="DD302" s="398">
        <f t="shared" si="802"/>
        <v>27883792378</v>
      </c>
      <c r="DE302" s="398">
        <f t="shared" si="802"/>
        <v>28157822469</v>
      </c>
      <c r="DF302" s="398">
        <f t="shared" si="802"/>
        <v>31426442319</v>
      </c>
      <c r="DG302" s="398">
        <f t="shared" si="802"/>
        <v>31516525791</v>
      </c>
      <c r="DH302" s="398">
        <f t="shared" si="802"/>
        <v>31938871114</v>
      </c>
      <c r="DI302" s="398">
        <f t="shared" si="802"/>
        <v>35761663549</v>
      </c>
      <c r="DJ302" s="398">
        <f t="shared" si="802"/>
        <v>38341972037</v>
      </c>
      <c r="DK302" s="398">
        <f t="shared" si="802"/>
        <v>39352519827</v>
      </c>
      <c r="DL302" s="398">
        <f t="shared" si="802"/>
        <v>40181293909</v>
      </c>
      <c r="DM302" s="398">
        <f t="shared" si="802"/>
        <v>42101017475</v>
      </c>
      <c r="DN302" s="398">
        <f t="shared" si="802"/>
        <v>42894252832</v>
      </c>
      <c r="DP302" s="398">
        <f t="shared" ref="DP302:EA302" si="803">DP316</f>
        <v>0</v>
      </c>
      <c r="DQ302" s="398">
        <f t="shared" si="803"/>
        <v>604104001</v>
      </c>
      <c r="DR302" s="398">
        <f t="shared" si="803"/>
        <v>3250853381</v>
      </c>
      <c r="DS302" s="398">
        <f t="shared" si="803"/>
        <v>6023550240</v>
      </c>
      <c r="DT302" s="398">
        <f t="shared" si="803"/>
        <v>8965390287</v>
      </c>
      <c r="DU302" s="398">
        <f t="shared" si="803"/>
        <v>14411888936</v>
      </c>
      <c r="DV302" s="398">
        <f t="shared" si="803"/>
        <v>17744405426</v>
      </c>
      <c r="DW302" s="398">
        <f t="shared" si="803"/>
        <v>21566966519</v>
      </c>
      <c r="DX302" s="398">
        <f t="shared" si="803"/>
        <v>24952127838</v>
      </c>
      <c r="DY302" s="398">
        <f t="shared" si="803"/>
        <v>28888786653</v>
      </c>
      <c r="DZ302" s="398">
        <f t="shared" si="803"/>
        <v>32756500718</v>
      </c>
      <c r="EA302" s="398">
        <f t="shared" si="803"/>
        <v>42894252832</v>
      </c>
      <c r="EC302" s="455">
        <v>1000000</v>
      </c>
      <c r="ED302" s="455">
        <v>1000000</v>
      </c>
      <c r="EE302" s="455">
        <v>1000000</v>
      </c>
      <c r="EF302" s="455">
        <v>1000000</v>
      </c>
      <c r="EG302" s="455">
        <v>1000000</v>
      </c>
      <c r="EH302" s="455">
        <v>1000000</v>
      </c>
      <c r="EI302" s="455">
        <v>1000000</v>
      </c>
      <c r="EJ302" s="455">
        <v>1000000</v>
      </c>
      <c r="EK302" s="455">
        <v>1000000</v>
      </c>
      <c r="EL302" s="455">
        <v>1000000</v>
      </c>
      <c r="EM302" s="455">
        <v>1000000</v>
      </c>
      <c r="EN302" s="455">
        <v>1000000</v>
      </c>
      <c r="EP302" s="455">
        <v>1000000</v>
      </c>
      <c r="EQ302" s="455">
        <v>1000000</v>
      </c>
      <c r="ER302" s="455">
        <v>1000000</v>
      </c>
      <c r="ES302" s="455">
        <v>1000000</v>
      </c>
      <c r="ET302" s="455">
        <v>1000000</v>
      </c>
      <c r="EU302" s="455">
        <v>1000000</v>
      </c>
      <c r="EV302" s="455">
        <v>1000000</v>
      </c>
      <c r="EW302" s="455">
        <v>1000000</v>
      </c>
      <c r="EX302" s="455">
        <v>1000000</v>
      </c>
      <c r="EY302" s="455">
        <v>1000000</v>
      </c>
      <c r="EZ302" s="455">
        <v>1000000</v>
      </c>
      <c r="FA302" s="455">
        <v>1000000</v>
      </c>
    </row>
    <row r="303" spans="1:157" ht="24.75" customHeight="1" thickBot="1">
      <c r="B303" s="300" t="s">
        <v>198</v>
      </c>
      <c r="C303" s="149" t="s">
        <v>199</v>
      </c>
      <c r="D303" s="149" t="s">
        <v>161</v>
      </c>
      <c r="E303" s="149" t="s">
        <v>161</v>
      </c>
      <c r="F303" s="149" t="s">
        <v>161</v>
      </c>
      <c r="G303" s="149" t="s">
        <v>161</v>
      </c>
      <c r="H303" s="149" t="s">
        <v>161</v>
      </c>
      <c r="I303" s="149" t="s">
        <v>161</v>
      </c>
      <c r="J303" s="149" t="s">
        <v>161</v>
      </c>
      <c r="K303" s="149" t="s">
        <v>161</v>
      </c>
      <c r="L303" s="149" t="s">
        <v>161</v>
      </c>
      <c r="M303" s="149" t="s">
        <v>161</v>
      </c>
      <c r="N303" s="149" t="s">
        <v>161</v>
      </c>
      <c r="O303" s="149" t="s">
        <v>161</v>
      </c>
      <c r="P303" s="149"/>
      <c r="Q303" s="149"/>
      <c r="R303" s="149"/>
      <c r="S303" s="149"/>
      <c r="T303" s="152" t="s">
        <v>209</v>
      </c>
      <c r="U303" s="384"/>
      <c r="V303" s="152" t="s">
        <v>209</v>
      </c>
      <c r="W303" s="335">
        <f>+W302+W293+W299</f>
        <v>85049.852832000004</v>
      </c>
      <c r="X303" s="335">
        <f t="shared" ref="X303:AC303" si="804">+X302+X293+X299</f>
        <v>0</v>
      </c>
      <c r="Y303" s="335">
        <f t="shared" si="804"/>
        <v>0</v>
      </c>
      <c r="Z303" s="335">
        <f t="shared" si="804"/>
        <v>0</v>
      </c>
      <c r="AA303" s="335">
        <f t="shared" si="804"/>
        <v>0</v>
      </c>
      <c r="AB303" s="335">
        <f t="shared" si="804"/>
        <v>0</v>
      </c>
      <c r="AC303" s="335">
        <f t="shared" si="804"/>
        <v>0</v>
      </c>
      <c r="AD303" s="335">
        <f>+AD302+AD293+AD299</f>
        <v>85049.852832000004</v>
      </c>
      <c r="AE303" s="335">
        <f>+AE302+AE293+AE299</f>
        <v>1862.8</v>
      </c>
      <c r="AF303" s="335">
        <f>+AF302+AF293+AF299</f>
        <v>72739.286016450002</v>
      </c>
      <c r="AG303" s="335">
        <f>+AG302+AG293+AG299</f>
        <v>10447.76681555</v>
      </c>
      <c r="AH303" s="398">
        <f>+AH302+AH293+AH299</f>
        <v>48476.517404270002</v>
      </c>
      <c r="AI303" s="163">
        <f>+AH303/AD303</f>
        <v>0.56997767532915367</v>
      </c>
      <c r="AJ303" s="253"/>
      <c r="AK303" s="335">
        <f>+AK302+AK293+AK299</f>
        <v>51753.376589699998</v>
      </c>
      <c r="AL303" s="335">
        <f>+AL302+AL293+AL299</f>
        <v>-3276.8591854300012</v>
      </c>
      <c r="AM303" s="166">
        <f t="shared" si="774"/>
        <v>0.60850636263802904</v>
      </c>
      <c r="AN303" s="398">
        <f>+AN302+AN293+AN299</f>
        <v>27523.590117799999</v>
      </c>
      <c r="AO303" s="179">
        <f>+AN303/AD303</f>
        <v>0.32361713984582285</v>
      </c>
      <c r="AP303" s="254"/>
      <c r="AQ303" s="335">
        <f>+AQ302+AQ293+AQ299</f>
        <v>29337.3252737</v>
      </c>
      <c r="AR303" s="335">
        <f>+AR302+AR293+AR299</f>
        <v>-1813.7351558999997</v>
      </c>
      <c r="AS303" s="166">
        <f t="shared" si="776"/>
        <v>0.34494269298325975</v>
      </c>
      <c r="AT303" s="398">
        <f>+AT302+AT293+AT299</f>
        <v>27523.590117799999</v>
      </c>
      <c r="AU303" s="179">
        <f>+AT303/AD303</f>
        <v>0.32361713984582285</v>
      </c>
      <c r="AV303" s="398">
        <f>+AV302+AV293+AV299</f>
        <v>36573.335427729995</v>
      </c>
      <c r="AW303" s="335">
        <f>+AW302+AW293+AW299</f>
        <v>20952.92728647</v>
      </c>
      <c r="AX303" s="337">
        <f>+AX302+AX293</f>
        <v>57526.262714199998</v>
      </c>
      <c r="AY303" s="361"/>
      <c r="AZ303" s="183">
        <f>+AZ302+AZ293</f>
        <v>29175.8252735446</v>
      </c>
      <c r="BA303" s="168">
        <f>IF(AND(AZ303=0,AN303&gt;AZ303),1,IFERROR(AN303/AZ303,1))</f>
        <v>0.94336971995637842</v>
      </c>
      <c r="BC303" s="466">
        <f>CC303/$AD$303</f>
        <v>0.28245347060684728</v>
      </c>
      <c r="BD303" s="466">
        <f t="shared" ref="BD303:BN303" si="805">CD303/$AD$303</f>
        <v>0.45525412879693855</v>
      </c>
      <c r="BE303" s="466">
        <f t="shared" si="805"/>
        <v>0.48559402454534267</v>
      </c>
      <c r="BF303" s="466">
        <f t="shared" si="805"/>
        <v>0.54983884582837461</v>
      </c>
      <c r="BG303" s="466">
        <f t="shared" si="805"/>
        <v>0.57620038198257284</v>
      </c>
      <c r="BH303" s="466">
        <f t="shared" si="805"/>
        <v>0.60850636263802904</v>
      </c>
      <c r="BI303" s="466">
        <f t="shared" si="805"/>
        <v>0.72075564186015628</v>
      </c>
      <c r="BJ303" s="466">
        <f t="shared" si="805"/>
        <v>0.79720706239563743</v>
      </c>
      <c r="BK303" s="466">
        <f t="shared" si="805"/>
        <v>0.8347159029299237</v>
      </c>
      <c r="BL303" s="466">
        <f t="shared" si="805"/>
        <v>0.86960188521611104</v>
      </c>
      <c r="BM303" s="466">
        <f t="shared" si="805"/>
        <v>0.92102169978038217</v>
      </c>
      <c r="BN303" s="466">
        <f t="shared" si="805"/>
        <v>1</v>
      </c>
      <c r="BP303" s="466">
        <f>CP303/$AD$303</f>
        <v>1.5046890175434846E-2</v>
      </c>
      <c r="BQ303" s="466">
        <f t="shared" ref="BQ303:CA303" si="806">CQ303/$AD$303</f>
        <v>4.9935649997292629E-2</v>
      </c>
      <c r="BR303" s="466">
        <f t="shared" si="806"/>
        <v>0.11271395726710952</v>
      </c>
      <c r="BS303" s="466">
        <f t="shared" si="806"/>
        <v>0.17853545003792018</v>
      </c>
      <c r="BT303" s="466">
        <f t="shared" si="806"/>
        <v>0.24593564263629222</v>
      </c>
      <c r="BU303" s="466">
        <f t="shared" si="806"/>
        <v>0.34494269298325975</v>
      </c>
      <c r="BV303" s="466">
        <f t="shared" si="806"/>
        <v>0.45785152352890074</v>
      </c>
      <c r="BW303" s="466">
        <f t="shared" si="806"/>
        <v>0.53986112073675974</v>
      </c>
      <c r="BX303" s="466">
        <f t="shared" si="806"/>
        <v>0.6177601902675095</v>
      </c>
      <c r="BY303" s="466">
        <f t="shared" si="806"/>
        <v>0.70293584494676575</v>
      </c>
      <c r="BZ303" s="466">
        <f t="shared" si="806"/>
        <v>0.78774619350301933</v>
      </c>
      <c r="CA303" s="466">
        <f t="shared" si="806"/>
        <v>1.0000000000008229</v>
      </c>
      <c r="CC303" s="335">
        <f t="shared" ref="CC303:CN303" si="807">+CC302+CC293+CC299</f>
        <v>24022.626107</v>
      </c>
      <c r="CD303" s="335">
        <f t="shared" si="807"/>
        <v>38719.296655339997</v>
      </c>
      <c r="CE303" s="335">
        <f t="shared" si="807"/>
        <v>41299.700323679994</v>
      </c>
      <c r="CF303" s="335">
        <f t="shared" si="807"/>
        <v>46763.712919019999</v>
      </c>
      <c r="CG303" s="335">
        <f t="shared" si="807"/>
        <v>49005.757689360005</v>
      </c>
      <c r="CH303" s="335">
        <f t="shared" si="807"/>
        <v>51753.376589699998</v>
      </c>
      <c r="CI303" s="335">
        <f t="shared" si="807"/>
        <v>61300.161268039992</v>
      </c>
      <c r="CJ303" s="335">
        <f t="shared" si="807"/>
        <v>67802.343333380006</v>
      </c>
      <c r="CK303" s="335">
        <f t="shared" si="807"/>
        <v>70992.464700720011</v>
      </c>
      <c r="CL303" s="335">
        <f t="shared" si="807"/>
        <v>73959.512360060005</v>
      </c>
      <c r="CM303" s="335">
        <f t="shared" si="807"/>
        <v>78332.760021399998</v>
      </c>
      <c r="CN303" s="335">
        <f t="shared" si="807"/>
        <v>85049.852832000004</v>
      </c>
      <c r="CP303" s="335">
        <f t="shared" ref="CP303:DA303" si="808">+CP302+CP293+CP299</f>
        <v>1279.7357950000003</v>
      </c>
      <c r="CQ303" s="335">
        <f t="shared" si="808"/>
        <v>4247.0196833399996</v>
      </c>
      <c r="CR303" s="335">
        <f t="shared" si="808"/>
        <v>9586.3054776800018</v>
      </c>
      <c r="CS303" s="335">
        <f t="shared" si="808"/>
        <v>15184.413751020002</v>
      </c>
      <c r="CT303" s="335">
        <f t="shared" si="808"/>
        <v>20916.79021236</v>
      </c>
      <c r="CU303" s="335">
        <f t="shared" si="808"/>
        <v>29337.3252737</v>
      </c>
      <c r="CV303" s="335">
        <f t="shared" si="808"/>
        <v>38940.204695039996</v>
      </c>
      <c r="CW303" s="335">
        <f t="shared" si="808"/>
        <v>45915.108868380004</v>
      </c>
      <c r="CX303" s="335">
        <f t="shared" si="808"/>
        <v>52540.413267720003</v>
      </c>
      <c r="CY303" s="335">
        <f t="shared" si="808"/>
        <v>59784.590163059998</v>
      </c>
      <c r="CZ303" s="335">
        <f t="shared" si="808"/>
        <v>66997.697826399992</v>
      </c>
      <c r="DA303" s="335">
        <f t="shared" si="808"/>
        <v>85049.852832069999</v>
      </c>
      <c r="DC303" s="335">
        <f t="shared" ref="DC303:DN303" si="809">+DC302+DC293+DC299</f>
        <v>24022626107</v>
      </c>
      <c r="DD303" s="335">
        <f t="shared" si="809"/>
        <v>38719296655.339996</v>
      </c>
      <c r="DE303" s="335">
        <f t="shared" si="809"/>
        <v>41299700323.68</v>
      </c>
      <c r="DF303" s="335">
        <f t="shared" si="809"/>
        <v>46763712919.020004</v>
      </c>
      <c r="DG303" s="335">
        <f t="shared" si="809"/>
        <v>49005757689.360001</v>
      </c>
      <c r="DH303" s="335">
        <f t="shared" si="809"/>
        <v>51753376589.699997</v>
      </c>
      <c r="DI303" s="335">
        <f t="shared" si="809"/>
        <v>61300161268.040001</v>
      </c>
      <c r="DJ303" s="335">
        <f t="shared" si="809"/>
        <v>67802343333.380005</v>
      </c>
      <c r="DK303" s="335">
        <f t="shared" si="809"/>
        <v>70992464700.720001</v>
      </c>
      <c r="DL303" s="335">
        <f t="shared" si="809"/>
        <v>73959512360.059998</v>
      </c>
      <c r="DM303" s="335">
        <f t="shared" si="809"/>
        <v>78332760021.399994</v>
      </c>
      <c r="DN303" s="335">
        <f t="shared" si="809"/>
        <v>85049852832</v>
      </c>
      <c r="DP303" s="335">
        <f t="shared" ref="DP303:EA303" si="810">+DP302+DP293+DP299</f>
        <v>1279735795</v>
      </c>
      <c r="DQ303" s="335">
        <f t="shared" si="810"/>
        <v>4247019683.3400002</v>
      </c>
      <c r="DR303" s="335">
        <f t="shared" si="810"/>
        <v>9586305477.6800003</v>
      </c>
      <c r="DS303" s="335">
        <f t="shared" si="810"/>
        <v>15184413751.02</v>
      </c>
      <c r="DT303" s="335">
        <f t="shared" si="810"/>
        <v>20916790212.360001</v>
      </c>
      <c r="DU303" s="335">
        <f t="shared" si="810"/>
        <v>29337325273.700001</v>
      </c>
      <c r="DV303" s="335">
        <f t="shared" si="810"/>
        <v>38940204695.040001</v>
      </c>
      <c r="DW303" s="335">
        <f t="shared" si="810"/>
        <v>45915108868.380005</v>
      </c>
      <c r="DX303" s="335">
        <f t="shared" si="810"/>
        <v>52540413267.720001</v>
      </c>
      <c r="DY303" s="335">
        <f t="shared" si="810"/>
        <v>59784590163.059998</v>
      </c>
      <c r="DZ303" s="335">
        <f t="shared" si="810"/>
        <v>66997697826.399994</v>
      </c>
      <c r="EA303" s="335">
        <f t="shared" si="810"/>
        <v>85049852832.069992</v>
      </c>
      <c r="EC303" s="480">
        <v>1000000</v>
      </c>
      <c r="ED303" s="479">
        <v>1000000</v>
      </c>
      <c r="EE303" s="479">
        <v>1000000</v>
      </c>
      <c r="EF303" s="479">
        <v>1000000</v>
      </c>
      <c r="EG303" s="479">
        <v>1000000</v>
      </c>
      <c r="EH303" s="479">
        <v>1000000</v>
      </c>
      <c r="EI303" s="479">
        <v>1000000</v>
      </c>
      <c r="EJ303" s="479">
        <v>1000000</v>
      </c>
      <c r="EK303" s="479">
        <v>1000000</v>
      </c>
      <c r="EL303" s="479">
        <v>1000000</v>
      </c>
      <c r="EM303" s="479">
        <v>1000000</v>
      </c>
      <c r="EN303" s="479">
        <v>1000000</v>
      </c>
      <c r="EP303" s="479">
        <v>1000000</v>
      </c>
      <c r="EQ303" s="479">
        <v>1000000</v>
      </c>
      <c r="ER303" s="479">
        <v>1000000</v>
      </c>
      <c r="ES303" s="479">
        <v>1000000</v>
      </c>
      <c r="ET303" s="479">
        <v>1000000</v>
      </c>
      <c r="EU303" s="479">
        <v>1000000</v>
      </c>
      <c r="EV303" s="479">
        <v>1000000</v>
      </c>
      <c r="EW303" s="479">
        <v>1000000</v>
      </c>
      <c r="EX303" s="479">
        <v>1000000</v>
      </c>
      <c r="EY303" s="479">
        <v>1000000</v>
      </c>
      <c r="EZ303" s="479">
        <v>1000000</v>
      </c>
      <c r="FA303" s="479">
        <v>1000000</v>
      </c>
    </row>
    <row r="304" spans="1:157" ht="25.5" customHeight="1" thickBot="1">
      <c r="B304" s="300"/>
      <c r="C304" s="149"/>
      <c r="D304" s="149"/>
      <c r="E304" s="149"/>
      <c r="F304" s="149"/>
      <c r="G304" s="149"/>
      <c r="H304" s="149"/>
      <c r="I304" s="149"/>
      <c r="J304" s="149"/>
      <c r="K304" s="149"/>
      <c r="L304" s="149"/>
      <c r="M304" s="149"/>
      <c r="T304" s="137"/>
      <c r="U304" s="374"/>
      <c r="V304" s="579"/>
      <c r="W304" s="137"/>
      <c r="X304" s="137"/>
      <c r="Y304" s="137"/>
      <c r="Z304" s="137"/>
      <c r="AA304" s="137"/>
      <c r="AB304" s="137"/>
      <c r="AC304" s="137"/>
      <c r="AD304" s="368"/>
      <c r="AE304" s="137"/>
      <c r="AF304" s="137"/>
      <c r="AG304" s="137"/>
      <c r="AH304" s="368"/>
      <c r="AI304" s="139"/>
      <c r="AJ304" s="140"/>
      <c r="AK304" s="140"/>
      <c r="AL304" s="140"/>
      <c r="AM304" s="134"/>
      <c r="AN304" s="368"/>
      <c r="AO304" s="139"/>
      <c r="AP304" s="140"/>
      <c r="AQ304" s="140"/>
      <c r="AR304" s="140"/>
      <c r="AS304" s="134"/>
      <c r="AT304" s="368"/>
      <c r="AU304" s="139"/>
      <c r="AV304" s="368"/>
      <c r="AW304" s="328"/>
      <c r="AX304" s="328"/>
      <c r="AY304" s="328"/>
      <c r="AZ304" s="140"/>
      <c r="BA304" s="140"/>
      <c r="BC304" s="305"/>
      <c r="BD304" s="305"/>
      <c r="BE304" s="305"/>
      <c r="BF304" s="305"/>
      <c r="BG304" s="305"/>
      <c r="BH304" s="305"/>
      <c r="BI304" s="305"/>
      <c r="BJ304" s="305"/>
      <c r="BK304" s="305"/>
      <c r="BL304" s="305"/>
      <c r="BM304" s="305"/>
      <c r="BN304" s="305"/>
      <c r="BP304" s="305"/>
      <c r="BQ304" s="305"/>
      <c r="BR304" s="305"/>
      <c r="BS304" s="305"/>
      <c r="BT304" s="305"/>
      <c r="BU304" s="305"/>
      <c r="BV304" s="305"/>
      <c r="BW304" s="305"/>
      <c r="BX304" s="305"/>
      <c r="BY304" s="305"/>
      <c r="BZ304" s="305"/>
      <c r="CA304" s="305"/>
      <c r="CC304" s="473"/>
      <c r="CD304" s="473"/>
      <c r="CE304" s="473"/>
      <c r="CF304" s="473"/>
      <c r="CG304" s="473"/>
      <c r="CH304" s="473"/>
      <c r="CI304" s="473"/>
      <c r="CJ304" s="473"/>
      <c r="CK304" s="473"/>
      <c r="CL304" s="473"/>
      <c r="CM304" s="473"/>
      <c r="CN304" s="473"/>
      <c r="CP304" s="473"/>
      <c r="CQ304" s="473"/>
      <c r="CR304" s="473"/>
      <c r="CS304" s="473"/>
      <c r="CT304" s="473"/>
      <c r="CU304" s="473"/>
      <c r="CV304" s="473"/>
      <c r="CW304" s="473"/>
      <c r="CX304" s="473"/>
      <c r="CY304" s="473"/>
      <c r="CZ304" s="473"/>
      <c r="DA304" s="473"/>
      <c r="DC304" s="473"/>
      <c r="DD304" s="473"/>
      <c r="DE304" s="473"/>
      <c r="DF304" s="473"/>
      <c r="DG304" s="473"/>
      <c r="DH304" s="473"/>
      <c r="DI304" s="473"/>
      <c r="DJ304" s="473"/>
      <c r="DK304" s="473"/>
      <c r="DL304" s="473"/>
      <c r="DM304" s="473"/>
      <c r="DN304" s="473"/>
      <c r="DP304" s="473"/>
      <c r="DQ304" s="473"/>
      <c r="DR304" s="473"/>
      <c r="DS304" s="473"/>
      <c r="DT304" s="473"/>
      <c r="DU304" s="473"/>
      <c r="DV304" s="473"/>
      <c r="DW304" s="473"/>
      <c r="DX304" s="473"/>
      <c r="DY304" s="473"/>
      <c r="DZ304" s="473"/>
      <c r="EA304" s="473"/>
      <c r="EC304" s="473"/>
      <c r="ED304" s="473"/>
      <c r="EE304" s="473"/>
      <c r="EF304" s="473"/>
      <c r="EG304" s="473"/>
      <c r="EH304" s="473"/>
      <c r="EI304" s="473"/>
      <c r="EJ304" s="473"/>
      <c r="EK304" s="473"/>
      <c r="EL304" s="473"/>
      <c r="EM304" s="473"/>
      <c r="EN304" s="473"/>
      <c r="EP304" s="473"/>
      <c r="EQ304" s="473"/>
      <c r="ER304" s="473"/>
      <c r="ES304" s="473"/>
      <c r="ET304" s="473"/>
      <c r="EU304" s="473"/>
      <c r="EV304" s="473"/>
      <c r="EW304" s="473"/>
      <c r="EX304" s="473"/>
      <c r="EY304" s="473"/>
      <c r="EZ304" s="473"/>
      <c r="FA304" s="473"/>
    </row>
    <row r="305" spans="2:157" ht="12.75" customHeight="1" thickBot="1">
      <c r="T305" s="137"/>
      <c r="U305" s="374"/>
      <c r="V305" s="138"/>
      <c r="W305" s="137"/>
      <c r="X305" s="137"/>
      <c r="Y305" s="137"/>
      <c r="Z305" s="137"/>
      <c r="AA305" s="137"/>
      <c r="AB305" s="137"/>
      <c r="AC305" s="137"/>
      <c r="AD305" s="368"/>
      <c r="AE305" s="137"/>
      <c r="AF305" s="137"/>
      <c r="AG305" s="137"/>
      <c r="AH305" s="368"/>
      <c r="AI305" s="139"/>
      <c r="AJ305" s="140"/>
      <c r="AK305" s="140"/>
      <c r="AL305" s="140"/>
      <c r="AM305" s="134"/>
      <c r="AN305" s="368"/>
      <c r="AO305" s="139"/>
      <c r="AP305" s="140"/>
      <c r="AQ305" s="140"/>
      <c r="AR305" s="140"/>
      <c r="AS305" s="134"/>
      <c r="AT305" s="368"/>
      <c r="AU305" s="139"/>
      <c r="AV305" s="368"/>
      <c r="AW305" s="328"/>
      <c r="AX305" s="328"/>
      <c r="AY305" s="328"/>
      <c r="AZ305" s="140"/>
      <c r="BA305" s="140"/>
      <c r="BC305" s="305"/>
      <c r="BD305" s="305"/>
      <c r="BE305" s="305"/>
      <c r="BF305" s="305"/>
      <c r="BG305" s="305"/>
      <c r="BH305" s="305"/>
      <c r="BI305" s="305"/>
      <c r="BJ305" s="305"/>
      <c r="BK305" s="305"/>
      <c r="BL305" s="305"/>
      <c r="BM305" s="305"/>
      <c r="BN305" s="305"/>
      <c r="BP305" s="305"/>
      <c r="BQ305" s="305"/>
      <c r="BR305" s="305"/>
      <c r="BS305" s="305"/>
      <c r="BT305" s="305"/>
      <c r="BU305" s="305"/>
      <c r="BV305" s="305"/>
      <c r="BW305" s="305"/>
      <c r="BX305" s="305"/>
      <c r="BY305" s="305"/>
      <c r="BZ305" s="305"/>
      <c r="CA305" s="305"/>
      <c r="CC305" s="473"/>
      <c r="CD305" s="473"/>
      <c r="CE305" s="473"/>
      <c r="CF305" s="473"/>
      <c r="CG305" s="473"/>
      <c r="CH305" s="473"/>
      <c r="CI305" s="473"/>
      <c r="CJ305" s="473"/>
      <c r="CK305" s="473"/>
      <c r="CL305" s="473"/>
      <c r="CM305" s="473"/>
      <c r="CN305" s="473"/>
      <c r="CP305" s="473"/>
      <c r="CQ305" s="473"/>
      <c r="CR305" s="473"/>
      <c r="CS305" s="473"/>
      <c r="CT305" s="473"/>
      <c r="CU305" s="473"/>
      <c r="CV305" s="473"/>
      <c r="CW305" s="473"/>
      <c r="CX305" s="473"/>
      <c r="CY305" s="473"/>
      <c r="CZ305" s="473"/>
      <c r="DA305" s="473"/>
      <c r="DC305" s="473"/>
      <c r="DD305" s="473"/>
      <c r="DE305" s="473"/>
      <c r="DF305" s="473"/>
      <c r="DG305" s="473"/>
      <c r="DH305" s="473"/>
      <c r="DI305" s="473"/>
      <c r="DJ305" s="473"/>
      <c r="DK305" s="473"/>
      <c r="DL305" s="473"/>
      <c r="DM305" s="473"/>
      <c r="DN305" s="473"/>
      <c r="DP305" s="473"/>
      <c r="DQ305" s="473"/>
      <c r="DR305" s="473"/>
      <c r="DS305" s="473"/>
      <c r="DT305" s="473"/>
      <c r="DU305" s="473"/>
      <c r="DV305" s="473"/>
      <c r="DW305" s="473"/>
      <c r="DX305" s="473"/>
      <c r="DY305" s="473"/>
      <c r="DZ305" s="473"/>
      <c r="EA305" s="473"/>
      <c r="EC305" s="473"/>
      <c r="ED305" s="473"/>
      <c r="EE305" s="473"/>
      <c r="EF305" s="473"/>
      <c r="EG305" s="473"/>
      <c r="EH305" s="473"/>
      <c r="EI305" s="473"/>
      <c r="EJ305" s="473"/>
      <c r="EK305" s="473"/>
      <c r="EL305" s="473"/>
      <c r="EM305" s="473"/>
      <c r="EN305" s="473"/>
      <c r="EP305" s="473"/>
      <c r="EQ305" s="473"/>
      <c r="ER305" s="473"/>
      <c r="ES305" s="473"/>
      <c r="ET305" s="473"/>
      <c r="EU305" s="473"/>
      <c r="EV305" s="473"/>
      <c r="EW305" s="473"/>
      <c r="EX305" s="473"/>
      <c r="EY305" s="473"/>
      <c r="EZ305" s="473"/>
      <c r="FA305" s="473"/>
    </row>
    <row r="306" spans="2:157" ht="51" customHeight="1" thickBot="1">
      <c r="B306" s="146"/>
      <c r="C306" s="217"/>
      <c r="D306" s="217"/>
      <c r="E306" s="217"/>
      <c r="F306" s="217"/>
      <c r="G306" s="217"/>
      <c r="H306" s="217"/>
      <c r="I306" s="217"/>
      <c r="J306" s="217"/>
      <c r="K306" s="217"/>
      <c r="L306" s="217"/>
      <c r="M306" s="217"/>
      <c r="N306" s="217"/>
      <c r="O306" s="217"/>
      <c r="P306" s="217"/>
      <c r="Q306" s="217"/>
      <c r="R306" s="217"/>
      <c r="S306" s="217"/>
      <c r="T306" s="151" t="s">
        <v>122</v>
      </c>
      <c r="U306" s="383"/>
      <c r="V306" s="151" t="s">
        <v>122</v>
      </c>
      <c r="W306" s="152" t="s">
        <v>425</v>
      </c>
      <c r="X306" s="152" t="s">
        <v>123</v>
      </c>
      <c r="Y306" s="152" t="s">
        <v>124</v>
      </c>
      <c r="Z306" s="152" t="s">
        <v>125</v>
      </c>
      <c r="AA306" s="152" t="s">
        <v>126</v>
      </c>
      <c r="AB306" s="152" t="s">
        <v>127</v>
      </c>
      <c r="AC306" s="151" t="s">
        <v>128</v>
      </c>
      <c r="AD306" s="394" t="s">
        <v>424</v>
      </c>
      <c r="AE306" s="151" t="s">
        <v>423</v>
      </c>
      <c r="AF306" s="151" t="s">
        <v>129</v>
      </c>
      <c r="AG306" s="151" t="s">
        <v>130</v>
      </c>
      <c r="AH306" s="394" t="s">
        <v>7</v>
      </c>
      <c r="AI306" s="153" t="s">
        <v>131</v>
      </c>
      <c r="AJ306" s="154" t="s">
        <v>132</v>
      </c>
      <c r="AK306" s="154" t="s">
        <v>133</v>
      </c>
      <c r="AL306" s="154" t="s">
        <v>134</v>
      </c>
      <c r="AM306" s="155" t="s">
        <v>135</v>
      </c>
      <c r="AN306" s="394" t="s">
        <v>136</v>
      </c>
      <c r="AO306" s="153" t="s">
        <v>137</v>
      </c>
      <c r="AP306" s="154"/>
      <c r="AQ306" s="232" t="s">
        <v>139</v>
      </c>
      <c r="AR306" s="232" t="s">
        <v>140</v>
      </c>
      <c r="AS306" s="259" t="s">
        <v>141</v>
      </c>
      <c r="AT306" s="394" t="s">
        <v>142</v>
      </c>
      <c r="AU306" s="153" t="s">
        <v>143</v>
      </c>
      <c r="AV306" s="394" t="s">
        <v>144</v>
      </c>
      <c r="AW306" s="329" t="s">
        <v>145</v>
      </c>
      <c r="AX306" s="329" t="s">
        <v>146</v>
      </c>
      <c r="AY306" s="365"/>
      <c r="AZ306" s="156" t="s">
        <v>148</v>
      </c>
      <c r="BA306" s="157" t="s">
        <v>149</v>
      </c>
      <c r="BC306" s="158" t="s">
        <v>150</v>
      </c>
      <c r="BD306" s="158" t="s">
        <v>151</v>
      </c>
      <c r="BE306" s="158" t="s">
        <v>152</v>
      </c>
      <c r="BF306" s="158" t="s">
        <v>153</v>
      </c>
      <c r="BG306" s="158" t="s">
        <v>154</v>
      </c>
      <c r="BH306" s="158" t="s">
        <v>155</v>
      </c>
      <c r="BI306" s="158" t="s">
        <v>156</v>
      </c>
      <c r="BJ306" s="158" t="s">
        <v>157</v>
      </c>
      <c r="BK306" s="158" t="s">
        <v>104</v>
      </c>
      <c r="BL306" s="158" t="s">
        <v>158</v>
      </c>
      <c r="BM306" s="158" t="s">
        <v>159</v>
      </c>
      <c r="BN306" s="158" t="s">
        <v>160</v>
      </c>
      <c r="BP306" s="158" t="s">
        <v>150</v>
      </c>
      <c r="BQ306" s="158" t="s">
        <v>151</v>
      </c>
      <c r="BR306" s="158" t="s">
        <v>152</v>
      </c>
      <c r="BS306" s="158" t="s">
        <v>153</v>
      </c>
      <c r="BT306" s="158" t="s">
        <v>154</v>
      </c>
      <c r="BU306" s="158" t="s">
        <v>155</v>
      </c>
      <c r="BV306" s="158" t="s">
        <v>156</v>
      </c>
      <c r="BW306" s="158" t="s">
        <v>157</v>
      </c>
      <c r="BX306" s="158" t="s">
        <v>104</v>
      </c>
      <c r="BY306" s="158" t="s">
        <v>158</v>
      </c>
      <c r="BZ306" s="158" t="s">
        <v>159</v>
      </c>
      <c r="CA306" s="158" t="s">
        <v>160</v>
      </c>
      <c r="CC306" s="447" t="s">
        <v>150</v>
      </c>
      <c r="CD306" s="447" t="s">
        <v>151</v>
      </c>
      <c r="CE306" s="447" t="s">
        <v>152</v>
      </c>
      <c r="CF306" s="447" t="s">
        <v>153</v>
      </c>
      <c r="CG306" s="447" t="s">
        <v>154</v>
      </c>
      <c r="CH306" s="447" t="s">
        <v>155</v>
      </c>
      <c r="CI306" s="447" t="s">
        <v>156</v>
      </c>
      <c r="CJ306" s="447" t="s">
        <v>157</v>
      </c>
      <c r="CK306" s="447" t="s">
        <v>104</v>
      </c>
      <c r="CL306" s="447" t="s">
        <v>158</v>
      </c>
      <c r="CM306" s="447" t="s">
        <v>159</v>
      </c>
      <c r="CN306" s="447" t="s">
        <v>160</v>
      </c>
      <c r="CP306" s="447" t="s">
        <v>150</v>
      </c>
      <c r="CQ306" s="447" t="s">
        <v>151</v>
      </c>
      <c r="CR306" s="447" t="s">
        <v>152</v>
      </c>
      <c r="CS306" s="447" t="s">
        <v>153</v>
      </c>
      <c r="CT306" s="447" t="s">
        <v>154</v>
      </c>
      <c r="CU306" s="447" t="s">
        <v>155</v>
      </c>
      <c r="CV306" s="447" t="s">
        <v>156</v>
      </c>
      <c r="CW306" s="447" t="s">
        <v>157</v>
      </c>
      <c r="CX306" s="447" t="s">
        <v>104</v>
      </c>
      <c r="CY306" s="447" t="s">
        <v>158</v>
      </c>
      <c r="CZ306" s="447" t="s">
        <v>159</v>
      </c>
      <c r="DA306" s="447" t="s">
        <v>160</v>
      </c>
      <c r="DC306" s="447" t="s">
        <v>150</v>
      </c>
      <c r="DD306" s="447" t="s">
        <v>151</v>
      </c>
      <c r="DE306" s="447" t="s">
        <v>152</v>
      </c>
      <c r="DF306" s="447" t="s">
        <v>153</v>
      </c>
      <c r="DG306" s="447" t="s">
        <v>154</v>
      </c>
      <c r="DH306" s="447" t="s">
        <v>155</v>
      </c>
      <c r="DI306" s="447" t="s">
        <v>156</v>
      </c>
      <c r="DJ306" s="447" t="s">
        <v>157</v>
      </c>
      <c r="DK306" s="447" t="s">
        <v>104</v>
      </c>
      <c r="DL306" s="447" t="s">
        <v>158</v>
      </c>
      <c r="DM306" s="447" t="s">
        <v>159</v>
      </c>
      <c r="DN306" s="447" t="s">
        <v>160</v>
      </c>
      <c r="DP306" s="447" t="s">
        <v>150</v>
      </c>
      <c r="DQ306" s="447" t="s">
        <v>151</v>
      </c>
      <c r="DR306" s="447" t="s">
        <v>152</v>
      </c>
      <c r="DS306" s="447" t="s">
        <v>153</v>
      </c>
      <c r="DT306" s="447" t="s">
        <v>154</v>
      </c>
      <c r="DU306" s="447" t="s">
        <v>155</v>
      </c>
      <c r="DV306" s="447" t="s">
        <v>156</v>
      </c>
      <c r="DW306" s="447" t="s">
        <v>157</v>
      </c>
      <c r="DX306" s="447" t="s">
        <v>104</v>
      </c>
      <c r="DY306" s="447" t="s">
        <v>158</v>
      </c>
      <c r="DZ306" s="447" t="s">
        <v>159</v>
      </c>
      <c r="EA306" s="447" t="s">
        <v>160</v>
      </c>
      <c r="EC306" s="447" t="s">
        <v>150</v>
      </c>
      <c r="ED306" s="447" t="s">
        <v>151</v>
      </c>
      <c r="EE306" s="447" t="s">
        <v>152</v>
      </c>
      <c r="EF306" s="447" t="s">
        <v>153</v>
      </c>
      <c r="EG306" s="447" t="s">
        <v>154</v>
      </c>
      <c r="EH306" s="447" t="s">
        <v>155</v>
      </c>
      <c r="EI306" s="447" t="s">
        <v>156</v>
      </c>
      <c r="EJ306" s="447" t="s">
        <v>157</v>
      </c>
      <c r="EK306" s="447" t="s">
        <v>104</v>
      </c>
      <c r="EL306" s="447" t="s">
        <v>158</v>
      </c>
      <c r="EM306" s="447" t="s">
        <v>159</v>
      </c>
      <c r="EN306" s="447" t="s">
        <v>160</v>
      </c>
      <c r="EP306" s="447" t="s">
        <v>150</v>
      </c>
      <c r="EQ306" s="447" t="s">
        <v>151</v>
      </c>
      <c r="ER306" s="447" t="s">
        <v>152</v>
      </c>
      <c r="ES306" s="447" t="s">
        <v>153</v>
      </c>
      <c r="ET306" s="447" t="s">
        <v>154</v>
      </c>
      <c r="EU306" s="447" t="s">
        <v>155</v>
      </c>
      <c r="EV306" s="447" t="s">
        <v>156</v>
      </c>
      <c r="EW306" s="447" t="s">
        <v>157</v>
      </c>
      <c r="EX306" s="447" t="s">
        <v>104</v>
      </c>
      <c r="EY306" s="447" t="s">
        <v>158</v>
      </c>
      <c r="EZ306" s="447" t="s">
        <v>159</v>
      </c>
      <c r="FA306" s="447" t="s">
        <v>160</v>
      </c>
    </row>
    <row r="307" spans="2:157" ht="52.2">
      <c r="B307" s="1" t="s">
        <v>198</v>
      </c>
      <c r="C307" s="1" t="s">
        <v>199</v>
      </c>
      <c r="D307" s="531" t="s">
        <v>330</v>
      </c>
      <c r="E307" s="1" t="s">
        <v>173</v>
      </c>
      <c r="F307" s="1" t="s">
        <v>161</v>
      </c>
      <c r="G307" s="1" t="s">
        <v>161</v>
      </c>
      <c r="H307" s="1" t="s">
        <v>161</v>
      </c>
      <c r="I307" s="1" t="s">
        <v>161</v>
      </c>
      <c r="J307" s="1" t="s">
        <v>161</v>
      </c>
      <c r="K307" s="1" t="s">
        <v>161</v>
      </c>
      <c r="L307" s="1" t="s">
        <v>161</v>
      </c>
      <c r="M307" s="1" t="s">
        <v>161</v>
      </c>
      <c r="N307" s="1" t="s">
        <v>161</v>
      </c>
      <c r="O307" s="1" t="s">
        <v>161</v>
      </c>
      <c r="T307" s="438" t="s">
        <v>93</v>
      </c>
      <c r="U307" s="260">
        <v>202300000000323</v>
      </c>
      <c r="V307" s="278" t="s">
        <v>93</v>
      </c>
      <c r="W307" s="342">
        <f>+SUMIFS('[1]SIIF 30 de Junio 2026'!$P$4:$P$749,'[1]SIIF 30 de Junio 2026'!$A$4:$A$749,$B307,'[1]SIIF 30 de Junio 2026'!$B$4:$B$749,$C307,'[1]SIIF 30 de Junio 2026'!$C$4:$C$749,$D307)/1000000</f>
        <v>3966.5901130000002</v>
      </c>
      <c r="X307" s="342">
        <v>0</v>
      </c>
      <c r="Y307" s="342">
        <f>+SUMIFS('[1]SIIF 30 de Junio 2026'!$R$4:$R$749,'[1]SIIF 30 de Junio 2026'!$A$4:$A$749,$B307,'[1]SIIF 30 de Junio 2026'!$B$4:$B$749,$C307,'[1]SIIF 30 de Junio 2026'!$C$4:$C$749,$D307)/1000000</f>
        <v>0</v>
      </c>
      <c r="Z307" s="342"/>
      <c r="AA307" s="342">
        <f>+SUMIFS('[1]SIIF 30 de Junio 2026'!$Q$4:$Q$749,'[1]SIIF 30 de Junio 2026'!$A$4:$A$749,$B307,'[1]SIIF 30 de Junio 2026'!$B$4:$B$749,$C307,'[1]SIIF 30 de Junio 2026'!$C$4:$C$749,$D307)/1000000</f>
        <v>0</v>
      </c>
      <c r="AB307" s="342"/>
      <c r="AC307" s="342"/>
      <c r="AD307" s="403">
        <f>+SUMIFS('[1]SIIF 30 de Junio 2026'!$S$4:$S$749,'[1]SIIF 30 de Junio 2026'!$A$4:$A$749,$B307,'[1]SIIF 30 de Junio 2026'!$B$4:$B$749,$C307,'[1]SIIF 30 de Junio 2026'!$C$4:$C$749,$D307)/1000000</f>
        <v>3966.5901130000002</v>
      </c>
      <c r="AE307" s="342">
        <f>+SUMIFS('[1]SIIF 30 de Junio 2026'!$T$4:$T$749,'[1]SIIF 30 de Junio 2026'!$A$4:$A$749,$B307,'[1]SIIF 30 de Junio 2026'!$B$4:$B$749,$C307,'[1]SIIF 30 de Junio 2026'!$C$4:$C$749,$D307)/1000000</f>
        <v>0</v>
      </c>
      <c r="AF307" s="342">
        <f>+SUMIFS('[1]SIIF 30 de Junio 2026'!$U$4:$U$749,'[1]SIIF 30 de Junio 2026'!$A$4:$A$749,$B307,'[1]SIIF 30 de Junio 2026'!$B$4:$B$749,$C307,'[1]SIIF 30 de Junio 2026'!$C$4:$C$749,$D307)/1000000</f>
        <v>2354.5483079999999</v>
      </c>
      <c r="AG307" s="342">
        <f>+SUMIFS('[1]SIIF 30 de Junio 2026'!$V$4:$V$749,'[1]SIIF 30 de Junio 2026'!$A$4:$A$749,$B307,'[1]SIIF 30 de Junio 2026'!$B$4:$B$749,$C307,'[1]SIIF 30 de Junio 2026'!$C$4:$C$749,$D307)/1000000</f>
        <v>1612.0418050000001</v>
      </c>
      <c r="AH307" s="408">
        <f>+SUMIFS('[1]SIIF 30 de Junio 2026'!$W$4:$W$749,'[1]SIIF 30 de Junio 2026'!$A$4:$A$749,$B307,'[1]SIIF 30 de Junio 2026'!$B$4:$B$749,$C307,'[1]SIIF 30 de Junio 2026'!$C$4:$C$749,$D307,'[1]SIIF 30 de Junio 2026'!$D$4:$D$749,$E307,'[1]SIIF 30 de Junio 2026'!$E$4:$E$749,$F307,'[1]SIIF 30 de Junio 2026'!$F$4:$F$749,$G307,'[1]SIIF 30 de Junio 2026'!$G$4:$G$749,$H307,'[1]SIIF 30 de Junio 2026'!$H$4:$H$749,$I307,'[1]SIIF 30 de Junio 2026'!$I$4:$I$749,$J307,'[1]SIIF 30 de Junio 2026'!$J$4:$J$749,$K307,'[1]SIIF 30 de Junio 2026'!$K$4:$K$749,$L307,'[1]SIIF 30 de Junio 2026'!$L$4:$L$749,$M307,'[1]SIIF 30 de Junio 2026'!$M$4:$M$749,$N307,'[1]SIIF 30 de Junio 2026'!$N$4:$N$749,$O307)/1000000</f>
        <v>2098.122789</v>
      </c>
      <c r="AI307" s="241">
        <f t="shared" ref="AI307:AI316" si="811">+AH307/AD307</f>
        <v>0.52894872654567116</v>
      </c>
      <c r="AJ307" s="242"/>
      <c r="AK307" s="240">
        <f t="shared" ref="AK307:AK315" si="812">INDEX(CC307:CN307,MATCH($W$1,$CC$86:$CN$86,0))</f>
        <v>2313.4106360000001</v>
      </c>
      <c r="AL307" s="240">
        <f t="shared" ref="AL307:AL315" si="813">+AH307-AK307</f>
        <v>-215.28784700000006</v>
      </c>
      <c r="AM307" s="166">
        <f t="shared" ref="AM307:AM316" si="814">INDEX(BC307:BN307,MATCH($W$1,$BC$86:$BN$86,0))</f>
        <v>0.58322402116066585</v>
      </c>
      <c r="AN307" s="412">
        <f>+SUMIFS('[1]SIIF 30 de Junio 2026'!$X$4:$X$749,'[1]SIIF 30 de Junio 2026'!$A$4:$A$749,$B307,'[1]SIIF 30 de Junio 2026'!$B$4:$B$749,$C307,'[1]SIIF 30 de Junio 2026'!$C$4:$C$749,$D307,'[1]SIIF 30 de Junio 2026'!$D$4:$D$749,$E307,'[1]SIIF 30 de Junio 2026'!$E$4:$E$749,$F307,'[1]SIIF 30 de Junio 2026'!$F$4:$F$749,$G307,'[1]SIIF 30 de Junio 2026'!$G$4:$G$749,$H307,'[1]SIIF 30 de Junio 2026'!$H$4:$H$749,$I307,'[1]SIIF 30 de Junio 2026'!$I$4:$I$749,$J307,'[1]SIIF 30 de Junio 2026'!$J$4:$J$749,$K307,'[1]SIIF 30 de Junio 2026'!$K$4:$K$749,$L307,'[1]SIIF 30 de Junio 2026'!$L$4:$L$749,$M307,'[1]SIIF 30 de Junio 2026'!$M$4:$M$749,$N307,'[1]SIIF 30 de Junio 2026'!$N$4:$N$749,$O307)/1000000</f>
        <v>1008.01670955</v>
      </c>
      <c r="AO307" s="241">
        <f t="shared" ref="AO307:AO316" si="815">+AN307/AD307</f>
        <v>0.25412676400476875</v>
      </c>
      <c r="AP307" s="242"/>
      <c r="AQ307" s="240">
        <f t="shared" ref="AQ307:AQ315" si="816">INDEX(CP307:DA307,MATCH($W$1,$CP$86:$DA$86,0))</f>
        <v>1185.70526</v>
      </c>
      <c r="AR307" s="240">
        <f t="shared" ref="AR307:AR315" si="817">+AN307-AQ307</f>
        <v>-177.68855044999998</v>
      </c>
      <c r="AS307" s="166">
        <f t="shared" ref="AS307:AS316" si="818">INDEX(BP307:CA307,MATCH($W$1,$BP$86:$CA$86,0))</f>
        <v>0.29892306142598407</v>
      </c>
      <c r="AT307" s="412">
        <f>+SUMIFS('[1]SIIF 30 de Junio 2026'!$Z$4:$Z$749,'[1]SIIF 30 de Junio 2026'!$A$4:$A$749,$B307,'[1]SIIF 30 de Junio 2026'!$B$4:$B$749,$C307,'[1]SIIF 30 de Junio 2026'!$C$4:$C$749,$D307,'[1]SIIF 30 de Junio 2026'!$D$4:$D$749,$E307,'[1]SIIF 30 de Junio 2026'!$E$4:$E$749,$F307,'[1]SIIF 30 de Junio 2026'!$F$4:$F$749,$G307,'[1]SIIF 30 de Junio 2026'!$G$4:$G$749,$H307,'[1]SIIF 30 de Junio 2026'!$H$4:$H$749,$I307,'[1]SIIF 30 de Junio 2026'!$I$4:$I$749,$J307,'[1]SIIF 30 de Junio 2026'!$J$4:$J$749,$K307,'[1]SIIF 30 de Junio 2026'!$K$4:$K$749,$L307,'[1]SIIF 30 de Junio 2026'!$L$4:$L$749,$M307,'[1]SIIF 30 de Junio 2026'!$M$4:$M$749,$N307,'[1]SIIF 30 de Junio 2026'!$N$4:$N$749,$O307)/1000000</f>
        <v>1008.01670955</v>
      </c>
      <c r="AU307" s="241">
        <f t="shared" ref="AU307:AU316" si="819">+AT307/AD307</f>
        <v>0.25412676400476875</v>
      </c>
      <c r="AV307" s="403">
        <f t="shared" ref="AV307:AV315" si="820">+AD307-AH307</f>
        <v>1868.4673240000002</v>
      </c>
      <c r="AW307" s="343">
        <f t="shared" ref="AW307:AW315" si="821">+AH307-AN307</f>
        <v>1090.1060794499999</v>
      </c>
      <c r="AX307" s="359">
        <f t="shared" ref="AX307:AX315" si="822">+AD307-AN307</f>
        <v>2958.5734034500001</v>
      </c>
      <c r="AY307" s="363"/>
      <c r="AZ307" s="186">
        <f t="shared" ref="AZ307:AZ315" si="823">AD307*AS307</f>
        <v>1185.7052600000002</v>
      </c>
      <c r="BA307" s="168">
        <f t="shared" ref="BA307:BA316" si="824">IF(AND(AZ307=0,AN307&gt;AZ307),1,IFERROR(AN307/AZ307,1))</f>
        <v>0.85014104563388693</v>
      </c>
      <c r="BB307" s="610"/>
      <c r="BC307" s="252">
        <v>0.39595204123880196</v>
      </c>
      <c r="BD307" s="246">
        <v>0.55643119735674085</v>
      </c>
      <c r="BE307" s="246">
        <v>0.55769172588566884</v>
      </c>
      <c r="BF307" s="246">
        <v>0.57076359580993086</v>
      </c>
      <c r="BG307" s="246">
        <v>0.57202412433885885</v>
      </c>
      <c r="BH307" s="246">
        <v>0.58322402116066585</v>
      </c>
      <c r="BI307" s="246">
        <v>0.84156786708553977</v>
      </c>
      <c r="BJ307" s="246">
        <v>0.8688545881524008</v>
      </c>
      <c r="BK307" s="246">
        <v>0.90782540328486927</v>
      </c>
      <c r="BL307" s="246">
        <v>0.94134059749772792</v>
      </c>
      <c r="BM307" s="246">
        <v>0.96627596898363977</v>
      </c>
      <c r="BN307" s="246">
        <v>1</v>
      </c>
      <c r="BP307" s="246">
        <v>0</v>
      </c>
      <c r="BQ307" s="246">
        <v>2.577557097843752E-2</v>
      </c>
      <c r="BR307" s="246">
        <v>9.0469863226828443E-2</v>
      </c>
      <c r="BS307" s="246">
        <v>0.15575715851636823</v>
      </c>
      <c r="BT307" s="246">
        <v>0.22104445380590804</v>
      </c>
      <c r="BU307" s="246">
        <v>0.29892306142598407</v>
      </c>
      <c r="BV307" s="246">
        <v>0.38929788407910548</v>
      </c>
      <c r="BW307" s="246">
        <v>0.54608069886045218</v>
      </c>
      <c r="BX307" s="246">
        <v>0.67983874365089958</v>
      </c>
      <c r="BY307" s="246">
        <v>0.82052764447053417</v>
      </c>
      <c r="BZ307" s="246">
        <v>0.89021769061218858</v>
      </c>
      <c r="CA307" s="246">
        <v>1</v>
      </c>
      <c r="CC307" s="452">
        <f t="shared" ref="CC307:CN315" si="825">DC307/EC307</f>
        <v>1570.5794519999999</v>
      </c>
      <c r="CD307" s="452">
        <f t="shared" si="825"/>
        <v>2207.1344859999999</v>
      </c>
      <c r="CE307" s="452">
        <f t="shared" si="825"/>
        <v>2212.1344859999999</v>
      </c>
      <c r="CF307" s="452">
        <f t="shared" si="825"/>
        <v>2263.985236</v>
      </c>
      <c r="CG307" s="452">
        <f t="shared" si="825"/>
        <v>2268.985236</v>
      </c>
      <c r="CH307" s="452">
        <f t="shared" si="825"/>
        <v>2313.4106360000001</v>
      </c>
      <c r="CI307" s="452">
        <f t="shared" si="825"/>
        <v>3338.1547810000002</v>
      </c>
      <c r="CJ307" s="452">
        <f t="shared" si="825"/>
        <v>3446.3900189999999</v>
      </c>
      <c r="CK307" s="452">
        <f t="shared" si="825"/>
        <v>3600.9712690000001</v>
      </c>
      <c r="CL307" s="452">
        <f t="shared" si="825"/>
        <v>3733.9123070000001</v>
      </c>
      <c r="CM307" s="452">
        <f t="shared" si="825"/>
        <v>3832.8207050000001</v>
      </c>
      <c r="CN307" s="452">
        <f t="shared" si="825"/>
        <v>3966.5901130000002</v>
      </c>
      <c r="CP307" s="453">
        <f t="shared" ref="CP307:DA315" si="826">DP307/EP307</f>
        <v>0</v>
      </c>
      <c r="CQ307" s="453">
        <f t="shared" si="826"/>
        <v>102.241125</v>
      </c>
      <c r="CR307" s="453">
        <f t="shared" si="826"/>
        <v>358.85686500000003</v>
      </c>
      <c r="CS307" s="453">
        <f t="shared" si="826"/>
        <v>617.82480499999997</v>
      </c>
      <c r="CT307" s="453">
        <f t="shared" si="826"/>
        <v>876.79274499999997</v>
      </c>
      <c r="CU307" s="453">
        <f t="shared" si="826"/>
        <v>1185.70526</v>
      </c>
      <c r="CV307" s="453">
        <f t="shared" si="826"/>
        <v>1544.1851380000001</v>
      </c>
      <c r="CW307" s="453">
        <f t="shared" si="826"/>
        <v>2166.078301</v>
      </c>
      <c r="CX307" s="453">
        <f t="shared" si="826"/>
        <v>2696.6416389999999</v>
      </c>
      <c r="CY307" s="453">
        <f t="shared" si="826"/>
        <v>3254.6968419999998</v>
      </c>
      <c r="CZ307" s="453">
        <f t="shared" si="826"/>
        <v>3531.12869</v>
      </c>
      <c r="DA307" s="453">
        <f t="shared" si="826"/>
        <v>3966.5901130000002</v>
      </c>
      <c r="DC307" s="452">
        <v>1570579452</v>
      </c>
      <c r="DD307" s="453">
        <v>2207134486</v>
      </c>
      <c r="DE307" s="453">
        <v>2212134486</v>
      </c>
      <c r="DF307" s="453">
        <v>2263985236</v>
      </c>
      <c r="DG307" s="453">
        <v>2268985236</v>
      </c>
      <c r="DH307" s="453">
        <v>2313410636</v>
      </c>
      <c r="DI307" s="453">
        <v>3338154781</v>
      </c>
      <c r="DJ307" s="453">
        <v>3446390019</v>
      </c>
      <c r="DK307" s="453">
        <v>3600971269</v>
      </c>
      <c r="DL307" s="453">
        <v>3733912307</v>
      </c>
      <c r="DM307" s="453">
        <v>3832820705</v>
      </c>
      <c r="DN307" s="453">
        <v>3966590113</v>
      </c>
      <c r="DP307" s="453">
        <v>0</v>
      </c>
      <c r="DQ307" s="453">
        <v>102241125</v>
      </c>
      <c r="DR307" s="453">
        <v>358856865</v>
      </c>
      <c r="DS307" s="453">
        <v>617824805</v>
      </c>
      <c r="DT307" s="453">
        <v>876792745</v>
      </c>
      <c r="DU307" s="453">
        <v>1185705260</v>
      </c>
      <c r="DV307" s="453">
        <v>1544185138</v>
      </c>
      <c r="DW307" s="453">
        <v>2166078301</v>
      </c>
      <c r="DX307" s="453">
        <v>2696641639</v>
      </c>
      <c r="DY307" s="453">
        <v>3254696842</v>
      </c>
      <c r="DZ307" s="453">
        <v>3531128690</v>
      </c>
      <c r="EA307" s="453">
        <v>3966590113</v>
      </c>
      <c r="EC307" s="452">
        <v>1000000</v>
      </c>
      <c r="ED307" s="453">
        <v>1000000</v>
      </c>
      <c r="EE307" s="453">
        <v>1000000</v>
      </c>
      <c r="EF307" s="453">
        <v>1000000</v>
      </c>
      <c r="EG307" s="453">
        <v>1000000</v>
      </c>
      <c r="EH307" s="453">
        <v>1000000</v>
      </c>
      <c r="EI307" s="453">
        <v>1000000</v>
      </c>
      <c r="EJ307" s="453">
        <v>1000000</v>
      </c>
      <c r="EK307" s="453">
        <v>1000000</v>
      </c>
      <c r="EL307" s="453">
        <v>1000000</v>
      </c>
      <c r="EM307" s="453">
        <v>1000000</v>
      </c>
      <c r="EN307" s="453">
        <v>1000000</v>
      </c>
      <c r="EP307" s="453">
        <v>1000000</v>
      </c>
      <c r="EQ307" s="453">
        <v>1000000</v>
      </c>
      <c r="ER307" s="453">
        <v>1000000</v>
      </c>
      <c r="ES307" s="453">
        <v>1000000</v>
      </c>
      <c r="ET307" s="453">
        <v>1000000</v>
      </c>
      <c r="EU307" s="453">
        <v>1000000</v>
      </c>
      <c r="EV307" s="453">
        <v>1000000</v>
      </c>
      <c r="EW307" s="453">
        <v>1000000</v>
      </c>
      <c r="EX307" s="453">
        <v>1000000</v>
      </c>
      <c r="EY307" s="453">
        <v>1000000</v>
      </c>
      <c r="EZ307" s="453">
        <v>1000000</v>
      </c>
      <c r="FA307" s="453">
        <v>1000000</v>
      </c>
    </row>
    <row r="308" spans="2:157" ht="34.799999999999997">
      <c r="B308" s="1" t="s">
        <v>198</v>
      </c>
      <c r="C308" s="1" t="s">
        <v>199</v>
      </c>
      <c r="D308" s="531" t="s">
        <v>311</v>
      </c>
      <c r="E308" s="1" t="s">
        <v>173</v>
      </c>
      <c r="F308" s="1" t="s">
        <v>161</v>
      </c>
      <c r="G308" s="1" t="s">
        <v>161</v>
      </c>
      <c r="H308" s="1" t="s">
        <v>161</v>
      </c>
      <c r="I308" s="1" t="s">
        <v>161</v>
      </c>
      <c r="J308" s="1" t="s">
        <v>161</v>
      </c>
      <c r="K308" s="1" t="s">
        <v>161</v>
      </c>
      <c r="L308" s="1" t="s">
        <v>161</v>
      </c>
      <c r="M308" s="1" t="s">
        <v>161</v>
      </c>
      <c r="N308" s="1" t="s">
        <v>161</v>
      </c>
      <c r="O308" s="1" t="s">
        <v>161</v>
      </c>
      <c r="T308" s="438" t="s">
        <v>94</v>
      </c>
      <c r="U308" s="260" t="s">
        <v>331</v>
      </c>
      <c r="V308" s="278" t="s">
        <v>94</v>
      </c>
      <c r="W308" s="342">
        <f>+SUMIFS('[1]SIIF 30 de Junio 2026'!$P$4:$P$749,'[1]SIIF 30 de Junio 2026'!$A$4:$A$749,$B308,'[1]SIIF 30 de Junio 2026'!$B$4:$B$749,$C308,'[1]SIIF 30 de Junio 2026'!$C$4:$C$749,$D308)/1000000</f>
        <v>6362.9179919999997</v>
      </c>
      <c r="X308" s="342">
        <v>0</v>
      </c>
      <c r="Y308" s="342">
        <f>+SUMIFS('[1]SIIF 30 de Junio 2026'!$R$4:$R$749,'[1]SIIF 30 de Junio 2026'!$A$4:$A$749,$B308,'[1]SIIF 30 de Junio 2026'!$B$4:$B$749,$C308,'[1]SIIF 30 de Junio 2026'!$C$4:$C$749,$D308)/1000000</f>
        <v>0</v>
      </c>
      <c r="Z308" s="342"/>
      <c r="AA308" s="342">
        <f>+SUMIFS('[1]SIIF 30 de Junio 2026'!$Q$4:$Q$749,'[1]SIIF 30 de Junio 2026'!$A$4:$A$749,$B308,'[1]SIIF 30 de Junio 2026'!$B$4:$B$749,$C308,'[1]SIIF 30 de Junio 2026'!$C$4:$C$749,$D308)/1000000</f>
        <v>0</v>
      </c>
      <c r="AB308" s="342"/>
      <c r="AC308" s="342"/>
      <c r="AD308" s="403">
        <f>+SUMIFS('[1]SIIF 30 de Junio 2026'!$S$4:$S$749,'[1]SIIF 30 de Junio 2026'!$A$4:$A$749,$B308,'[1]SIIF 30 de Junio 2026'!$B$4:$B$749,$C308,'[1]SIIF 30 de Junio 2026'!$C$4:$C$749,$D308)/1000000</f>
        <v>6362.9179919999997</v>
      </c>
      <c r="AE308" s="342">
        <f>+SUMIFS('[1]SIIF 30 de Junio 2026'!$T$4:$T$749,'[1]SIIF 30 de Junio 2026'!$A$4:$A$749,$B308,'[1]SIIF 30 de Junio 2026'!$B$4:$B$749,$C308,'[1]SIIF 30 de Junio 2026'!$C$4:$C$749,$D308)/1000000</f>
        <v>0</v>
      </c>
      <c r="AF308" s="342">
        <f>+SUMIFS('[1]SIIF 30 de Junio 2026'!$U$4:$U$749,'[1]SIIF 30 de Junio 2026'!$A$4:$A$749,$B308,'[1]SIIF 30 de Junio 2026'!$B$4:$B$749,$C308,'[1]SIIF 30 de Junio 2026'!$C$4:$C$749,$D308)/1000000</f>
        <v>4776.199181</v>
      </c>
      <c r="AG308" s="342">
        <f>+SUMIFS('[1]SIIF 30 de Junio 2026'!$V$4:$V$749,'[1]SIIF 30 de Junio 2026'!$A$4:$A$749,$B308,'[1]SIIF 30 de Junio 2026'!$B$4:$B$749,$C308,'[1]SIIF 30 de Junio 2026'!$C$4:$C$749,$D308)/1000000</f>
        <v>1586.718811</v>
      </c>
      <c r="AH308" s="408">
        <f>+SUMIFS('[1]SIIF 30 de Junio 2026'!$W$4:$W$749,'[1]SIIF 30 de Junio 2026'!$A$4:$A$749,$B308,'[1]SIIF 30 de Junio 2026'!$B$4:$B$749,$C308,'[1]SIIF 30 de Junio 2026'!$C$4:$C$749,$D308,'[1]SIIF 30 de Junio 2026'!$D$4:$D$749,$E308,'[1]SIIF 30 de Junio 2026'!$E$4:$E$749,$F308,'[1]SIIF 30 de Junio 2026'!$F$4:$F$749,$G308,'[1]SIIF 30 de Junio 2026'!$G$4:$G$749,$H308,'[1]SIIF 30 de Junio 2026'!$H$4:$H$749,$I308,'[1]SIIF 30 de Junio 2026'!$I$4:$I$749,$J308,'[1]SIIF 30 de Junio 2026'!$J$4:$J$749,$K308,'[1]SIIF 30 de Junio 2026'!$K$4:$K$749,$L308,'[1]SIIF 30 de Junio 2026'!$L$4:$L$749,$M308,'[1]SIIF 30 de Junio 2026'!$M$4:$M$749,$N308,'[1]SIIF 30 de Junio 2026'!$N$4:$N$749,$O308)/1000000</f>
        <v>3491.9222799999998</v>
      </c>
      <c r="AI308" s="241">
        <f t="shared" si="811"/>
        <v>0.54879259553405224</v>
      </c>
      <c r="AJ308" s="242"/>
      <c r="AK308" s="240">
        <f t="shared" si="812"/>
        <v>4647.1386430000002</v>
      </c>
      <c r="AL308" s="240">
        <f t="shared" si="813"/>
        <v>-1155.2163630000005</v>
      </c>
      <c r="AM308" s="166">
        <f t="shared" si="814"/>
        <v>0.73034709057114622</v>
      </c>
      <c r="AN308" s="412">
        <f>+SUMIFS('[1]SIIF 30 de Junio 2026'!$X$4:$X$749,'[1]SIIF 30 de Junio 2026'!$A$4:$A$749,$B308,'[1]SIIF 30 de Junio 2026'!$B$4:$B$749,$C308,'[1]SIIF 30 de Junio 2026'!$C$4:$C$749,$D308,'[1]SIIF 30 de Junio 2026'!$D$4:$D$749,$E308,'[1]SIIF 30 de Junio 2026'!$E$4:$E$749,$F308,'[1]SIIF 30 de Junio 2026'!$F$4:$F$749,$G308,'[1]SIIF 30 de Junio 2026'!$G$4:$G$749,$H308,'[1]SIIF 30 de Junio 2026'!$H$4:$H$749,$I308,'[1]SIIF 30 de Junio 2026'!$I$4:$I$749,$J308,'[1]SIIF 30 de Junio 2026'!$J$4:$J$749,$K308,'[1]SIIF 30 de Junio 2026'!$K$4:$K$749,$L308,'[1]SIIF 30 de Junio 2026'!$L$4:$L$749,$M308,'[1]SIIF 30 de Junio 2026'!$M$4:$M$749,$N308,'[1]SIIF 30 de Junio 2026'!$N$4:$N$749,$O308)/1000000</f>
        <v>1403.9333093299999</v>
      </c>
      <c r="AO308" s="241">
        <f t="shared" si="815"/>
        <v>0.2206429991860879</v>
      </c>
      <c r="AP308" s="242"/>
      <c r="AQ308" s="240">
        <f t="shared" si="816"/>
        <v>2231.4948330000002</v>
      </c>
      <c r="AR308" s="240">
        <f t="shared" si="817"/>
        <v>-827.56152367000027</v>
      </c>
      <c r="AS308" s="166">
        <f t="shared" si="818"/>
        <v>0.35070306356385933</v>
      </c>
      <c r="AT308" s="412">
        <f>+SUMIFS('[1]SIIF 30 de Junio 2026'!$Z$4:$Z$749,'[1]SIIF 30 de Junio 2026'!$A$4:$A$749,$B308,'[1]SIIF 30 de Junio 2026'!$B$4:$B$749,$C308,'[1]SIIF 30 de Junio 2026'!$C$4:$C$749,$D308,'[1]SIIF 30 de Junio 2026'!$D$4:$D$749,$E308,'[1]SIIF 30 de Junio 2026'!$E$4:$E$749,$F308,'[1]SIIF 30 de Junio 2026'!$F$4:$F$749,$G308,'[1]SIIF 30 de Junio 2026'!$G$4:$G$749,$H308,'[1]SIIF 30 de Junio 2026'!$H$4:$H$749,$I308,'[1]SIIF 30 de Junio 2026'!$I$4:$I$749,$J308,'[1]SIIF 30 de Junio 2026'!$J$4:$J$749,$K308,'[1]SIIF 30 de Junio 2026'!$K$4:$K$749,$L308,'[1]SIIF 30 de Junio 2026'!$L$4:$L$749,$M308,'[1]SIIF 30 de Junio 2026'!$M$4:$M$749,$N308,'[1]SIIF 30 de Junio 2026'!$N$4:$N$749,$O308)/1000000</f>
        <v>1403.9333093299999</v>
      </c>
      <c r="AU308" s="241">
        <f t="shared" si="819"/>
        <v>0.2206429991860879</v>
      </c>
      <c r="AV308" s="403">
        <f t="shared" si="820"/>
        <v>2870.9957119999999</v>
      </c>
      <c r="AW308" s="343">
        <f t="shared" si="821"/>
        <v>2087.9889706699996</v>
      </c>
      <c r="AX308" s="359">
        <f t="shared" si="822"/>
        <v>4958.9846826699995</v>
      </c>
      <c r="AY308" s="363"/>
      <c r="AZ308" s="186">
        <f t="shared" si="823"/>
        <v>2231.4948330000002</v>
      </c>
      <c r="BA308" s="168">
        <f t="shared" si="824"/>
        <v>0.62914477262874302</v>
      </c>
      <c r="BB308" s="610"/>
      <c r="BC308" s="252">
        <v>0.29015146860626079</v>
      </c>
      <c r="BD308" s="246">
        <v>0.49384621127457085</v>
      </c>
      <c r="BE308" s="246">
        <v>0.52732141876079042</v>
      </c>
      <c r="BF308" s="246">
        <v>0.7214147579414536</v>
      </c>
      <c r="BG308" s="246">
        <v>0.72967354739403967</v>
      </c>
      <c r="BH308" s="246">
        <v>0.73034709057114622</v>
      </c>
      <c r="BI308" s="246">
        <v>0.74190892196556224</v>
      </c>
      <c r="BJ308" s="246">
        <v>0.87805490107281581</v>
      </c>
      <c r="BK308" s="246">
        <v>0.89240141632175851</v>
      </c>
      <c r="BL308" s="246">
        <v>0.91513745726742035</v>
      </c>
      <c r="BM308" s="246">
        <v>0.98875310822959295</v>
      </c>
      <c r="BN308" s="246">
        <v>1</v>
      </c>
      <c r="BP308" s="246">
        <v>0</v>
      </c>
      <c r="BQ308" s="246">
        <v>7.8308395711915064E-3</v>
      </c>
      <c r="BR308" s="246">
        <v>5.3333272631623761E-2</v>
      </c>
      <c r="BS308" s="246">
        <v>9.8835705692056006E-2</v>
      </c>
      <c r="BT308" s="246">
        <v>0.14564445183250133</v>
      </c>
      <c r="BU308" s="246">
        <v>0.35070306356385933</v>
      </c>
      <c r="BV308" s="246">
        <v>0.43127025783613149</v>
      </c>
      <c r="BW308" s="246">
        <v>0.48459141338560879</v>
      </c>
      <c r="BX308" s="246">
        <v>0.52988410776927708</v>
      </c>
      <c r="BY308" s="246">
        <v>0.60676608245684271</v>
      </c>
      <c r="BZ308" s="246">
        <v>0.65263029921508375</v>
      </c>
      <c r="CA308" s="246">
        <v>1</v>
      </c>
      <c r="CC308" s="452">
        <f t="shared" si="825"/>
        <v>1846.21</v>
      </c>
      <c r="CD308" s="452">
        <f t="shared" si="825"/>
        <v>3142.3029430000001</v>
      </c>
      <c r="CE308" s="452">
        <f t="shared" si="825"/>
        <v>3355.3029430000001</v>
      </c>
      <c r="CF308" s="452">
        <f t="shared" si="825"/>
        <v>4590.3029429999997</v>
      </c>
      <c r="CG308" s="452">
        <f t="shared" si="825"/>
        <v>4642.8529429999999</v>
      </c>
      <c r="CH308" s="452">
        <f t="shared" si="825"/>
        <v>4647.1386430000002</v>
      </c>
      <c r="CI308" s="452">
        <f t="shared" si="825"/>
        <v>4720.7056279999997</v>
      </c>
      <c r="CJ308" s="452">
        <f t="shared" si="825"/>
        <v>5586.9913280000001</v>
      </c>
      <c r="CK308" s="452">
        <f t="shared" si="825"/>
        <v>5678.2770280000004</v>
      </c>
      <c r="CL308" s="452">
        <f t="shared" si="825"/>
        <v>5822.9445919999998</v>
      </c>
      <c r="CM308" s="452">
        <f t="shared" si="825"/>
        <v>6291.3549419999999</v>
      </c>
      <c r="CN308" s="452">
        <f t="shared" si="825"/>
        <v>6362.9179919999997</v>
      </c>
      <c r="CP308" s="453">
        <f t="shared" si="826"/>
        <v>0</v>
      </c>
      <c r="CQ308" s="453">
        <f t="shared" si="826"/>
        <v>49.826990000000002</v>
      </c>
      <c r="CR308" s="453">
        <f t="shared" si="826"/>
        <v>339.35523999999998</v>
      </c>
      <c r="CS308" s="453">
        <f t="shared" si="826"/>
        <v>628.88349000000005</v>
      </c>
      <c r="CT308" s="453">
        <f t="shared" si="826"/>
        <v>926.723703</v>
      </c>
      <c r="CU308" s="453">
        <f t="shared" si="826"/>
        <v>2231.4948330000002</v>
      </c>
      <c r="CV308" s="453">
        <f t="shared" si="826"/>
        <v>2744.137283</v>
      </c>
      <c r="CW308" s="453">
        <f t="shared" si="826"/>
        <v>3083.4154229999999</v>
      </c>
      <c r="CX308" s="453">
        <f t="shared" si="826"/>
        <v>3371.6091230000002</v>
      </c>
      <c r="CY308" s="453">
        <f t="shared" si="826"/>
        <v>3860.802823</v>
      </c>
      <c r="CZ308" s="453">
        <f t="shared" si="826"/>
        <v>4152.633073</v>
      </c>
      <c r="DA308" s="453">
        <f t="shared" si="826"/>
        <v>6362.9179919999997</v>
      </c>
      <c r="DC308" s="452">
        <v>1846210000</v>
      </c>
      <c r="DD308" s="453">
        <v>3142302943</v>
      </c>
      <c r="DE308" s="453">
        <v>3355302943</v>
      </c>
      <c r="DF308" s="453">
        <v>4590302943</v>
      </c>
      <c r="DG308" s="453">
        <v>4642852943</v>
      </c>
      <c r="DH308" s="453">
        <v>4647138643</v>
      </c>
      <c r="DI308" s="453">
        <v>4720705628</v>
      </c>
      <c r="DJ308" s="453">
        <v>5586991328</v>
      </c>
      <c r="DK308" s="453">
        <v>5678277028</v>
      </c>
      <c r="DL308" s="453">
        <v>5822944592</v>
      </c>
      <c r="DM308" s="453">
        <v>6291354942</v>
      </c>
      <c r="DN308" s="453">
        <v>6362917992</v>
      </c>
      <c r="DP308" s="453">
        <v>0</v>
      </c>
      <c r="DQ308" s="453">
        <v>49826990</v>
      </c>
      <c r="DR308" s="453">
        <v>339355240</v>
      </c>
      <c r="DS308" s="453">
        <v>628883490</v>
      </c>
      <c r="DT308" s="453">
        <v>926723703</v>
      </c>
      <c r="DU308" s="453">
        <v>2231494833</v>
      </c>
      <c r="DV308" s="453">
        <v>2744137283</v>
      </c>
      <c r="DW308" s="453">
        <v>3083415423</v>
      </c>
      <c r="DX308" s="453">
        <v>3371609123</v>
      </c>
      <c r="DY308" s="453">
        <v>3860802823</v>
      </c>
      <c r="DZ308" s="453">
        <v>4152633073</v>
      </c>
      <c r="EA308" s="453">
        <v>6362917992</v>
      </c>
      <c r="EC308" s="452">
        <v>1000000</v>
      </c>
      <c r="ED308" s="453">
        <v>1000000</v>
      </c>
      <c r="EE308" s="453">
        <v>1000000</v>
      </c>
      <c r="EF308" s="453">
        <v>1000000</v>
      </c>
      <c r="EG308" s="453">
        <v>1000000</v>
      </c>
      <c r="EH308" s="453">
        <v>1000000</v>
      </c>
      <c r="EI308" s="453">
        <v>1000000</v>
      </c>
      <c r="EJ308" s="453">
        <v>1000000</v>
      </c>
      <c r="EK308" s="453">
        <v>1000000</v>
      </c>
      <c r="EL308" s="453">
        <v>1000000</v>
      </c>
      <c r="EM308" s="453">
        <v>1000000</v>
      </c>
      <c r="EN308" s="453">
        <v>1000000</v>
      </c>
      <c r="EP308" s="453">
        <v>1000000</v>
      </c>
      <c r="EQ308" s="453">
        <v>1000000</v>
      </c>
      <c r="ER308" s="453">
        <v>1000000</v>
      </c>
      <c r="ES308" s="453">
        <v>1000000</v>
      </c>
      <c r="ET308" s="453">
        <v>1000000</v>
      </c>
      <c r="EU308" s="453">
        <v>1000000</v>
      </c>
      <c r="EV308" s="453">
        <v>1000000</v>
      </c>
      <c r="EW308" s="453">
        <v>1000000</v>
      </c>
      <c r="EX308" s="453">
        <v>1000000</v>
      </c>
      <c r="EY308" s="453">
        <v>1000000</v>
      </c>
      <c r="EZ308" s="453">
        <v>1000000</v>
      </c>
      <c r="FA308" s="453">
        <v>1000000</v>
      </c>
    </row>
    <row r="309" spans="2:157" ht="34.799999999999997">
      <c r="B309" s="1" t="s">
        <v>198</v>
      </c>
      <c r="C309" s="1" t="s">
        <v>199</v>
      </c>
      <c r="D309" s="531" t="s">
        <v>332</v>
      </c>
      <c r="E309" s="1" t="s">
        <v>173</v>
      </c>
      <c r="F309" s="1" t="s">
        <v>161</v>
      </c>
      <c r="G309" s="1" t="s">
        <v>161</v>
      </c>
      <c r="H309" s="1" t="s">
        <v>161</v>
      </c>
      <c r="I309" s="1" t="s">
        <v>161</v>
      </c>
      <c r="J309" s="1" t="s">
        <v>161</v>
      </c>
      <c r="K309" s="1" t="s">
        <v>161</v>
      </c>
      <c r="L309" s="1" t="s">
        <v>161</v>
      </c>
      <c r="M309" s="1" t="s">
        <v>161</v>
      </c>
      <c r="N309" s="1" t="s">
        <v>161</v>
      </c>
      <c r="O309" s="1" t="s">
        <v>161</v>
      </c>
      <c r="T309" s="438" t="s">
        <v>95</v>
      </c>
      <c r="U309" s="260">
        <v>202300000000316</v>
      </c>
      <c r="V309" s="278" t="s">
        <v>95</v>
      </c>
      <c r="W309" s="342">
        <f>+SUMIFS('[1]SIIF 30 de Junio 2026'!$P$4:$P$749,'[1]SIIF 30 de Junio 2026'!$A$4:$A$749,$B309,'[1]SIIF 30 de Junio 2026'!$B$4:$B$749,$C309,'[1]SIIF 30 de Junio 2026'!$C$4:$C$749,$D309)/1000000</f>
        <v>7806.8046320000003</v>
      </c>
      <c r="X309" s="342">
        <v>0</v>
      </c>
      <c r="Y309" s="342">
        <f>+SUMIFS('[1]SIIF 30 de Junio 2026'!$R$4:$R$749,'[1]SIIF 30 de Junio 2026'!$A$4:$A$749,$B309,'[1]SIIF 30 de Junio 2026'!$B$4:$B$749,$C309,'[1]SIIF 30 de Junio 2026'!$C$4:$C$749,$D309)/1000000</f>
        <v>0</v>
      </c>
      <c r="Z309" s="342"/>
      <c r="AA309" s="342">
        <f>+SUMIFS('[1]SIIF 30 de Junio 2026'!$Q$4:$Q$749,'[1]SIIF 30 de Junio 2026'!$A$4:$A$749,$B309,'[1]SIIF 30 de Junio 2026'!$B$4:$B$749,$C309,'[1]SIIF 30 de Junio 2026'!$C$4:$C$749,$D309)/1000000</f>
        <v>0</v>
      </c>
      <c r="AB309" s="342"/>
      <c r="AC309" s="342"/>
      <c r="AD309" s="403">
        <f>+SUMIFS('[1]SIIF 30 de Junio 2026'!$S$4:$S$749,'[1]SIIF 30 de Junio 2026'!$A$4:$A$749,$B309,'[1]SIIF 30 de Junio 2026'!$B$4:$B$749,$C309,'[1]SIIF 30 de Junio 2026'!$C$4:$C$749,$D309)/1000000</f>
        <v>7806.8046320000003</v>
      </c>
      <c r="AE309" s="342">
        <f>+SUMIFS('[1]SIIF 30 de Junio 2026'!$T$4:$T$749,'[1]SIIF 30 de Junio 2026'!$A$4:$A$749,$B309,'[1]SIIF 30 de Junio 2026'!$B$4:$B$749,$C309,'[1]SIIF 30 de Junio 2026'!$C$4:$C$749,$D309)/1000000</f>
        <v>0</v>
      </c>
      <c r="AF309" s="342">
        <f>+SUMIFS('[1]SIIF 30 de Junio 2026'!$U$4:$U$749,'[1]SIIF 30 de Junio 2026'!$A$4:$A$749,$B309,'[1]SIIF 30 de Junio 2026'!$B$4:$B$749,$C309,'[1]SIIF 30 de Junio 2026'!$C$4:$C$749,$D309)/1000000</f>
        <v>5259.2446360000004</v>
      </c>
      <c r="AG309" s="342">
        <f>+SUMIFS('[1]SIIF 30 de Junio 2026'!$V$4:$V$749,'[1]SIIF 30 de Junio 2026'!$A$4:$A$749,$B309,'[1]SIIF 30 de Junio 2026'!$B$4:$B$749,$C309,'[1]SIIF 30 de Junio 2026'!$C$4:$C$749,$D309)/1000000</f>
        <v>2547.559996</v>
      </c>
      <c r="AH309" s="408">
        <f>+SUMIFS('[1]SIIF 30 de Junio 2026'!$W$4:$W$749,'[1]SIIF 30 de Junio 2026'!$A$4:$A$749,$B309,'[1]SIIF 30 de Junio 2026'!$B$4:$B$749,$C309,'[1]SIIF 30 de Junio 2026'!$C$4:$C$749,$D309,'[1]SIIF 30 de Junio 2026'!$D$4:$D$749,$E309,'[1]SIIF 30 de Junio 2026'!$E$4:$E$749,$F309,'[1]SIIF 30 de Junio 2026'!$F$4:$F$749,$G309,'[1]SIIF 30 de Junio 2026'!$G$4:$G$749,$H309,'[1]SIIF 30 de Junio 2026'!$H$4:$H$749,$I309,'[1]SIIF 30 de Junio 2026'!$I$4:$I$749,$J309,'[1]SIIF 30 de Junio 2026'!$J$4:$J$749,$K309,'[1]SIIF 30 de Junio 2026'!$K$4:$K$749,$L309,'[1]SIIF 30 de Junio 2026'!$L$4:$L$749,$M309,'[1]SIIF 30 de Junio 2026'!$M$4:$M$749,$N309,'[1]SIIF 30 de Junio 2026'!$N$4:$N$749,$O309)/1000000</f>
        <v>4649.3158720000001</v>
      </c>
      <c r="AI309" s="241">
        <f t="shared" si="811"/>
        <v>0.59554658931037019</v>
      </c>
      <c r="AJ309" s="242"/>
      <c r="AK309" s="240">
        <f t="shared" si="812"/>
        <v>5345.5324099999998</v>
      </c>
      <c r="AL309" s="240">
        <f t="shared" si="813"/>
        <v>-696.21653799999967</v>
      </c>
      <c r="AM309" s="166">
        <f t="shared" si="814"/>
        <v>0.68472731956026234</v>
      </c>
      <c r="AN309" s="412">
        <f>+SUMIFS('[1]SIIF 30 de Junio 2026'!$X$4:$X$749,'[1]SIIF 30 de Junio 2026'!$A$4:$A$749,$B309,'[1]SIIF 30 de Junio 2026'!$B$4:$B$749,$C309,'[1]SIIF 30 de Junio 2026'!$C$4:$C$749,$D309,'[1]SIIF 30 de Junio 2026'!$D$4:$D$749,$E309,'[1]SIIF 30 de Junio 2026'!$E$4:$E$749,$F309,'[1]SIIF 30 de Junio 2026'!$F$4:$F$749,$G309,'[1]SIIF 30 de Junio 2026'!$G$4:$G$749,$H309,'[1]SIIF 30 de Junio 2026'!$H$4:$H$749,$I309,'[1]SIIF 30 de Junio 2026'!$I$4:$I$749,$J309,'[1]SIIF 30 de Junio 2026'!$J$4:$J$749,$K309,'[1]SIIF 30 de Junio 2026'!$K$4:$K$749,$L309,'[1]SIIF 30 de Junio 2026'!$L$4:$L$749,$M309,'[1]SIIF 30 de Junio 2026'!$M$4:$M$749,$N309,'[1]SIIF 30 de Junio 2026'!$N$4:$N$749,$O309)/1000000</f>
        <v>2167.6904276700002</v>
      </c>
      <c r="AO309" s="241">
        <f t="shared" si="815"/>
        <v>0.27766679580844927</v>
      </c>
      <c r="AP309" s="242"/>
      <c r="AQ309" s="240">
        <f t="shared" si="816"/>
        <v>2671.7341419999998</v>
      </c>
      <c r="AR309" s="240">
        <f t="shared" si="817"/>
        <v>-504.0437143299996</v>
      </c>
      <c r="AS309" s="166">
        <f t="shared" si="818"/>
        <v>0.34223145934107191</v>
      </c>
      <c r="AT309" s="412">
        <f>+SUMIFS('[1]SIIF 30 de Junio 2026'!$Z$4:$Z$749,'[1]SIIF 30 de Junio 2026'!$A$4:$A$749,$B309,'[1]SIIF 30 de Junio 2026'!$B$4:$B$749,$C309,'[1]SIIF 30 de Junio 2026'!$C$4:$C$749,$D309,'[1]SIIF 30 de Junio 2026'!$D$4:$D$749,$E309,'[1]SIIF 30 de Junio 2026'!$E$4:$E$749,$F309,'[1]SIIF 30 de Junio 2026'!$F$4:$F$749,$G309,'[1]SIIF 30 de Junio 2026'!$G$4:$G$749,$H309,'[1]SIIF 30 de Junio 2026'!$H$4:$H$749,$I309,'[1]SIIF 30 de Junio 2026'!$I$4:$I$749,$J309,'[1]SIIF 30 de Junio 2026'!$J$4:$J$749,$K309,'[1]SIIF 30 de Junio 2026'!$K$4:$K$749,$L309,'[1]SIIF 30 de Junio 2026'!$L$4:$L$749,$M309,'[1]SIIF 30 de Junio 2026'!$M$4:$M$749,$N309,'[1]SIIF 30 de Junio 2026'!$N$4:$N$749,$O309)/1000000</f>
        <v>2167.6904276700002</v>
      </c>
      <c r="AU309" s="241">
        <f t="shared" si="819"/>
        <v>0.27766679580844927</v>
      </c>
      <c r="AV309" s="403">
        <f t="shared" si="820"/>
        <v>3157.4887600000002</v>
      </c>
      <c r="AW309" s="343">
        <f t="shared" si="821"/>
        <v>2481.6254443299999</v>
      </c>
      <c r="AX309" s="359">
        <f t="shared" si="822"/>
        <v>5639.1142043300006</v>
      </c>
      <c r="AY309" s="363"/>
      <c r="AZ309" s="186">
        <f t="shared" si="823"/>
        <v>2671.7341419999998</v>
      </c>
      <c r="BA309" s="168">
        <f t="shared" si="824"/>
        <v>0.81134211431954684</v>
      </c>
      <c r="BB309" s="610"/>
      <c r="BC309" s="252">
        <v>0.47325373967421708</v>
      </c>
      <c r="BD309" s="246">
        <v>0.61705531444379047</v>
      </c>
      <c r="BE309" s="246">
        <v>0.61742892018102702</v>
      </c>
      <c r="BF309" s="246">
        <v>0.68398010808578924</v>
      </c>
      <c r="BG309" s="246">
        <v>0.68435371382302579</v>
      </c>
      <c r="BH309" s="246">
        <v>0.68472731956026234</v>
      </c>
      <c r="BI309" s="246">
        <v>0.69615148978151087</v>
      </c>
      <c r="BJ309" s="246">
        <v>0.81066922016449405</v>
      </c>
      <c r="BK309" s="246">
        <v>0.82849805930688492</v>
      </c>
      <c r="BL309" s="246">
        <v>0.88715671628453274</v>
      </c>
      <c r="BM309" s="246">
        <v>0.98782861843237169</v>
      </c>
      <c r="BN309" s="246">
        <v>1</v>
      </c>
      <c r="BP309" s="246">
        <v>0</v>
      </c>
      <c r="BQ309" s="246">
        <v>2.6819331579245802E-2</v>
      </c>
      <c r="BR309" s="246">
        <v>8.9054492429624307E-2</v>
      </c>
      <c r="BS309" s="246">
        <v>0.15624025648090537</v>
      </c>
      <c r="BT309" s="246">
        <v>0.23002185076328166</v>
      </c>
      <c r="BU309" s="246">
        <v>0.34223145934107191</v>
      </c>
      <c r="BV309" s="246">
        <v>0.43349933174041799</v>
      </c>
      <c r="BW309" s="246">
        <v>0.51215811250238552</v>
      </c>
      <c r="BX309" s="246">
        <v>0.58911303315422847</v>
      </c>
      <c r="BY309" s="246">
        <v>0.66776566504962842</v>
      </c>
      <c r="BZ309" s="246">
        <v>0.79402638956675764</v>
      </c>
      <c r="CA309" s="246">
        <v>1</v>
      </c>
      <c r="CC309" s="452">
        <f t="shared" si="825"/>
        <v>3694.599487</v>
      </c>
      <c r="CD309" s="452">
        <f t="shared" si="825"/>
        <v>4817.2302870000003</v>
      </c>
      <c r="CE309" s="452">
        <f t="shared" si="825"/>
        <v>4820.1469539999998</v>
      </c>
      <c r="CF309" s="452">
        <f t="shared" si="825"/>
        <v>5339.6990759999999</v>
      </c>
      <c r="CG309" s="452">
        <f t="shared" si="825"/>
        <v>5342.6157430000003</v>
      </c>
      <c r="CH309" s="452">
        <f t="shared" si="825"/>
        <v>5345.5324099999998</v>
      </c>
      <c r="CI309" s="452">
        <f t="shared" si="825"/>
        <v>5434.7186750000001</v>
      </c>
      <c r="CJ309" s="452">
        <f t="shared" si="825"/>
        <v>6328.7362229999999</v>
      </c>
      <c r="CK309" s="452">
        <f t="shared" si="825"/>
        <v>6467.9224869999998</v>
      </c>
      <c r="CL309" s="452">
        <f t="shared" si="825"/>
        <v>6925.8591619999997</v>
      </c>
      <c r="CM309" s="452">
        <f t="shared" si="825"/>
        <v>7711.7850340000005</v>
      </c>
      <c r="CN309" s="452">
        <f t="shared" si="825"/>
        <v>7806.8046320000003</v>
      </c>
      <c r="CP309" s="453">
        <f t="shared" si="826"/>
        <v>0</v>
      </c>
      <c r="CQ309" s="453">
        <f t="shared" si="826"/>
        <v>209.37328199999999</v>
      </c>
      <c r="CR309" s="453">
        <f t="shared" si="826"/>
        <v>695.23102400000005</v>
      </c>
      <c r="CS309" s="453">
        <f t="shared" si="826"/>
        <v>1219.7371579999999</v>
      </c>
      <c r="CT309" s="453">
        <f t="shared" si="826"/>
        <v>1795.7356500000001</v>
      </c>
      <c r="CU309" s="453">
        <f t="shared" si="826"/>
        <v>2671.7341419999998</v>
      </c>
      <c r="CV309" s="453">
        <f t="shared" si="826"/>
        <v>3384.2445910000001</v>
      </c>
      <c r="CW309" s="453">
        <f t="shared" si="826"/>
        <v>3998.3183250000002</v>
      </c>
      <c r="CX309" s="453">
        <f t="shared" si="826"/>
        <v>4599.0903559999997</v>
      </c>
      <c r="CY309" s="453">
        <f t="shared" si="826"/>
        <v>5213.1160870000003</v>
      </c>
      <c r="CZ309" s="453">
        <f t="shared" si="826"/>
        <v>6198.8088959999995</v>
      </c>
      <c r="DA309" s="453">
        <f t="shared" si="826"/>
        <v>7806.8046320000003</v>
      </c>
      <c r="DC309" s="452">
        <v>3694599487</v>
      </c>
      <c r="DD309" s="453">
        <v>4817230287</v>
      </c>
      <c r="DE309" s="453">
        <v>4820146954</v>
      </c>
      <c r="DF309" s="453">
        <v>5339699076</v>
      </c>
      <c r="DG309" s="453">
        <v>5342615743</v>
      </c>
      <c r="DH309" s="453">
        <v>5345532410</v>
      </c>
      <c r="DI309" s="453">
        <v>5434718675</v>
      </c>
      <c r="DJ309" s="453">
        <v>6328736223</v>
      </c>
      <c r="DK309" s="453">
        <v>6467922487</v>
      </c>
      <c r="DL309" s="453">
        <v>6925859162</v>
      </c>
      <c r="DM309" s="453">
        <v>7711785034</v>
      </c>
      <c r="DN309" s="453">
        <v>7806804632</v>
      </c>
      <c r="DP309" s="453">
        <v>0</v>
      </c>
      <c r="DQ309" s="453">
        <v>209373282</v>
      </c>
      <c r="DR309" s="453">
        <v>695231024</v>
      </c>
      <c r="DS309" s="453">
        <v>1219737158</v>
      </c>
      <c r="DT309" s="453">
        <v>1795735650</v>
      </c>
      <c r="DU309" s="453">
        <v>2671734142</v>
      </c>
      <c r="DV309" s="453">
        <v>3384244591</v>
      </c>
      <c r="DW309" s="453">
        <v>3998318325</v>
      </c>
      <c r="DX309" s="453">
        <v>4599090356</v>
      </c>
      <c r="DY309" s="453">
        <v>5213116087</v>
      </c>
      <c r="DZ309" s="453">
        <v>6198808896</v>
      </c>
      <c r="EA309" s="453">
        <v>7806804632</v>
      </c>
      <c r="EC309" s="452">
        <v>1000000</v>
      </c>
      <c r="ED309" s="453">
        <v>1000000</v>
      </c>
      <c r="EE309" s="453">
        <v>1000000</v>
      </c>
      <c r="EF309" s="453">
        <v>1000000</v>
      </c>
      <c r="EG309" s="453">
        <v>1000000</v>
      </c>
      <c r="EH309" s="453">
        <v>1000000</v>
      </c>
      <c r="EI309" s="453">
        <v>1000000</v>
      </c>
      <c r="EJ309" s="453">
        <v>1000000</v>
      </c>
      <c r="EK309" s="453">
        <v>1000000</v>
      </c>
      <c r="EL309" s="453">
        <v>1000000</v>
      </c>
      <c r="EM309" s="453">
        <v>1000000</v>
      </c>
      <c r="EN309" s="453">
        <v>1000000</v>
      </c>
      <c r="EP309" s="453">
        <v>1000000</v>
      </c>
      <c r="EQ309" s="453">
        <v>1000000</v>
      </c>
      <c r="ER309" s="453">
        <v>1000000</v>
      </c>
      <c r="ES309" s="453">
        <v>1000000</v>
      </c>
      <c r="ET309" s="453">
        <v>1000000</v>
      </c>
      <c r="EU309" s="453">
        <v>1000000</v>
      </c>
      <c r="EV309" s="453">
        <v>1000000</v>
      </c>
      <c r="EW309" s="453">
        <v>1000000</v>
      </c>
      <c r="EX309" s="453">
        <v>1000000</v>
      </c>
      <c r="EY309" s="453">
        <v>1000000</v>
      </c>
      <c r="EZ309" s="453">
        <v>1000000</v>
      </c>
      <c r="FA309" s="453">
        <v>1000000</v>
      </c>
    </row>
    <row r="310" spans="2:157" ht="34.799999999999997">
      <c r="B310" s="1" t="s">
        <v>198</v>
      </c>
      <c r="C310" s="1" t="s">
        <v>199</v>
      </c>
      <c r="D310" s="531" t="s">
        <v>333</v>
      </c>
      <c r="E310" s="1" t="s">
        <v>173</v>
      </c>
      <c r="F310" s="1" t="s">
        <v>161</v>
      </c>
      <c r="G310" s="1" t="s">
        <v>161</v>
      </c>
      <c r="H310" s="1" t="s">
        <v>161</v>
      </c>
      <c r="I310" s="1" t="s">
        <v>161</v>
      </c>
      <c r="J310" s="1" t="s">
        <v>161</v>
      </c>
      <c r="K310" s="1" t="s">
        <v>161</v>
      </c>
      <c r="L310" s="1" t="s">
        <v>161</v>
      </c>
      <c r="M310" s="1" t="s">
        <v>161</v>
      </c>
      <c r="N310" s="1" t="s">
        <v>161</v>
      </c>
      <c r="O310" s="1" t="s">
        <v>161</v>
      </c>
      <c r="T310" s="438" t="s">
        <v>96</v>
      </c>
      <c r="U310" s="260" t="s">
        <v>334</v>
      </c>
      <c r="V310" s="278" t="s">
        <v>96</v>
      </c>
      <c r="W310" s="342">
        <f>+SUMIFS('[1]SIIF 30 de Junio 2026'!$P$4:$P$749,'[1]SIIF 30 de Junio 2026'!$A$4:$A$749,$B310,'[1]SIIF 30 de Junio 2026'!$B$4:$B$749,$C310,'[1]SIIF 30 de Junio 2026'!$C$4:$C$749,$D310)/1000000</f>
        <v>3667.2</v>
      </c>
      <c r="X310" s="342">
        <v>0</v>
      </c>
      <c r="Y310" s="342">
        <f>+SUMIFS('[1]SIIF 30 de Junio 2026'!$R$4:$R$749,'[1]SIIF 30 de Junio 2026'!$A$4:$A$749,$B310,'[1]SIIF 30 de Junio 2026'!$B$4:$B$749,$C310,'[1]SIIF 30 de Junio 2026'!$C$4:$C$749,$D310)/1000000</f>
        <v>0</v>
      </c>
      <c r="Z310" s="342"/>
      <c r="AA310" s="342">
        <f>+SUMIFS('[1]SIIF 30 de Junio 2026'!$Q$4:$Q$749,'[1]SIIF 30 de Junio 2026'!$A$4:$A$749,$B310,'[1]SIIF 30 de Junio 2026'!$B$4:$B$749,$C310,'[1]SIIF 30 de Junio 2026'!$C$4:$C$749,$D310)/1000000</f>
        <v>0</v>
      </c>
      <c r="AB310" s="342"/>
      <c r="AC310" s="342"/>
      <c r="AD310" s="403">
        <f>+SUMIFS('[1]SIIF 30 de Junio 2026'!$S$4:$S$749,'[1]SIIF 30 de Junio 2026'!$A$4:$A$749,$B310,'[1]SIIF 30 de Junio 2026'!$B$4:$B$749,$C310,'[1]SIIF 30 de Junio 2026'!$C$4:$C$749,$D310)/1000000</f>
        <v>3667.2</v>
      </c>
      <c r="AE310" s="342">
        <f>+SUMIFS('[1]SIIF 30 de Junio 2026'!$T$4:$T$749,'[1]SIIF 30 de Junio 2026'!$A$4:$A$749,$B310,'[1]SIIF 30 de Junio 2026'!$B$4:$B$749,$C310,'[1]SIIF 30 de Junio 2026'!$C$4:$C$749,$D310)/1000000</f>
        <v>0</v>
      </c>
      <c r="AF310" s="342">
        <f>+SUMIFS('[1]SIIF 30 de Junio 2026'!$U$4:$U$749,'[1]SIIF 30 de Junio 2026'!$A$4:$A$749,$B310,'[1]SIIF 30 de Junio 2026'!$B$4:$B$749,$C310,'[1]SIIF 30 de Junio 2026'!$C$4:$C$749,$D310)/1000000</f>
        <v>3419.9261179999999</v>
      </c>
      <c r="AG310" s="342">
        <f>+SUMIFS('[1]SIIF 30 de Junio 2026'!$V$4:$V$749,'[1]SIIF 30 de Junio 2026'!$A$4:$A$749,$B310,'[1]SIIF 30 de Junio 2026'!$B$4:$B$749,$C310,'[1]SIIF 30 de Junio 2026'!$C$4:$C$749,$D310)/1000000</f>
        <v>247.27388199999999</v>
      </c>
      <c r="AH310" s="408">
        <f>+SUMIFS('[1]SIIF 30 de Junio 2026'!$W$4:$W$749,'[1]SIIF 30 de Junio 2026'!$A$4:$A$749,$B310,'[1]SIIF 30 de Junio 2026'!$B$4:$B$749,$C310,'[1]SIIF 30 de Junio 2026'!$C$4:$C$749,$D310,'[1]SIIF 30 de Junio 2026'!$D$4:$D$749,$E310,'[1]SIIF 30 de Junio 2026'!$E$4:$E$749,$F310,'[1]SIIF 30 de Junio 2026'!$F$4:$F$749,$G310,'[1]SIIF 30 de Junio 2026'!$G$4:$G$749,$H310,'[1]SIIF 30 de Junio 2026'!$H$4:$H$749,$I310,'[1]SIIF 30 de Junio 2026'!$I$4:$I$749,$J310,'[1]SIIF 30 de Junio 2026'!$J$4:$J$749,$K310,'[1]SIIF 30 de Junio 2026'!$K$4:$K$749,$L310,'[1]SIIF 30 de Junio 2026'!$L$4:$L$749,$M310,'[1]SIIF 30 de Junio 2026'!$M$4:$M$749,$N310,'[1]SIIF 30 de Junio 2026'!$N$4:$N$749,$O310)/1000000</f>
        <v>2984.9440439999998</v>
      </c>
      <c r="AI310" s="241">
        <f t="shared" si="811"/>
        <v>0.81395725458115187</v>
      </c>
      <c r="AJ310" s="242"/>
      <c r="AK310" s="240">
        <f t="shared" si="812"/>
        <v>3120.3585400000002</v>
      </c>
      <c r="AL310" s="240">
        <f t="shared" si="813"/>
        <v>-135.41449600000033</v>
      </c>
      <c r="AM310" s="166">
        <f t="shared" si="814"/>
        <v>0.85088310972949388</v>
      </c>
      <c r="AN310" s="412">
        <f>+SUMIFS('[1]SIIF 30 de Junio 2026'!$X$4:$X$749,'[1]SIIF 30 de Junio 2026'!$A$4:$A$749,$B310,'[1]SIIF 30 de Junio 2026'!$B$4:$B$749,$C310,'[1]SIIF 30 de Junio 2026'!$C$4:$C$749,$D310,'[1]SIIF 30 de Junio 2026'!$D$4:$D$749,$E310,'[1]SIIF 30 de Junio 2026'!$E$4:$E$749,$F310,'[1]SIIF 30 de Junio 2026'!$F$4:$F$749,$G310,'[1]SIIF 30 de Junio 2026'!$G$4:$G$749,$H310,'[1]SIIF 30 de Junio 2026'!$H$4:$H$749,$I310,'[1]SIIF 30 de Junio 2026'!$I$4:$I$749,$J310,'[1]SIIF 30 de Junio 2026'!$J$4:$J$749,$K310,'[1]SIIF 30 de Junio 2026'!$K$4:$K$749,$L310,'[1]SIIF 30 de Junio 2026'!$L$4:$L$749,$M310,'[1]SIIF 30 de Junio 2026'!$M$4:$M$749,$N310,'[1]SIIF 30 de Junio 2026'!$N$4:$N$749,$O310)/1000000</f>
        <v>1274.4299639999999</v>
      </c>
      <c r="AO310" s="241">
        <f t="shared" si="815"/>
        <v>0.34752125981675391</v>
      </c>
      <c r="AP310" s="242"/>
      <c r="AQ310" s="240">
        <f t="shared" si="816"/>
        <v>1240.836534</v>
      </c>
      <c r="AR310" s="240">
        <f t="shared" si="817"/>
        <v>33.593429999999898</v>
      </c>
      <c r="AS310" s="166">
        <f t="shared" si="818"/>
        <v>0.33836074770942409</v>
      </c>
      <c r="AT310" s="412">
        <f>+SUMIFS('[1]SIIF 30 de Junio 2026'!$Z$4:$Z$749,'[1]SIIF 30 de Junio 2026'!$A$4:$A$749,$B310,'[1]SIIF 30 de Junio 2026'!$B$4:$B$749,$C310,'[1]SIIF 30 de Junio 2026'!$C$4:$C$749,$D310,'[1]SIIF 30 de Junio 2026'!$D$4:$D$749,$E310,'[1]SIIF 30 de Junio 2026'!$E$4:$E$749,$F310,'[1]SIIF 30 de Junio 2026'!$F$4:$F$749,$G310,'[1]SIIF 30 de Junio 2026'!$G$4:$G$749,$H310,'[1]SIIF 30 de Junio 2026'!$H$4:$H$749,$I310,'[1]SIIF 30 de Junio 2026'!$I$4:$I$749,$J310,'[1]SIIF 30 de Junio 2026'!$J$4:$J$749,$K310,'[1]SIIF 30 de Junio 2026'!$K$4:$K$749,$L310,'[1]SIIF 30 de Junio 2026'!$L$4:$L$749,$M310,'[1]SIIF 30 de Junio 2026'!$M$4:$M$749,$N310,'[1]SIIF 30 de Junio 2026'!$N$4:$N$749,$O310)/1000000</f>
        <v>1274.4299639999999</v>
      </c>
      <c r="AU310" s="241">
        <f t="shared" si="819"/>
        <v>0.34752125981675391</v>
      </c>
      <c r="AV310" s="403">
        <f t="shared" si="820"/>
        <v>682.25595599999997</v>
      </c>
      <c r="AW310" s="343">
        <f t="shared" si="821"/>
        <v>1710.5140799999999</v>
      </c>
      <c r="AX310" s="359">
        <f t="shared" si="822"/>
        <v>2392.7700359999999</v>
      </c>
      <c r="AY310" s="363"/>
      <c r="AZ310" s="186">
        <f t="shared" si="823"/>
        <v>1240.836534</v>
      </c>
      <c r="BA310" s="168">
        <f t="shared" si="824"/>
        <v>1.0270732115629342</v>
      </c>
      <c r="BB310" s="610"/>
      <c r="BC310" s="252">
        <v>0.44784268242801045</v>
      </c>
      <c r="BD310" s="246">
        <v>0.82984426783376963</v>
      </c>
      <c r="BE310" s="246">
        <v>0.83959384271378712</v>
      </c>
      <c r="BF310" s="246">
        <v>0.84095728075916232</v>
      </c>
      <c r="BG310" s="246">
        <v>0.84232071880453752</v>
      </c>
      <c r="BH310" s="246">
        <v>0.85088310972949388</v>
      </c>
      <c r="BI310" s="246">
        <v>0.98751774214659682</v>
      </c>
      <c r="BJ310" s="246">
        <v>0.99024461823734733</v>
      </c>
      <c r="BK310" s="246">
        <v>0.99297149432809773</v>
      </c>
      <c r="BL310" s="246">
        <v>0.99569837041884812</v>
      </c>
      <c r="BM310" s="246">
        <v>0.99842524650959863</v>
      </c>
      <c r="BN310" s="246">
        <v>1</v>
      </c>
      <c r="BP310" s="246">
        <v>0</v>
      </c>
      <c r="BQ310" s="246">
        <v>1.2032497545811519E-2</v>
      </c>
      <c r="BR310" s="246">
        <v>9.2027297120418849E-2</v>
      </c>
      <c r="BS310" s="246">
        <v>0.17285055791884818</v>
      </c>
      <c r="BT310" s="246">
        <v>0.25576501745200697</v>
      </c>
      <c r="BU310" s="246">
        <v>0.33836074770942409</v>
      </c>
      <c r="BV310" s="246">
        <v>0.42095647796684121</v>
      </c>
      <c r="BW310" s="246">
        <v>0.50351415357766138</v>
      </c>
      <c r="BX310" s="246">
        <v>0.58883938999781849</v>
      </c>
      <c r="BY310" s="246">
        <v>0.66922365401396156</v>
      </c>
      <c r="BZ310" s="246">
        <v>0.7528298794720768</v>
      </c>
      <c r="CA310" s="246">
        <v>1</v>
      </c>
      <c r="CC310" s="452">
        <f t="shared" si="825"/>
        <v>1642.328685</v>
      </c>
      <c r="CD310" s="452">
        <f t="shared" si="825"/>
        <v>3043.2048989999998</v>
      </c>
      <c r="CE310" s="452">
        <f t="shared" si="825"/>
        <v>3078.9585400000001</v>
      </c>
      <c r="CF310" s="452">
        <f t="shared" si="825"/>
        <v>3083.9585400000001</v>
      </c>
      <c r="CG310" s="452">
        <f t="shared" si="825"/>
        <v>3088.9585400000001</v>
      </c>
      <c r="CH310" s="452">
        <f t="shared" si="825"/>
        <v>3120.3585400000002</v>
      </c>
      <c r="CI310" s="452">
        <f t="shared" si="825"/>
        <v>3621.425064</v>
      </c>
      <c r="CJ310" s="452">
        <f t="shared" si="825"/>
        <v>3631.425064</v>
      </c>
      <c r="CK310" s="452">
        <f t="shared" si="825"/>
        <v>3641.425064</v>
      </c>
      <c r="CL310" s="452">
        <f t="shared" si="825"/>
        <v>3651.425064</v>
      </c>
      <c r="CM310" s="452">
        <f t="shared" si="825"/>
        <v>3661.425064</v>
      </c>
      <c r="CN310" s="452">
        <f t="shared" si="825"/>
        <v>3667.2</v>
      </c>
      <c r="CP310" s="453">
        <f t="shared" si="826"/>
        <v>0</v>
      </c>
      <c r="CQ310" s="453">
        <f t="shared" si="826"/>
        <v>44.125574999999998</v>
      </c>
      <c r="CR310" s="453">
        <f t="shared" si="826"/>
        <v>337.48250400000001</v>
      </c>
      <c r="CS310" s="453">
        <f t="shared" si="826"/>
        <v>633.877566</v>
      </c>
      <c r="CT310" s="453">
        <f t="shared" si="826"/>
        <v>937.94147199999998</v>
      </c>
      <c r="CU310" s="453">
        <f t="shared" si="826"/>
        <v>1240.836534</v>
      </c>
      <c r="CV310" s="453">
        <f t="shared" si="826"/>
        <v>1543.7315960000001</v>
      </c>
      <c r="CW310" s="453">
        <f t="shared" si="826"/>
        <v>1846.487104</v>
      </c>
      <c r="CX310" s="453">
        <f t="shared" si="826"/>
        <v>2159.391811</v>
      </c>
      <c r="CY310" s="453">
        <f t="shared" si="826"/>
        <v>2454.1769840000002</v>
      </c>
      <c r="CZ310" s="453">
        <f t="shared" si="826"/>
        <v>2760.7777339999998</v>
      </c>
      <c r="DA310" s="453">
        <f t="shared" si="826"/>
        <v>3667.2</v>
      </c>
      <c r="DC310" s="452">
        <v>1642328685</v>
      </c>
      <c r="DD310" s="453">
        <v>3043204899</v>
      </c>
      <c r="DE310" s="453">
        <v>3078958540</v>
      </c>
      <c r="DF310" s="453">
        <v>3083958540</v>
      </c>
      <c r="DG310" s="453">
        <v>3088958540</v>
      </c>
      <c r="DH310" s="453">
        <v>3120358540</v>
      </c>
      <c r="DI310" s="453">
        <v>3621425064</v>
      </c>
      <c r="DJ310" s="453">
        <v>3631425064</v>
      </c>
      <c r="DK310" s="453">
        <v>3641425064</v>
      </c>
      <c r="DL310" s="453">
        <v>3651425064</v>
      </c>
      <c r="DM310" s="453">
        <v>3661425064</v>
      </c>
      <c r="DN310" s="453">
        <v>3667200000</v>
      </c>
      <c r="DP310" s="453">
        <v>0</v>
      </c>
      <c r="DQ310" s="453">
        <v>44125575</v>
      </c>
      <c r="DR310" s="453">
        <v>337482504</v>
      </c>
      <c r="DS310" s="453">
        <v>633877566</v>
      </c>
      <c r="DT310" s="453">
        <v>937941472</v>
      </c>
      <c r="DU310" s="453">
        <v>1240836534</v>
      </c>
      <c r="DV310" s="453">
        <v>1543731596</v>
      </c>
      <c r="DW310" s="453">
        <v>1846487104</v>
      </c>
      <c r="DX310" s="453">
        <v>2159391811</v>
      </c>
      <c r="DY310" s="453">
        <v>2454176984</v>
      </c>
      <c r="DZ310" s="453">
        <v>2760777734</v>
      </c>
      <c r="EA310" s="453">
        <v>3667200000</v>
      </c>
      <c r="EC310" s="452">
        <v>1000000</v>
      </c>
      <c r="ED310" s="453">
        <v>1000000</v>
      </c>
      <c r="EE310" s="453">
        <v>1000000</v>
      </c>
      <c r="EF310" s="453">
        <v>1000000</v>
      </c>
      <c r="EG310" s="453">
        <v>1000000</v>
      </c>
      <c r="EH310" s="453">
        <v>1000000</v>
      </c>
      <c r="EI310" s="453">
        <v>1000000</v>
      </c>
      <c r="EJ310" s="453">
        <v>1000000</v>
      </c>
      <c r="EK310" s="453">
        <v>1000000</v>
      </c>
      <c r="EL310" s="453">
        <v>1000000</v>
      </c>
      <c r="EM310" s="453">
        <v>1000000</v>
      </c>
      <c r="EN310" s="453">
        <v>1000000</v>
      </c>
      <c r="EP310" s="453">
        <v>1000000</v>
      </c>
      <c r="EQ310" s="453">
        <v>1000000</v>
      </c>
      <c r="ER310" s="453">
        <v>1000000</v>
      </c>
      <c r="ES310" s="453">
        <v>1000000</v>
      </c>
      <c r="ET310" s="453">
        <v>1000000</v>
      </c>
      <c r="EU310" s="453">
        <v>1000000</v>
      </c>
      <c r="EV310" s="453">
        <v>1000000</v>
      </c>
      <c r="EW310" s="453">
        <v>1000000</v>
      </c>
      <c r="EX310" s="453">
        <v>1000000</v>
      </c>
      <c r="EY310" s="453">
        <v>1000000</v>
      </c>
      <c r="EZ310" s="453">
        <v>1000000</v>
      </c>
      <c r="FA310" s="453">
        <v>1000000</v>
      </c>
    </row>
    <row r="311" spans="2:157" ht="34.799999999999997">
      <c r="B311" s="1" t="s">
        <v>198</v>
      </c>
      <c r="C311" s="1" t="s">
        <v>199</v>
      </c>
      <c r="D311" s="531" t="s">
        <v>335</v>
      </c>
      <c r="E311" s="1" t="s">
        <v>173</v>
      </c>
      <c r="F311" s="1" t="s">
        <v>161</v>
      </c>
      <c r="G311" s="1" t="s">
        <v>161</v>
      </c>
      <c r="H311" s="1" t="s">
        <v>161</v>
      </c>
      <c r="I311" s="1" t="s">
        <v>161</v>
      </c>
      <c r="J311" s="1" t="s">
        <v>161</v>
      </c>
      <c r="K311" s="1" t="s">
        <v>161</v>
      </c>
      <c r="L311" s="1" t="s">
        <v>161</v>
      </c>
      <c r="M311" s="1" t="s">
        <v>161</v>
      </c>
      <c r="N311" s="1" t="s">
        <v>161</v>
      </c>
      <c r="O311" s="1" t="s">
        <v>161</v>
      </c>
      <c r="T311" s="438" t="s">
        <v>97</v>
      </c>
      <c r="U311" s="260">
        <v>202300000000286</v>
      </c>
      <c r="V311" s="278" t="s">
        <v>97</v>
      </c>
      <c r="W311" s="342">
        <f>+SUMIFS('[1]SIIF 30 de Junio 2026'!$P$4:$P$749,'[1]SIIF 30 de Junio 2026'!$A$4:$A$749,$B311,'[1]SIIF 30 de Junio 2026'!$B$4:$B$749,$C311,'[1]SIIF 30 de Junio 2026'!$C$4:$C$749,$D311)/1000000</f>
        <v>4766.5901130000002</v>
      </c>
      <c r="X311" s="342">
        <v>0</v>
      </c>
      <c r="Y311" s="342">
        <f>+SUMIFS('[1]SIIF 30 de Junio 2026'!$R$4:$R$749,'[1]SIIF 30 de Junio 2026'!$A$4:$A$749,$B311,'[1]SIIF 30 de Junio 2026'!$B$4:$B$749,$C311,'[1]SIIF 30 de Junio 2026'!$C$4:$C$749,$D311)/1000000</f>
        <v>0</v>
      </c>
      <c r="Z311" s="342"/>
      <c r="AA311" s="342">
        <f>+SUMIFS('[1]SIIF 30 de Junio 2026'!$Q$4:$Q$749,'[1]SIIF 30 de Junio 2026'!$A$4:$A$749,$B311,'[1]SIIF 30 de Junio 2026'!$B$4:$B$749,$C311,'[1]SIIF 30 de Junio 2026'!$C$4:$C$749,$D311)/1000000</f>
        <v>0</v>
      </c>
      <c r="AB311" s="342"/>
      <c r="AC311" s="342"/>
      <c r="AD311" s="403">
        <f>+SUMIFS('[1]SIIF 30 de Junio 2026'!$S$4:$S$749,'[1]SIIF 30 de Junio 2026'!$A$4:$A$749,$B311,'[1]SIIF 30 de Junio 2026'!$B$4:$B$749,$C311,'[1]SIIF 30 de Junio 2026'!$C$4:$C$749,$D311)/1000000</f>
        <v>4766.5901130000002</v>
      </c>
      <c r="AE311" s="342">
        <f>+SUMIFS('[1]SIIF 30 de Junio 2026'!$T$4:$T$749,'[1]SIIF 30 de Junio 2026'!$A$4:$A$749,$B311,'[1]SIIF 30 de Junio 2026'!$B$4:$B$749,$C311,'[1]SIIF 30 de Junio 2026'!$C$4:$C$749,$D311)/1000000</f>
        <v>0</v>
      </c>
      <c r="AF311" s="342">
        <f>+SUMIFS('[1]SIIF 30 de Junio 2026'!$U$4:$U$749,'[1]SIIF 30 de Junio 2026'!$A$4:$A$749,$B311,'[1]SIIF 30 de Junio 2026'!$B$4:$B$749,$C311,'[1]SIIF 30 de Junio 2026'!$C$4:$C$749,$D311)/1000000</f>
        <v>3427.6311839999998</v>
      </c>
      <c r="AG311" s="342">
        <f>+SUMIFS('[1]SIIF 30 de Junio 2026'!$V$4:$V$749,'[1]SIIF 30 de Junio 2026'!$A$4:$A$749,$B311,'[1]SIIF 30 de Junio 2026'!$B$4:$B$749,$C311,'[1]SIIF 30 de Junio 2026'!$C$4:$C$749,$D311)/1000000</f>
        <v>1338.9589289999999</v>
      </c>
      <c r="AH311" s="408">
        <f>+SUMIFS('[1]SIIF 30 de Junio 2026'!$W$4:$W$749,'[1]SIIF 30 de Junio 2026'!$A$4:$A$749,$B311,'[1]SIIF 30 de Junio 2026'!$B$4:$B$749,$C311,'[1]SIIF 30 de Junio 2026'!$C$4:$C$749,$D311,'[1]SIIF 30 de Junio 2026'!$D$4:$D$749,$E311,'[1]SIIF 30 de Junio 2026'!$E$4:$E$749,$F311,'[1]SIIF 30 de Junio 2026'!$F$4:$F$749,$G311,'[1]SIIF 30 de Junio 2026'!$G$4:$G$749,$H311,'[1]SIIF 30 de Junio 2026'!$H$4:$H$749,$I311,'[1]SIIF 30 de Junio 2026'!$I$4:$I$749,$J311,'[1]SIIF 30 de Junio 2026'!$J$4:$J$749,$K311,'[1]SIIF 30 de Junio 2026'!$K$4:$K$749,$L311,'[1]SIIF 30 de Junio 2026'!$L$4:$L$749,$M311,'[1]SIIF 30 de Junio 2026'!$M$4:$M$749,$N311,'[1]SIIF 30 de Junio 2026'!$N$4:$N$749,$O311)/1000000</f>
        <v>2910.2555750000001</v>
      </c>
      <c r="AI311" s="241">
        <f t="shared" si="811"/>
        <v>0.61055293323057336</v>
      </c>
      <c r="AJ311" s="242"/>
      <c r="AK311" s="240">
        <f t="shared" si="812"/>
        <v>3435.8158410000001</v>
      </c>
      <c r="AL311" s="240">
        <f t="shared" si="813"/>
        <v>-525.56026599999996</v>
      </c>
      <c r="AM311" s="166">
        <f t="shared" si="814"/>
        <v>0.72081210247750116</v>
      </c>
      <c r="AN311" s="412">
        <f>+SUMIFS('[1]SIIF 30 de Junio 2026'!$X$4:$X$749,'[1]SIIF 30 de Junio 2026'!$A$4:$A$749,$B311,'[1]SIIF 30 de Junio 2026'!$B$4:$B$749,$C311,'[1]SIIF 30 de Junio 2026'!$C$4:$C$749,$D311,'[1]SIIF 30 de Junio 2026'!$D$4:$D$749,$E311,'[1]SIIF 30 de Junio 2026'!$E$4:$E$749,$F311,'[1]SIIF 30 de Junio 2026'!$F$4:$F$749,$G311,'[1]SIIF 30 de Junio 2026'!$G$4:$G$749,$H311,'[1]SIIF 30 de Junio 2026'!$H$4:$H$749,$I311,'[1]SIIF 30 de Junio 2026'!$I$4:$I$749,$J311,'[1]SIIF 30 de Junio 2026'!$J$4:$J$749,$K311,'[1]SIIF 30 de Junio 2026'!$K$4:$K$749,$L311,'[1]SIIF 30 de Junio 2026'!$L$4:$L$749,$M311,'[1]SIIF 30 de Junio 2026'!$M$4:$M$749,$N311,'[1]SIIF 30 de Junio 2026'!$N$4:$N$749,$O311)/1000000</f>
        <v>1012.05777546</v>
      </c>
      <c r="AO311" s="241">
        <f t="shared" si="815"/>
        <v>0.21232322298907097</v>
      </c>
      <c r="AP311" s="242"/>
      <c r="AQ311" s="240">
        <f t="shared" si="816"/>
        <v>1363.2950089999999</v>
      </c>
      <c r="AR311" s="240">
        <f t="shared" si="817"/>
        <v>-351.23723353999992</v>
      </c>
      <c r="AS311" s="166">
        <f t="shared" si="818"/>
        <v>0.28601053933331982</v>
      </c>
      <c r="AT311" s="412">
        <f>+SUMIFS('[1]SIIF 30 de Junio 2026'!$Z$4:$Z$749,'[1]SIIF 30 de Junio 2026'!$A$4:$A$749,$B311,'[1]SIIF 30 de Junio 2026'!$B$4:$B$749,$C311,'[1]SIIF 30 de Junio 2026'!$C$4:$C$749,$D311,'[1]SIIF 30 de Junio 2026'!$D$4:$D$749,$E311,'[1]SIIF 30 de Junio 2026'!$E$4:$E$749,$F311,'[1]SIIF 30 de Junio 2026'!$F$4:$F$749,$G311,'[1]SIIF 30 de Junio 2026'!$G$4:$G$749,$H311,'[1]SIIF 30 de Junio 2026'!$H$4:$H$749,$I311,'[1]SIIF 30 de Junio 2026'!$I$4:$I$749,$J311,'[1]SIIF 30 de Junio 2026'!$J$4:$J$749,$K311,'[1]SIIF 30 de Junio 2026'!$K$4:$K$749,$L311,'[1]SIIF 30 de Junio 2026'!$L$4:$L$749,$M311,'[1]SIIF 30 de Junio 2026'!$M$4:$M$749,$N311,'[1]SIIF 30 de Junio 2026'!$N$4:$N$749,$O311)/1000000</f>
        <v>1012.05777546</v>
      </c>
      <c r="AU311" s="241">
        <f t="shared" si="819"/>
        <v>0.21232322298907097</v>
      </c>
      <c r="AV311" s="403">
        <f t="shared" si="820"/>
        <v>1856.3345380000001</v>
      </c>
      <c r="AW311" s="343">
        <f t="shared" si="821"/>
        <v>1898.1977995400002</v>
      </c>
      <c r="AX311" s="359">
        <f t="shared" si="822"/>
        <v>3754.5323375400003</v>
      </c>
      <c r="AY311" s="363"/>
      <c r="AZ311" s="186">
        <f t="shared" si="823"/>
        <v>1363.2950089999999</v>
      </c>
      <c r="BA311" s="168">
        <f t="shared" si="824"/>
        <v>0.74236153494199442</v>
      </c>
      <c r="BB311" s="610"/>
      <c r="BC311" s="252">
        <v>0.44224781741790181</v>
      </c>
      <c r="BD311" s="246">
        <v>0.67279824045571335</v>
      </c>
      <c r="BE311" s="246">
        <v>0.67326305910960971</v>
      </c>
      <c r="BF311" s="246">
        <v>0.71988246516970866</v>
      </c>
      <c r="BG311" s="246">
        <v>0.72034728382360491</v>
      </c>
      <c r="BH311" s="246">
        <v>0.72081210247750116</v>
      </c>
      <c r="BI311" s="246">
        <v>0.93520623093693733</v>
      </c>
      <c r="BJ311" s="246">
        <v>0.94749182831613865</v>
      </c>
      <c r="BK311" s="246">
        <v>0.95331220941505779</v>
      </c>
      <c r="BL311" s="246">
        <v>0.95377702806895404</v>
      </c>
      <c r="BM311" s="246">
        <v>0.99953502232257074</v>
      </c>
      <c r="BN311" s="246">
        <v>1</v>
      </c>
      <c r="BP311" s="246">
        <v>0</v>
      </c>
      <c r="BQ311" s="246">
        <v>3.049061835705612E-3</v>
      </c>
      <c r="BR311" s="246">
        <v>6.0697065646768779E-2</v>
      </c>
      <c r="BS311" s="246">
        <v>0.12010200403820626</v>
      </c>
      <c r="BT311" s="246">
        <v>0.17950694242964374</v>
      </c>
      <c r="BU311" s="246">
        <v>0.28601053933331982</v>
      </c>
      <c r="BV311" s="246">
        <v>0.34541547772475734</v>
      </c>
      <c r="BW311" s="246">
        <v>0.44887706773120645</v>
      </c>
      <c r="BX311" s="246">
        <v>0.50922607722867985</v>
      </c>
      <c r="BY311" s="246">
        <v>0.64378122059013299</v>
      </c>
      <c r="BZ311" s="246">
        <v>0.75902335406031585</v>
      </c>
      <c r="CA311" s="246">
        <v>1</v>
      </c>
      <c r="CC311" s="452">
        <f t="shared" si="825"/>
        <v>2108.0140740000002</v>
      </c>
      <c r="CD311" s="452">
        <f t="shared" si="825"/>
        <v>3206.9534410000001</v>
      </c>
      <c r="CE311" s="452">
        <f>DE311/EE311</f>
        <v>3209.1690410000001</v>
      </c>
      <c r="CF311" s="452">
        <f t="shared" si="825"/>
        <v>3431.3846410000001</v>
      </c>
      <c r="CG311" s="452">
        <f t="shared" si="825"/>
        <v>3433.6002410000001</v>
      </c>
      <c r="CH311" s="452">
        <f t="shared" si="825"/>
        <v>3435.8158410000001</v>
      </c>
      <c r="CI311" s="452">
        <f t="shared" si="825"/>
        <v>4457.7447739999998</v>
      </c>
      <c r="CJ311" s="452">
        <f t="shared" si="825"/>
        <v>4516.3051809999997</v>
      </c>
      <c r="CK311" s="452">
        <f t="shared" si="825"/>
        <v>4544.0485520000002</v>
      </c>
      <c r="CL311" s="452">
        <f t="shared" si="825"/>
        <v>4546.2641519999997</v>
      </c>
      <c r="CM311" s="452">
        <f t="shared" si="825"/>
        <v>4764.3737549999996</v>
      </c>
      <c r="CN311" s="452">
        <f t="shared" si="825"/>
        <v>4766.5901130000002</v>
      </c>
      <c r="CP311" s="453">
        <f t="shared" si="826"/>
        <v>0</v>
      </c>
      <c r="CQ311" s="453">
        <f t="shared" si="826"/>
        <v>14.533628</v>
      </c>
      <c r="CR311" s="453">
        <f t="shared" si="826"/>
        <v>289.31803300000001</v>
      </c>
      <c r="CS311" s="453">
        <f t="shared" si="826"/>
        <v>572.47702500000003</v>
      </c>
      <c r="CT311" s="453">
        <f t="shared" si="826"/>
        <v>855.63601700000004</v>
      </c>
      <c r="CU311" s="453">
        <f t="shared" si="826"/>
        <v>1363.2950089999999</v>
      </c>
      <c r="CV311" s="453">
        <f t="shared" si="826"/>
        <v>1646.4540010000001</v>
      </c>
      <c r="CW311" s="453">
        <f t="shared" si="826"/>
        <v>2139.6129930000002</v>
      </c>
      <c r="CX311" s="453">
        <f t="shared" si="826"/>
        <v>2427.2719849999999</v>
      </c>
      <c r="CY311" s="453">
        <f t="shared" si="826"/>
        <v>3068.6412009999999</v>
      </c>
      <c r="CZ311" s="453">
        <f t="shared" si="826"/>
        <v>3617.953215</v>
      </c>
      <c r="DA311" s="453">
        <f t="shared" si="826"/>
        <v>4766.5901130000002</v>
      </c>
      <c r="DC311" s="452">
        <v>2108014074</v>
      </c>
      <c r="DD311" s="453">
        <v>3206953441</v>
      </c>
      <c r="DE311" s="453">
        <v>3209169041</v>
      </c>
      <c r="DF311" s="453">
        <v>3431384641</v>
      </c>
      <c r="DG311" s="453">
        <v>3433600241</v>
      </c>
      <c r="DH311" s="453">
        <v>3435815841</v>
      </c>
      <c r="DI311" s="453">
        <v>4457744774</v>
      </c>
      <c r="DJ311" s="453">
        <v>4516305181</v>
      </c>
      <c r="DK311" s="453">
        <v>4544048552</v>
      </c>
      <c r="DL311" s="453">
        <v>4546264152</v>
      </c>
      <c r="DM311" s="453">
        <v>4764373755</v>
      </c>
      <c r="DN311" s="453">
        <v>4766590113</v>
      </c>
      <c r="DP311" s="453">
        <v>0</v>
      </c>
      <c r="DQ311" s="453">
        <v>14533628</v>
      </c>
      <c r="DR311" s="453">
        <v>289318033</v>
      </c>
      <c r="DS311" s="453">
        <v>572477025</v>
      </c>
      <c r="DT311" s="453">
        <v>855636017</v>
      </c>
      <c r="DU311" s="453">
        <v>1363295009</v>
      </c>
      <c r="DV311" s="453">
        <v>1646454001</v>
      </c>
      <c r="DW311" s="453">
        <v>2139612993</v>
      </c>
      <c r="DX311" s="453">
        <v>2427271985</v>
      </c>
      <c r="DY311" s="453">
        <v>3068641201</v>
      </c>
      <c r="DZ311" s="453">
        <v>3617953215</v>
      </c>
      <c r="EA311" s="453">
        <v>4766590113</v>
      </c>
      <c r="EC311" s="452">
        <v>1000000</v>
      </c>
      <c r="ED311" s="453">
        <v>1000000</v>
      </c>
      <c r="EE311" s="453">
        <v>1000000</v>
      </c>
      <c r="EF311" s="453">
        <v>1000000</v>
      </c>
      <c r="EG311" s="453">
        <v>1000000</v>
      </c>
      <c r="EH311" s="453">
        <v>1000000</v>
      </c>
      <c r="EI311" s="453">
        <v>1000000</v>
      </c>
      <c r="EJ311" s="453">
        <v>1000000</v>
      </c>
      <c r="EK311" s="453">
        <v>1000000</v>
      </c>
      <c r="EL311" s="453">
        <v>1000000</v>
      </c>
      <c r="EM311" s="453">
        <v>1000000</v>
      </c>
      <c r="EN311" s="453">
        <v>1000000</v>
      </c>
      <c r="EP311" s="453">
        <v>1000000</v>
      </c>
      <c r="EQ311" s="453">
        <v>1000000</v>
      </c>
      <c r="ER311" s="453">
        <v>1000000</v>
      </c>
      <c r="ES311" s="453">
        <v>1000000</v>
      </c>
      <c r="ET311" s="453">
        <v>1000000</v>
      </c>
      <c r="EU311" s="453">
        <v>1000000</v>
      </c>
      <c r="EV311" s="453">
        <v>1000000</v>
      </c>
      <c r="EW311" s="453">
        <v>1000000</v>
      </c>
      <c r="EX311" s="453">
        <v>1000000</v>
      </c>
      <c r="EY311" s="453">
        <v>1000000</v>
      </c>
      <c r="EZ311" s="453">
        <v>1000000</v>
      </c>
      <c r="FA311" s="453">
        <v>1000000</v>
      </c>
    </row>
    <row r="312" spans="2:157" ht="34.799999999999997">
      <c r="B312" s="1" t="s">
        <v>198</v>
      </c>
      <c r="C312" s="1" t="s">
        <v>199</v>
      </c>
      <c r="D312" s="531" t="s">
        <v>336</v>
      </c>
      <c r="E312" s="1" t="s">
        <v>173</v>
      </c>
      <c r="F312" s="1" t="s">
        <v>161</v>
      </c>
      <c r="G312" s="1" t="s">
        <v>161</v>
      </c>
      <c r="H312" s="1" t="s">
        <v>161</v>
      </c>
      <c r="I312" s="1" t="s">
        <v>161</v>
      </c>
      <c r="J312" s="1" t="s">
        <v>161</v>
      </c>
      <c r="K312" s="1" t="s">
        <v>161</v>
      </c>
      <c r="L312" s="1" t="s">
        <v>161</v>
      </c>
      <c r="M312" s="1" t="s">
        <v>161</v>
      </c>
      <c r="N312" s="1" t="s">
        <v>161</v>
      </c>
      <c r="O312" s="1" t="s">
        <v>161</v>
      </c>
      <c r="T312" s="438" t="s">
        <v>98</v>
      </c>
      <c r="U312" s="260" t="s">
        <v>337</v>
      </c>
      <c r="V312" s="278" t="s">
        <v>98</v>
      </c>
      <c r="W312" s="342">
        <f>+SUMIFS('[1]SIIF 30 de Junio 2026'!$P$4:$P$749,'[1]SIIF 30 de Junio 2026'!$A$4:$A$749,$B312,'[1]SIIF 30 de Junio 2026'!$B$4:$B$749,$C312,'[1]SIIF 30 de Junio 2026'!$C$4:$C$749,$D312)/1000000</f>
        <v>3187.0040600000002</v>
      </c>
      <c r="X312" s="342">
        <v>0</v>
      </c>
      <c r="Y312" s="342">
        <f>+SUMIFS('[1]SIIF 30 de Junio 2026'!$R$4:$R$749,'[1]SIIF 30 de Junio 2026'!$A$4:$A$749,$B312,'[1]SIIF 30 de Junio 2026'!$B$4:$B$749,$C312,'[1]SIIF 30 de Junio 2026'!$C$4:$C$749,$D312)/1000000</f>
        <v>0</v>
      </c>
      <c r="Z312" s="342"/>
      <c r="AA312" s="342">
        <f>+SUMIFS('[1]SIIF 30 de Junio 2026'!$Q$4:$Q$749,'[1]SIIF 30 de Junio 2026'!$A$4:$A$749,$B312,'[1]SIIF 30 de Junio 2026'!$B$4:$B$749,$C312,'[1]SIIF 30 de Junio 2026'!$C$4:$C$749,$D312)/1000000</f>
        <v>0</v>
      </c>
      <c r="AB312" s="342"/>
      <c r="AC312" s="342"/>
      <c r="AD312" s="403">
        <f>+SUMIFS('[1]SIIF 30 de Junio 2026'!$S$4:$S$749,'[1]SIIF 30 de Junio 2026'!$A$4:$A$749,$B312,'[1]SIIF 30 de Junio 2026'!$B$4:$B$749,$C312,'[1]SIIF 30 de Junio 2026'!$C$4:$C$749,$D312)/1000000</f>
        <v>3187.0040600000002</v>
      </c>
      <c r="AE312" s="342">
        <f>+SUMIFS('[1]SIIF 30 de Junio 2026'!$T$4:$T$749,'[1]SIIF 30 de Junio 2026'!$A$4:$A$749,$B312,'[1]SIIF 30 de Junio 2026'!$B$4:$B$749,$C312,'[1]SIIF 30 de Junio 2026'!$C$4:$C$749,$D312)/1000000</f>
        <v>0</v>
      </c>
      <c r="AF312" s="342">
        <f>+SUMIFS('[1]SIIF 30 de Junio 2026'!$U$4:$U$749,'[1]SIIF 30 de Junio 2026'!$A$4:$A$749,$B312,'[1]SIIF 30 de Junio 2026'!$B$4:$B$749,$C312,'[1]SIIF 30 de Junio 2026'!$C$4:$C$749,$D312)/1000000</f>
        <v>2861.384834</v>
      </c>
      <c r="AG312" s="342">
        <f>+SUMIFS('[1]SIIF 30 de Junio 2026'!$V$4:$V$749,'[1]SIIF 30 de Junio 2026'!$A$4:$A$749,$B312,'[1]SIIF 30 de Junio 2026'!$B$4:$B$749,$C312,'[1]SIIF 30 de Junio 2026'!$C$4:$C$749,$D312)/1000000</f>
        <v>325.61922600000003</v>
      </c>
      <c r="AH312" s="408">
        <f>+SUMIFS('[1]SIIF 30 de Junio 2026'!$W$4:$W$749,'[1]SIIF 30 de Junio 2026'!$A$4:$A$749,$B312,'[1]SIIF 30 de Junio 2026'!$B$4:$B$749,$C312,'[1]SIIF 30 de Junio 2026'!$C$4:$C$749,$D312,'[1]SIIF 30 de Junio 2026'!$D$4:$D$749,$E312,'[1]SIIF 30 de Junio 2026'!$E$4:$E$749,$F312,'[1]SIIF 30 de Junio 2026'!$F$4:$F$749,$G312,'[1]SIIF 30 de Junio 2026'!$G$4:$G$749,$H312,'[1]SIIF 30 de Junio 2026'!$H$4:$H$749,$I312,'[1]SIIF 30 de Junio 2026'!$I$4:$I$749,$J312,'[1]SIIF 30 de Junio 2026'!$J$4:$J$749,$K312,'[1]SIIF 30 de Junio 2026'!$K$4:$K$749,$L312,'[1]SIIF 30 de Junio 2026'!$L$4:$L$749,$M312,'[1]SIIF 30 de Junio 2026'!$M$4:$M$749,$N312,'[1]SIIF 30 de Junio 2026'!$N$4:$N$749,$O312)/1000000</f>
        <v>2735.4035840000001</v>
      </c>
      <c r="AI312" s="241">
        <f t="shared" si="811"/>
        <v>0.85829937223236541</v>
      </c>
      <c r="AJ312" s="242"/>
      <c r="AK312" s="240">
        <f t="shared" si="812"/>
        <v>2816.2473110000001</v>
      </c>
      <c r="AL312" s="240">
        <f t="shared" si="813"/>
        <v>-80.843726999999944</v>
      </c>
      <c r="AM312" s="166">
        <f t="shared" si="814"/>
        <v>0.88366605689231537</v>
      </c>
      <c r="AN312" s="412">
        <f>+SUMIFS('[1]SIIF 30 de Junio 2026'!$X$4:$X$749,'[1]SIIF 30 de Junio 2026'!$A$4:$A$749,$B312,'[1]SIIF 30 de Junio 2026'!$B$4:$B$749,$C312,'[1]SIIF 30 de Junio 2026'!$C$4:$C$749,$D312,'[1]SIIF 30 de Junio 2026'!$D$4:$D$749,$E312,'[1]SIIF 30 de Junio 2026'!$E$4:$E$749,$F312,'[1]SIIF 30 de Junio 2026'!$F$4:$F$749,$G312,'[1]SIIF 30 de Junio 2026'!$G$4:$G$749,$H312,'[1]SIIF 30 de Junio 2026'!$H$4:$H$749,$I312,'[1]SIIF 30 de Junio 2026'!$I$4:$I$749,$J312,'[1]SIIF 30 de Junio 2026'!$J$4:$J$749,$K312,'[1]SIIF 30 de Junio 2026'!$K$4:$K$749,$L312,'[1]SIIF 30 de Junio 2026'!$L$4:$L$749,$M312,'[1]SIIF 30 de Junio 2026'!$M$4:$M$749,$N312,'[1]SIIF 30 de Junio 2026'!$N$4:$N$749,$O312)/1000000</f>
        <v>1061.0166216600001</v>
      </c>
      <c r="AO312" s="241">
        <f t="shared" si="815"/>
        <v>0.33291975839528737</v>
      </c>
      <c r="AP312" s="242"/>
      <c r="AQ312" s="240">
        <f t="shared" si="816"/>
        <v>1102.055335</v>
      </c>
      <c r="AR312" s="240">
        <f t="shared" si="817"/>
        <v>-41.038713339999958</v>
      </c>
      <c r="AS312" s="166">
        <f t="shared" si="818"/>
        <v>0.34579665235820251</v>
      </c>
      <c r="AT312" s="412">
        <f>+SUMIFS('[1]SIIF 30 de Junio 2026'!$Z$4:$Z$749,'[1]SIIF 30 de Junio 2026'!$A$4:$A$749,$B312,'[1]SIIF 30 de Junio 2026'!$B$4:$B$749,$C312,'[1]SIIF 30 de Junio 2026'!$C$4:$C$749,$D312,'[1]SIIF 30 de Junio 2026'!$D$4:$D$749,$E312,'[1]SIIF 30 de Junio 2026'!$E$4:$E$749,$F312,'[1]SIIF 30 de Junio 2026'!$F$4:$F$749,$G312,'[1]SIIF 30 de Junio 2026'!$G$4:$G$749,$H312,'[1]SIIF 30 de Junio 2026'!$H$4:$H$749,$I312,'[1]SIIF 30 de Junio 2026'!$I$4:$I$749,$J312,'[1]SIIF 30 de Junio 2026'!$J$4:$J$749,$K312,'[1]SIIF 30 de Junio 2026'!$K$4:$K$749,$L312,'[1]SIIF 30 de Junio 2026'!$L$4:$L$749,$M312,'[1]SIIF 30 de Junio 2026'!$M$4:$M$749,$N312,'[1]SIIF 30 de Junio 2026'!$N$4:$N$749,$O312)/1000000</f>
        <v>1061.0166216600001</v>
      </c>
      <c r="AU312" s="241">
        <f t="shared" si="819"/>
        <v>0.33291975839528737</v>
      </c>
      <c r="AV312" s="403">
        <f t="shared" si="820"/>
        <v>451.60047600000007</v>
      </c>
      <c r="AW312" s="343">
        <f t="shared" si="821"/>
        <v>1674.3869623400001</v>
      </c>
      <c r="AX312" s="359">
        <f t="shared" si="822"/>
        <v>2125.9874383400002</v>
      </c>
      <c r="AY312" s="363"/>
      <c r="AZ312" s="186">
        <f t="shared" si="823"/>
        <v>1102.055335</v>
      </c>
      <c r="BA312" s="168">
        <f t="shared" si="824"/>
        <v>0.96276165811583325</v>
      </c>
      <c r="BB312" s="610"/>
      <c r="BC312" s="252">
        <v>0.47909030495555754</v>
      </c>
      <c r="BD312" s="246">
        <v>0.87795512880520143</v>
      </c>
      <c r="BE312" s="246">
        <v>0.87795512880520143</v>
      </c>
      <c r="BF312" s="246">
        <v>0.87795512880520143</v>
      </c>
      <c r="BG312" s="246">
        <v>0.87795512880520143</v>
      </c>
      <c r="BH312" s="246">
        <v>0.88366605689231537</v>
      </c>
      <c r="BI312" s="246">
        <v>0.90695451451668374</v>
      </c>
      <c r="BJ312" s="246">
        <v>0.93501398300697491</v>
      </c>
      <c r="BK312" s="246">
        <v>0.94003437196750861</v>
      </c>
      <c r="BL312" s="246">
        <v>0.94882005264844249</v>
      </c>
      <c r="BM312" s="246">
        <v>0.99281444279051212</v>
      </c>
      <c r="BN312" s="246">
        <v>1</v>
      </c>
      <c r="BP312" s="246">
        <v>0</v>
      </c>
      <c r="BQ312" s="246">
        <v>1.8770784371074822E-2</v>
      </c>
      <c r="BR312" s="246">
        <v>9.3354414804228389E-2</v>
      </c>
      <c r="BS312" s="246">
        <v>0.18510347991210277</v>
      </c>
      <c r="BT312" s="246">
        <v>0.26589236130436555</v>
      </c>
      <c r="BU312" s="246">
        <v>0.34579665235820251</v>
      </c>
      <c r="BV312" s="246">
        <v>0.4375457174660769</v>
      </c>
      <c r="BW312" s="246">
        <v>0.52741965380489664</v>
      </c>
      <c r="BX312" s="246">
        <v>0.62006925369276122</v>
      </c>
      <c r="BY312" s="246">
        <v>0.71312079596158406</v>
      </c>
      <c r="BZ312" s="246">
        <v>0.79765357186272301</v>
      </c>
      <c r="CA312" s="246">
        <v>1</v>
      </c>
      <c r="CC312" s="452">
        <f t="shared" si="825"/>
        <v>1526.8627469999999</v>
      </c>
      <c r="CD312" s="452">
        <f t="shared" si="825"/>
        <v>2798.0465600000002</v>
      </c>
      <c r="CE312" s="452">
        <f t="shared" si="825"/>
        <v>2798.0465600000002</v>
      </c>
      <c r="CF312" s="452">
        <f t="shared" si="825"/>
        <v>2798.0465600000002</v>
      </c>
      <c r="CG312" s="452">
        <f t="shared" si="825"/>
        <v>2798.0465600000002</v>
      </c>
      <c r="CH312" s="452">
        <f t="shared" si="825"/>
        <v>2816.2473110000001</v>
      </c>
      <c r="CI312" s="452">
        <f t="shared" si="825"/>
        <v>2890.4677200000001</v>
      </c>
      <c r="CJ312" s="452">
        <f t="shared" si="825"/>
        <v>2979.89336</v>
      </c>
      <c r="CK312" s="452">
        <f t="shared" si="825"/>
        <v>2995.89336</v>
      </c>
      <c r="CL312" s="452">
        <f t="shared" si="825"/>
        <v>3023.89336</v>
      </c>
      <c r="CM312" s="452">
        <f t="shared" si="825"/>
        <v>3164.1036600000002</v>
      </c>
      <c r="CN312" s="452">
        <f t="shared" si="825"/>
        <v>3187.0040600000002</v>
      </c>
      <c r="CP312" s="453">
        <f t="shared" si="826"/>
        <v>0</v>
      </c>
      <c r="CQ312" s="453">
        <f t="shared" si="826"/>
        <v>59.822566000000002</v>
      </c>
      <c r="CR312" s="453">
        <f t="shared" si="826"/>
        <v>297.52089899999999</v>
      </c>
      <c r="CS312" s="453">
        <f t="shared" si="826"/>
        <v>589.92554199999995</v>
      </c>
      <c r="CT312" s="453">
        <f t="shared" si="826"/>
        <v>847.400035</v>
      </c>
      <c r="CU312" s="453">
        <f t="shared" si="826"/>
        <v>1102.055335</v>
      </c>
      <c r="CV312" s="453">
        <f t="shared" si="826"/>
        <v>1394.4599780000001</v>
      </c>
      <c r="CW312" s="453">
        <f t="shared" si="826"/>
        <v>1680.8885780000001</v>
      </c>
      <c r="CX312" s="453">
        <f t="shared" si="826"/>
        <v>1976.163229</v>
      </c>
      <c r="CY312" s="453">
        <f t="shared" si="826"/>
        <v>2272.7188719999999</v>
      </c>
      <c r="CZ312" s="453">
        <f t="shared" si="826"/>
        <v>2542.125172</v>
      </c>
      <c r="DA312" s="453">
        <f t="shared" si="826"/>
        <v>3187.0040600000002</v>
      </c>
      <c r="DC312" s="452">
        <v>1526862747</v>
      </c>
      <c r="DD312" s="453">
        <v>2798046560</v>
      </c>
      <c r="DE312" s="453">
        <v>2798046560</v>
      </c>
      <c r="DF312" s="453">
        <v>2798046560</v>
      </c>
      <c r="DG312" s="453">
        <v>2798046560</v>
      </c>
      <c r="DH312" s="453">
        <v>2816247311</v>
      </c>
      <c r="DI312" s="453">
        <v>2890467720</v>
      </c>
      <c r="DJ312" s="453">
        <v>2979893360</v>
      </c>
      <c r="DK312" s="453">
        <v>2995893360</v>
      </c>
      <c r="DL312" s="453">
        <v>3023893360</v>
      </c>
      <c r="DM312" s="453">
        <v>3164103660</v>
      </c>
      <c r="DN312" s="453">
        <v>3187004060</v>
      </c>
      <c r="DP312" s="453">
        <v>0</v>
      </c>
      <c r="DQ312" s="453">
        <v>59822566</v>
      </c>
      <c r="DR312" s="453">
        <v>297520899</v>
      </c>
      <c r="DS312" s="453">
        <v>589925542</v>
      </c>
      <c r="DT312" s="453">
        <v>847400035</v>
      </c>
      <c r="DU312" s="453">
        <v>1102055335</v>
      </c>
      <c r="DV312" s="453">
        <v>1394459978</v>
      </c>
      <c r="DW312" s="453">
        <v>1680888578</v>
      </c>
      <c r="DX312" s="453">
        <v>1976163229</v>
      </c>
      <c r="DY312" s="453">
        <v>2272718872</v>
      </c>
      <c r="DZ312" s="453">
        <v>2542125172</v>
      </c>
      <c r="EA312" s="453">
        <v>3187004060</v>
      </c>
      <c r="EC312" s="452">
        <v>1000000</v>
      </c>
      <c r="ED312" s="453">
        <v>1000000</v>
      </c>
      <c r="EE312" s="453">
        <v>1000000</v>
      </c>
      <c r="EF312" s="453">
        <v>1000000</v>
      </c>
      <c r="EG312" s="453">
        <v>1000000</v>
      </c>
      <c r="EH312" s="453">
        <v>1000000</v>
      </c>
      <c r="EI312" s="453">
        <v>1000000</v>
      </c>
      <c r="EJ312" s="453">
        <v>1000000</v>
      </c>
      <c r="EK312" s="453">
        <v>1000000</v>
      </c>
      <c r="EL312" s="453">
        <v>1000000</v>
      </c>
      <c r="EM312" s="453">
        <v>1000000</v>
      </c>
      <c r="EN312" s="453">
        <v>1000000</v>
      </c>
      <c r="EP312" s="453">
        <v>1000000</v>
      </c>
      <c r="EQ312" s="453">
        <v>1000000</v>
      </c>
      <c r="ER312" s="453">
        <v>1000000</v>
      </c>
      <c r="ES312" s="453">
        <v>1000000</v>
      </c>
      <c r="ET312" s="453">
        <v>1000000</v>
      </c>
      <c r="EU312" s="453">
        <v>1000000</v>
      </c>
      <c r="EV312" s="453">
        <v>1000000</v>
      </c>
      <c r="EW312" s="453">
        <v>1000000</v>
      </c>
      <c r="EX312" s="453">
        <v>1000000</v>
      </c>
      <c r="EY312" s="453">
        <v>1000000</v>
      </c>
      <c r="EZ312" s="453">
        <v>1000000</v>
      </c>
      <c r="FA312" s="453">
        <v>1000000</v>
      </c>
    </row>
    <row r="313" spans="2:157" ht="34.799999999999997">
      <c r="B313" s="1" t="s">
        <v>198</v>
      </c>
      <c r="C313" s="1" t="s">
        <v>199</v>
      </c>
      <c r="D313" s="534" t="s">
        <v>338</v>
      </c>
      <c r="E313" s="1" t="s">
        <v>173</v>
      </c>
      <c r="F313" s="1" t="s">
        <v>161</v>
      </c>
      <c r="G313" s="1" t="s">
        <v>161</v>
      </c>
      <c r="H313" s="1" t="s">
        <v>161</v>
      </c>
      <c r="I313" s="1" t="s">
        <v>161</v>
      </c>
      <c r="J313" s="1" t="s">
        <v>161</v>
      </c>
      <c r="K313" s="1" t="s">
        <v>161</v>
      </c>
      <c r="L313" s="1" t="s">
        <v>161</v>
      </c>
      <c r="M313" s="1" t="s">
        <v>161</v>
      </c>
      <c r="N313" s="1" t="s">
        <v>161</v>
      </c>
      <c r="O313" s="1" t="s">
        <v>161</v>
      </c>
      <c r="T313" s="438" t="s">
        <v>99</v>
      </c>
      <c r="U313" s="533">
        <v>202400000000195</v>
      </c>
      <c r="V313" s="532" t="s">
        <v>99</v>
      </c>
      <c r="W313" s="342">
        <f>+SUMIFS('[1]SIIF 30 de Junio 2026'!$P$4:$P$749,'[1]SIIF 30 de Junio 2026'!$A$4:$A$749,$B313,'[1]SIIF 30 de Junio 2026'!$B$4:$B$749,$C313,'[1]SIIF 30 de Junio 2026'!$C$4:$C$749,$D313)/1000000</f>
        <v>4166.5901130000002</v>
      </c>
      <c r="X313" s="342">
        <v>0</v>
      </c>
      <c r="Y313" s="342">
        <f>+SUMIFS('[1]SIIF 30 de Junio 2026'!$R$4:$R$749,'[1]SIIF 30 de Junio 2026'!$A$4:$A$749,$B313,'[1]SIIF 30 de Junio 2026'!$B$4:$B$749,$C313,'[1]SIIF 30 de Junio 2026'!$C$4:$C$749,$D313)/1000000</f>
        <v>0</v>
      </c>
      <c r="Z313" s="342"/>
      <c r="AA313" s="342">
        <f>+SUMIFS('[1]SIIF 30 de Junio 2026'!$Q$4:$Q$749,'[1]SIIF 30 de Junio 2026'!$A$4:$A$749,$B313,'[1]SIIF 30 de Junio 2026'!$B$4:$B$749,$C313,'[1]SIIF 30 de Junio 2026'!$C$4:$C$749,$D313)/1000000</f>
        <v>0</v>
      </c>
      <c r="AB313" s="342"/>
      <c r="AC313" s="342"/>
      <c r="AD313" s="403">
        <f>+SUMIFS('[1]SIIF 30 de Junio 2026'!$S$4:$S$749,'[1]SIIF 30 de Junio 2026'!$A$4:$A$749,$B313,'[1]SIIF 30 de Junio 2026'!$B$4:$B$749,$C313,'[1]SIIF 30 de Junio 2026'!$C$4:$C$749,$D313)/1000000</f>
        <v>4166.5901130000002</v>
      </c>
      <c r="AE313" s="342">
        <f>+SUMIFS('[1]SIIF 30 de Junio 2026'!$T$4:$T$749,'[1]SIIF 30 de Junio 2026'!$A$4:$A$749,$B313,'[1]SIIF 30 de Junio 2026'!$B$4:$B$749,$C313,'[1]SIIF 30 de Junio 2026'!$C$4:$C$749,$D313)/1000000</f>
        <v>0</v>
      </c>
      <c r="AF313" s="342">
        <f>+SUMIFS('[1]SIIF 30 de Junio 2026'!$U$4:$U$749,'[1]SIIF 30 de Junio 2026'!$A$4:$A$749,$B313,'[1]SIIF 30 de Junio 2026'!$B$4:$B$749,$C313,'[1]SIIF 30 de Junio 2026'!$C$4:$C$749,$D313)/1000000</f>
        <v>3841.4978809999998</v>
      </c>
      <c r="AG313" s="342">
        <f>+SUMIFS('[1]SIIF 30 de Junio 2026'!$V$4:$V$749,'[1]SIIF 30 de Junio 2026'!$A$4:$A$749,$B313,'[1]SIIF 30 de Junio 2026'!$B$4:$B$749,$C313,'[1]SIIF 30 de Junio 2026'!$C$4:$C$749,$D313)/1000000</f>
        <v>325.09223200000002</v>
      </c>
      <c r="AH313" s="408">
        <f>+SUMIFS('[1]SIIF 30 de Junio 2026'!$W$4:$W$749,'[1]SIIF 30 de Junio 2026'!$A$4:$A$749,$B313,'[1]SIIF 30 de Junio 2026'!$B$4:$B$749,$C313,'[1]SIIF 30 de Junio 2026'!$C$4:$C$749,$D313,'[1]SIIF 30 de Junio 2026'!$D$4:$D$749,$E313,'[1]SIIF 30 de Junio 2026'!$E$4:$E$749,$F313,'[1]SIIF 30 de Junio 2026'!$F$4:$F$749,$G313,'[1]SIIF 30 de Junio 2026'!$G$4:$G$749,$H313,'[1]SIIF 30 de Junio 2026'!$H$4:$H$749,$I313,'[1]SIIF 30 de Junio 2026'!$I$4:$I$749,$J313,'[1]SIIF 30 de Junio 2026'!$J$4:$J$749,$K313,'[1]SIIF 30 de Junio 2026'!$K$4:$K$749,$L313,'[1]SIIF 30 de Junio 2026'!$L$4:$L$749,$M313,'[1]SIIF 30 de Junio 2026'!$M$4:$M$749,$N313,'[1]SIIF 30 de Junio 2026'!$N$4:$N$749,$O313)/1000000</f>
        <v>3456.1606200000001</v>
      </c>
      <c r="AI313" s="241">
        <f t="shared" si="811"/>
        <v>0.82949378898984583</v>
      </c>
      <c r="AJ313" s="242"/>
      <c r="AK313" s="240">
        <f t="shared" si="812"/>
        <v>3658.7745070000001</v>
      </c>
      <c r="AL313" s="240">
        <f t="shared" si="813"/>
        <v>-202.61388699999998</v>
      </c>
      <c r="AM313" s="166">
        <f t="shared" si="814"/>
        <v>0.87812201531041267</v>
      </c>
      <c r="AN313" s="412">
        <f>+SUMIFS('[1]SIIF 30 de Junio 2026'!$X$4:$X$749,'[1]SIIF 30 de Junio 2026'!$A$4:$A$749,$B313,'[1]SIIF 30 de Junio 2026'!$B$4:$B$749,$C313,'[1]SIIF 30 de Junio 2026'!$C$4:$C$749,$D313,'[1]SIIF 30 de Junio 2026'!$D$4:$D$749,$E313,'[1]SIIF 30 de Junio 2026'!$E$4:$E$749,$F313,'[1]SIIF 30 de Junio 2026'!$F$4:$F$749,$G313,'[1]SIIF 30 de Junio 2026'!$G$4:$G$749,$H313,'[1]SIIF 30 de Junio 2026'!$H$4:$H$749,$I313,'[1]SIIF 30 de Junio 2026'!$I$4:$I$749,$J313,'[1]SIIF 30 de Junio 2026'!$J$4:$J$749,$K313,'[1]SIIF 30 de Junio 2026'!$K$4:$K$749,$L313,'[1]SIIF 30 de Junio 2026'!$L$4:$L$749,$M313,'[1]SIIF 30 de Junio 2026'!$M$4:$M$749,$N313,'[1]SIIF 30 de Junio 2026'!$N$4:$N$749,$O313)/1000000</f>
        <v>1335.6092369999999</v>
      </c>
      <c r="AO313" s="241">
        <f t="shared" si="815"/>
        <v>0.32055210634538361</v>
      </c>
      <c r="AP313" s="242"/>
      <c r="AQ313" s="240">
        <f t="shared" si="816"/>
        <v>1507.1605649999999</v>
      </c>
      <c r="AR313" s="240">
        <f t="shared" si="817"/>
        <v>-171.55132800000001</v>
      </c>
      <c r="AS313" s="166">
        <f t="shared" si="818"/>
        <v>0.36172518153335331</v>
      </c>
      <c r="AT313" s="412">
        <f>+SUMIFS('[1]SIIF 30 de Junio 2026'!$Z$4:$Z$749,'[1]SIIF 30 de Junio 2026'!$A$4:$A$749,$B313,'[1]SIIF 30 de Junio 2026'!$B$4:$B$749,$C313,'[1]SIIF 30 de Junio 2026'!$C$4:$C$749,$D313,'[1]SIIF 30 de Junio 2026'!$D$4:$D$749,$E313,'[1]SIIF 30 de Junio 2026'!$E$4:$E$749,$F313,'[1]SIIF 30 de Junio 2026'!$F$4:$F$749,$G313,'[1]SIIF 30 de Junio 2026'!$G$4:$G$749,$H313,'[1]SIIF 30 de Junio 2026'!$H$4:$H$749,$I313,'[1]SIIF 30 de Junio 2026'!$I$4:$I$749,$J313,'[1]SIIF 30 de Junio 2026'!$J$4:$J$749,$K313,'[1]SIIF 30 de Junio 2026'!$K$4:$K$749,$L313,'[1]SIIF 30 de Junio 2026'!$L$4:$L$749,$M313,'[1]SIIF 30 de Junio 2026'!$M$4:$M$749,$N313,'[1]SIIF 30 de Junio 2026'!$N$4:$N$749,$O313)/1000000</f>
        <v>1335.6092369999999</v>
      </c>
      <c r="AU313" s="241">
        <f t="shared" si="819"/>
        <v>0.32055210634538361</v>
      </c>
      <c r="AV313" s="403">
        <f t="shared" si="820"/>
        <v>710.42949300000009</v>
      </c>
      <c r="AW313" s="343">
        <f t="shared" si="821"/>
        <v>2120.551383</v>
      </c>
      <c r="AX313" s="359">
        <f t="shared" si="822"/>
        <v>2830.9808760000005</v>
      </c>
      <c r="AY313" s="363"/>
      <c r="AZ313" s="186">
        <f t="shared" si="823"/>
        <v>1507.1605650000001</v>
      </c>
      <c r="BA313" s="168">
        <f t="shared" si="824"/>
        <v>0.88617581166609127</v>
      </c>
      <c r="BB313" s="610"/>
      <c r="BC313" s="252">
        <v>0.48542092074032628</v>
      </c>
      <c r="BD313" s="246">
        <v>0.84087887288662611</v>
      </c>
      <c r="BE313" s="246">
        <v>0.84163349091113249</v>
      </c>
      <c r="BF313" s="246">
        <v>0.8766127792613998</v>
      </c>
      <c r="BG313" s="246">
        <v>0.87736739728590629</v>
      </c>
      <c r="BH313" s="246">
        <v>0.87812201531041267</v>
      </c>
      <c r="BI313" s="246">
        <v>0.92371083754837302</v>
      </c>
      <c r="BJ313" s="246">
        <v>0.98718646793851306</v>
      </c>
      <c r="BK313" s="246">
        <v>0.98794108596301944</v>
      </c>
      <c r="BL313" s="246">
        <v>0.9912906316638207</v>
      </c>
      <c r="BM313" s="246">
        <v>0.99924538197549362</v>
      </c>
      <c r="BN313" s="246">
        <v>1</v>
      </c>
      <c r="BP313" s="246">
        <v>0</v>
      </c>
      <c r="BQ313" s="246">
        <v>1.4806557479103777E-2</v>
      </c>
      <c r="BR313" s="246">
        <v>9.2777762994706164E-2</v>
      </c>
      <c r="BS313" s="246">
        <v>0.17074896851030857</v>
      </c>
      <c r="BT313" s="246">
        <v>0.28294484435167189</v>
      </c>
      <c r="BU313" s="246">
        <v>0.36172518153335331</v>
      </c>
      <c r="BV313" s="246">
        <v>0.44770792144391575</v>
      </c>
      <c r="BW313" s="246">
        <v>0.52547191195238163</v>
      </c>
      <c r="BX313" s="246">
        <v>0.60122865438191953</v>
      </c>
      <c r="BY313" s="246">
        <v>0.67794541444974621</v>
      </c>
      <c r="BZ313" s="246">
        <v>0.75289814210721717</v>
      </c>
      <c r="CA313" s="246">
        <v>1</v>
      </c>
      <c r="CC313" s="452">
        <f t="shared" si="825"/>
        <v>2022.550009</v>
      </c>
      <c r="CD313" s="452">
        <f t="shared" si="825"/>
        <v>3503.5975979999998</v>
      </c>
      <c r="CE313" s="452">
        <f t="shared" si="825"/>
        <v>3506.7417820000001</v>
      </c>
      <c r="CF313" s="452">
        <f t="shared" si="825"/>
        <v>3652.4861390000001</v>
      </c>
      <c r="CG313" s="452">
        <f t="shared" si="825"/>
        <v>3655.6303229999999</v>
      </c>
      <c r="CH313" s="452">
        <f t="shared" si="825"/>
        <v>3658.7745070000001</v>
      </c>
      <c r="CI313" s="452">
        <f t="shared" si="825"/>
        <v>3848.7244430000001</v>
      </c>
      <c r="CJ313" s="452">
        <f t="shared" si="825"/>
        <v>4113.2013770000003</v>
      </c>
      <c r="CK313" s="452">
        <f t="shared" si="825"/>
        <v>4116.3455610000001</v>
      </c>
      <c r="CL313" s="452">
        <f t="shared" si="825"/>
        <v>4130.3017449999998</v>
      </c>
      <c r="CM313" s="452">
        <f t="shared" si="825"/>
        <v>4163.4459290000004</v>
      </c>
      <c r="CN313" s="452">
        <f t="shared" si="825"/>
        <v>4166.5901130000002</v>
      </c>
      <c r="CP313" s="453">
        <f t="shared" si="826"/>
        <v>0</v>
      </c>
      <c r="CQ313" s="453">
        <f t="shared" si="826"/>
        <v>61.692855999999999</v>
      </c>
      <c r="CR313" s="453">
        <f t="shared" si="826"/>
        <v>386.56691000000001</v>
      </c>
      <c r="CS313" s="453">
        <f t="shared" si="826"/>
        <v>711.44096400000001</v>
      </c>
      <c r="CT313" s="453">
        <f t="shared" si="826"/>
        <v>1178.915191</v>
      </c>
      <c r="CU313" s="453">
        <f t="shared" si="826"/>
        <v>1507.1605649999999</v>
      </c>
      <c r="CV313" s="453">
        <f t="shared" si="826"/>
        <v>1865.415399</v>
      </c>
      <c r="CW313" s="453">
        <f t="shared" si="826"/>
        <v>2189.4260730000001</v>
      </c>
      <c r="CX313" s="453">
        <f t="shared" si="826"/>
        <v>2505.073367</v>
      </c>
      <c r="CY313" s="453">
        <f t="shared" si="826"/>
        <v>2824.7206609999998</v>
      </c>
      <c r="CZ313" s="453">
        <f t="shared" si="826"/>
        <v>3137.0179549999998</v>
      </c>
      <c r="DA313" s="453">
        <f t="shared" si="826"/>
        <v>4166.5901130000002</v>
      </c>
      <c r="DC313" s="452">
        <v>2022550009</v>
      </c>
      <c r="DD313" s="453">
        <v>3503597598</v>
      </c>
      <c r="DE313" s="453">
        <v>3506741782</v>
      </c>
      <c r="DF313" s="453">
        <v>3652486139</v>
      </c>
      <c r="DG313" s="453">
        <v>3655630323</v>
      </c>
      <c r="DH313" s="453">
        <v>3658774507</v>
      </c>
      <c r="DI313" s="453">
        <v>3848724443</v>
      </c>
      <c r="DJ313" s="453">
        <v>4113201377</v>
      </c>
      <c r="DK313" s="453">
        <v>4116345561</v>
      </c>
      <c r="DL313" s="453">
        <v>4130301745</v>
      </c>
      <c r="DM313" s="453">
        <v>4163445929</v>
      </c>
      <c r="DN313" s="453">
        <v>4166590113</v>
      </c>
      <c r="DP313" s="453">
        <v>0</v>
      </c>
      <c r="DQ313" s="453">
        <v>61692856</v>
      </c>
      <c r="DR313" s="453">
        <v>386566910</v>
      </c>
      <c r="DS313" s="453">
        <v>711440964</v>
      </c>
      <c r="DT313" s="453">
        <v>1178915191</v>
      </c>
      <c r="DU313" s="453">
        <v>1507160565</v>
      </c>
      <c r="DV313" s="453">
        <v>1865415399</v>
      </c>
      <c r="DW313" s="453">
        <v>2189426073</v>
      </c>
      <c r="DX313" s="453">
        <v>2505073367</v>
      </c>
      <c r="DY313" s="453">
        <v>2824720661</v>
      </c>
      <c r="DZ313" s="453">
        <v>3137017955</v>
      </c>
      <c r="EA313" s="453">
        <v>4166590113</v>
      </c>
      <c r="EC313" s="452">
        <v>1000000</v>
      </c>
      <c r="ED313" s="453">
        <v>1000000</v>
      </c>
      <c r="EE313" s="453">
        <v>1000000</v>
      </c>
      <c r="EF313" s="453">
        <v>1000000</v>
      </c>
      <c r="EG313" s="453">
        <v>1000000</v>
      </c>
      <c r="EH313" s="453">
        <v>1000000</v>
      </c>
      <c r="EI313" s="453">
        <v>1000000</v>
      </c>
      <c r="EJ313" s="453">
        <v>1000000</v>
      </c>
      <c r="EK313" s="453">
        <v>1000000</v>
      </c>
      <c r="EL313" s="453">
        <v>1000000</v>
      </c>
      <c r="EM313" s="453">
        <v>1000000</v>
      </c>
      <c r="EN313" s="453">
        <v>1000000</v>
      </c>
      <c r="EP313" s="453">
        <v>1000000</v>
      </c>
      <c r="EQ313" s="453">
        <v>1000000</v>
      </c>
      <c r="ER313" s="453">
        <v>1000000</v>
      </c>
      <c r="ES313" s="453">
        <v>1000000</v>
      </c>
      <c r="ET313" s="453">
        <v>1000000</v>
      </c>
      <c r="EU313" s="453">
        <v>1000000</v>
      </c>
      <c r="EV313" s="453">
        <v>1000000</v>
      </c>
      <c r="EW313" s="453">
        <v>1000000</v>
      </c>
      <c r="EX313" s="453">
        <v>1000000</v>
      </c>
      <c r="EY313" s="453">
        <v>1000000</v>
      </c>
      <c r="EZ313" s="453">
        <v>1000000</v>
      </c>
      <c r="FA313" s="453">
        <v>1000000</v>
      </c>
    </row>
    <row r="314" spans="2:157" ht="34.799999999999997">
      <c r="B314" s="1" t="s">
        <v>198</v>
      </c>
      <c r="C314" s="1" t="s">
        <v>199</v>
      </c>
      <c r="D314" s="531" t="s">
        <v>339</v>
      </c>
      <c r="E314" s="1" t="s">
        <v>173</v>
      </c>
      <c r="F314" s="1" t="s">
        <v>161</v>
      </c>
      <c r="G314" s="1" t="s">
        <v>161</v>
      </c>
      <c r="H314" s="1" t="s">
        <v>161</v>
      </c>
      <c r="I314" s="1" t="s">
        <v>161</v>
      </c>
      <c r="J314" s="1" t="s">
        <v>161</v>
      </c>
      <c r="K314" s="1" t="s">
        <v>161</v>
      </c>
      <c r="L314" s="1" t="s">
        <v>161</v>
      </c>
      <c r="M314" s="1" t="s">
        <v>161</v>
      </c>
      <c r="N314" s="1" t="s">
        <v>161</v>
      </c>
      <c r="O314" s="1" t="s">
        <v>161</v>
      </c>
      <c r="T314" s="438" t="s">
        <v>100</v>
      </c>
      <c r="U314" s="260">
        <v>202300000000332</v>
      </c>
      <c r="V314" s="278" t="s">
        <v>100</v>
      </c>
      <c r="W314" s="342">
        <f>+SUMIFS('[1]SIIF 30 de Junio 2026'!$P$4:$P$749,'[1]SIIF 30 de Junio 2026'!$A$4:$A$749,$B314,'[1]SIIF 30 de Junio 2026'!$B$4:$B$749,$C314,'[1]SIIF 30 de Junio 2026'!$C$4:$C$749,$D314)/1000000</f>
        <v>3966.5901130000002</v>
      </c>
      <c r="X314" s="342">
        <v>0</v>
      </c>
      <c r="Y314" s="342">
        <f>+SUMIFS('[1]SIIF 30 de Junio 2026'!$R$4:$R$749,'[1]SIIF 30 de Junio 2026'!$A$4:$A$749,$B314,'[1]SIIF 30 de Junio 2026'!$B$4:$B$749,$C314,'[1]SIIF 30 de Junio 2026'!$C$4:$C$749,$D314)/1000000</f>
        <v>0</v>
      </c>
      <c r="Z314" s="342"/>
      <c r="AA314" s="342">
        <f>+SUMIFS('[1]SIIF 30 de Junio 2026'!$Q$4:$Q$749,'[1]SIIF 30 de Junio 2026'!$A$4:$A$749,$B314,'[1]SIIF 30 de Junio 2026'!$B$4:$B$749,$C314,'[1]SIIF 30 de Junio 2026'!$C$4:$C$749,$D314)/1000000</f>
        <v>0</v>
      </c>
      <c r="AB314" s="342"/>
      <c r="AC314" s="342"/>
      <c r="AD314" s="403">
        <f>+SUMIFS('[1]SIIF 30 de Junio 2026'!$S$4:$S$749,'[1]SIIF 30 de Junio 2026'!$A$4:$A$749,$B314,'[1]SIIF 30 de Junio 2026'!$B$4:$B$749,$C314,'[1]SIIF 30 de Junio 2026'!$C$4:$C$749,$D314)/1000000</f>
        <v>3966.5901130000002</v>
      </c>
      <c r="AE314" s="342">
        <f>+SUMIFS('[1]SIIF 30 de Junio 2026'!$T$4:$T$749,'[1]SIIF 30 de Junio 2026'!$A$4:$A$749,$B314,'[1]SIIF 30 de Junio 2026'!$B$4:$B$749,$C314,'[1]SIIF 30 de Junio 2026'!$C$4:$C$749,$D314)/1000000</f>
        <v>0</v>
      </c>
      <c r="AF314" s="342">
        <f>+SUMIFS('[1]SIIF 30 de Junio 2026'!$U$4:$U$749,'[1]SIIF 30 de Junio 2026'!$A$4:$A$749,$B314,'[1]SIIF 30 de Junio 2026'!$B$4:$B$749,$C314,'[1]SIIF 30 de Junio 2026'!$C$4:$C$749,$D314)/1000000</f>
        <v>3191.705813</v>
      </c>
      <c r="AG314" s="342">
        <f>+SUMIFS('[1]SIIF 30 de Junio 2026'!$V$4:$V$749,'[1]SIIF 30 de Junio 2026'!$A$4:$A$749,$B314,'[1]SIIF 30 de Junio 2026'!$B$4:$B$749,$C314,'[1]SIIF 30 de Junio 2026'!$C$4:$C$749,$D314)/1000000</f>
        <v>774.88430000000005</v>
      </c>
      <c r="AH314" s="408">
        <f>+SUMIFS('[1]SIIF 30 de Junio 2026'!$W$4:$W$749,'[1]SIIF 30 de Junio 2026'!$A$4:$A$749,$B314,'[1]SIIF 30 de Junio 2026'!$B$4:$B$749,$C314,'[1]SIIF 30 de Junio 2026'!$C$4:$C$749,$D314,'[1]SIIF 30 de Junio 2026'!$D$4:$D$749,$E314,'[1]SIIF 30 de Junio 2026'!$E$4:$E$749,$F314,'[1]SIIF 30 de Junio 2026'!$F$4:$F$749,$G314,'[1]SIIF 30 de Junio 2026'!$G$4:$G$749,$H314,'[1]SIIF 30 de Junio 2026'!$H$4:$H$749,$I314,'[1]SIIF 30 de Junio 2026'!$I$4:$I$749,$J314,'[1]SIIF 30 de Junio 2026'!$J$4:$J$749,$K314,'[1]SIIF 30 de Junio 2026'!$K$4:$K$749,$L314,'[1]SIIF 30 de Junio 2026'!$L$4:$L$749,$M314,'[1]SIIF 30 de Junio 2026'!$M$4:$M$749,$N314,'[1]SIIF 30 de Junio 2026'!$N$4:$N$749,$O314)/1000000</f>
        <v>2579.7966000000001</v>
      </c>
      <c r="AI314" s="241">
        <f t="shared" si="811"/>
        <v>0.65038144262626008</v>
      </c>
      <c r="AJ314" s="242"/>
      <c r="AK314" s="240">
        <f t="shared" si="812"/>
        <v>2892.0931599999999</v>
      </c>
      <c r="AL314" s="240">
        <f t="shared" si="813"/>
        <v>-312.29655999999977</v>
      </c>
      <c r="AM314" s="166">
        <f t="shared" si="814"/>
        <v>0.72911318729947128</v>
      </c>
      <c r="AN314" s="412">
        <f>+SUMIFS('[1]SIIF 30 de Junio 2026'!$X$4:$X$749,'[1]SIIF 30 de Junio 2026'!$A$4:$A$749,$B314,'[1]SIIF 30 de Junio 2026'!$B$4:$B$749,$C314,'[1]SIIF 30 de Junio 2026'!$C$4:$C$749,$D314,'[1]SIIF 30 de Junio 2026'!$D$4:$D$749,$E314,'[1]SIIF 30 de Junio 2026'!$E$4:$E$749,$F314,'[1]SIIF 30 de Junio 2026'!$F$4:$F$749,$G314,'[1]SIIF 30 de Junio 2026'!$G$4:$G$749,$H314,'[1]SIIF 30 de Junio 2026'!$H$4:$H$749,$I314,'[1]SIIF 30 de Junio 2026'!$I$4:$I$749,$J314,'[1]SIIF 30 de Junio 2026'!$J$4:$J$749,$K314,'[1]SIIF 30 de Junio 2026'!$K$4:$K$749,$L314,'[1]SIIF 30 de Junio 2026'!$L$4:$L$749,$M314,'[1]SIIF 30 de Junio 2026'!$M$4:$M$749,$N314,'[1]SIIF 30 de Junio 2026'!$N$4:$N$749,$O314)/1000000</f>
        <v>1362.47797881</v>
      </c>
      <c r="AO314" s="241">
        <f t="shared" si="815"/>
        <v>0.34348847246521635</v>
      </c>
      <c r="AP314" s="242"/>
      <c r="AQ314" s="240">
        <f t="shared" si="816"/>
        <v>1383.4869180000001</v>
      </c>
      <c r="AR314" s="240">
        <f t="shared" si="817"/>
        <v>-21.008939190000092</v>
      </c>
      <c r="AS314" s="166">
        <f t="shared" si="818"/>
        <v>0.3487849459075178</v>
      </c>
      <c r="AT314" s="412">
        <f>+SUMIFS('[1]SIIF 30 de Junio 2026'!$Z$4:$Z$749,'[1]SIIF 30 de Junio 2026'!$A$4:$A$749,$B314,'[1]SIIF 30 de Junio 2026'!$B$4:$B$749,$C314,'[1]SIIF 30 de Junio 2026'!$C$4:$C$749,$D314,'[1]SIIF 30 de Junio 2026'!$D$4:$D$749,$E314,'[1]SIIF 30 de Junio 2026'!$E$4:$E$749,$F314,'[1]SIIF 30 de Junio 2026'!$F$4:$F$749,$G314,'[1]SIIF 30 de Junio 2026'!$G$4:$G$749,$H314,'[1]SIIF 30 de Junio 2026'!$H$4:$H$749,$I314,'[1]SIIF 30 de Junio 2026'!$I$4:$I$749,$J314,'[1]SIIF 30 de Junio 2026'!$J$4:$J$749,$K314,'[1]SIIF 30 de Junio 2026'!$K$4:$K$749,$L314,'[1]SIIF 30 de Junio 2026'!$L$4:$L$749,$M314,'[1]SIIF 30 de Junio 2026'!$M$4:$M$749,$N314,'[1]SIIF 30 de Junio 2026'!$N$4:$N$749,$O314)/1000000</f>
        <v>1362.47797881</v>
      </c>
      <c r="AU314" s="241">
        <f t="shared" si="819"/>
        <v>0.34348847246521635</v>
      </c>
      <c r="AV314" s="403">
        <f t="shared" si="820"/>
        <v>1386.7935130000001</v>
      </c>
      <c r="AW314" s="343">
        <f t="shared" si="821"/>
        <v>1217.3186211900002</v>
      </c>
      <c r="AX314" s="359">
        <f t="shared" si="822"/>
        <v>2604.1121341900002</v>
      </c>
      <c r="AY314" s="363"/>
      <c r="AZ314" s="186">
        <f t="shared" si="823"/>
        <v>1383.4869180000001</v>
      </c>
      <c r="BA314" s="168">
        <f t="shared" si="824"/>
        <v>0.98481450101431312</v>
      </c>
      <c r="BB314" s="610"/>
      <c r="BC314" s="252">
        <v>0.44624809157840001</v>
      </c>
      <c r="BD314" s="246">
        <v>0.49667172757358202</v>
      </c>
      <c r="BE314" s="246">
        <v>0.49969699579090338</v>
      </c>
      <c r="BF314" s="246">
        <v>0.64705278057047388</v>
      </c>
      <c r="BG314" s="246">
        <v>0.65070831305225918</v>
      </c>
      <c r="BH314" s="246">
        <v>0.72911318729947128</v>
      </c>
      <c r="BI314" s="246">
        <v>0.88211115248146132</v>
      </c>
      <c r="BJ314" s="246">
        <v>0.88671208135994262</v>
      </c>
      <c r="BK314" s="246">
        <v>0.90442250693927451</v>
      </c>
      <c r="BL314" s="246">
        <v>0.9130697323956144</v>
      </c>
      <c r="BM314" s="246">
        <v>0.93014989623153932</v>
      </c>
      <c r="BN314" s="246">
        <v>1</v>
      </c>
      <c r="BP314" s="246">
        <v>0</v>
      </c>
      <c r="BQ314" s="246">
        <v>1.1249214496289952E-2</v>
      </c>
      <c r="BR314" s="246">
        <v>5.9978309888960288E-2</v>
      </c>
      <c r="BS314" s="246">
        <v>0.10964965060910996</v>
      </c>
      <c r="BT314" s="246">
        <v>0.1578083570945461</v>
      </c>
      <c r="BU314" s="246">
        <v>0.3487849459075178</v>
      </c>
      <c r="BV314" s="246">
        <v>0.40080298687519067</v>
      </c>
      <c r="BW314" s="246">
        <v>0.52628289097941383</v>
      </c>
      <c r="BX314" s="246">
        <v>0.61392786086440787</v>
      </c>
      <c r="BY314" s="246">
        <v>0.66756131275618902</v>
      </c>
      <c r="BZ314" s="246">
        <v>0.76181512455658162</v>
      </c>
      <c r="CA314" s="246">
        <v>1</v>
      </c>
      <c r="CC314" s="452">
        <f t="shared" si="825"/>
        <v>1770.0832680000001</v>
      </c>
      <c r="CD314" s="452">
        <f t="shared" si="825"/>
        <v>1970.0931639999999</v>
      </c>
      <c r="CE314" s="452">
        <f t="shared" si="825"/>
        <v>1982.093163</v>
      </c>
      <c r="CF314" s="452">
        <f t="shared" si="825"/>
        <v>2566.5931620000001</v>
      </c>
      <c r="CG314" s="452">
        <f t="shared" si="825"/>
        <v>2581.0931609999998</v>
      </c>
      <c r="CH314" s="452">
        <f t="shared" si="825"/>
        <v>2892.0931599999999</v>
      </c>
      <c r="CI314" s="452">
        <f t="shared" si="825"/>
        <v>3498.9733759999999</v>
      </c>
      <c r="CJ314" s="452">
        <f t="shared" si="825"/>
        <v>3517.223375</v>
      </c>
      <c r="CK314" s="452">
        <f t="shared" si="825"/>
        <v>3587.4733740000001</v>
      </c>
      <c r="CL314" s="452">
        <f t="shared" si="825"/>
        <v>3621.773373</v>
      </c>
      <c r="CM314" s="452">
        <f t="shared" si="825"/>
        <v>3689.5233819999999</v>
      </c>
      <c r="CN314" s="452">
        <f t="shared" si="825"/>
        <v>3966.5901130000002</v>
      </c>
      <c r="CP314" s="453">
        <f t="shared" si="826"/>
        <v>0</v>
      </c>
      <c r="CQ314" s="453">
        <f t="shared" si="826"/>
        <v>44.621023000000001</v>
      </c>
      <c r="CR314" s="453">
        <f t="shared" si="826"/>
        <v>237.90937099999999</v>
      </c>
      <c r="CS314" s="453">
        <f t="shared" si="826"/>
        <v>434.93522000000002</v>
      </c>
      <c r="CT314" s="453">
        <f t="shared" si="826"/>
        <v>625.96106899999995</v>
      </c>
      <c r="CU314" s="453">
        <f t="shared" si="826"/>
        <v>1383.4869180000001</v>
      </c>
      <c r="CV314" s="453">
        <f t="shared" si="826"/>
        <v>1589.8211650000001</v>
      </c>
      <c r="CW314" s="453">
        <f t="shared" si="826"/>
        <v>2087.5485119999998</v>
      </c>
      <c r="CX314" s="453">
        <f t="shared" si="826"/>
        <v>2435.2001829999999</v>
      </c>
      <c r="CY314" s="453">
        <f t="shared" si="826"/>
        <v>2647.9421029999999</v>
      </c>
      <c r="CZ314" s="453">
        <f t="shared" si="826"/>
        <v>3021.8083409999999</v>
      </c>
      <c r="DA314" s="453">
        <f t="shared" si="826"/>
        <v>3966.5901130000002</v>
      </c>
      <c r="DC314" s="452">
        <v>1770083268</v>
      </c>
      <c r="DD314" s="453">
        <v>1970093164</v>
      </c>
      <c r="DE314" s="453">
        <v>1982093163</v>
      </c>
      <c r="DF314" s="453">
        <v>2566593162</v>
      </c>
      <c r="DG314" s="453">
        <v>2581093161</v>
      </c>
      <c r="DH314" s="453">
        <v>2892093160</v>
      </c>
      <c r="DI314" s="453">
        <v>3498973376</v>
      </c>
      <c r="DJ314" s="453">
        <v>3517223375</v>
      </c>
      <c r="DK314" s="453">
        <v>3587473374</v>
      </c>
      <c r="DL314" s="453">
        <v>3621773373</v>
      </c>
      <c r="DM314" s="453">
        <v>3689523382</v>
      </c>
      <c r="DN314" s="453">
        <v>3966590113</v>
      </c>
      <c r="DP314" s="453">
        <v>0</v>
      </c>
      <c r="DQ314" s="453">
        <v>44621023</v>
      </c>
      <c r="DR314" s="453">
        <v>237909371</v>
      </c>
      <c r="DS314" s="453">
        <v>434935220</v>
      </c>
      <c r="DT314" s="453">
        <v>625961069</v>
      </c>
      <c r="DU314" s="453">
        <v>1383486918</v>
      </c>
      <c r="DV314" s="453">
        <v>1589821165</v>
      </c>
      <c r="DW314" s="453">
        <v>2087548512</v>
      </c>
      <c r="DX314" s="453">
        <v>2435200183</v>
      </c>
      <c r="DY314" s="453">
        <v>2647942103</v>
      </c>
      <c r="DZ314" s="453">
        <v>3021808341</v>
      </c>
      <c r="EA314" s="453">
        <v>3966590113</v>
      </c>
      <c r="EC314" s="452">
        <v>1000000</v>
      </c>
      <c r="ED314" s="453">
        <v>1000000</v>
      </c>
      <c r="EE314" s="453">
        <v>1000000</v>
      </c>
      <c r="EF314" s="453">
        <v>1000000</v>
      </c>
      <c r="EG314" s="453">
        <v>1000000</v>
      </c>
      <c r="EH314" s="453">
        <v>1000000</v>
      </c>
      <c r="EI314" s="453">
        <v>1000000</v>
      </c>
      <c r="EJ314" s="453">
        <v>1000000</v>
      </c>
      <c r="EK314" s="453">
        <v>1000000</v>
      </c>
      <c r="EL314" s="453">
        <v>1000000</v>
      </c>
      <c r="EM314" s="453">
        <v>1000000</v>
      </c>
      <c r="EN314" s="453">
        <v>1000000</v>
      </c>
      <c r="EP314" s="453">
        <v>1000000</v>
      </c>
      <c r="EQ314" s="453">
        <v>1000000</v>
      </c>
      <c r="ER314" s="453">
        <v>1000000</v>
      </c>
      <c r="ES314" s="453">
        <v>1000000</v>
      </c>
      <c r="ET314" s="453">
        <v>1000000</v>
      </c>
      <c r="EU314" s="453">
        <v>1000000</v>
      </c>
      <c r="EV314" s="453">
        <v>1000000</v>
      </c>
      <c r="EW314" s="453">
        <v>1000000</v>
      </c>
      <c r="EX314" s="453">
        <v>1000000</v>
      </c>
      <c r="EY314" s="453">
        <v>1000000</v>
      </c>
      <c r="EZ314" s="453">
        <v>1000000</v>
      </c>
      <c r="FA314" s="453">
        <v>1000000</v>
      </c>
    </row>
    <row r="315" spans="2:157" ht="34.799999999999997">
      <c r="B315" s="1" t="s">
        <v>198</v>
      </c>
      <c r="C315" s="1" t="s">
        <v>199</v>
      </c>
      <c r="D315" s="531" t="s">
        <v>340</v>
      </c>
      <c r="E315" s="1" t="s">
        <v>173</v>
      </c>
      <c r="F315" s="1" t="s">
        <v>161</v>
      </c>
      <c r="G315" s="1" t="s">
        <v>161</v>
      </c>
      <c r="H315" s="1" t="s">
        <v>161</v>
      </c>
      <c r="I315" s="1" t="s">
        <v>161</v>
      </c>
      <c r="J315" s="1" t="s">
        <v>161</v>
      </c>
      <c r="K315" s="1" t="s">
        <v>161</v>
      </c>
      <c r="L315" s="1" t="s">
        <v>161</v>
      </c>
      <c r="M315" s="1" t="s">
        <v>161</v>
      </c>
      <c r="N315" s="1" t="s">
        <v>161</v>
      </c>
      <c r="O315" s="1" t="s">
        <v>161</v>
      </c>
      <c r="T315" s="438" t="s">
        <v>101</v>
      </c>
      <c r="U315" s="260">
        <v>202300000000317</v>
      </c>
      <c r="V315" s="278" t="s">
        <v>101</v>
      </c>
      <c r="W315" s="342">
        <f>+SUMIFS('[1]SIIF 30 de Junio 2026'!$P$4:$P$749,'[1]SIIF 30 de Junio 2026'!$A$4:$A$749,$B315,'[1]SIIF 30 de Junio 2026'!$B$4:$B$749,$C315,'[1]SIIF 30 de Junio 2026'!$C$4:$C$749,$D315)/1000000</f>
        <v>5003.9656960000002</v>
      </c>
      <c r="X315" s="342">
        <v>0</v>
      </c>
      <c r="Y315" s="342">
        <f>+SUMIFS('[1]SIIF 30 de Junio 2026'!$R$4:$R$749,'[1]SIIF 30 de Junio 2026'!$A$4:$A$749,$B315,'[1]SIIF 30 de Junio 2026'!$B$4:$B$749,$C315,'[1]SIIF 30 de Junio 2026'!$C$4:$C$749,$D315)/1000000</f>
        <v>0</v>
      </c>
      <c r="Z315" s="342"/>
      <c r="AA315" s="342">
        <f>+SUMIFS('[1]SIIF 30 de Junio 2026'!$Q$4:$Q$749,'[1]SIIF 30 de Junio 2026'!$A$4:$A$749,$B315,'[1]SIIF 30 de Junio 2026'!$B$4:$B$749,$C315,'[1]SIIF 30 de Junio 2026'!$C$4:$C$749,$D315)/1000000</f>
        <v>0</v>
      </c>
      <c r="AB315" s="342"/>
      <c r="AC315" s="342"/>
      <c r="AD315" s="403">
        <f>+SUMIFS('[1]SIIF 30 de Junio 2026'!$S$4:$S$749,'[1]SIIF 30 de Junio 2026'!$A$4:$A$749,$B315,'[1]SIIF 30 de Junio 2026'!$B$4:$B$749,$C315,'[1]SIIF 30 de Junio 2026'!$C$4:$C$749,$D315)/1000000</f>
        <v>5003.9656960000002</v>
      </c>
      <c r="AE315" s="342">
        <f>+SUMIFS('[1]SIIF 30 de Junio 2026'!$T$4:$T$749,'[1]SIIF 30 de Junio 2026'!$A$4:$A$749,$B315,'[1]SIIF 30 de Junio 2026'!$B$4:$B$749,$C315,'[1]SIIF 30 de Junio 2026'!$C$4:$C$749,$D315)/1000000</f>
        <v>0</v>
      </c>
      <c r="AF315" s="342">
        <f>+SUMIFS('[1]SIIF 30 de Junio 2026'!$U$4:$U$749,'[1]SIIF 30 de Junio 2026'!$A$4:$A$749,$B315,'[1]SIIF 30 de Junio 2026'!$B$4:$B$749,$C315,'[1]SIIF 30 de Junio 2026'!$C$4:$C$749,$D315)/1000000</f>
        <v>4373.9883339999997</v>
      </c>
      <c r="AG315" s="342">
        <f>+SUMIFS('[1]SIIF 30 de Junio 2026'!$V$4:$V$749,'[1]SIIF 30 de Junio 2026'!$A$4:$A$749,$B315,'[1]SIIF 30 de Junio 2026'!$B$4:$B$749,$C315,'[1]SIIF 30 de Junio 2026'!$C$4:$C$749,$D315)/1000000</f>
        <v>629.97736199999997</v>
      </c>
      <c r="AH315" s="408">
        <f>+SUMIFS('[1]SIIF 30 de Junio 2026'!$W$4:$W$749,'[1]SIIF 30 de Junio 2026'!$A$4:$A$749,$B315,'[1]SIIF 30 de Junio 2026'!$B$4:$B$749,$C315,'[1]SIIF 30 de Junio 2026'!$C$4:$C$749,$D315,'[1]SIIF 30 de Junio 2026'!$D$4:$D$749,$E315,'[1]SIIF 30 de Junio 2026'!$E$4:$E$749,$F315,'[1]SIIF 30 de Junio 2026'!$F$4:$F$749,$G315,'[1]SIIF 30 de Junio 2026'!$G$4:$G$749,$H315,'[1]SIIF 30 de Junio 2026'!$H$4:$H$749,$I315,'[1]SIIF 30 de Junio 2026'!$I$4:$I$749,$J315,'[1]SIIF 30 de Junio 2026'!$J$4:$J$749,$K315,'[1]SIIF 30 de Junio 2026'!$K$4:$K$749,$L315,'[1]SIIF 30 de Junio 2026'!$L$4:$L$749,$M315,'[1]SIIF 30 de Junio 2026'!$M$4:$M$749,$N315,'[1]SIIF 30 de Junio 2026'!$N$4:$N$749,$O315)/1000000</f>
        <v>3185.9906460000002</v>
      </c>
      <c r="AI315" s="241">
        <f t="shared" si="811"/>
        <v>0.63669314290998691</v>
      </c>
      <c r="AJ315" s="242"/>
      <c r="AK315" s="240">
        <f t="shared" si="812"/>
        <v>3709.5000660000001</v>
      </c>
      <c r="AL315" s="240">
        <f t="shared" si="813"/>
        <v>-523.50941999999986</v>
      </c>
      <c r="AM315" s="166">
        <f t="shared" si="814"/>
        <v>0.74131204955406638</v>
      </c>
      <c r="AN315" s="412">
        <f>+SUMIFS('[1]SIIF 30 de Junio 2026'!$X$4:$X$749,'[1]SIIF 30 de Junio 2026'!$A$4:$A$749,$B315,'[1]SIIF 30 de Junio 2026'!$B$4:$B$749,$C315,'[1]SIIF 30 de Junio 2026'!$C$4:$C$749,$D315,'[1]SIIF 30 de Junio 2026'!$D$4:$D$749,$E315,'[1]SIIF 30 de Junio 2026'!$E$4:$E$749,$F315,'[1]SIIF 30 de Junio 2026'!$F$4:$F$749,$G315,'[1]SIIF 30 de Junio 2026'!$G$4:$G$749,$H315,'[1]SIIF 30 de Junio 2026'!$H$4:$H$749,$I315,'[1]SIIF 30 de Junio 2026'!$I$4:$I$749,$J315,'[1]SIIF 30 de Junio 2026'!$J$4:$J$749,$K315,'[1]SIIF 30 de Junio 2026'!$K$4:$K$749,$L315,'[1]SIIF 30 de Junio 2026'!$L$4:$L$749,$M315,'[1]SIIF 30 de Junio 2026'!$M$4:$M$749,$N315,'[1]SIIF 30 de Junio 2026'!$N$4:$N$749,$O315)/1000000</f>
        <v>1205.790387</v>
      </c>
      <c r="AO315" s="241">
        <f t="shared" si="815"/>
        <v>0.24096695706045063</v>
      </c>
      <c r="AP315" s="242"/>
      <c r="AQ315" s="240">
        <f t="shared" si="816"/>
        <v>1726.1203399999999</v>
      </c>
      <c r="AR315" s="240">
        <f t="shared" si="817"/>
        <v>-520.32995299999993</v>
      </c>
      <c r="AS315" s="166">
        <f t="shared" si="818"/>
        <v>0.34495047425680836</v>
      </c>
      <c r="AT315" s="412">
        <f>+SUMIFS('[1]SIIF 30 de Junio 2026'!$Z$4:$Z$749,'[1]SIIF 30 de Junio 2026'!$A$4:$A$749,$B315,'[1]SIIF 30 de Junio 2026'!$B$4:$B$749,$C315,'[1]SIIF 30 de Junio 2026'!$C$4:$C$749,$D315,'[1]SIIF 30 de Junio 2026'!$D$4:$D$749,$E315,'[1]SIIF 30 de Junio 2026'!$E$4:$E$749,$F315,'[1]SIIF 30 de Junio 2026'!$F$4:$F$749,$G315,'[1]SIIF 30 de Junio 2026'!$G$4:$G$749,$H315,'[1]SIIF 30 de Junio 2026'!$H$4:$H$749,$I315,'[1]SIIF 30 de Junio 2026'!$I$4:$I$749,$J315,'[1]SIIF 30 de Junio 2026'!$J$4:$J$749,$K315,'[1]SIIF 30 de Junio 2026'!$K$4:$K$749,$L315,'[1]SIIF 30 de Junio 2026'!$L$4:$L$749,$M315,'[1]SIIF 30 de Junio 2026'!$M$4:$M$749,$N315,'[1]SIIF 30 de Junio 2026'!$N$4:$N$749,$O315)/1000000</f>
        <v>1205.790387</v>
      </c>
      <c r="AU315" s="241">
        <f t="shared" si="819"/>
        <v>0.24096695706045063</v>
      </c>
      <c r="AV315" s="403">
        <f t="shared" si="820"/>
        <v>1817.97505</v>
      </c>
      <c r="AW315" s="343">
        <f t="shared" si="821"/>
        <v>1980.2002590000002</v>
      </c>
      <c r="AX315" s="359">
        <f t="shared" si="822"/>
        <v>3798.1753090000002</v>
      </c>
      <c r="AY315" s="363"/>
      <c r="AZ315" s="186">
        <f t="shared" si="823"/>
        <v>1726.1203400000002</v>
      </c>
      <c r="BA315" s="168">
        <f t="shared" si="824"/>
        <v>0.69855522761524258</v>
      </c>
      <c r="BB315" s="610"/>
      <c r="BC315" s="252">
        <v>0.24333699988657956</v>
      </c>
      <c r="BD315" s="246">
        <v>0.63853934941123947</v>
      </c>
      <c r="BE315" s="246">
        <v>0.63853934941123947</v>
      </c>
      <c r="BF315" s="246">
        <v>0.7394107487502648</v>
      </c>
      <c r="BG315" s="246">
        <v>0.74036139915216559</v>
      </c>
      <c r="BH315" s="246">
        <v>0.74131204955406638</v>
      </c>
      <c r="BI315" s="246">
        <v>0.78952361547124406</v>
      </c>
      <c r="BJ315" s="246">
        <v>0.84369205675705738</v>
      </c>
      <c r="BK315" s="246">
        <v>0.94328447050968756</v>
      </c>
      <c r="BL315" s="246">
        <v>0.94423512091158823</v>
      </c>
      <c r="BM315" s="246">
        <v>0.96367267422610248</v>
      </c>
      <c r="BN315" s="246">
        <v>1</v>
      </c>
      <c r="BP315" s="246">
        <v>0</v>
      </c>
      <c r="BQ315" s="246">
        <v>3.5705592494933041E-3</v>
      </c>
      <c r="BR315" s="246">
        <v>6.1673591257169161E-2</v>
      </c>
      <c r="BS315" s="246">
        <v>0.12279230261134068</v>
      </c>
      <c r="BT315" s="246">
        <v>0.18391101396551221</v>
      </c>
      <c r="BU315" s="246">
        <v>0.34495047425680836</v>
      </c>
      <c r="BV315" s="246">
        <v>0.40606918561097988</v>
      </c>
      <c r="BW315" s="246">
        <v>0.47466176914415042</v>
      </c>
      <c r="BX315" s="246">
        <v>0.55589632583284598</v>
      </c>
      <c r="BY315" s="246">
        <v>0.65787243158590991</v>
      </c>
      <c r="BZ315" s="246">
        <v>0.75824813208311814</v>
      </c>
      <c r="CA315" s="246">
        <v>1</v>
      </c>
      <c r="CC315" s="452">
        <f t="shared" si="825"/>
        <v>1217.6500000000001</v>
      </c>
      <c r="CD315" s="452">
        <f t="shared" si="825"/>
        <v>3195.2289999999998</v>
      </c>
      <c r="CE315" s="452">
        <f t="shared" si="825"/>
        <v>3195.2289999999998</v>
      </c>
      <c r="CF315" s="452">
        <f t="shared" si="825"/>
        <v>3699.986022</v>
      </c>
      <c r="CG315" s="452">
        <f t="shared" si="825"/>
        <v>3704.7430439999998</v>
      </c>
      <c r="CH315" s="452">
        <f t="shared" si="825"/>
        <v>3709.5000660000001</v>
      </c>
      <c r="CI315" s="452">
        <f t="shared" si="825"/>
        <v>3950.749088</v>
      </c>
      <c r="CJ315" s="452">
        <f t="shared" si="825"/>
        <v>4221.8061100000004</v>
      </c>
      <c r="CK315" s="452">
        <f t="shared" si="825"/>
        <v>4720.1631319999997</v>
      </c>
      <c r="CL315" s="452">
        <f t="shared" si="825"/>
        <v>4724.9201540000004</v>
      </c>
      <c r="CM315" s="452">
        <f t="shared" si="825"/>
        <v>4822.1850039999999</v>
      </c>
      <c r="CN315" s="452">
        <f t="shared" si="825"/>
        <v>5003.9656960000002</v>
      </c>
      <c r="CP315" s="453">
        <f t="shared" si="826"/>
        <v>0</v>
      </c>
      <c r="CQ315" s="453">
        <f t="shared" si="826"/>
        <v>17.866955999999998</v>
      </c>
      <c r="CR315" s="453">
        <f t="shared" si="826"/>
        <v>308.61253499999998</v>
      </c>
      <c r="CS315" s="453">
        <f t="shared" si="826"/>
        <v>614.44847000000004</v>
      </c>
      <c r="CT315" s="453">
        <f t="shared" si="826"/>
        <v>920.28440499999999</v>
      </c>
      <c r="CU315" s="453">
        <f t="shared" si="826"/>
        <v>1726.1203399999999</v>
      </c>
      <c r="CV315" s="453">
        <f t="shared" si="826"/>
        <v>2031.956275</v>
      </c>
      <c r="CW315" s="453">
        <f t="shared" si="826"/>
        <v>2375.19121</v>
      </c>
      <c r="CX315" s="453">
        <f t="shared" si="826"/>
        <v>2781.6861450000001</v>
      </c>
      <c r="CY315" s="453">
        <f t="shared" si="826"/>
        <v>3291.9710799999998</v>
      </c>
      <c r="CZ315" s="453">
        <f t="shared" si="826"/>
        <v>3794.2476419999998</v>
      </c>
      <c r="DA315" s="453">
        <f t="shared" si="826"/>
        <v>5003.9656960000002</v>
      </c>
      <c r="DC315" s="452">
        <v>1217650000</v>
      </c>
      <c r="DD315" s="453">
        <v>3195229000</v>
      </c>
      <c r="DE315" s="453">
        <v>3195229000</v>
      </c>
      <c r="DF315" s="453">
        <v>3699986022</v>
      </c>
      <c r="DG315" s="453">
        <v>3704743044</v>
      </c>
      <c r="DH315" s="453">
        <v>3709500066</v>
      </c>
      <c r="DI315" s="453">
        <v>3950749088</v>
      </c>
      <c r="DJ315" s="453">
        <v>4221806110</v>
      </c>
      <c r="DK315" s="453">
        <v>4720163132</v>
      </c>
      <c r="DL315" s="453">
        <v>4724920154</v>
      </c>
      <c r="DM315" s="453">
        <v>4822185004</v>
      </c>
      <c r="DN315" s="453">
        <v>5003965696</v>
      </c>
      <c r="DP315" s="453">
        <v>0</v>
      </c>
      <c r="DQ315" s="453">
        <v>17866956</v>
      </c>
      <c r="DR315" s="453">
        <v>308612535</v>
      </c>
      <c r="DS315" s="453">
        <v>614448470</v>
      </c>
      <c r="DT315" s="453">
        <v>920284405</v>
      </c>
      <c r="DU315" s="453">
        <v>1726120340</v>
      </c>
      <c r="DV315" s="453">
        <v>2031956275</v>
      </c>
      <c r="DW315" s="453">
        <v>2375191210</v>
      </c>
      <c r="DX315" s="453">
        <v>2781686145</v>
      </c>
      <c r="DY315" s="453">
        <v>3291971080</v>
      </c>
      <c r="DZ315" s="453">
        <v>3794247642</v>
      </c>
      <c r="EA315" s="453">
        <v>5003965696</v>
      </c>
      <c r="EC315" s="452">
        <v>1000000</v>
      </c>
      <c r="ED315" s="453">
        <v>1000000</v>
      </c>
      <c r="EE315" s="453">
        <v>1000000</v>
      </c>
      <c r="EF315" s="453">
        <v>1000000</v>
      </c>
      <c r="EG315" s="453">
        <v>1000000</v>
      </c>
      <c r="EH315" s="453">
        <v>1000000</v>
      </c>
      <c r="EI315" s="453">
        <v>1000000</v>
      </c>
      <c r="EJ315" s="453">
        <v>1000000</v>
      </c>
      <c r="EK315" s="453">
        <v>1000000</v>
      </c>
      <c r="EL315" s="453">
        <v>1000000</v>
      </c>
      <c r="EM315" s="453">
        <v>1000000</v>
      </c>
      <c r="EN315" s="453">
        <v>1000000</v>
      </c>
      <c r="EP315" s="453">
        <v>1000000</v>
      </c>
      <c r="EQ315" s="453">
        <v>1000000</v>
      </c>
      <c r="ER315" s="453">
        <v>1000000</v>
      </c>
      <c r="ES315" s="453">
        <v>1000000</v>
      </c>
      <c r="ET315" s="453">
        <v>1000000</v>
      </c>
      <c r="EU315" s="453">
        <v>1000000</v>
      </c>
      <c r="EV315" s="453">
        <v>1000000</v>
      </c>
      <c r="EW315" s="453">
        <v>1000000</v>
      </c>
      <c r="EX315" s="453">
        <v>1000000</v>
      </c>
      <c r="EY315" s="453">
        <v>1000000</v>
      </c>
      <c r="EZ315" s="453">
        <v>1000000</v>
      </c>
      <c r="FA315" s="453">
        <v>1000000</v>
      </c>
    </row>
    <row r="316" spans="2:157" ht="24.75" customHeight="1">
      <c r="D316" s="311"/>
      <c r="T316" s="152" t="s">
        <v>102</v>
      </c>
      <c r="U316" s="384"/>
      <c r="V316" s="152" t="s">
        <v>102</v>
      </c>
      <c r="W316" s="335">
        <f t="shared" ref="W316:AH316" si="827">+SUM(W307:W315)</f>
        <v>42894.252831999998</v>
      </c>
      <c r="X316" s="335">
        <f t="shared" si="827"/>
        <v>0</v>
      </c>
      <c r="Y316" s="335">
        <f t="shared" si="827"/>
        <v>0</v>
      </c>
      <c r="Z316" s="335">
        <f t="shared" si="827"/>
        <v>0</v>
      </c>
      <c r="AA316" s="335">
        <f t="shared" si="827"/>
        <v>0</v>
      </c>
      <c r="AB316" s="335">
        <f t="shared" si="827"/>
        <v>0</v>
      </c>
      <c r="AC316" s="335">
        <f t="shared" si="827"/>
        <v>0</v>
      </c>
      <c r="AD316" s="335">
        <f t="shared" si="827"/>
        <v>42894.252831999998</v>
      </c>
      <c r="AE316" s="335">
        <f t="shared" si="827"/>
        <v>0</v>
      </c>
      <c r="AF316" s="335">
        <f t="shared" si="827"/>
        <v>33506.126289</v>
      </c>
      <c r="AG316" s="335">
        <f t="shared" si="827"/>
        <v>9388.1265429999985</v>
      </c>
      <c r="AH316" s="398">
        <f t="shared" si="827"/>
        <v>28091.91201</v>
      </c>
      <c r="AI316" s="163">
        <f t="shared" si="811"/>
        <v>0.65491085997056586</v>
      </c>
      <c r="AJ316" s="253"/>
      <c r="AK316" s="181">
        <f>+SUM(AK307:AK315)</f>
        <v>31938.871113999998</v>
      </c>
      <c r="AL316" s="181">
        <f>+SUM(AL307:AL315)</f>
        <v>-3846.959104</v>
      </c>
      <c r="AM316" s="166">
        <f t="shared" si="814"/>
        <v>0.74459558111647395</v>
      </c>
      <c r="AN316" s="398">
        <f>+SUM(AN307:AN315)</f>
        <v>11831.02241048</v>
      </c>
      <c r="AO316" s="179">
        <f t="shared" si="815"/>
        <v>0.27581835862294851</v>
      </c>
      <c r="AP316" s="254"/>
      <c r="AQ316" s="181">
        <f>+SUM(AQ307:AQ315)</f>
        <v>14411.888936000001</v>
      </c>
      <c r="AR316" s="181">
        <f>+SUM(AR307:AR315)</f>
        <v>-2580.8665255199999</v>
      </c>
      <c r="AS316" s="166">
        <f t="shared" si="818"/>
        <v>0.33598647801246778</v>
      </c>
      <c r="AT316" s="398">
        <f>+SUM(AT307:AT315)</f>
        <v>11831.02241048</v>
      </c>
      <c r="AU316" s="179">
        <f t="shared" si="819"/>
        <v>0.27581835862294851</v>
      </c>
      <c r="AV316" s="398">
        <f>+SUM(AV307:AV315)</f>
        <v>14802.340822000002</v>
      </c>
      <c r="AW316" s="335">
        <f>+SUM(AW307:AW315)</f>
        <v>16260.88959952</v>
      </c>
      <c r="AX316" s="335">
        <f>+SUM(AX307:AX315)</f>
        <v>31063.230421519998</v>
      </c>
      <c r="AY316" s="335">
        <f>+SUM(AY307:AY315)</f>
        <v>0</v>
      </c>
      <c r="AZ316" s="335">
        <f>+SUM(AZ307:AZ315)</f>
        <v>14411.888936000001</v>
      </c>
      <c r="BA316" s="168">
        <f t="shared" si="824"/>
        <v>0.82092100924583467</v>
      </c>
      <c r="BC316" s="466">
        <f>CC316/$AD$316</f>
        <v>0.40562258515481309</v>
      </c>
      <c r="BD316" s="466">
        <f t="shared" ref="BD316:BN316" si="828">CD316/$AD$316</f>
        <v>0.65005893650158453</v>
      </c>
      <c r="BE316" s="466">
        <f t="shared" si="828"/>
        <v>0.6564474401566841</v>
      </c>
      <c r="BF316" s="466">
        <f t="shared" si="828"/>
        <v>0.73264925355117105</v>
      </c>
      <c r="BG316" s="466">
        <f t="shared" si="828"/>
        <v>0.73474938273054657</v>
      </c>
      <c r="BH316" s="466">
        <f t="shared" si="828"/>
        <v>0.74459558111647395</v>
      </c>
      <c r="BI316" s="466">
        <f t="shared" si="828"/>
        <v>0.83371690116772612</v>
      </c>
      <c r="BJ316" s="466">
        <f t="shared" si="828"/>
        <v>0.89387201094679281</v>
      </c>
      <c r="BK316" s="466">
        <f t="shared" si="828"/>
        <v>0.91743105961370686</v>
      </c>
      <c r="BL316" s="466">
        <f t="shared" si="828"/>
        <v>0.93675239119735698</v>
      </c>
      <c r="BM316" s="466">
        <f t="shared" si="828"/>
        <v>0.9815071879184657</v>
      </c>
      <c r="BN316" s="466">
        <f t="shared" si="828"/>
        <v>1</v>
      </c>
      <c r="BP316" s="466">
        <f>CP316/$AD$316</f>
        <v>0</v>
      </c>
      <c r="BQ316" s="466">
        <f t="shared" ref="BQ316:CA316" si="829">CQ316/$AD$316</f>
        <v>1.4083565072599327E-2</v>
      </c>
      <c r="BR316" s="466">
        <f t="shared" si="829"/>
        <v>7.5787621100018257E-2</v>
      </c>
      <c r="BS316" s="466">
        <f t="shared" si="829"/>
        <v>0.14042790915584635</v>
      </c>
      <c r="BT316" s="466">
        <f t="shared" si="829"/>
        <v>0.20901145713188951</v>
      </c>
      <c r="BU316" s="466">
        <f t="shared" si="829"/>
        <v>0.33598647801246778</v>
      </c>
      <c r="BV316" s="466">
        <f t="shared" si="829"/>
        <v>0.41367792313571444</v>
      </c>
      <c r="BW316" s="466">
        <f t="shared" si="829"/>
        <v>0.50279384987703057</v>
      </c>
      <c r="BX316" s="466">
        <f t="shared" si="829"/>
        <v>0.58171261161087762</v>
      </c>
      <c r="BY316" s="466">
        <f t="shared" si="829"/>
        <v>0.67348851525974984</v>
      </c>
      <c r="BZ316" s="466">
        <f t="shared" si="829"/>
        <v>0.7636570998519171</v>
      </c>
      <c r="CA316" s="466">
        <f t="shared" si="829"/>
        <v>1</v>
      </c>
      <c r="CC316" s="181">
        <f t="shared" ref="CC316:CN316" si="830">+SUM(CC307:CC315)</f>
        <v>17398.877722000001</v>
      </c>
      <c r="CD316" s="181">
        <f t="shared" si="830"/>
        <v>27883.792377999998</v>
      </c>
      <c r="CE316" s="181">
        <f t="shared" si="830"/>
        <v>28157.822468999999</v>
      </c>
      <c r="CF316" s="181">
        <f t="shared" si="830"/>
        <v>31426.442319000002</v>
      </c>
      <c r="CG316" s="181">
        <f t="shared" si="830"/>
        <v>31516.525791</v>
      </c>
      <c r="CH316" s="181">
        <f t="shared" si="830"/>
        <v>31938.871113999998</v>
      </c>
      <c r="CI316" s="181">
        <f t="shared" si="830"/>
        <v>35761.663548999997</v>
      </c>
      <c r="CJ316" s="181">
        <f t="shared" si="830"/>
        <v>38341.972037</v>
      </c>
      <c r="CK316" s="181">
        <f t="shared" si="830"/>
        <v>39352.519827000004</v>
      </c>
      <c r="CL316" s="181">
        <f t="shared" si="830"/>
        <v>40181.293909</v>
      </c>
      <c r="CM316" s="181">
        <f t="shared" si="830"/>
        <v>42101.017475000001</v>
      </c>
      <c r="CN316" s="181">
        <f t="shared" si="830"/>
        <v>42894.252831999998</v>
      </c>
      <c r="CP316" s="181">
        <f t="shared" ref="CP316:DA316" si="831">+SUM(CP307:CP315)</f>
        <v>0</v>
      </c>
      <c r="CQ316" s="181">
        <f t="shared" si="831"/>
        <v>604.10400099999993</v>
      </c>
      <c r="CR316" s="181">
        <f t="shared" si="831"/>
        <v>3250.8533810000008</v>
      </c>
      <c r="CS316" s="181">
        <f t="shared" si="831"/>
        <v>6023.5502400000014</v>
      </c>
      <c r="CT316" s="181">
        <f t="shared" si="831"/>
        <v>8965.3902869999984</v>
      </c>
      <c r="CU316" s="181">
        <f t="shared" si="831"/>
        <v>14411.888936000001</v>
      </c>
      <c r="CV316" s="181">
        <f t="shared" si="831"/>
        <v>17744.405425999998</v>
      </c>
      <c r="CW316" s="181">
        <f t="shared" si="831"/>
        <v>21566.966519000001</v>
      </c>
      <c r="CX316" s="181">
        <f t="shared" si="831"/>
        <v>24952.127838</v>
      </c>
      <c r="CY316" s="181">
        <f t="shared" si="831"/>
        <v>28888.786652999999</v>
      </c>
      <c r="CZ316" s="181">
        <f t="shared" si="831"/>
        <v>32756.500717999999</v>
      </c>
      <c r="DA316" s="181">
        <f t="shared" si="831"/>
        <v>42894.252831999998</v>
      </c>
      <c r="DC316" s="181">
        <f t="shared" ref="DC316:DN316" si="832">+SUM(DC307:DC315)</f>
        <v>17398877722</v>
      </c>
      <c r="DD316" s="181">
        <f t="shared" si="832"/>
        <v>27883792378</v>
      </c>
      <c r="DE316" s="181">
        <f t="shared" si="832"/>
        <v>28157822469</v>
      </c>
      <c r="DF316" s="181">
        <f t="shared" si="832"/>
        <v>31426442319</v>
      </c>
      <c r="DG316" s="181">
        <f t="shared" si="832"/>
        <v>31516525791</v>
      </c>
      <c r="DH316" s="181">
        <f t="shared" si="832"/>
        <v>31938871114</v>
      </c>
      <c r="DI316" s="181">
        <f t="shared" si="832"/>
        <v>35761663549</v>
      </c>
      <c r="DJ316" s="181">
        <f t="shared" si="832"/>
        <v>38341972037</v>
      </c>
      <c r="DK316" s="181">
        <f t="shared" si="832"/>
        <v>39352519827</v>
      </c>
      <c r="DL316" s="181">
        <f t="shared" si="832"/>
        <v>40181293909</v>
      </c>
      <c r="DM316" s="181">
        <f t="shared" si="832"/>
        <v>42101017475</v>
      </c>
      <c r="DN316" s="181">
        <f t="shared" si="832"/>
        <v>42894252832</v>
      </c>
      <c r="DP316" s="181">
        <f t="shared" ref="DP316:EA316" si="833">+SUM(DP307:DP315)</f>
        <v>0</v>
      </c>
      <c r="DQ316" s="181">
        <f t="shared" si="833"/>
        <v>604104001</v>
      </c>
      <c r="DR316" s="181">
        <f t="shared" si="833"/>
        <v>3250853381</v>
      </c>
      <c r="DS316" s="181">
        <f t="shared" si="833"/>
        <v>6023550240</v>
      </c>
      <c r="DT316" s="181">
        <f t="shared" si="833"/>
        <v>8965390287</v>
      </c>
      <c r="DU316" s="181">
        <f t="shared" si="833"/>
        <v>14411888936</v>
      </c>
      <c r="DV316" s="181">
        <f t="shared" si="833"/>
        <v>17744405426</v>
      </c>
      <c r="DW316" s="181">
        <f t="shared" si="833"/>
        <v>21566966519</v>
      </c>
      <c r="DX316" s="181">
        <f t="shared" si="833"/>
        <v>24952127838</v>
      </c>
      <c r="DY316" s="181">
        <f t="shared" si="833"/>
        <v>28888786653</v>
      </c>
      <c r="DZ316" s="181">
        <f t="shared" si="833"/>
        <v>32756500718</v>
      </c>
      <c r="EA316" s="181">
        <f t="shared" si="833"/>
        <v>42894252832</v>
      </c>
      <c r="EC316" s="454">
        <v>1000000</v>
      </c>
      <c r="ED316" s="455">
        <v>1000000</v>
      </c>
      <c r="EE316" s="455">
        <v>1000000</v>
      </c>
      <c r="EF316" s="455">
        <v>1000000</v>
      </c>
      <c r="EG316" s="455">
        <v>1000000</v>
      </c>
      <c r="EH316" s="455">
        <v>1000000</v>
      </c>
      <c r="EI316" s="455">
        <v>1000000</v>
      </c>
      <c r="EJ316" s="455">
        <v>1000000</v>
      </c>
      <c r="EK316" s="455">
        <v>1000000</v>
      </c>
      <c r="EL316" s="455">
        <v>1000000</v>
      </c>
      <c r="EM316" s="455">
        <v>1000000</v>
      </c>
      <c r="EN316" s="455">
        <v>1000000</v>
      </c>
      <c r="EP316" s="455">
        <v>1000000</v>
      </c>
      <c r="EQ316" s="455">
        <v>1000000</v>
      </c>
      <c r="ER316" s="455">
        <v>1000000</v>
      </c>
      <c r="ES316" s="455">
        <v>1000000</v>
      </c>
      <c r="ET316" s="455">
        <v>1000000</v>
      </c>
      <c r="EU316" s="455">
        <v>1000000</v>
      </c>
      <c r="EV316" s="455">
        <v>1000000</v>
      </c>
      <c r="EW316" s="455">
        <v>1000000</v>
      </c>
      <c r="EX316" s="455">
        <v>1000000</v>
      </c>
      <c r="EY316" s="455">
        <v>1000000</v>
      </c>
      <c r="EZ316" s="455">
        <v>1000000</v>
      </c>
      <c r="FA316" s="455">
        <v>1000000</v>
      </c>
    </row>
    <row r="317" spans="2:157" ht="22.8">
      <c r="W317" s="324"/>
      <c r="X317" s="324"/>
      <c r="Y317" s="324"/>
      <c r="Z317" s="324"/>
      <c r="AA317" s="324"/>
      <c r="AB317" s="324"/>
      <c r="AC317" s="324"/>
      <c r="AD317" s="417"/>
      <c r="AE317" s="324"/>
      <c r="AF317" s="324"/>
      <c r="AG317" s="324"/>
      <c r="AH317" s="417"/>
      <c r="AI317" s="190"/>
      <c r="AJ317" s="191"/>
      <c r="AK317" s="191"/>
      <c r="AL317" s="191"/>
      <c r="AM317" s="192"/>
      <c r="AN317" s="417"/>
      <c r="AO317" s="190"/>
      <c r="AP317" s="191"/>
      <c r="AQ317" s="191"/>
      <c r="AR317" s="191"/>
      <c r="AS317" s="192"/>
      <c r="AT317" s="417"/>
      <c r="AU317" s="190"/>
      <c r="AV317" s="417"/>
      <c r="AW317" s="370"/>
    </row>
    <row r="318" spans="2:157" ht="22.8">
      <c r="W318" s="324"/>
      <c r="X318" s="324"/>
      <c r="Y318" s="324"/>
      <c r="Z318" s="324"/>
      <c r="AA318" s="324"/>
      <c r="AB318" s="324"/>
      <c r="AC318" s="324"/>
      <c r="AD318" s="417"/>
      <c r="AE318" s="324"/>
      <c r="AF318" s="324"/>
      <c r="AG318" s="324"/>
      <c r="AH318" s="417"/>
      <c r="AI318" s="190"/>
      <c r="AJ318" s="191"/>
      <c r="AK318" s="191"/>
      <c r="AL318" s="191"/>
      <c r="AM318" s="192"/>
      <c r="AN318" s="417"/>
      <c r="AO318" s="190"/>
      <c r="AP318" s="191"/>
      <c r="AQ318" s="191"/>
      <c r="AR318" s="191"/>
      <c r="AS318" s="192"/>
      <c r="AT318" s="417"/>
      <c r="AU318" s="190"/>
      <c r="AV318" s="417"/>
      <c r="AW318" s="370"/>
    </row>
  </sheetData>
  <mergeCells count="16">
    <mergeCell ref="W1:X1"/>
    <mergeCell ref="T5:AX5"/>
    <mergeCell ref="AN7:AO7"/>
    <mergeCell ref="AT7:AU7"/>
    <mergeCell ref="AV7:AW7"/>
    <mergeCell ref="DC7:EA7"/>
    <mergeCell ref="EC7:FA7"/>
    <mergeCell ref="T70:AS70"/>
    <mergeCell ref="T163:AS163"/>
    <mergeCell ref="T188:AS188"/>
    <mergeCell ref="BC7:CA7"/>
    <mergeCell ref="T214:AS214"/>
    <mergeCell ref="T237:AW237"/>
    <mergeCell ref="T260:AS260"/>
    <mergeCell ref="T290:AS290"/>
    <mergeCell ref="CC7:DA7"/>
  </mergeCells>
  <conditionalFormatting sqref="D116:D117">
    <cfRule type="duplicateValues" dxfId="139" priority="1"/>
    <cfRule type="duplicateValues" dxfId="138" priority="2"/>
  </conditionalFormatting>
  <conditionalFormatting sqref="AM9:AM19 AM87 AS87 AM89:AM91 AS89:AS91 AM111:AM120 AS111:AS120 AM122:AM137 AS122:AS137 AM139:AM146 AS139:AS146 AM155:AM161 AS155:AS161 AM254:AM258 AS254:AS258 AM277:AM288 AS277:AS288 AM307:AM316 AS307:AS316">
    <cfRule type="cellIs" dxfId="137" priority="18" stopIfTrue="1" operator="between">
      <formula>AI9+3%</formula>
      <formula>AI9</formula>
    </cfRule>
    <cfRule type="cellIs" dxfId="136" priority="19" operator="greaterThan">
      <formula>AI9</formula>
    </cfRule>
    <cfRule type="cellIs" dxfId="135" priority="20" operator="lessThanOrEqual">
      <formula>AI9</formula>
    </cfRule>
  </conditionalFormatting>
  <conditionalFormatting sqref="AM24:AM31">
    <cfRule type="cellIs" dxfId="134" priority="21" stopIfTrue="1" operator="between">
      <formula>AI24+3%</formula>
      <formula>AI24</formula>
    </cfRule>
    <cfRule type="cellIs" dxfId="133" priority="22" operator="greaterThan">
      <formula>AI24</formula>
    </cfRule>
    <cfRule type="cellIs" dxfId="132" priority="23" operator="lessThanOrEqual">
      <formula>AI24</formula>
    </cfRule>
  </conditionalFormatting>
  <conditionalFormatting sqref="AM36:AM43">
    <cfRule type="cellIs" dxfId="131" priority="30" stopIfTrue="1" operator="between">
      <formula>AI36+3%</formula>
      <formula>AI36</formula>
    </cfRule>
    <cfRule type="cellIs" dxfId="130" priority="31" operator="greaterThan">
      <formula>AI36</formula>
    </cfRule>
    <cfRule type="cellIs" dxfId="129" priority="32" operator="lessThanOrEqual">
      <formula>AI36</formula>
    </cfRule>
  </conditionalFormatting>
  <conditionalFormatting sqref="AM48:AM55">
    <cfRule type="cellIs" dxfId="128" priority="24" stopIfTrue="1" operator="between">
      <formula>AI48+3%</formula>
      <formula>AI48</formula>
    </cfRule>
    <cfRule type="cellIs" dxfId="127" priority="25" operator="greaterThan">
      <formula>AI48</formula>
    </cfRule>
    <cfRule type="cellIs" dxfId="126" priority="26" operator="lessThanOrEqual">
      <formula>AI48</formula>
    </cfRule>
  </conditionalFormatting>
  <conditionalFormatting sqref="AM60:AM67">
    <cfRule type="cellIs" dxfId="125" priority="6" stopIfTrue="1" operator="between">
      <formula>AI60+3%</formula>
      <formula>AI60</formula>
    </cfRule>
    <cfRule type="cellIs" dxfId="124" priority="7" operator="greaterThan">
      <formula>AI60</formula>
    </cfRule>
    <cfRule type="cellIs" dxfId="123" priority="8" operator="lessThanOrEqual">
      <formula>AI60</formula>
    </cfRule>
  </conditionalFormatting>
  <conditionalFormatting sqref="AM73:AM83">
    <cfRule type="cellIs" dxfId="122" priority="45" stopIfTrue="1" operator="between">
      <formula>AI73+3%</formula>
      <formula>AI73</formula>
    </cfRule>
    <cfRule type="cellIs" dxfId="121" priority="46" operator="greaterThan">
      <formula>AI73</formula>
    </cfRule>
    <cfRule type="cellIs" dxfId="120" priority="47" operator="lessThanOrEqual">
      <formula>AI73</formula>
    </cfRule>
  </conditionalFormatting>
  <conditionalFormatting sqref="AM78:AM81">
    <cfRule type="cellIs" dxfId="119" priority="42" stopIfTrue="1" operator="between">
      <formula>AI77+3%</formula>
      <formula>AI77</formula>
    </cfRule>
    <cfRule type="cellIs" dxfId="118" priority="43" operator="greaterThan">
      <formula>AI77</formula>
    </cfRule>
    <cfRule type="cellIs" dxfId="117" priority="44" operator="lessThanOrEqual">
      <formula>AI77</formula>
    </cfRule>
  </conditionalFormatting>
  <conditionalFormatting sqref="AM83">
    <cfRule type="cellIs" dxfId="116" priority="39" stopIfTrue="1" operator="between">
      <formula>AI82+3%</formula>
      <formula>AI82</formula>
    </cfRule>
    <cfRule type="cellIs" dxfId="115" priority="40" operator="greaterThan">
      <formula>AI82</formula>
    </cfRule>
    <cfRule type="cellIs" dxfId="114" priority="41" operator="lessThanOrEqual">
      <formula>AI82</formula>
    </cfRule>
  </conditionalFormatting>
  <conditionalFormatting sqref="AM93:AM96 AM98:AM100 AM102:AM109">
    <cfRule type="cellIs" dxfId="113" priority="108" stopIfTrue="1" operator="between">
      <formula>AI93+3%</formula>
      <formula>AI93</formula>
    </cfRule>
    <cfRule type="cellIs" dxfId="112" priority="109" operator="greaterThan">
      <formula>AI93</formula>
    </cfRule>
    <cfRule type="cellIs" dxfId="111" priority="110" operator="lessThanOrEqual">
      <formula>AI93</formula>
    </cfRule>
  </conditionalFormatting>
  <conditionalFormatting sqref="AM148:AM149">
    <cfRule type="cellIs" dxfId="110" priority="81" stopIfTrue="1" operator="between">
      <formula>AI148+3%</formula>
      <formula>AI148</formula>
    </cfRule>
    <cfRule type="cellIs" dxfId="109" priority="82" operator="greaterThan">
      <formula>AI148</formula>
    </cfRule>
    <cfRule type="cellIs" dxfId="108" priority="83" operator="lessThanOrEqual">
      <formula>AI148</formula>
    </cfRule>
  </conditionalFormatting>
  <conditionalFormatting sqref="AM151:AM153">
    <cfRule type="cellIs" dxfId="107" priority="78" stopIfTrue="1" operator="between">
      <formula>AI151+3%</formula>
      <formula>AI151</formula>
    </cfRule>
    <cfRule type="cellIs" dxfId="106" priority="79" operator="greaterThan">
      <formula>AI151</formula>
    </cfRule>
    <cfRule type="cellIs" dxfId="105" priority="80" operator="lessThanOrEqual">
      <formula>AI151</formula>
    </cfRule>
  </conditionalFormatting>
  <conditionalFormatting sqref="AM166:AM176">
    <cfRule type="cellIs" dxfId="104" priority="75" stopIfTrue="1" operator="between">
      <formula>AI166+3%</formula>
      <formula>AI166</formula>
    </cfRule>
    <cfRule type="cellIs" dxfId="103" priority="76" operator="greaterThan">
      <formula>AI166</formula>
    </cfRule>
    <cfRule type="cellIs" dxfId="102" priority="77" operator="lessThanOrEqual">
      <formula>AI166</formula>
    </cfRule>
  </conditionalFormatting>
  <conditionalFormatting sqref="AM180:AM186">
    <cfRule type="cellIs" dxfId="101" priority="72" stopIfTrue="1" operator="between">
      <formula>AI180+3%</formula>
      <formula>AI180</formula>
    </cfRule>
    <cfRule type="cellIs" dxfId="100" priority="73" operator="greaterThan">
      <formula>AI180</formula>
    </cfRule>
    <cfRule type="cellIs" dxfId="99" priority="74" operator="lessThanOrEqual">
      <formula>AI180</formula>
    </cfRule>
  </conditionalFormatting>
  <conditionalFormatting sqref="AM191:AM198">
    <cfRule type="cellIs" dxfId="98" priority="69" stopIfTrue="1" operator="between">
      <formula>AI191+3%</formula>
      <formula>AI191</formula>
    </cfRule>
    <cfRule type="cellIs" dxfId="97" priority="70" operator="greaterThan">
      <formula>AI191</formula>
    </cfRule>
    <cfRule type="cellIs" dxfId="96" priority="71" operator="lessThanOrEqual">
      <formula>AI191</formula>
    </cfRule>
  </conditionalFormatting>
  <conditionalFormatting sqref="AM202:AM212">
    <cfRule type="cellIs" dxfId="95" priority="66" stopIfTrue="1" operator="between">
      <formula>AI202+3%</formula>
      <formula>AI202</formula>
    </cfRule>
    <cfRule type="cellIs" dxfId="94" priority="67" operator="greaterThan">
      <formula>AI202</formula>
    </cfRule>
    <cfRule type="cellIs" dxfId="93" priority="68" operator="lessThanOrEqual">
      <formula>AI202</formula>
    </cfRule>
  </conditionalFormatting>
  <conditionalFormatting sqref="AM217:AM225 AM227">
    <cfRule type="cellIs" dxfId="92" priority="63" stopIfTrue="1" operator="between">
      <formula>AI217+3%</formula>
      <formula>AI217</formula>
    </cfRule>
    <cfRule type="cellIs" dxfId="91" priority="64" operator="greaterThan">
      <formula>AI217</formula>
    </cfRule>
    <cfRule type="cellIs" dxfId="90" priority="65" operator="lessThanOrEqual">
      <formula>AI217</formula>
    </cfRule>
  </conditionalFormatting>
  <conditionalFormatting sqref="AM231:AM234">
    <cfRule type="cellIs" dxfId="89" priority="60" stopIfTrue="1" operator="between">
      <formula>AI231+3%</formula>
      <formula>AI231</formula>
    </cfRule>
    <cfRule type="cellIs" dxfId="88" priority="61" operator="greaterThan">
      <formula>AI231</formula>
    </cfRule>
    <cfRule type="cellIs" dxfId="87" priority="62" operator="lessThanOrEqual">
      <formula>AI231</formula>
    </cfRule>
  </conditionalFormatting>
  <conditionalFormatting sqref="AM240:AM250">
    <cfRule type="cellIs" dxfId="86" priority="57" stopIfTrue="1" operator="between">
      <formula>AI240+3%</formula>
      <formula>AI240</formula>
    </cfRule>
    <cfRule type="cellIs" dxfId="85" priority="58" operator="greaterThan">
      <formula>AI240</formula>
    </cfRule>
    <cfRule type="cellIs" dxfId="84" priority="59" operator="lessThanOrEqual">
      <formula>AI240</formula>
    </cfRule>
  </conditionalFormatting>
  <conditionalFormatting sqref="AM263:AM273">
    <cfRule type="cellIs" dxfId="83" priority="54" stopIfTrue="1" operator="between">
      <formula>AI263+3%</formula>
      <formula>AI263</formula>
    </cfRule>
    <cfRule type="cellIs" dxfId="82" priority="55" operator="greaterThan">
      <formula>AI263</formula>
    </cfRule>
    <cfRule type="cellIs" dxfId="81" priority="56" operator="lessThanOrEqual">
      <formula>AI263</formula>
    </cfRule>
  </conditionalFormatting>
  <conditionalFormatting sqref="AM293:AM303">
    <cfRule type="cellIs" dxfId="80" priority="51" stopIfTrue="1" operator="between">
      <formula>AI293+3%</formula>
      <formula>AI293</formula>
    </cfRule>
    <cfRule type="cellIs" dxfId="79" priority="52" operator="greaterThan">
      <formula>AI293</formula>
    </cfRule>
    <cfRule type="cellIs" dxfId="78" priority="53" operator="lessThanOrEqual">
      <formula>AI293</formula>
    </cfRule>
  </conditionalFormatting>
  <conditionalFormatting sqref="AS9:AS19">
    <cfRule type="cellIs" dxfId="77" priority="15" stopIfTrue="1" operator="between">
      <formula>AO9+3%</formula>
      <formula>AO9</formula>
    </cfRule>
    <cfRule type="cellIs" dxfId="76" priority="16" operator="greaterThan">
      <formula>AO9</formula>
    </cfRule>
    <cfRule type="cellIs" dxfId="75" priority="17" operator="lessThanOrEqual">
      <formula>AO9</formula>
    </cfRule>
  </conditionalFormatting>
  <conditionalFormatting sqref="AS24:AS31">
    <cfRule type="cellIs" dxfId="74" priority="12" stopIfTrue="1" operator="between">
      <formula>AO24+3%</formula>
      <formula>AO24</formula>
    </cfRule>
    <cfRule type="cellIs" dxfId="73" priority="13" operator="greaterThan">
      <formula>AO24</formula>
    </cfRule>
    <cfRule type="cellIs" dxfId="72" priority="14" operator="lessThanOrEqual">
      <formula>AO24</formula>
    </cfRule>
  </conditionalFormatting>
  <conditionalFormatting sqref="AS36:AS43">
    <cfRule type="cellIs" dxfId="71" priority="27" stopIfTrue="1" operator="between">
      <formula>AO36+3%</formula>
      <formula>AO36</formula>
    </cfRule>
    <cfRule type="cellIs" dxfId="70" priority="28" operator="greaterThan">
      <formula>AO36</formula>
    </cfRule>
    <cfRule type="cellIs" dxfId="69" priority="29" operator="lessThanOrEqual">
      <formula>AO36</formula>
    </cfRule>
  </conditionalFormatting>
  <conditionalFormatting sqref="AS48:AS55">
    <cfRule type="cellIs" dxfId="68" priority="9" stopIfTrue="1" operator="between">
      <formula>AO48+3%</formula>
      <formula>AO48</formula>
    </cfRule>
    <cfRule type="cellIs" dxfId="67" priority="10" operator="greaterThan">
      <formula>AO48</formula>
    </cfRule>
    <cfRule type="cellIs" dxfId="66" priority="11" operator="lessThanOrEqual">
      <formula>AO48</formula>
    </cfRule>
  </conditionalFormatting>
  <conditionalFormatting sqref="AS60:AS67">
    <cfRule type="cellIs" dxfId="65" priority="3" stopIfTrue="1" operator="between">
      <formula>AO60+3%</formula>
      <formula>AO60</formula>
    </cfRule>
    <cfRule type="cellIs" dxfId="64" priority="4" operator="greaterThan">
      <formula>AO60</formula>
    </cfRule>
    <cfRule type="cellIs" dxfId="63" priority="5" operator="lessThanOrEqual">
      <formula>AO60</formula>
    </cfRule>
  </conditionalFormatting>
  <conditionalFormatting sqref="AS73:AS83">
    <cfRule type="cellIs" dxfId="62" priority="36" stopIfTrue="1" operator="between">
      <formula>AO73+3%</formula>
      <formula>AO73</formula>
    </cfRule>
    <cfRule type="cellIs" dxfId="61" priority="37" operator="greaterThan">
      <formula>AO73</formula>
    </cfRule>
    <cfRule type="cellIs" dxfId="60" priority="38" operator="lessThanOrEqual">
      <formula>AO73</formula>
    </cfRule>
  </conditionalFormatting>
  <conditionalFormatting sqref="AS93:AS96 AS98:AS100 AS102:AS109 AS148:AS149 AS151:AS153 AS180:AS186 AS191:AS198 AS202:AS212 AS217:AS225 AS227 AS240:AS250 AS263:AS273 AS293:AS303">
    <cfRule type="cellIs" dxfId="59" priority="111" stopIfTrue="1" operator="between">
      <formula>AO93+3%</formula>
      <formula>AO93</formula>
    </cfRule>
    <cfRule type="cellIs" dxfId="58" priority="139" operator="greaterThan">
      <formula>AO93</formula>
    </cfRule>
    <cfRule type="cellIs" dxfId="57" priority="140" operator="lessThanOrEqual">
      <formula>AO93</formula>
    </cfRule>
  </conditionalFormatting>
  <conditionalFormatting sqref="AS166:AS176">
    <cfRule type="cellIs" dxfId="56" priority="33" stopIfTrue="1" operator="between">
      <formula>AO166+3%</formula>
      <formula>AO166</formula>
    </cfRule>
    <cfRule type="cellIs" dxfId="55" priority="34" operator="greaterThan">
      <formula>AO166</formula>
    </cfRule>
    <cfRule type="cellIs" dxfId="54" priority="35" operator="lessThanOrEqual">
      <formula>AO166</formula>
    </cfRule>
  </conditionalFormatting>
  <conditionalFormatting sqref="AS231:AS234">
    <cfRule type="cellIs" dxfId="53" priority="48" stopIfTrue="1" operator="between">
      <formula>AO231+3%</formula>
      <formula>AO231</formula>
    </cfRule>
    <cfRule type="cellIs" dxfId="52" priority="49" operator="greaterThan">
      <formula>AO231</formula>
    </cfRule>
    <cfRule type="cellIs" dxfId="51" priority="50" operator="lessThanOrEqual">
      <formula>AO231</formula>
    </cfRule>
  </conditionalFormatting>
  <conditionalFormatting sqref="BA9:BA19 BA87 BA89:BA91 BA102:BA109 BA111:BA120 BA122:BA137 BA139:BA146 BA155:BA161 BA231:BA234 BA254:BA258 BA277:BA288 BA307:BA316">
    <cfRule type="cellIs" dxfId="50" priority="87" operator="lessThanOrEqual">
      <formula>0.8</formula>
    </cfRule>
    <cfRule type="cellIs" dxfId="49" priority="88" operator="between">
      <formula>0.949</formula>
      <formula>0.801</formula>
    </cfRule>
    <cfRule type="cellIs" dxfId="48" priority="89" operator="greaterThanOrEqual">
      <formula>0.95</formula>
    </cfRule>
  </conditionalFormatting>
  <conditionalFormatting sqref="BA24:BA31">
    <cfRule type="cellIs" dxfId="47" priority="136" operator="lessThanOrEqual">
      <formula>0.8</formula>
    </cfRule>
    <cfRule type="cellIs" dxfId="46" priority="137" operator="between">
      <formula>0.949</formula>
      <formula>0.801</formula>
    </cfRule>
    <cfRule type="cellIs" dxfId="45" priority="138" operator="greaterThanOrEqual">
      <formula>0.95</formula>
    </cfRule>
  </conditionalFormatting>
  <conditionalFormatting sqref="BA36:BA43">
    <cfRule type="cellIs" dxfId="44" priority="133" operator="lessThanOrEqual">
      <formula>0.8</formula>
    </cfRule>
    <cfRule type="cellIs" dxfId="43" priority="134" operator="between">
      <formula>0.949</formula>
      <formula>0.801</formula>
    </cfRule>
    <cfRule type="cellIs" dxfId="42" priority="135" operator="greaterThanOrEqual">
      <formula>0.95</formula>
    </cfRule>
  </conditionalFormatting>
  <conditionalFormatting sqref="BA48:BA55">
    <cfRule type="cellIs" dxfId="41" priority="130" operator="lessThanOrEqual">
      <formula>0.8</formula>
    </cfRule>
    <cfRule type="cellIs" dxfId="40" priority="131" operator="between">
      <formula>0.949</formula>
      <formula>0.801</formula>
    </cfRule>
    <cfRule type="cellIs" dxfId="39" priority="132" operator="greaterThanOrEqual">
      <formula>0.95</formula>
    </cfRule>
  </conditionalFormatting>
  <conditionalFormatting sqref="BA73:BA83">
    <cfRule type="cellIs" dxfId="38" priority="105" operator="lessThanOrEqual">
      <formula>0.8</formula>
    </cfRule>
    <cfRule type="cellIs" dxfId="37" priority="106" operator="between">
      <formula>0.949</formula>
      <formula>0.801</formula>
    </cfRule>
    <cfRule type="cellIs" dxfId="36" priority="107" operator="greaterThanOrEqual">
      <formula>0.95</formula>
    </cfRule>
  </conditionalFormatting>
  <conditionalFormatting sqref="BA93:BA96">
    <cfRule type="cellIs" dxfId="35" priority="84" operator="lessThanOrEqual">
      <formula>0.8</formula>
    </cfRule>
    <cfRule type="cellIs" dxfId="34" priority="85" operator="between">
      <formula>0.949</formula>
      <formula>0.801</formula>
    </cfRule>
    <cfRule type="cellIs" dxfId="33" priority="86" operator="greaterThanOrEqual">
      <formula>0.95</formula>
    </cfRule>
  </conditionalFormatting>
  <conditionalFormatting sqref="BA98:BA100">
    <cfRule type="cellIs" dxfId="32" priority="121" operator="lessThanOrEqual">
      <formula>0.8</formula>
    </cfRule>
    <cfRule type="cellIs" dxfId="31" priority="122" operator="between">
      <formula>0.949</formula>
      <formula>0.801</formula>
    </cfRule>
    <cfRule type="cellIs" dxfId="30" priority="123" operator="greaterThanOrEqual">
      <formula>0.95</formula>
    </cfRule>
  </conditionalFormatting>
  <conditionalFormatting sqref="BA148:BA149">
    <cfRule type="cellIs" dxfId="29" priority="127" operator="lessThanOrEqual">
      <formula>0.8</formula>
    </cfRule>
    <cfRule type="cellIs" dxfId="28" priority="128" operator="between">
      <formula>0.949</formula>
      <formula>0.801</formula>
    </cfRule>
    <cfRule type="cellIs" dxfId="27" priority="129" operator="greaterThanOrEqual">
      <formula>0.95</formula>
    </cfRule>
  </conditionalFormatting>
  <conditionalFormatting sqref="BA151:BA153">
    <cfRule type="cellIs" dxfId="26" priority="118" operator="lessThanOrEqual">
      <formula>0.8</formula>
    </cfRule>
    <cfRule type="cellIs" dxfId="25" priority="119" operator="between">
      <formula>0.949</formula>
      <formula>0.801</formula>
    </cfRule>
    <cfRule type="cellIs" dxfId="24" priority="120" operator="greaterThanOrEqual">
      <formula>0.95</formula>
    </cfRule>
  </conditionalFormatting>
  <conditionalFormatting sqref="BA166:BA176">
    <cfRule type="cellIs" dxfId="23" priority="102" operator="lessThanOrEqual">
      <formula>0.8</formula>
    </cfRule>
    <cfRule type="cellIs" dxfId="22" priority="103" operator="between">
      <formula>0.949</formula>
      <formula>0.801</formula>
    </cfRule>
    <cfRule type="cellIs" dxfId="21" priority="104" operator="greaterThanOrEqual">
      <formula>0.95</formula>
    </cfRule>
  </conditionalFormatting>
  <conditionalFormatting sqref="BA180:BA186">
    <cfRule type="cellIs" dxfId="20" priority="115" operator="lessThanOrEqual">
      <formula>0.8</formula>
    </cfRule>
    <cfRule type="cellIs" dxfId="19" priority="116" operator="between">
      <formula>0.949</formula>
      <formula>0.801</formula>
    </cfRule>
    <cfRule type="cellIs" dxfId="18" priority="117" operator="greaterThanOrEqual">
      <formula>0.95</formula>
    </cfRule>
  </conditionalFormatting>
  <conditionalFormatting sqref="BA191:BA198">
    <cfRule type="cellIs" dxfId="17" priority="112" operator="lessThanOrEqual">
      <formula>0.8</formula>
    </cfRule>
    <cfRule type="cellIs" dxfId="16" priority="113" operator="between">
      <formula>0.949</formula>
      <formula>0.801</formula>
    </cfRule>
    <cfRule type="cellIs" dxfId="15" priority="114" operator="greaterThanOrEqual">
      <formula>0.95</formula>
    </cfRule>
  </conditionalFormatting>
  <conditionalFormatting sqref="BA202:BA212">
    <cfRule type="cellIs" dxfId="14" priority="124" operator="lessThanOrEqual">
      <formula>0.8</formula>
    </cfRule>
    <cfRule type="cellIs" dxfId="13" priority="125" operator="between">
      <formula>0.949</formula>
      <formula>0.801</formula>
    </cfRule>
    <cfRule type="cellIs" dxfId="12" priority="126" operator="greaterThanOrEqual">
      <formula>0.95</formula>
    </cfRule>
  </conditionalFormatting>
  <conditionalFormatting sqref="BA217:BA227">
    <cfRule type="cellIs" dxfId="11" priority="99" operator="lessThanOrEqual">
      <formula>0.8</formula>
    </cfRule>
    <cfRule type="cellIs" dxfId="10" priority="100" operator="between">
      <formula>0.949</formula>
      <formula>0.801</formula>
    </cfRule>
    <cfRule type="cellIs" dxfId="9" priority="101" operator="greaterThanOrEqual">
      <formula>0.95</formula>
    </cfRule>
  </conditionalFormatting>
  <conditionalFormatting sqref="BA240:BA250">
    <cfRule type="cellIs" dxfId="8" priority="96" operator="lessThanOrEqual">
      <formula>0.8</formula>
    </cfRule>
    <cfRule type="cellIs" dxfId="7" priority="97" operator="between">
      <formula>0.949</formula>
      <formula>0.801</formula>
    </cfRule>
    <cfRule type="cellIs" dxfId="6" priority="98" operator="greaterThanOrEqual">
      <formula>0.95</formula>
    </cfRule>
  </conditionalFormatting>
  <conditionalFormatting sqref="BA263:BA273">
    <cfRule type="cellIs" dxfId="5" priority="93" operator="lessThanOrEqual">
      <formula>0.8</formula>
    </cfRule>
    <cfRule type="cellIs" dxfId="4" priority="94" operator="between">
      <formula>0.949</formula>
      <formula>0.801</formula>
    </cfRule>
    <cfRule type="cellIs" dxfId="3" priority="95" operator="greaterThanOrEqual">
      <formula>0.95</formula>
    </cfRule>
  </conditionalFormatting>
  <conditionalFormatting sqref="BA293:BA303">
    <cfRule type="cellIs" dxfId="2" priority="90" operator="lessThanOrEqual">
      <formula>0.8</formula>
    </cfRule>
    <cfRule type="cellIs" dxfId="1" priority="91" operator="between">
      <formula>0.949</formula>
      <formula>0.801</formula>
    </cfRule>
    <cfRule type="cellIs" dxfId="0" priority="92" operator="greaterThanOrEqual">
      <formula>0.95</formula>
    </cfRule>
  </conditionalFormatting>
  <dataValidations count="1">
    <dataValidation type="list" allowBlank="1" showInputMessage="1" showErrorMessage="1" sqref="W1:X1" xr:uid="{072DAAEE-48EB-40D4-B44B-5941F5908C60}">
      <formula1>$BC$8:$BN$8</formula1>
    </dataValidation>
  </dataValidations>
  <printOptions horizontalCentered="1"/>
  <pageMargins left="0.23622047244094491" right="0.23622047244094491" top="0.74803149606299213" bottom="0.74803149606299213" header="0.31496062992125984" footer="0.31496062992125984"/>
  <pageSetup paperSize="14" scale="43" fitToHeight="0" orientation="portrait" horizontalDpi="1200" verticalDpi="1200" r:id="rId1"/>
  <headerFooter>
    <oddFooter>&amp;R&amp;D&amp;T&amp;Z&amp;F&amp;D</oddFooter>
  </headerFooter>
  <rowBreaks count="9" manualBreakCount="9">
    <brk id="55" min="19" max="44" man="1"/>
    <brk id="109" min="19" max="44" man="1"/>
    <brk id="137" min="19" max="44" man="1"/>
    <brk id="161" min="19" max="44" man="1"/>
    <brk id="186" min="19" max="44" man="1"/>
    <brk id="212" min="19" max="44" man="1"/>
    <brk id="235" min="19" max="44" man="1"/>
    <brk id="258" min="19" max="44" man="1"/>
    <brk id="288" min="19" max="44" man="1"/>
  </rowBreaks>
  <colBreaks count="1" manualBreakCount="1">
    <brk id="19" max="277" man="1"/>
  </col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
    <tabColor theme="3" tint="0.79998168889431442"/>
    <pageSetUpPr fitToPage="1"/>
  </sheetPr>
  <dimension ref="B1:XFD115"/>
  <sheetViews>
    <sheetView showGridLines="0" showWhiteSpace="0" topLeftCell="A2" zoomScale="50" zoomScaleNormal="50" zoomScaleSheetLayoutView="55" zoomScalePageLayoutView="55" workbookViewId="0">
      <selection activeCell="F10" sqref="F10"/>
    </sheetView>
  </sheetViews>
  <sheetFormatPr baseColWidth="10" defaultColWidth="0.6640625" defaultRowHeight="23.4"/>
  <cols>
    <col min="1" max="2" width="2.44140625" customWidth="1"/>
    <col min="3" max="3" width="16.88671875" style="48" customWidth="1"/>
    <col min="4" max="4" width="11.44140625" style="16" customWidth="1"/>
    <col min="5" max="5" width="115" style="4" customWidth="1"/>
    <col min="6" max="6" width="23.44140625" style="3" customWidth="1"/>
    <col min="7" max="8" width="23.6640625" style="3" customWidth="1"/>
    <col min="9" max="9" width="23.44140625" style="3" customWidth="1"/>
    <col min="10" max="11" width="15.88671875" style="29" customWidth="1"/>
    <col min="12" max="12" width="2.44140625" style="7" customWidth="1"/>
    <col min="13" max="13" width="16.33203125" style="2" customWidth="1"/>
    <col min="14" max="28" width="16.33203125" customWidth="1"/>
    <col min="29" max="67" width="8" customWidth="1"/>
    <col min="16382" max="16382" width="11.44140625" hidden="1" customWidth="1"/>
    <col min="16384" max="16384" width="41" customWidth="1"/>
  </cols>
  <sheetData>
    <row r="1" spans="2:14" ht="24.75" customHeight="1">
      <c r="C1" s="46"/>
      <c r="D1" s="19"/>
      <c r="E1" s="20"/>
      <c r="F1" s="21"/>
      <c r="G1" s="21"/>
      <c r="H1" s="21"/>
      <c r="I1" s="21"/>
      <c r="J1" s="27"/>
      <c r="K1" s="27"/>
      <c r="L1" s="6"/>
    </row>
    <row r="2" spans="2:14" ht="20.25" customHeight="1">
      <c r="C2" s="653" t="s">
        <v>341</v>
      </c>
      <c r="D2" s="653"/>
      <c r="E2" s="653"/>
      <c r="F2" s="653"/>
      <c r="G2" s="653"/>
      <c r="H2" s="653"/>
      <c r="I2" s="653"/>
      <c r="J2" s="653"/>
      <c r="K2" s="653"/>
      <c r="L2" s="653"/>
    </row>
    <row r="3" spans="2:14" ht="15" customHeight="1">
      <c r="C3" s="653"/>
      <c r="D3" s="653"/>
      <c r="E3" s="653"/>
      <c r="F3" s="653"/>
      <c r="G3" s="653"/>
      <c r="H3" s="653"/>
      <c r="I3" s="653"/>
      <c r="J3" s="653"/>
      <c r="K3" s="653"/>
      <c r="L3" s="653"/>
    </row>
    <row r="4" spans="2:14" ht="15" customHeight="1">
      <c r="C4" s="653"/>
      <c r="D4" s="653"/>
      <c r="E4" s="653"/>
      <c r="F4" s="653"/>
      <c r="G4" s="653"/>
      <c r="H4" s="653"/>
      <c r="I4" s="653"/>
      <c r="J4" s="653"/>
      <c r="K4" s="653"/>
      <c r="L4" s="653"/>
    </row>
    <row r="5" spans="2:14" ht="15" customHeight="1">
      <c r="C5" s="653"/>
      <c r="D5" s="653"/>
      <c r="E5" s="653"/>
      <c r="F5" s="653"/>
      <c r="G5" s="653"/>
      <c r="H5" s="653"/>
      <c r="I5" s="653"/>
      <c r="J5" s="653"/>
      <c r="K5" s="653"/>
      <c r="L5" s="653"/>
    </row>
    <row r="6" spans="2:14" ht="9.75" customHeight="1">
      <c r="C6" s="46"/>
      <c r="D6" s="19"/>
      <c r="E6" s="20"/>
      <c r="F6" s="21"/>
      <c r="G6" s="21"/>
      <c r="H6" s="21"/>
      <c r="I6" s="21"/>
      <c r="J6" s="27"/>
      <c r="K6" s="27"/>
      <c r="L6" s="6"/>
    </row>
    <row r="7" spans="2:14" s="1" customFormat="1" ht="24.75" customHeight="1">
      <c r="B7" s="12"/>
      <c r="C7" s="643" t="s">
        <v>0</v>
      </c>
      <c r="D7" s="643" t="s">
        <v>1</v>
      </c>
      <c r="E7" s="643" t="s">
        <v>2</v>
      </c>
      <c r="F7" s="644" t="s">
        <v>3</v>
      </c>
      <c r="G7" s="644"/>
      <c r="H7" s="644"/>
      <c r="I7" s="644"/>
      <c r="J7" s="645" t="s">
        <v>4</v>
      </c>
      <c r="K7" s="645"/>
      <c r="L7" s="9" t="s">
        <v>5</v>
      </c>
      <c r="M7" s="18"/>
    </row>
    <row r="8" spans="2:14" s="1" customFormat="1" ht="80.25" customHeight="1">
      <c r="B8" s="12"/>
      <c r="C8" s="643"/>
      <c r="D8" s="643"/>
      <c r="E8" s="643"/>
      <c r="F8" s="24" t="s">
        <v>342</v>
      </c>
      <c r="G8" s="24" t="s">
        <v>56</v>
      </c>
      <c r="H8" s="24" t="s">
        <v>7</v>
      </c>
      <c r="I8" s="24" t="s">
        <v>8</v>
      </c>
      <c r="J8" s="28" t="s">
        <v>9</v>
      </c>
      <c r="K8" s="28" t="s">
        <v>10</v>
      </c>
      <c r="L8" s="8"/>
      <c r="M8" s="18"/>
    </row>
    <row r="9" spans="2:14" s="5" customFormat="1" ht="64.5" customHeight="1">
      <c r="B9" s="13"/>
      <c r="C9" s="647" t="s">
        <v>11</v>
      </c>
      <c r="D9" s="624" t="s">
        <v>12</v>
      </c>
      <c r="E9" s="54" t="s">
        <v>343</v>
      </c>
      <c r="F9" s="55">
        <v>409355.20455000002</v>
      </c>
      <c r="G9" s="55">
        <v>0</v>
      </c>
      <c r="H9" s="55">
        <v>0</v>
      </c>
      <c r="I9" s="58">
        <v>0</v>
      </c>
      <c r="J9" s="56">
        <v>0</v>
      </c>
      <c r="K9" s="56">
        <v>0</v>
      </c>
      <c r="L9" s="10"/>
      <c r="M9" s="26"/>
      <c r="N9" s="45"/>
    </row>
    <row r="10" spans="2:14" s="5" customFormat="1" ht="57" customHeight="1">
      <c r="B10" s="13"/>
      <c r="C10" s="647"/>
      <c r="D10" s="613"/>
      <c r="E10" s="45" t="s">
        <v>344</v>
      </c>
      <c r="F10" s="33">
        <v>70644.795450000005</v>
      </c>
      <c r="G10" s="33">
        <v>0</v>
      </c>
      <c r="H10" s="33">
        <v>0</v>
      </c>
      <c r="I10" s="38">
        <v>0</v>
      </c>
      <c r="J10" s="36">
        <v>0</v>
      </c>
      <c r="K10" s="36">
        <v>0</v>
      </c>
      <c r="L10" s="10"/>
      <c r="M10" s="26"/>
      <c r="N10" s="45"/>
    </row>
    <row r="11" spans="2:14" s="5" customFormat="1" ht="57.75" customHeight="1">
      <c r="B11" s="13"/>
      <c r="C11" s="647"/>
      <c r="D11" s="652"/>
      <c r="E11" s="61" t="s">
        <v>345</v>
      </c>
      <c r="F11" s="62">
        <v>47054</v>
      </c>
      <c r="G11" s="62">
        <v>0</v>
      </c>
      <c r="H11" s="62">
        <v>450.64039100000002</v>
      </c>
      <c r="I11" s="63">
        <v>0</v>
      </c>
      <c r="J11" s="64">
        <v>0.95770899604709481</v>
      </c>
      <c r="K11" s="64">
        <v>0</v>
      </c>
      <c r="L11" s="10"/>
      <c r="M11" s="26"/>
      <c r="N11" s="45"/>
    </row>
    <row r="12" spans="2:14" s="5" customFormat="1" ht="72" customHeight="1">
      <c r="B12" s="13"/>
      <c r="C12" s="647"/>
      <c r="D12" s="65" t="s">
        <v>15</v>
      </c>
      <c r="E12" s="66" t="s">
        <v>346</v>
      </c>
      <c r="F12" s="67">
        <v>9000</v>
      </c>
      <c r="G12" s="67">
        <v>0</v>
      </c>
      <c r="H12" s="67">
        <v>0</v>
      </c>
      <c r="I12" s="68">
        <v>0</v>
      </c>
      <c r="J12" s="69">
        <v>0</v>
      </c>
      <c r="K12" s="69">
        <v>0</v>
      </c>
      <c r="L12" s="10"/>
      <c r="M12" s="26"/>
      <c r="N12" s="45"/>
    </row>
    <row r="13" spans="2:14" s="5" customFormat="1" ht="59.25" customHeight="1">
      <c r="B13" s="13"/>
      <c r="C13" s="647"/>
      <c r="D13" s="613" t="s">
        <v>24</v>
      </c>
      <c r="E13" s="45" t="s">
        <v>347</v>
      </c>
      <c r="F13" s="33">
        <v>1200</v>
      </c>
      <c r="G13" s="33">
        <v>0</v>
      </c>
      <c r="H13" s="33">
        <v>0</v>
      </c>
      <c r="I13" s="33">
        <v>0</v>
      </c>
      <c r="J13" s="36">
        <v>0</v>
      </c>
      <c r="K13" s="36">
        <v>0</v>
      </c>
      <c r="L13" s="10"/>
      <c r="M13" s="26"/>
      <c r="N13" s="45"/>
    </row>
    <row r="14" spans="2:14" s="5" customFormat="1" ht="47.25" customHeight="1">
      <c r="B14" s="13"/>
      <c r="C14" s="647"/>
      <c r="D14" s="613"/>
      <c r="E14" s="45" t="s">
        <v>348</v>
      </c>
      <c r="F14" s="33">
        <v>4000</v>
      </c>
      <c r="G14" s="33">
        <v>0</v>
      </c>
      <c r="H14" s="33">
        <v>0</v>
      </c>
      <c r="I14" s="33">
        <v>0</v>
      </c>
      <c r="J14" s="36">
        <v>0</v>
      </c>
      <c r="K14" s="36">
        <v>0</v>
      </c>
      <c r="L14" s="10"/>
      <c r="M14" s="26"/>
      <c r="N14" s="45"/>
    </row>
    <row r="15" spans="2:14" s="5" customFormat="1" ht="46.8">
      <c r="B15" s="13"/>
      <c r="C15" s="648"/>
      <c r="D15" s="614"/>
      <c r="E15" s="50" t="s">
        <v>349</v>
      </c>
      <c r="F15" s="51">
        <v>11712</v>
      </c>
      <c r="G15" s="51">
        <v>0</v>
      </c>
      <c r="H15" s="51">
        <v>11097.49494</v>
      </c>
      <c r="I15" s="52">
        <v>0</v>
      </c>
      <c r="J15" s="53">
        <v>94.753201331967219</v>
      </c>
      <c r="K15" s="53">
        <v>0</v>
      </c>
      <c r="L15" s="10"/>
      <c r="M15" s="26"/>
      <c r="N15" s="45"/>
    </row>
    <row r="16" spans="2:14" s="5" customFormat="1" ht="60" customHeight="1">
      <c r="B16" s="13"/>
      <c r="C16" s="646" t="s">
        <v>350</v>
      </c>
      <c r="D16" s="624" t="s">
        <v>351</v>
      </c>
      <c r="E16" s="54" t="s">
        <v>352</v>
      </c>
      <c r="F16" s="55">
        <v>1744827.492541</v>
      </c>
      <c r="G16" s="55">
        <v>0</v>
      </c>
      <c r="H16" s="55">
        <v>0</v>
      </c>
      <c r="I16" s="55">
        <v>0</v>
      </c>
      <c r="J16" s="56">
        <v>0</v>
      </c>
      <c r="K16" s="56">
        <v>0</v>
      </c>
      <c r="L16" s="10"/>
      <c r="M16" s="26"/>
      <c r="N16" s="45"/>
    </row>
    <row r="17" spans="2:14" s="5" customFormat="1" ht="57.75" customHeight="1">
      <c r="B17" s="13"/>
      <c r="C17" s="647"/>
      <c r="D17" s="613"/>
      <c r="E17" s="45" t="s">
        <v>353</v>
      </c>
      <c r="F17" s="33">
        <v>127673</v>
      </c>
      <c r="G17" s="33">
        <v>0</v>
      </c>
      <c r="H17" s="33">
        <v>0</v>
      </c>
      <c r="I17" s="33">
        <v>0</v>
      </c>
      <c r="J17" s="36">
        <v>0</v>
      </c>
      <c r="K17" s="36">
        <v>0</v>
      </c>
      <c r="L17" s="10"/>
      <c r="M17" s="26"/>
      <c r="N17" s="45"/>
    </row>
    <row r="18" spans="2:14" s="5" customFormat="1" ht="41.25" customHeight="1">
      <c r="B18" s="13"/>
      <c r="C18" s="647"/>
      <c r="D18" s="617" t="s">
        <v>15</v>
      </c>
      <c r="E18" s="70" t="s">
        <v>354</v>
      </c>
      <c r="F18" s="71">
        <v>88312.718676999997</v>
      </c>
      <c r="G18" s="71">
        <v>0</v>
      </c>
      <c r="H18" s="71">
        <v>21522.301579430001</v>
      </c>
      <c r="I18" s="71">
        <v>0</v>
      </c>
      <c r="J18" s="72">
        <v>24.370557154000547</v>
      </c>
      <c r="K18" s="72">
        <v>0</v>
      </c>
      <c r="L18" s="10"/>
      <c r="M18" s="26"/>
      <c r="N18" s="45"/>
    </row>
    <row r="19" spans="2:14" s="5" customFormat="1" ht="49.5" customHeight="1">
      <c r="B19" s="13"/>
      <c r="C19" s="647"/>
      <c r="D19" s="613"/>
      <c r="E19" s="45" t="s">
        <v>355</v>
      </c>
      <c r="F19" s="33">
        <v>110230</v>
      </c>
      <c r="G19" s="33">
        <v>0</v>
      </c>
      <c r="H19" s="33">
        <v>54589.700861830002</v>
      </c>
      <c r="I19" s="33">
        <v>0</v>
      </c>
      <c r="J19" s="36">
        <v>49.523451748008711</v>
      </c>
      <c r="K19" s="36">
        <v>0</v>
      </c>
      <c r="L19" s="10"/>
      <c r="M19" s="26"/>
      <c r="N19" s="45"/>
    </row>
    <row r="20" spans="2:14" s="5" customFormat="1" ht="58.5" customHeight="1">
      <c r="B20" s="13"/>
      <c r="C20" s="647"/>
      <c r="D20" s="613"/>
      <c r="E20" s="45" t="s">
        <v>356</v>
      </c>
      <c r="F20" s="33">
        <v>135280</v>
      </c>
      <c r="G20" s="33">
        <v>0</v>
      </c>
      <c r="H20" s="33">
        <v>61719.746744399999</v>
      </c>
      <c r="I20" s="33">
        <v>0</v>
      </c>
      <c r="J20" s="36">
        <v>45.623703980189234</v>
      </c>
      <c r="K20" s="36">
        <v>0</v>
      </c>
      <c r="L20" s="10"/>
      <c r="M20" s="26"/>
      <c r="N20" s="45"/>
    </row>
    <row r="21" spans="2:14" s="5" customFormat="1" ht="69.75" customHeight="1">
      <c r="B21" s="13"/>
      <c r="C21" s="647"/>
      <c r="D21" s="615"/>
      <c r="E21" s="73" t="s">
        <v>357</v>
      </c>
      <c r="F21" s="74">
        <v>41294.008177999996</v>
      </c>
      <c r="G21" s="74">
        <v>0</v>
      </c>
      <c r="H21" s="74">
        <v>169.208213</v>
      </c>
      <c r="I21" s="75">
        <v>0</v>
      </c>
      <c r="J21" s="76">
        <v>0.40976456504444686</v>
      </c>
      <c r="K21" s="76">
        <v>0</v>
      </c>
      <c r="L21" s="10"/>
      <c r="M21" s="26"/>
      <c r="N21" s="45"/>
    </row>
    <row r="22" spans="2:14" s="5" customFormat="1" ht="45.75" customHeight="1">
      <c r="B22" s="13"/>
      <c r="C22" s="647"/>
      <c r="D22" s="613" t="s">
        <v>24</v>
      </c>
      <c r="E22" s="45" t="s">
        <v>358</v>
      </c>
      <c r="F22" s="33">
        <v>778</v>
      </c>
      <c r="G22" s="33">
        <v>0</v>
      </c>
      <c r="H22" s="33">
        <v>0</v>
      </c>
      <c r="I22" s="37">
        <v>0</v>
      </c>
      <c r="J22" s="36">
        <v>0</v>
      </c>
      <c r="K22" s="36">
        <v>0</v>
      </c>
      <c r="L22" s="10"/>
      <c r="M22" s="26"/>
      <c r="N22" s="45"/>
    </row>
    <row r="23" spans="2:14" s="5" customFormat="1" ht="79.5" customHeight="1">
      <c r="B23" s="13"/>
      <c r="C23" s="648"/>
      <c r="D23" s="614"/>
      <c r="E23" s="50" t="s">
        <v>359</v>
      </c>
      <c r="F23" s="51">
        <v>2123</v>
      </c>
      <c r="G23" s="51">
        <v>0</v>
      </c>
      <c r="H23" s="51">
        <v>418.36189899999999</v>
      </c>
      <c r="I23" s="57">
        <v>0</v>
      </c>
      <c r="J23" s="53">
        <v>19.706165756005653</v>
      </c>
      <c r="K23" s="53">
        <v>0</v>
      </c>
      <c r="L23" s="10"/>
      <c r="M23" s="26"/>
      <c r="N23" s="45"/>
    </row>
    <row r="24" spans="2:14" s="5" customFormat="1" ht="60" customHeight="1">
      <c r="B24" s="13"/>
      <c r="C24" s="646" t="s">
        <v>30</v>
      </c>
      <c r="D24" s="25"/>
      <c r="E24" s="54" t="s">
        <v>360</v>
      </c>
      <c r="F24" s="55">
        <v>5000</v>
      </c>
      <c r="G24" s="55">
        <v>0</v>
      </c>
      <c r="H24" s="55">
        <v>572.00215800000001</v>
      </c>
      <c r="I24" s="58">
        <v>0</v>
      </c>
      <c r="J24" s="56">
        <v>11.44004316</v>
      </c>
      <c r="K24" s="56">
        <v>0</v>
      </c>
      <c r="L24" s="10"/>
      <c r="M24" s="26"/>
      <c r="N24" s="45"/>
    </row>
    <row r="25" spans="2:14" s="5" customFormat="1" ht="45.75" customHeight="1">
      <c r="B25" s="13"/>
      <c r="C25" s="647"/>
      <c r="D25" s="23"/>
      <c r="E25" s="45" t="s">
        <v>361</v>
      </c>
      <c r="F25" s="33">
        <v>1000</v>
      </c>
      <c r="G25" s="33">
        <v>0</v>
      </c>
      <c r="H25" s="33">
        <v>0</v>
      </c>
      <c r="I25" s="38">
        <v>0</v>
      </c>
      <c r="J25" s="36">
        <v>0</v>
      </c>
      <c r="K25" s="36">
        <v>0</v>
      </c>
      <c r="L25" s="10"/>
      <c r="M25" s="26"/>
      <c r="N25" s="45"/>
    </row>
    <row r="26" spans="2:14" s="5" customFormat="1" ht="62.25" customHeight="1">
      <c r="B26" s="13"/>
      <c r="C26" s="647"/>
      <c r="D26" s="23"/>
      <c r="E26" s="45" t="s">
        <v>362</v>
      </c>
      <c r="F26" s="33">
        <v>1300</v>
      </c>
      <c r="G26" s="33">
        <v>0</v>
      </c>
      <c r="H26" s="33">
        <v>0</v>
      </c>
      <c r="I26" s="33">
        <v>0</v>
      </c>
      <c r="J26" s="36">
        <v>0</v>
      </c>
      <c r="K26" s="36">
        <v>0</v>
      </c>
      <c r="L26" s="10"/>
      <c r="M26" s="26"/>
      <c r="N26" s="45"/>
    </row>
    <row r="27" spans="2:14" s="5" customFormat="1" ht="43.5" customHeight="1">
      <c r="B27" s="13"/>
      <c r="C27" s="647"/>
      <c r="D27" s="23"/>
      <c r="E27" s="45" t="s">
        <v>363</v>
      </c>
      <c r="F27" s="33">
        <v>8000</v>
      </c>
      <c r="G27" s="33">
        <v>0</v>
      </c>
      <c r="H27" s="33">
        <v>0</v>
      </c>
      <c r="I27" s="38">
        <v>0</v>
      </c>
      <c r="J27" s="36">
        <v>0</v>
      </c>
      <c r="K27" s="36">
        <v>0</v>
      </c>
      <c r="L27" s="10"/>
      <c r="M27" s="26"/>
      <c r="N27" s="45"/>
    </row>
    <row r="28" spans="2:14" s="5" customFormat="1" ht="59.25" customHeight="1">
      <c r="B28" s="13"/>
      <c r="C28" s="647"/>
      <c r="D28" s="23"/>
      <c r="E28" s="45" t="s">
        <v>364</v>
      </c>
      <c r="F28" s="33">
        <v>4000</v>
      </c>
      <c r="G28" s="33">
        <v>0</v>
      </c>
      <c r="H28" s="33">
        <v>33.234667000000002</v>
      </c>
      <c r="I28" s="38">
        <v>0</v>
      </c>
      <c r="J28" s="36">
        <v>0.83086667500000011</v>
      </c>
      <c r="K28" s="36">
        <v>0</v>
      </c>
      <c r="L28" s="10"/>
      <c r="M28" s="26"/>
      <c r="N28" s="45"/>
    </row>
    <row r="29" spans="2:14" s="5" customFormat="1" ht="73.5" customHeight="1">
      <c r="B29" s="13"/>
      <c r="C29" s="647"/>
      <c r="D29" s="14"/>
      <c r="E29" s="45" t="s">
        <v>365</v>
      </c>
      <c r="F29" s="32">
        <v>4500</v>
      </c>
      <c r="G29" s="33">
        <v>0</v>
      </c>
      <c r="H29" s="32">
        <v>334.07703400000003</v>
      </c>
      <c r="I29" s="39">
        <v>0</v>
      </c>
      <c r="J29" s="36">
        <v>7.4239340888888892</v>
      </c>
      <c r="K29" s="36">
        <v>0</v>
      </c>
      <c r="L29" s="10"/>
      <c r="M29" s="26"/>
      <c r="N29" s="45"/>
    </row>
    <row r="30" spans="2:14" s="5" customFormat="1" ht="58.5" customHeight="1">
      <c r="B30" s="13"/>
      <c r="C30" s="647"/>
      <c r="D30" s="17"/>
      <c r="E30" s="45" t="s">
        <v>366</v>
      </c>
      <c r="F30" s="32">
        <v>2124</v>
      </c>
      <c r="G30" s="33">
        <v>0</v>
      </c>
      <c r="H30" s="32">
        <v>168.82880843000001</v>
      </c>
      <c r="I30" s="39">
        <v>0</v>
      </c>
      <c r="J30" s="36">
        <v>7.9486256322975528</v>
      </c>
      <c r="K30" s="36">
        <v>0</v>
      </c>
      <c r="L30" s="10"/>
      <c r="M30" s="26"/>
      <c r="N30" s="45"/>
    </row>
    <row r="31" spans="2:14" s="5" customFormat="1" ht="68.25" customHeight="1">
      <c r="B31" s="13"/>
      <c r="C31" s="648"/>
      <c r="D31" s="22"/>
      <c r="E31" s="50" t="s">
        <v>367</v>
      </c>
      <c r="F31" s="59">
        <v>30749.121289999999</v>
      </c>
      <c r="G31" s="51">
        <v>0</v>
      </c>
      <c r="H31" s="59">
        <v>914.96316899999999</v>
      </c>
      <c r="I31" s="60">
        <v>95.035692999999995</v>
      </c>
      <c r="J31" s="53">
        <v>2.9755750103257665</v>
      </c>
      <c r="K31" s="53">
        <v>0.30906799613459784</v>
      </c>
      <c r="L31" s="10"/>
      <c r="M31" s="26"/>
      <c r="N31" s="45"/>
    </row>
    <row r="32" spans="2:14" s="5" customFormat="1" ht="68.25" customHeight="1">
      <c r="B32" s="13"/>
      <c r="C32" s="649" t="s">
        <v>39</v>
      </c>
      <c r="D32" s="624"/>
      <c r="E32" s="54" t="s">
        <v>368</v>
      </c>
      <c r="F32" s="55">
        <v>1380</v>
      </c>
      <c r="G32" s="55">
        <v>0</v>
      </c>
      <c r="H32" s="55">
        <v>0</v>
      </c>
      <c r="I32" s="58">
        <v>0</v>
      </c>
      <c r="J32" s="56">
        <v>0</v>
      </c>
      <c r="K32" s="56">
        <v>0</v>
      </c>
      <c r="L32" s="10"/>
      <c r="M32" s="26"/>
      <c r="N32" s="45"/>
    </row>
    <row r="33" spans="2:14 16384:16384" s="5" customFormat="1" ht="46.5" customHeight="1">
      <c r="B33" s="13"/>
      <c r="C33" s="650"/>
      <c r="D33" s="613"/>
      <c r="E33" s="45" t="s">
        <v>369</v>
      </c>
      <c r="F33" s="33">
        <v>2611</v>
      </c>
      <c r="G33" s="33">
        <v>0</v>
      </c>
      <c r="H33" s="33">
        <v>2.8953229999999999</v>
      </c>
      <c r="I33" s="38">
        <v>0</v>
      </c>
      <c r="J33" s="36">
        <v>0.1108894293374186</v>
      </c>
      <c r="K33" s="36">
        <v>0</v>
      </c>
      <c r="L33" s="10"/>
      <c r="M33" s="26"/>
      <c r="N33" s="45"/>
    </row>
    <row r="34" spans="2:14 16384:16384" s="5" customFormat="1" ht="68.25" customHeight="1">
      <c r="B34" s="13"/>
      <c r="C34" s="650"/>
      <c r="D34" s="613"/>
      <c r="E34" s="45" t="s">
        <v>370</v>
      </c>
      <c r="F34" s="33">
        <v>3803</v>
      </c>
      <c r="G34" s="33">
        <v>0</v>
      </c>
      <c r="H34" s="33">
        <v>0</v>
      </c>
      <c r="I34" s="38">
        <v>0</v>
      </c>
      <c r="J34" s="36">
        <v>0</v>
      </c>
      <c r="K34" s="36">
        <v>0</v>
      </c>
      <c r="L34" s="10"/>
      <c r="M34" s="26"/>
      <c r="N34" s="45"/>
    </row>
    <row r="35" spans="2:14 16384:16384" s="5" customFormat="1" ht="71.25" customHeight="1">
      <c r="B35" s="13"/>
      <c r="C35" s="651"/>
      <c r="D35" s="614"/>
      <c r="E35" s="50" t="s">
        <v>371</v>
      </c>
      <c r="F35" s="51">
        <v>5560</v>
      </c>
      <c r="G35" s="51">
        <v>0</v>
      </c>
      <c r="H35" s="51">
        <v>687.22208699999999</v>
      </c>
      <c r="I35" s="52">
        <v>0</v>
      </c>
      <c r="J35" s="53">
        <v>12.360109478417266</v>
      </c>
      <c r="K35" s="53">
        <v>0</v>
      </c>
      <c r="L35" s="10"/>
      <c r="M35" s="26"/>
      <c r="N35" s="45"/>
    </row>
    <row r="36" spans="2:14 16384:16384" s="5" customFormat="1" ht="69.75" customHeight="1">
      <c r="B36" s="13"/>
      <c r="C36" s="647" t="s">
        <v>45</v>
      </c>
      <c r="D36" s="17"/>
      <c r="E36" s="45" t="s">
        <v>372</v>
      </c>
      <c r="F36" s="32">
        <v>3000</v>
      </c>
      <c r="G36" s="33">
        <v>0</v>
      </c>
      <c r="H36" s="32">
        <v>922.28961400000003</v>
      </c>
      <c r="I36" s="34">
        <v>0</v>
      </c>
      <c r="J36" s="35">
        <v>30.742987133333333</v>
      </c>
      <c r="K36" s="36">
        <v>0</v>
      </c>
      <c r="L36" s="10"/>
      <c r="M36" s="26"/>
      <c r="N36" s="45"/>
      <c r="XFD36" s="5">
        <f>+J36*100</f>
        <v>3074.2987133333331</v>
      </c>
    </row>
    <row r="37" spans="2:14 16384:16384" s="5" customFormat="1" ht="57" customHeight="1">
      <c r="B37" s="13"/>
      <c r="C37" s="647"/>
      <c r="D37" s="17"/>
      <c r="E37" s="45" t="s">
        <v>373</v>
      </c>
      <c r="F37" s="33">
        <v>1700</v>
      </c>
      <c r="G37" s="33">
        <v>0</v>
      </c>
      <c r="H37" s="33">
        <v>681.32861349999996</v>
      </c>
      <c r="I37" s="37">
        <v>0</v>
      </c>
      <c r="J37" s="36">
        <v>40.078153735294116</v>
      </c>
      <c r="K37" s="36">
        <v>0</v>
      </c>
      <c r="L37" s="10"/>
      <c r="M37" s="26"/>
      <c r="N37" s="45"/>
    </row>
    <row r="38" spans="2:14 16384:16384" s="5" customFormat="1" ht="50.25" customHeight="1">
      <c r="B38" s="13"/>
      <c r="C38" s="647"/>
      <c r="D38" s="17"/>
      <c r="E38" s="45" t="s">
        <v>374</v>
      </c>
      <c r="F38" s="32">
        <v>1965</v>
      </c>
      <c r="G38" s="33">
        <v>0</v>
      </c>
      <c r="H38" s="32">
        <v>365.08916599999998</v>
      </c>
      <c r="I38" s="34">
        <v>0</v>
      </c>
      <c r="J38" s="35">
        <v>18.579601323155217</v>
      </c>
      <c r="K38" s="36">
        <v>0</v>
      </c>
      <c r="L38" s="10"/>
      <c r="M38" s="26"/>
      <c r="N38" s="45"/>
    </row>
    <row r="39" spans="2:14 16384:16384" s="5" customFormat="1" ht="60.75" customHeight="1">
      <c r="B39" s="13"/>
      <c r="C39" s="647"/>
      <c r="D39" s="17"/>
      <c r="E39" s="45" t="s">
        <v>375</v>
      </c>
      <c r="F39" s="32">
        <v>458.92788000000002</v>
      </c>
      <c r="G39" s="33">
        <v>0</v>
      </c>
      <c r="H39" s="32">
        <v>0</v>
      </c>
      <c r="I39" s="34">
        <v>0</v>
      </c>
      <c r="J39" s="35">
        <v>0</v>
      </c>
      <c r="K39" s="36">
        <v>0</v>
      </c>
      <c r="L39" s="10"/>
      <c r="M39" s="26"/>
      <c r="N39" s="45"/>
    </row>
    <row r="40" spans="2:14 16384:16384" s="5" customFormat="1" ht="66" customHeight="1">
      <c r="B40" s="13"/>
      <c r="C40" s="647"/>
      <c r="D40" s="14"/>
      <c r="E40" s="45" t="s">
        <v>376</v>
      </c>
      <c r="F40" s="33">
        <v>1204</v>
      </c>
      <c r="G40" s="33">
        <v>0</v>
      </c>
      <c r="H40" s="33">
        <v>261.297167</v>
      </c>
      <c r="I40" s="37">
        <v>0</v>
      </c>
      <c r="J40" s="36">
        <v>21.702422508305649</v>
      </c>
      <c r="K40" s="36">
        <v>0</v>
      </c>
      <c r="L40" s="10"/>
      <c r="M40" s="26"/>
      <c r="N40" s="45"/>
    </row>
    <row r="41" spans="2:14 16384:16384" s="5" customFormat="1" ht="78.75" customHeight="1">
      <c r="B41" s="13"/>
      <c r="C41" s="647"/>
      <c r="D41" s="14"/>
      <c r="E41" s="45" t="s">
        <v>377</v>
      </c>
      <c r="F41" s="33">
        <v>2000</v>
      </c>
      <c r="G41" s="33">
        <v>0</v>
      </c>
      <c r="H41" s="33">
        <v>0</v>
      </c>
      <c r="I41" s="37">
        <v>0</v>
      </c>
      <c r="J41" s="36">
        <v>0</v>
      </c>
      <c r="K41" s="36">
        <v>0</v>
      </c>
      <c r="L41" s="10"/>
      <c r="M41" s="26"/>
      <c r="N41" s="45"/>
    </row>
    <row r="42" spans="2:14 16384:16384" s="5" customFormat="1" ht="51" customHeight="1">
      <c r="B42" s="13"/>
      <c r="C42" s="647"/>
      <c r="D42" s="14"/>
      <c r="E42" s="45" t="s">
        <v>378</v>
      </c>
      <c r="F42" s="33">
        <v>1150</v>
      </c>
      <c r="G42" s="33">
        <v>0</v>
      </c>
      <c r="H42" s="33">
        <v>57.317877000000003</v>
      </c>
      <c r="I42" s="37">
        <v>0</v>
      </c>
      <c r="J42" s="36">
        <v>4.9841632173913046</v>
      </c>
      <c r="K42" s="36">
        <v>0</v>
      </c>
      <c r="L42" s="10"/>
      <c r="M42" s="26"/>
      <c r="N42" s="45"/>
    </row>
    <row r="43" spans="2:14 16384:16384" s="5" customFormat="1" ht="87.75" customHeight="1">
      <c r="B43" s="13"/>
      <c r="C43" s="647"/>
      <c r="D43" s="23"/>
      <c r="E43" s="45" t="s">
        <v>379</v>
      </c>
      <c r="F43" s="33">
        <v>5004</v>
      </c>
      <c r="G43" s="33">
        <v>5004</v>
      </c>
      <c r="H43" s="33">
        <v>0</v>
      </c>
      <c r="I43" s="37">
        <v>0</v>
      </c>
      <c r="J43" s="36">
        <v>0</v>
      </c>
      <c r="K43" s="36">
        <v>0</v>
      </c>
      <c r="L43" s="10"/>
      <c r="M43" s="26"/>
      <c r="N43" s="45"/>
    </row>
    <row r="44" spans="2:14 16384:16384" s="5" customFormat="1" ht="58.5" customHeight="1">
      <c r="B44" s="13"/>
      <c r="C44" s="647"/>
      <c r="D44" s="17"/>
      <c r="E44" s="45" t="s">
        <v>380</v>
      </c>
      <c r="F44" s="33">
        <v>603</v>
      </c>
      <c r="G44" s="33">
        <v>0</v>
      </c>
      <c r="H44" s="33">
        <v>0</v>
      </c>
      <c r="I44" s="37">
        <v>0</v>
      </c>
      <c r="J44" s="36">
        <v>0</v>
      </c>
      <c r="K44" s="36">
        <v>0</v>
      </c>
      <c r="L44" s="10"/>
      <c r="M44" s="26"/>
      <c r="N44" s="45"/>
    </row>
    <row r="45" spans="2:14 16384:16384" s="1" customFormat="1">
      <c r="B45" s="12"/>
      <c r="C45" s="47"/>
      <c r="D45" s="15"/>
      <c r="E45" s="49" t="s">
        <v>381</v>
      </c>
      <c r="F45" s="30">
        <v>2890596.2685659998</v>
      </c>
      <c r="G45" s="30">
        <v>5004</v>
      </c>
      <c r="H45" s="30">
        <v>154968.00031259001</v>
      </c>
      <c r="I45" s="30">
        <v>95.035692999999995</v>
      </c>
      <c r="J45" s="31">
        <v>5.3611084328102425</v>
      </c>
      <c r="K45" s="31">
        <v>3.2877539500577291E-3</v>
      </c>
      <c r="L45" s="11"/>
      <c r="M45" s="26"/>
      <c r="N45" s="77"/>
    </row>
    <row r="46" spans="2:14 16384:16384" ht="16.5" customHeight="1">
      <c r="B46" s="12"/>
      <c r="E46" s="40"/>
      <c r="F46" s="41"/>
      <c r="G46" s="41"/>
      <c r="H46" s="41"/>
      <c r="I46" s="41"/>
      <c r="J46" s="42">
        <v>0</v>
      </c>
      <c r="K46" s="42">
        <v>0</v>
      </c>
      <c r="L46" s="11"/>
      <c r="M46" s="26"/>
      <c r="N46" s="40"/>
    </row>
    <row r="47" spans="2:14 16384:16384">
      <c r="B47" s="12"/>
      <c r="E47" s="40"/>
      <c r="F47" s="41"/>
      <c r="G47" s="41"/>
      <c r="H47" s="41"/>
      <c r="I47" s="41"/>
      <c r="J47" s="42">
        <v>0</v>
      </c>
      <c r="K47" s="42">
        <v>0</v>
      </c>
      <c r="L47" s="11"/>
      <c r="M47" s="26"/>
      <c r="N47" s="40"/>
    </row>
    <row r="48" spans="2:14 16384:16384" s="1" customFormat="1" ht="24.75" customHeight="1">
      <c r="B48" s="12"/>
      <c r="C48" s="643"/>
      <c r="D48" s="643"/>
      <c r="E48" s="643" t="s">
        <v>2</v>
      </c>
      <c r="F48" s="644" t="s">
        <v>3</v>
      </c>
      <c r="G48" s="644"/>
      <c r="H48" s="644"/>
      <c r="I48" s="644"/>
      <c r="J48" s="645" t="s">
        <v>4</v>
      </c>
      <c r="K48" s="645"/>
      <c r="L48" s="9" t="s">
        <v>5</v>
      </c>
      <c r="M48" s="18"/>
    </row>
    <row r="49" spans="2:14" s="1" customFormat="1" ht="80.25" customHeight="1">
      <c r="B49" s="12"/>
      <c r="C49" s="643"/>
      <c r="D49" s="643"/>
      <c r="E49" s="643"/>
      <c r="F49" s="24" t="s">
        <v>342</v>
      </c>
      <c r="G49" s="24" t="s">
        <v>56</v>
      </c>
      <c r="H49" s="24" t="s">
        <v>7</v>
      </c>
      <c r="I49" s="24" t="s">
        <v>8</v>
      </c>
      <c r="J49" s="28" t="s">
        <v>9</v>
      </c>
      <c r="K49" s="28" t="s">
        <v>10</v>
      </c>
      <c r="L49" s="8"/>
      <c r="M49" s="18"/>
    </row>
    <row r="50" spans="2:14" ht="68.25" customHeight="1">
      <c r="B50" s="12"/>
      <c r="C50" s="79"/>
      <c r="D50" s="23"/>
      <c r="E50" s="45" t="s">
        <v>382</v>
      </c>
      <c r="F50" s="33">
        <v>218750</v>
      </c>
      <c r="G50" s="33">
        <v>0</v>
      </c>
      <c r="H50" s="33">
        <v>4662.5813410000001</v>
      </c>
      <c r="I50" s="37">
        <v>0</v>
      </c>
      <c r="J50" s="36">
        <v>2.1314657558857144</v>
      </c>
      <c r="K50" s="36">
        <v>0</v>
      </c>
      <c r="L50" s="11"/>
      <c r="M50" s="26"/>
      <c r="N50" s="45"/>
    </row>
    <row r="51" spans="2:14" ht="68.25" customHeight="1">
      <c r="B51" s="12"/>
      <c r="C51" s="79"/>
      <c r="D51" s="23"/>
      <c r="E51" s="45" t="s">
        <v>383</v>
      </c>
      <c r="F51" s="33">
        <v>35000</v>
      </c>
      <c r="G51" s="33">
        <v>0</v>
      </c>
      <c r="H51" s="38">
        <v>4.0013430000000003</v>
      </c>
      <c r="I51" s="37">
        <v>0</v>
      </c>
      <c r="J51" s="36">
        <v>1.1432408571428573E-2</v>
      </c>
      <c r="K51" s="36">
        <v>0</v>
      </c>
      <c r="L51" s="11"/>
      <c r="M51" s="26"/>
      <c r="N51" s="45"/>
    </row>
    <row r="52" spans="2:14" ht="68.25" customHeight="1">
      <c r="B52" s="12"/>
      <c r="C52" s="79"/>
      <c r="D52" s="23"/>
      <c r="E52" s="45" t="s">
        <v>384</v>
      </c>
      <c r="F52" s="33">
        <v>18977.416938999999</v>
      </c>
      <c r="G52" s="33">
        <v>0</v>
      </c>
      <c r="H52" s="33">
        <v>0</v>
      </c>
      <c r="I52" s="37">
        <v>0</v>
      </c>
      <c r="J52" s="36">
        <v>0</v>
      </c>
      <c r="K52" s="36">
        <v>0</v>
      </c>
      <c r="L52" s="11"/>
      <c r="M52" s="26"/>
      <c r="N52" s="45"/>
    </row>
    <row r="53" spans="2:14" ht="68.25" customHeight="1">
      <c r="B53" s="12"/>
      <c r="C53" s="79"/>
      <c r="D53" s="23"/>
      <c r="E53" s="45" t="s">
        <v>385</v>
      </c>
      <c r="F53" s="33">
        <v>15000</v>
      </c>
      <c r="G53" s="33">
        <v>0</v>
      </c>
      <c r="H53" s="38">
        <v>0</v>
      </c>
      <c r="I53" s="37">
        <v>0</v>
      </c>
      <c r="J53" s="36">
        <v>0</v>
      </c>
      <c r="K53" s="36">
        <v>0</v>
      </c>
      <c r="L53" s="11"/>
      <c r="M53" s="26"/>
      <c r="N53" s="45"/>
    </row>
    <row r="54" spans="2:14" ht="68.25" customHeight="1">
      <c r="B54" s="12"/>
      <c r="C54" s="79"/>
      <c r="D54" s="23"/>
      <c r="E54" s="45" t="s">
        <v>386</v>
      </c>
      <c r="F54" s="33">
        <v>8438.6012859999992</v>
      </c>
      <c r="G54" s="33">
        <v>0</v>
      </c>
      <c r="H54" s="38">
        <v>616.70000000000005</v>
      </c>
      <c r="I54" s="37">
        <v>0</v>
      </c>
      <c r="J54" s="36">
        <v>7.3080831656678908</v>
      </c>
      <c r="K54" s="36">
        <v>0</v>
      </c>
      <c r="L54" s="11"/>
      <c r="M54" s="26"/>
      <c r="N54" s="45"/>
    </row>
    <row r="55" spans="2:14" s="1" customFormat="1">
      <c r="B55" s="12"/>
      <c r="C55" s="47"/>
      <c r="D55" s="15"/>
      <c r="E55" s="49" t="s">
        <v>62</v>
      </c>
      <c r="F55" s="30">
        <v>296166.01822500001</v>
      </c>
      <c r="G55" s="30">
        <v>0</v>
      </c>
      <c r="H55" s="30">
        <v>5283.2826839999998</v>
      </c>
      <c r="I55" s="30">
        <v>0</v>
      </c>
      <c r="J55" s="31">
        <v>1.7838922627464444</v>
      </c>
      <c r="K55" s="31">
        <v>0</v>
      </c>
      <c r="L55" s="11"/>
      <c r="M55" s="26"/>
      <c r="N55" s="77"/>
    </row>
    <row r="56" spans="2:14">
      <c r="B56" s="12"/>
      <c r="E56" s="40"/>
      <c r="F56" s="41"/>
      <c r="G56" s="41"/>
      <c r="H56" s="41"/>
      <c r="I56" s="41"/>
      <c r="J56" s="42">
        <v>0</v>
      </c>
      <c r="K56" s="42">
        <v>0</v>
      </c>
      <c r="L56" s="11"/>
      <c r="M56" s="26"/>
      <c r="N56" s="40"/>
    </row>
    <row r="57" spans="2:14">
      <c r="B57" s="12"/>
      <c r="E57" s="40"/>
      <c r="F57" s="41"/>
      <c r="G57" s="41"/>
      <c r="H57" s="41"/>
      <c r="I57" s="41"/>
      <c r="J57" s="42">
        <v>0</v>
      </c>
      <c r="K57" s="42">
        <v>0</v>
      </c>
      <c r="L57" s="11"/>
      <c r="M57" s="26"/>
      <c r="N57" s="40"/>
    </row>
    <row r="58" spans="2:14" s="1" customFormat="1" ht="24.75" customHeight="1">
      <c r="B58" s="12"/>
      <c r="C58" s="643"/>
      <c r="D58" s="643"/>
      <c r="E58" s="643" t="s">
        <v>2</v>
      </c>
      <c r="F58" s="644" t="s">
        <v>3</v>
      </c>
      <c r="G58" s="644"/>
      <c r="H58" s="644"/>
      <c r="I58" s="644"/>
      <c r="J58" s="645" t="s">
        <v>4</v>
      </c>
      <c r="K58" s="645"/>
      <c r="L58" s="9" t="s">
        <v>5</v>
      </c>
      <c r="M58" s="18"/>
    </row>
    <row r="59" spans="2:14" s="1" customFormat="1" ht="80.25" customHeight="1">
      <c r="B59" s="12"/>
      <c r="C59" s="643"/>
      <c r="D59" s="643"/>
      <c r="E59" s="643"/>
      <c r="F59" s="24" t="s">
        <v>342</v>
      </c>
      <c r="G59" s="24" t="s">
        <v>56</v>
      </c>
      <c r="H59" s="24" t="s">
        <v>7</v>
      </c>
      <c r="I59" s="24" t="s">
        <v>8</v>
      </c>
      <c r="J59" s="28" t="s">
        <v>9</v>
      </c>
      <c r="K59" s="28" t="s">
        <v>10</v>
      </c>
      <c r="L59" s="8"/>
      <c r="M59" s="18"/>
    </row>
    <row r="60" spans="2:14" ht="74.25" customHeight="1">
      <c r="B60" s="12"/>
      <c r="C60" s="79"/>
      <c r="D60" s="80"/>
      <c r="E60" s="45" t="s">
        <v>387</v>
      </c>
      <c r="F60" s="33">
        <v>17929</v>
      </c>
      <c r="G60" s="33">
        <v>0</v>
      </c>
      <c r="H60" s="38">
        <v>1517.8102140000001</v>
      </c>
      <c r="I60" s="37">
        <v>20.925348</v>
      </c>
      <c r="J60" s="36">
        <v>8.4656713369401526</v>
      </c>
      <c r="K60" s="36">
        <v>0.11671229851079257</v>
      </c>
      <c r="L60" s="11"/>
      <c r="M60" s="26"/>
      <c r="N60" s="45"/>
    </row>
    <row r="61" spans="2:14" ht="74.25" customHeight="1">
      <c r="B61" s="12"/>
      <c r="C61" s="79"/>
      <c r="D61" s="80"/>
      <c r="E61" s="45" t="s">
        <v>388</v>
      </c>
      <c r="F61" s="33">
        <v>10000</v>
      </c>
      <c r="G61" s="33">
        <v>0</v>
      </c>
      <c r="H61" s="38">
        <v>2569.322948</v>
      </c>
      <c r="I61" s="37">
        <v>62.107168000000001</v>
      </c>
      <c r="J61" s="36">
        <v>25.693229480000003</v>
      </c>
      <c r="K61" s="36">
        <v>0.62107168000000001</v>
      </c>
      <c r="L61" s="11"/>
      <c r="M61" s="26"/>
      <c r="N61" s="45"/>
    </row>
    <row r="62" spans="2:14" ht="74.25" customHeight="1">
      <c r="B62" s="12"/>
      <c r="C62" s="79"/>
      <c r="D62" s="80"/>
      <c r="E62" s="45" t="s">
        <v>389</v>
      </c>
      <c r="F62" s="33">
        <v>4928.7978919999996</v>
      </c>
      <c r="G62" s="33">
        <v>0</v>
      </c>
      <c r="H62" s="38">
        <v>930.12859600000002</v>
      </c>
      <c r="I62" s="37">
        <v>3.99</v>
      </c>
      <c r="J62" s="36">
        <v>18.871307291980965</v>
      </c>
      <c r="K62" s="36">
        <v>8.0952802030617346E-2</v>
      </c>
      <c r="L62" s="11"/>
      <c r="M62" s="26"/>
      <c r="N62" s="45"/>
    </row>
    <row r="63" spans="2:14" ht="74.25" customHeight="1">
      <c r="B63" s="12"/>
      <c r="C63" s="79"/>
      <c r="D63" s="80"/>
      <c r="E63" s="45" t="s">
        <v>390</v>
      </c>
      <c r="F63" s="33">
        <v>4654.5040250000002</v>
      </c>
      <c r="G63" s="33">
        <v>0</v>
      </c>
      <c r="H63" s="38">
        <v>0</v>
      </c>
      <c r="I63" s="37">
        <v>0</v>
      </c>
      <c r="J63" s="36">
        <v>0</v>
      </c>
      <c r="K63" s="36">
        <v>0</v>
      </c>
      <c r="L63" s="11"/>
      <c r="M63" s="26"/>
      <c r="N63" s="45"/>
    </row>
    <row r="64" spans="2:14" ht="74.25" customHeight="1">
      <c r="B64" s="12"/>
      <c r="C64" s="79"/>
      <c r="D64" s="80"/>
      <c r="E64" s="45" t="s">
        <v>391</v>
      </c>
      <c r="F64" s="33">
        <v>4300</v>
      </c>
      <c r="G64" s="33">
        <v>0</v>
      </c>
      <c r="H64" s="38">
        <v>0</v>
      </c>
      <c r="I64" s="37">
        <v>0</v>
      </c>
      <c r="J64" s="36">
        <v>0</v>
      </c>
      <c r="K64" s="36">
        <v>0</v>
      </c>
      <c r="L64" s="11"/>
      <c r="M64" s="26"/>
      <c r="N64" s="45"/>
    </row>
    <row r="65" spans="2:14" ht="74.25" customHeight="1">
      <c r="B65" s="12"/>
      <c r="C65" s="79"/>
      <c r="D65" s="80"/>
      <c r="E65" s="45" t="s">
        <v>392</v>
      </c>
      <c r="F65" s="33">
        <v>1600</v>
      </c>
      <c r="G65" s="33">
        <v>0</v>
      </c>
      <c r="H65" s="38">
        <v>1119.579</v>
      </c>
      <c r="I65" s="37">
        <v>9.0150000000000006</v>
      </c>
      <c r="J65" s="36">
        <v>69.973687499999997</v>
      </c>
      <c r="K65" s="36">
        <v>0.56343750000000004</v>
      </c>
      <c r="L65" s="11"/>
      <c r="M65" s="26"/>
      <c r="N65" s="45"/>
    </row>
    <row r="66" spans="2:14" ht="74.25" customHeight="1">
      <c r="B66" s="12"/>
      <c r="C66" s="79"/>
      <c r="D66" s="80"/>
      <c r="E66" s="45" t="s">
        <v>393</v>
      </c>
      <c r="F66" s="33">
        <v>1145</v>
      </c>
      <c r="G66" s="33">
        <v>0</v>
      </c>
      <c r="H66" s="38">
        <v>559.65799900000002</v>
      </c>
      <c r="I66" s="37">
        <v>11.417332999999999</v>
      </c>
      <c r="J66" s="36">
        <v>48.878427860262008</v>
      </c>
      <c r="K66" s="36">
        <v>0.99714698689956327</v>
      </c>
      <c r="L66" s="11"/>
      <c r="M66" s="26"/>
      <c r="N66" s="45"/>
    </row>
    <row r="67" spans="2:14" s="1" customFormat="1">
      <c r="B67" s="12"/>
      <c r="C67" s="47"/>
      <c r="D67" s="15"/>
      <c r="E67" s="49" t="s">
        <v>73</v>
      </c>
      <c r="F67" s="30">
        <v>44557.301917000004</v>
      </c>
      <c r="G67" s="30">
        <v>0</v>
      </c>
      <c r="H67" s="30">
        <v>6696.4987569999994</v>
      </c>
      <c r="I67" s="30">
        <v>107.454849</v>
      </c>
      <c r="J67" s="31">
        <v>15.02895927018659</v>
      </c>
      <c r="K67" s="31">
        <v>0.24116103169838166</v>
      </c>
      <c r="L67" s="11"/>
      <c r="M67" s="26"/>
      <c r="N67" s="77"/>
    </row>
    <row r="68" spans="2:14">
      <c r="B68" s="12"/>
      <c r="E68" s="40"/>
      <c r="F68" s="41"/>
      <c r="G68" s="41"/>
      <c r="H68" s="41"/>
      <c r="I68" s="41"/>
      <c r="J68" s="42">
        <v>0</v>
      </c>
      <c r="K68" s="42">
        <v>0</v>
      </c>
      <c r="L68" s="11"/>
      <c r="M68" s="26"/>
      <c r="N68" s="40"/>
    </row>
    <row r="69" spans="2:14">
      <c r="B69" s="12"/>
      <c r="E69" s="40"/>
      <c r="F69" s="41"/>
      <c r="G69" s="41"/>
      <c r="H69" s="41"/>
      <c r="I69" s="41"/>
      <c r="J69" s="42">
        <v>0</v>
      </c>
      <c r="K69" s="42">
        <v>0</v>
      </c>
      <c r="L69" s="11"/>
      <c r="M69" s="26"/>
      <c r="N69" s="40"/>
    </row>
    <row r="70" spans="2:14" s="1" customFormat="1" ht="24.75" customHeight="1">
      <c r="B70" s="12"/>
      <c r="C70" s="643"/>
      <c r="D70" s="643"/>
      <c r="E70" s="643" t="s">
        <v>2</v>
      </c>
      <c r="F70" s="644" t="s">
        <v>3</v>
      </c>
      <c r="G70" s="644"/>
      <c r="H70" s="644"/>
      <c r="I70" s="644"/>
      <c r="J70" s="645" t="s">
        <v>4</v>
      </c>
      <c r="K70" s="645"/>
      <c r="L70" s="9" t="s">
        <v>5</v>
      </c>
      <c r="M70" s="18"/>
    </row>
    <row r="71" spans="2:14" s="1" customFormat="1" ht="80.25" customHeight="1">
      <c r="B71" s="12"/>
      <c r="C71" s="643"/>
      <c r="D71" s="643"/>
      <c r="E71" s="643"/>
      <c r="F71" s="24" t="s">
        <v>342</v>
      </c>
      <c r="G71" s="24" t="s">
        <v>56</v>
      </c>
      <c r="H71" s="24" t="s">
        <v>7</v>
      </c>
      <c r="I71" s="24" t="s">
        <v>8</v>
      </c>
      <c r="J71" s="28" t="s">
        <v>9</v>
      </c>
      <c r="K71" s="28" t="s">
        <v>10</v>
      </c>
      <c r="L71" s="8"/>
      <c r="M71" s="18"/>
    </row>
    <row r="72" spans="2:14" ht="74.25" customHeight="1">
      <c r="B72" s="12"/>
      <c r="C72" s="79"/>
      <c r="D72" s="80"/>
      <c r="E72" s="45" t="s">
        <v>394</v>
      </c>
      <c r="F72" s="33">
        <v>9172.9962720000003</v>
      </c>
      <c r="G72" s="33">
        <v>9172.9962720000003</v>
      </c>
      <c r="H72" s="38">
        <v>0</v>
      </c>
      <c r="I72" s="37">
        <v>0</v>
      </c>
      <c r="J72" s="36">
        <v>0</v>
      </c>
      <c r="K72" s="36">
        <v>0</v>
      </c>
      <c r="L72" s="11"/>
      <c r="M72" s="26"/>
      <c r="N72" s="45"/>
    </row>
    <row r="73" spans="2:14" ht="74.25" customHeight="1">
      <c r="B73" s="12"/>
      <c r="C73" s="79"/>
      <c r="D73" s="80"/>
      <c r="E73" s="45" t="s">
        <v>395</v>
      </c>
      <c r="F73" s="33">
        <v>5790</v>
      </c>
      <c r="G73" s="33">
        <v>0</v>
      </c>
      <c r="H73" s="38">
        <v>145.883838</v>
      </c>
      <c r="I73" s="37">
        <v>0</v>
      </c>
      <c r="J73" s="36">
        <v>2.5195826943005182</v>
      </c>
      <c r="K73" s="36">
        <v>0</v>
      </c>
      <c r="L73" s="11"/>
      <c r="M73" s="26"/>
      <c r="N73" s="45"/>
    </row>
    <row r="74" spans="2:14" ht="74.25" customHeight="1">
      <c r="B74" s="12"/>
      <c r="C74" s="79"/>
      <c r="D74" s="80"/>
      <c r="E74" s="45" t="s">
        <v>396</v>
      </c>
      <c r="F74" s="33">
        <v>462</v>
      </c>
      <c r="G74" s="33">
        <v>0</v>
      </c>
      <c r="H74" s="38">
        <v>14.605869999999999</v>
      </c>
      <c r="I74" s="37">
        <v>0</v>
      </c>
      <c r="J74" s="36">
        <v>3.1614437229437229</v>
      </c>
      <c r="K74" s="36">
        <v>0</v>
      </c>
      <c r="L74" s="11"/>
      <c r="M74" s="26"/>
      <c r="N74" s="45"/>
    </row>
    <row r="75" spans="2:14" ht="74.25" customHeight="1">
      <c r="B75" s="12"/>
      <c r="C75" s="79"/>
      <c r="D75" s="80"/>
      <c r="E75" s="45" t="s">
        <v>397</v>
      </c>
      <c r="F75" s="33">
        <v>360</v>
      </c>
      <c r="G75" s="33">
        <v>0</v>
      </c>
      <c r="H75" s="38">
        <v>0</v>
      </c>
      <c r="I75" s="37">
        <v>0</v>
      </c>
      <c r="J75" s="36">
        <v>0</v>
      </c>
      <c r="K75" s="36">
        <v>0</v>
      </c>
      <c r="L75" s="11"/>
      <c r="M75" s="26"/>
      <c r="N75" s="45"/>
    </row>
    <row r="76" spans="2:14" s="1" customFormat="1">
      <c r="B76" s="12"/>
      <c r="C76" s="47"/>
      <c r="D76" s="15"/>
      <c r="E76" s="49" t="s">
        <v>77</v>
      </c>
      <c r="F76" s="30">
        <v>15784.996272</v>
      </c>
      <c r="G76" s="30">
        <v>9172.9962720000003</v>
      </c>
      <c r="H76" s="30">
        <v>160.48970800000001</v>
      </c>
      <c r="I76" s="30">
        <v>0</v>
      </c>
      <c r="J76" s="31">
        <v>1.0167231289416423</v>
      </c>
      <c r="K76" s="31">
        <v>0</v>
      </c>
      <c r="L76" s="11"/>
      <c r="M76" s="26"/>
      <c r="N76" s="77"/>
    </row>
    <row r="77" spans="2:14">
      <c r="B77" s="12"/>
      <c r="E77" s="40"/>
      <c r="F77" s="41"/>
      <c r="G77" s="41"/>
      <c r="H77" s="41"/>
      <c r="I77" s="41"/>
      <c r="J77" s="42">
        <v>0</v>
      </c>
      <c r="K77" s="42">
        <v>0</v>
      </c>
      <c r="L77" s="11"/>
      <c r="M77" s="26"/>
      <c r="N77" s="40"/>
    </row>
    <row r="78" spans="2:14" s="1" customFormat="1" ht="24.75" customHeight="1">
      <c r="B78" s="12"/>
      <c r="C78" s="643"/>
      <c r="D78" s="643"/>
      <c r="E78" s="643" t="s">
        <v>2</v>
      </c>
      <c r="F78" s="644" t="s">
        <v>3</v>
      </c>
      <c r="G78" s="644"/>
      <c r="H78" s="644"/>
      <c r="I78" s="644"/>
      <c r="J78" s="645" t="s">
        <v>4</v>
      </c>
      <c r="K78" s="645"/>
      <c r="L78" s="9" t="s">
        <v>5</v>
      </c>
      <c r="M78" s="18"/>
    </row>
    <row r="79" spans="2:14" s="1" customFormat="1" ht="80.25" customHeight="1">
      <c r="B79" s="12"/>
      <c r="C79" s="643"/>
      <c r="D79" s="643"/>
      <c r="E79" s="643"/>
      <c r="F79" s="24" t="s">
        <v>342</v>
      </c>
      <c r="G79" s="24" t="s">
        <v>56</v>
      </c>
      <c r="H79" s="24" t="s">
        <v>7</v>
      </c>
      <c r="I79" s="24" t="s">
        <v>8</v>
      </c>
      <c r="J79" s="28" t="s">
        <v>9</v>
      </c>
      <c r="K79" s="28" t="s">
        <v>10</v>
      </c>
      <c r="L79" s="8"/>
      <c r="M79" s="18"/>
    </row>
    <row r="80" spans="2:14" ht="74.25" customHeight="1">
      <c r="B80" s="12"/>
      <c r="C80" s="79"/>
      <c r="D80" s="80"/>
      <c r="E80" s="45" t="s">
        <v>398</v>
      </c>
      <c r="F80" s="33">
        <v>18647.225040000001</v>
      </c>
      <c r="G80" s="33">
        <v>0</v>
      </c>
      <c r="H80" s="38">
        <v>0</v>
      </c>
      <c r="I80" s="37">
        <v>0</v>
      </c>
      <c r="J80" s="36">
        <v>0</v>
      </c>
      <c r="K80" s="36">
        <v>0</v>
      </c>
      <c r="L80" s="11"/>
      <c r="M80" s="26"/>
      <c r="N80" s="45"/>
    </row>
    <row r="81" spans="2:14" ht="74.25" customHeight="1">
      <c r="B81" s="12"/>
      <c r="C81" s="79"/>
      <c r="D81" s="80"/>
      <c r="E81" s="45" t="s">
        <v>399</v>
      </c>
      <c r="F81" s="33">
        <v>12529.84627</v>
      </c>
      <c r="G81" s="33">
        <v>0</v>
      </c>
      <c r="H81" s="38">
        <v>0</v>
      </c>
      <c r="I81" s="37">
        <v>0</v>
      </c>
      <c r="J81" s="36">
        <v>0</v>
      </c>
      <c r="K81" s="36">
        <v>0</v>
      </c>
      <c r="L81" s="11"/>
      <c r="M81" s="26"/>
      <c r="N81" s="45"/>
    </row>
    <row r="82" spans="2:14" ht="74.25" customHeight="1">
      <c r="B82" s="12"/>
      <c r="C82" s="79"/>
      <c r="D82" s="80"/>
      <c r="E82" s="45" t="s">
        <v>400</v>
      </c>
      <c r="F82" s="33">
        <v>2242.8020000000001</v>
      </c>
      <c r="G82" s="33"/>
      <c r="H82" s="38">
        <v>0</v>
      </c>
      <c r="I82" s="37">
        <v>0</v>
      </c>
      <c r="J82" s="36">
        <v>0</v>
      </c>
      <c r="K82" s="36">
        <v>0</v>
      </c>
      <c r="L82" s="11"/>
      <c r="M82" s="26"/>
      <c r="N82" s="45"/>
    </row>
    <row r="83" spans="2:14" ht="74.25" customHeight="1">
      <c r="B83" s="12"/>
      <c r="C83" s="79"/>
      <c r="D83" s="80"/>
      <c r="E83" s="45" t="s">
        <v>401</v>
      </c>
      <c r="F83" s="33">
        <v>1455.3</v>
      </c>
      <c r="G83" s="33">
        <v>0</v>
      </c>
      <c r="H83" s="38">
        <v>0</v>
      </c>
      <c r="I83" s="37">
        <v>0</v>
      </c>
      <c r="J83" s="36">
        <v>0</v>
      </c>
      <c r="K83" s="36">
        <v>0</v>
      </c>
      <c r="L83" s="11"/>
      <c r="M83" s="26"/>
      <c r="N83" s="45"/>
    </row>
    <row r="84" spans="2:14" ht="74.25" customHeight="1">
      <c r="B84" s="12"/>
      <c r="C84" s="79"/>
      <c r="D84" s="80"/>
      <c r="E84" s="45" t="s">
        <v>402</v>
      </c>
      <c r="F84" s="33">
        <v>986.58483999999999</v>
      </c>
      <c r="G84" s="33">
        <v>0</v>
      </c>
      <c r="H84" s="38">
        <v>0</v>
      </c>
      <c r="I84" s="37">
        <v>0</v>
      </c>
      <c r="J84" s="36">
        <v>0</v>
      </c>
      <c r="K84" s="36">
        <v>0</v>
      </c>
      <c r="L84" s="11"/>
      <c r="M84" s="26"/>
      <c r="N84" s="45"/>
    </row>
    <row r="85" spans="2:14" ht="74.25" customHeight="1">
      <c r="B85" s="12"/>
      <c r="C85" s="79"/>
      <c r="D85" s="80"/>
      <c r="E85" s="45" t="s">
        <v>403</v>
      </c>
      <c r="F85" s="33">
        <v>976.67821100000003</v>
      </c>
      <c r="G85" s="33">
        <v>0</v>
      </c>
      <c r="H85" s="38">
        <v>0</v>
      </c>
      <c r="I85" s="37">
        <v>0</v>
      </c>
      <c r="J85" s="36">
        <v>0</v>
      </c>
      <c r="K85" s="36">
        <v>0</v>
      </c>
      <c r="L85" s="11"/>
      <c r="M85" s="26"/>
      <c r="N85" s="45"/>
    </row>
    <row r="86" spans="2:14" ht="74.25" customHeight="1">
      <c r="B86" s="12"/>
      <c r="C86" s="79"/>
      <c r="D86" s="80"/>
      <c r="E86" s="45" t="s">
        <v>404</v>
      </c>
      <c r="F86" s="33">
        <v>515</v>
      </c>
      <c r="G86" s="33">
        <v>0</v>
      </c>
      <c r="H86" s="38">
        <v>0</v>
      </c>
      <c r="I86" s="37">
        <v>0</v>
      </c>
      <c r="J86" s="36">
        <v>0</v>
      </c>
      <c r="K86" s="36">
        <v>0</v>
      </c>
      <c r="L86" s="11"/>
      <c r="M86" s="26"/>
      <c r="N86" s="45"/>
    </row>
    <row r="87" spans="2:14" s="1" customFormat="1">
      <c r="B87" s="12"/>
      <c r="C87" s="47"/>
      <c r="D87" s="15"/>
      <c r="E87" s="49" t="s">
        <v>81</v>
      </c>
      <c r="F87" s="30">
        <v>37353.436361000007</v>
      </c>
      <c r="G87" s="30">
        <v>0</v>
      </c>
      <c r="H87" s="30">
        <v>0</v>
      </c>
      <c r="I87" s="30">
        <v>0</v>
      </c>
      <c r="J87" s="31">
        <v>0</v>
      </c>
      <c r="K87" s="31">
        <v>0</v>
      </c>
      <c r="L87" s="11"/>
      <c r="M87" s="26"/>
      <c r="N87" s="77"/>
    </row>
    <row r="88" spans="2:14">
      <c r="B88" s="12"/>
      <c r="E88" s="40"/>
      <c r="F88" s="41"/>
      <c r="G88" s="41"/>
      <c r="H88" s="41"/>
      <c r="I88" s="41"/>
      <c r="J88" s="42">
        <v>0</v>
      </c>
      <c r="K88" s="42">
        <v>0</v>
      </c>
      <c r="L88" s="11"/>
      <c r="M88" s="26"/>
      <c r="N88" s="40"/>
    </row>
    <row r="89" spans="2:14">
      <c r="B89" s="12"/>
      <c r="E89" s="40"/>
      <c r="F89" s="41"/>
      <c r="G89" s="41"/>
      <c r="H89" s="41"/>
      <c r="I89" s="41"/>
      <c r="J89" s="42">
        <v>0</v>
      </c>
      <c r="K89" s="42">
        <v>0</v>
      </c>
      <c r="L89" s="11"/>
      <c r="M89" s="26"/>
      <c r="N89" s="40"/>
    </row>
    <row r="90" spans="2:14" s="1" customFormat="1" ht="24.75" customHeight="1">
      <c r="B90" s="12"/>
      <c r="C90" s="643"/>
      <c r="D90" s="643"/>
      <c r="E90" s="643" t="s">
        <v>2</v>
      </c>
      <c r="F90" s="644" t="s">
        <v>3</v>
      </c>
      <c r="G90" s="644"/>
      <c r="H90" s="644"/>
      <c r="I90" s="644"/>
      <c r="J90" s="645" t="s">
        <v>4</v>
      </c>
      <c r="K90" s="645"/>
      <c r="L90" s="9" t="s">
        <v>5</v>
      </c>
      <c r="M90" s="18"/>
    </row>
    <row r="91" spans="2:14" s="1" customFormat="1" ht="80.25" customHeight="1">
      <c r="B91" s="12"/>
      <c r="C91" s="643"/>
      <c r="D91" s="643"/>
      <c r="E91" s="643"/>
      <c r="F91" s="24" t="s">
        <v>342</v>
      </c>
      <c r="G91" s="24" t="s">
        <v>56</v>
      </c>
      <c r="H91" s="24" t="s">
        <v>7</v>
      </c>
      <c r="I91" s="24" t="s">
        <v>8</v>
      </c>
      <c r="J91" s="28" t="s">
        <v>9</v>
      </c>
      <c r="K91" s="28" t="s">
        <v>10</v>
      </c>
      <c r="L91" s="8"/>
      <c r="M91" s="18"/>
    </row>
    <row r="92" spans="2:14" ht="80.25" customHeight="1">
      <c r="B92" s="12"/>
      <c r="C92" s="79"/>
      <c r="D92" s="80"/>
      <c r="E92" s="45" t="s">
        <v>405</v>
      </c>
      <c r="F92" s="33">
        <v>5779.3662000000004</v>
      </c>
      <c r="G92" s="33">
        <v>0</v>
      </c>
      <c r="H92" s="38">
        <v>0</v>
      </c>
      <c r="I92" s="37">
        <v>0</v>
      </c>
      <c r="J92" s="36">
        <v>0</v>
      </c>
      <c r="K92" s="36">
        <v>0</v>
      </c>
      <c r="L92" s="11"/>
      <c r="M92" s="26"/>
      <c r="N92" s="45"/>
    </row>
    <row r="93" spans="2:14" ht="80.25" customHeight="1">
      <c r="B93" s="12"/>
      <c r="C93" s="79"/>
      <c r="D93" s="80"/>
      <c r="E93" s="45" t="s">
        <v>406</v>
      </c>
      <c r="F93" s="33">
        <v>2779</v>
      </c>
      <c r="G93" s="33">
        <v>0</v>
      </c>
      <c r="H93" s="38">
        <v>0</v>
      </c>
      <c r="I93" s="37">
        <v>0</v>
      </c>
      <c r="J93" s="36">
        <v>0</v>
      </c>
      <c r="K93" s="36">
        <v>0</v>
      </c>
      <c r="L93" s="11"/>
      <c r="M93" s="26"/>
      <c r="N93" s="45"/>
    </row>
    <row r="94" spans="2:14" ht="80.25" customHeight="1">
      <c r="B94" s="12"/>
      <c r="C94" s="79"/>
      <c r="D94" s="80"/>
      <c r="E94" s="45" t="s">
        <v>407</v>
      </c>
      <c r="F94" s="33">
        <v>2220</v>
      </c>
      <c r="G94" s="33">
        <v>0</v>
      </c>
      <c r="H94" s="38">
        <v>0</v>
      </c>
      <c r="I94" s="37">
        <v>0</v>
      </c>
      <c r="J94" s="36">
        <v>0</v>
      </c>
      <c r="K94" s="36">
        <v>0</v>
      </c>
      <c r="L94" s="11"/>
      <c r="M94" s="26"/>
      <c r="N94" s="45"/>
    </row>
    <row r="95" spans="2:14" ht="80.25" customHeight="1">
      <c r="B95" s="12"/>
      <c r="C95" s="79"/>
      <c r="D95" s="80"/>
      <c r="E95" s="45" t="s">
        <v>408</v>
      </c>
      <c r="F95" s="33">
        <v>2127.8000000000002</v>
      </c>
      <c r="G95" s="33">
        <v>0</v>
      </c>
      <c r="H95" s="38">
        <v>0</v>
      </c>
      <c r="I95" s="37">
        <v>0</v>
      </c>
      <c r="J95" s="36">
        <v>0</v>
      </c>
      <c r="K95" s="36">
        <v>0</v>
      </c>
      <c r="L95" s="11"/>
      <c r="M95" s="26"/>
      <c r="N95" s="45"/>
    </row>
    <row r="96" spans="2:14" ht="80.25" customHeight="1">
      <c r="B96" s="12"/>
      <c r="C96" s="79"/>
      <c r="D96" s="80"/>
      <c r="E96" s="45" t="s">
        <v>409</v>
      </c>
      <c r="F96" s="33">
        <v>1646</v>
      </c>
      <c r="G96" s="33">
        <v>0</v>
      </c>
      <c r="H96" s="38">
        <v>0</v>
      </c>
      <c r="I96" s="37">
        <v>0</v>
      </c>
      <c r="J96" s="36">
        <v>0</v>
      </c>
      <c r="K96" s="36">
        <v>0</v>
      </c>
      <c r="L96" s="11"/>
      <c r="M96" s="26"/>
      <c r="N96" s="45"/>
    </row>
    <row r="97" spans="2:14" ht="80.25" customHeight="1">
      <c r="B97" s="12"/>
      <c r="C97" s="79"/>
      <c r="D97" s="80"/>
      <c r="E97" s="45" t="s">
        <v>410</v>
      </c>
      <c r="F97" s="33">
        <v>1201</v>
      </c>
      <c r="G97" s="33">
        <v>0</v>
      </c>
      <c r="H97" s="38">
        <v>55.438827000000003</v>
      </c>
      <c r="I97" s="37">
        <v>0</v>
      </c>
      <c r="J97" s="36">
        <v>4.616055537052457</v>
      </c>
      <c r="K97" s="36">
        <v>0</v>
      </c>
      <c r="L97" s="11"/>
      <c r="M97" s="26"/>
      <c r="N97" s="45"/>
    </row>
    <row r="98" spans="2:14" ht="80.25" customHeight="1">
      <c r="B98" s="12"/>
      <c r="C98" s="79"/>
      <c r="D98" s="80"/>
      <c r="E98" s="45" t="s">
        <v>411</v>
      </c>
      <c r="F98" s="33">
        <v>704.48599899999999</v>
      </c>
      <c r="G98" s="33">
        <v>0</v>
      </c>
      <c r="H98" s="38">
        <v>442.350818</v>
      </c>
      <c r="I98" s="37">
        <v>0</v>
      </c>
      <c r="J98" s="36">
        <v>62.790576197100542</v>
      </c>
      <c r="K98" s="36">
        <v>0</v>
      </c>
      <c r="L98" s="11"/>
      <c r="M98" s="26"/>
      <c r="N98" s="45"/>
    </row>
    <row r="99" spans="2:14" ht="80.25" customHeight="1">
      <c r="B99" s="12"/>
      <c r="C99" s="79"/>
      <c r="D99" s="80"/>
      <c r="E99" s="45" t="s">
        <v>412</v>
      </c>
      <c r="F99" s="33">
        <v>548</v>
      </c>
      <c r="G99" s="33">
        <v>0</v>
      </c>
      <c r="H99" s="38">
        <v>0</v>
      </c>
      <c r="I99" s="37">
        <v>0</v>
      </c>
      <c r="J99" s="36">
        <v>0</v>
      </c>
      <c r="K99" s="36">
        <v>0</v>
      </c>
      <c r="L99" s="11"/>
      <c r="M99" s="26"/>
      <c r="N99" s="78"/>
    </row>
    <row r="100" spans="2:14" ht="80.25" customHeight="1">
      <c r="B100" s="12"/>
      <c r="C100" s="79"/>
      <c r="D100" s="80"/>
      <c r="E100" s="45" t="s">
        <v>413</v>
      </c>
      <c r="F100" s="33">
        <v>186</v>
      </c>
      <c r="G100" s="33">
        <v>0</v>
      </c>
      <c r="H100" s="38">
        <v>0</v>
      </c>
      <c r="I100" s="37">
        <v>0</v>
      </c>
      <c r="J100" s="36">
        <v>0</v>
      </c>
      <c r="K100" s="36">
        <v>0</v>
      </c>
      <c r="L100" s="11"/>
      <c r="M100" s="26"/>
      <c r="N100" s="45"/>
    </row>
    <row r="101" spans="2:14" s="1" customFormat="1">
      <c r="B101" s="12"/>
      <c r="C101" s="47"/>
      <c r="D101" s="15"/>
      <c r="E101" s="49" t="s">
        <v>92</v>
      </c>
      <c r="F101" s="30">
        <v>17191.652199</v>
      </c>
      <c r="G101" s="30">
        <v>0</v>
      </c>
      <c r="H101" s="30">
        <v>497.78964500000001</v>
      </c>
      <c r="I101" s="30">
        <v>0</v>
      </c>
      <c r="J101" s="31">
        <v>2.8955311522004576</v>
      </c>
      <c r="K101" s="31">
        <v>0</v>
      </c>
      <c r="L101" s="11"/>
      <c r="M101" s="26"/>
      <c r="N101" s="77"/>
    </row>
    <row r="102" spans="2:14">
      <c r="B102" s="12"/>
      <c r="F102" s="43"/>
      <c r="G102" s="43"/>
      <c r="H102" s="43"/>
      <c r="I102" s="43"/>
      <c r="J102" s="44">
        <v>0</v>
      </c>
      <c r="K102" s="44">
        <v>0</v>
      </c>
      <c r="L102" s="11"/>
      <c r="M102" s="26"/>
      <c r="N102" s="4"/>
    </row>
    <row r="103" spans="2:14">
      <c r="B103" s="12"/>
      <c r="F103" s="43"/>
      <c r="G103" s="43"/>
      <c r="H103" s="43"/>
      <c r="I103" s="43"/>
      <c r="J103" s="44">
        <v>0</v>
      </c>
      <c r="K103" s="44">
        <v>0</v>
      </c>
      <c r="L103" s="11"/>
      <c r="M103" s="26"/>
      <c r="N103" s="4"/>
    </row>
    <row r="104" spans="2:14">
      <c r="B104" s="12"/>
      <c r="F104" s="43"/>
      <c r="G104" s="43"/>
      <c r="H104" s="43"/>
      <c r="I104" s="43"/>
      <c r="J104" s="44">
        <v>0</v>
      </c>
      <c r="K104" s="44">
        <v>0</v>
      </c>
      <c r="L104" s="11"/>
      <c r="M104" s="26"/>
      <c r="N104" s="4"/>
    </row>
    <row r="105" spans="2:14" s="1" customFormat="1" ht="24.75" customHeight="1">
      <c r="B105" s="12"/>
      <c r="C105" s="643"/>
      <c r="D105" s="643"/>
      <c r="E105" s="643" t="s">
        <v>2</v>
      </c>
      <c r="F105" s="644" t="s">
        <v>3</v>
      </c>
      <c r="G105" s="644"/>
      <c r="H105" s="644"/>
      <c r="I105" s="644"/>
      <c r="J105" s="645" t="s">
        <v>4</v>
      </c>
      <c r="K105" s="645"/>
      <c r="L105" s="9" t="s">
        <v>5</v>
      </c>
      <c r="M105" s="18"/>
    </row>
    <row r="106" spans="2:14" s="1" customFormat="1" ht="80.25" customHeight="1">
      <c r="B106" s="12"/>
      <c r="C106" s="643"/>
      <c r="D106" s="643"/>
      <c r="E106" s="643"/>
      <c r="F106" s="24" t="s">
        <v>342</v>
      </c>
      <c r="G106" s="24" t="s">
        <v>56</v>
      </c>
      <c r="H106" s="24" t="s">
        <v>7</v>
      </c>
      <c r="I106" s="24" t="s">
        <v>8</v>
      </c>
      <c r="J106" s="28" t="s">
        <v>9</v>
      </c>
      <c r="K106" s="28" t="s">
        <v>10</v>
      </c>
      <c r="L106" s="8"/>
      <c r="M106" s="18"/>
    </row>
    <row r="107" spans="2:14" ht="55.5" customHeight="1">
      <c r="B107" s="12"/>
      <c r="C107" s="79"/>
      <c r="D107" s="80"/>
      <c r="E107" s="45" t="s">
        <v>414</v>
      </c>
      <c r="F107" s="33">
        <v>5274.6293349999996</v>
      </c>
      <c r="G107" s="33">
        <v>0</v>
      </c>
      <c r="H107" s="38">
        <v>282.81566500000002</v>
      </c>
      <c r="I107" s="37">
        <v>0</v>
      </c>
      <c r="J107" s="36">
        <v>5.3618111726518132</v>
      </c>
      <c r="K107" s="36">
        <v>0</v>
      </c>
      <c r="L107" s="11"/>
      <c r="M107" s="26"/>
      <c r="N107" s="45"/>
    </row>
    <row r="108" spans="2:14" ht="55.5" customHeight="1">
      <c r="B108" s="12"/>
      <c r="C108" s="79"/>
      <c r="D108" s="80"/>
      <c r="E108" s="45" t="s">
        <v>415</v>
      </c>
      <c r="F108" s="33">
        <v>4588.8999999999996</v>
      </c>
      <c r="G108" s="33">
        <v>4588.8999999999996</v>
      </c>
      <c r="H108" s="38">
        <v>0</v>
      </c>
      <c r="I108" s="37">
        <v>0</v>
      </c>
      <c r="J108" s="36">
        <v>0</v>
      </c>
      <c r="K108" s="36">
        <v>0</v>
      </c>
      <c r="L108" s="11"/>
      <c r="M108" s="26"/>
      <c r="N108" s="45"/>
    </row>
    <row r="109" spans="2:14" ht="55.5" customHeight="1">
      <c r="B109" s="12"/>
      <c r="C109" s="79"/>
      <c r="D109" s="80"/>
      <c r="E109" s="45" t="s">
        <v>416</v>
      </c>
      <c r="F109" s="33">
        <v>3628</v>
      </c>
      <c r="G109" s="33">
        <v>0</v>
      </c>
      <c r="H109" s="38">
        <v>0</v>
      </c>
      <c r="I109" s="37">
        <v>0</v>
      </c>
      <c r="J109" s="36">
        <v>0</v>
      </c>
      <c r="K109" s="36">
        <v>0</v>
      </c>
      <c r="L109" s="11"/>
      <c r="M109" s="26"/>
      <c r="N109" s="45"/>
    </row>
    <row r="110" spans="2:14" ht="55.5" customHeight="1">
      <c r="B110" s="12"/>
      <c r="C110" s="79"/>
      <c r="D110" s="80"/>
      <c r="E110" s="45" t="s">
        <v>417</v>
      </c>
      <c r="F110" s="33">
        <v>2410</v>
      </c>
      <c r="G110" s="33">
        <v>2410</v>
      </c>
      <c r="H110" s="38">
        <v>0</v>
      </c>
      <c r="I110" s="37">
        <v>0</v>
      </c>
      <c r="J110" s="36">
        <v>0</v>
      </c>
      <c r="K110" s="36">
        <v>0</v>
      </c>
      <c r="L110" s="11"/>
      <c r="M110" s="26"/>
      <c r="N110" s="45"/>
    </row>
    <row r="111" spans="2:14" ht="55.5" customHeight="1">
      <c r="B111" s="12"/>
      <c r="C111" s="79"/>
      <c r="D111" s="80"/>
      <c r="E111" s="45" t="s">
        <v>418</v>
      </c>
      <c r="F111" s="33">
        <v>2153.627</v>
      </c>
      <c r="G111" s="33">
        <v>0</v>
      </c>
      <c r="H111" s="38">
        <v>0</v>
      </c>
      <c r="I111" s="37">
        <v>0</v>
      </c>
      <c r="J111" s="36">
        <v>0</v>
      </c>
      <c r="K111" s="36">
        <v>0</v>
      </c>
      <c r="L111" s="11"/>
      <c r="M111" s="26"/>
      <c r="N111" s="45"/>
    </row>
    <row r="112" spans="2:14" ht="55.5" customHeight="1">
      <c r="B112" s="12"/>
      <c r="C112" s="79"/>
      <c r="D112" s="80"/>
      <c r="E112" s="45" t="s">
        <v>419</v>
      </c>
      <c r="F112" s="33">
        <v>2035</v>
      </c>
      <c r="G112" s="33">
        <v>0</v>
      </c>
      <c r="H112" s="38">
        <v>0</v>
      </c>
      <c r="I112" s="37">
        <v>0</v>
      </c>
      <c r="J112" s="36">
        <v>0</v>
      </c>
      <c r="K112" s="36">
        <v>0</v>
      </c>
      <c r="L112" s="11"/>
      <c r="M112" s="26"/>
      <c r="N112" s="45"/>
    </row>
    <row r="113" spans="2:14" ht="55.5" customHeight="1">
      <c r="B113" s="12"/>
      <c r="C113" s="79"/>
      <c r="D113" s="80"/>
      <c r="E113" s="45" t="s">
        <v>420</v>
      </c>
      <c r="F113" s="33">
        <v>990</v>
      </c>
      <c r="G113" s="33">
        <v>0</v>
      </c>
      <c r="H113" s="38">
        <v>79.683802</v>
      </c>
      <c r="I113" s="37">
        <v>0</v>
      </c>
      <c r="J113" s="36">
        <v>8.0488688888888902</v>
      </c>
      <c r="K113" s="36">
        <v>0</v>
      </c>
      <c r="L113" s="11"/>
      <c r="M113" s="26"/>
      <c r="N113" s="45"/>
    </row>
    <row r="114" spans="2:14" s="1" customFormat="1">
      <c r="B114" s="12"/>
      <c r="C114" s="47"/>
      <c r="D114" s="15"/>
      <c r="E114" s="49" t="s">
        <v>102</v>
      </c>
      <c r="F114" s="30">
        <v>21080.156335</v>
      </c>
      <c r="G114" s="30">
        <v>6998.9</v>
      </c>
      <c r="H114" s="30">
        <v>362.49946700000004</v>
      </c>
      <c r="I114" s="30">
        <v>0</v>
      </c>
      <c r="J114" s="31">
        <v>1.7196241870281177</v>
      </c>
      <c r="K114" s="31">
        <v>0</v>
      </c>
      <c r="L114" s="11"/>
      <c r="M114" s="26"/>
      <c r="N114" s="77"/>
    </row>
    <row r="115" spans="2:14">
      <c r="B115" s="12"/>
    </row>
  </sheetData>
  <mergeCells count="47">
    <mergeCell ref="C2:L5"/>
    <mergeCell ref="C7:C8"/>
    <mergeCell ref="D7:D8"/>
    <mergeCell ref="E7:E8"/>
    <mergeCell ref="F7:I7"/>
    <mergeCell ref="J7:K7"/>
    <mergeCell ref="C9:C15"/>
    <mergeCell ref="D9:D11"/>
    <mergeCell ref="D13:D15"/>
    <mergeCell ref="C16:C23"/>
    <mergeCell ref="D16:D17"/>
    <mergeCell ref="D18:D21"/>
    <mergeCell ref="D22:D23"/>
    <mergeCell ref="C24:C31"/>
    <mergeCell ref="C32:C35"/>
    <mergeCell ref="D32:D35"/>
    <mergeCell ref="C36:C44"/>
    <mergeCell ref="C48:C49"/>
    <mergeCell ref="D48:D49"/>
    <mergeCell ref="E48:E49"/>
    <mergeCell ref="F48:I48"/>
    <mergeCell ref="J48:K48"/>
    <mergeCell ref="C58:C59"/>
    <mergeCell ref="D58:D59"/>
    <mergeCell ref="E58:E59"/>
    <mergeCell ref="F58:I58"/>
    <mergeCell ref="J58:K58"/>
    <mergeCell ref="C78:C79"/>
    <mergeCell ref="D78:D79"/>
    <mergeCell ref="E78:E79"/>
    <mergeCell ref="F78:I78"/>
    <mergeCell ref="J78:K78"/>
    <mergeCell ref="C70:C71"/>
    <mergeCell ref="D70:D71"/>
    <mergeCell ref="E70:E71"/>
    <mergeCell ref="F70:I70"/>
    <mergeCell ref="J70:K70"/>
    <mergeCell ref="C105:C106"/>
    <mergeCell ref="D105:D106"/>
    <mergeCell ref="E105:E106"/>
    <mergeCell ref="F105:I105"/>
    <mergeCell ref="J105:K105"/>
    <mergeCell ref="C90:C91"/>
    <mergeCell ref="D90:D91"/>
    <mergeCell ref="E90:E91"/>
    <mergeCell ref="F90:I90"/>
    <mergeCell ref="J90:K90"/>
  </mergeCells>
  <dataValidations count="1">
    <dataValidation type="list" allowBlank="1" showInputMessage="1" showErrorMessage="1" sqref="F982154 F916618 F851082 F785546 F720010 F654474 F588938 F523402 F457866 F392330 F326794 F261258 F195722 F130186 F64650" xr:uid="{00000000-0002-0000-0800-000000000000}">
      <formula1>#REF!</formula1>
    </dataValidation>
  </dataValidations>
  <printOptions horizontalCentered="1"/>
  <pageMargins left="0.31496062992125984" right="0.31496062992125984" top="0.35433070866141736" bottom="0.35433070866141736" header="0.31496062992125984" footer="0.31496062992125984"/>
  <pageSetup scale="30" fitToHeight="0" orientation="landscape" horizontalDpi="1200" verticalDpi="1200" r:id="rId1"/>
  <rowBreaks count="2" manualBreakCount="2">
    <brk id="12" max="22" man="1"/>
    <brk id="42" max="22"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04CBE6C9FAF5A479774495ED2183D4C" ma:contentTypeVersion="20" ma:contentTypeDescription="Crear nuevo documento." ma:contentTypeScope="" ma:versionID="fc8060d473fbebf8b8599f9b6079ddf3">
  <xsd:schema xmlns:xsd="http://www.w3.org/2001/XMLSchema" xmlns:xs="http://www.w3.org/2001/XMLSchema" xmlns:p="http://schemas.microsoft.com/office/2006/metadata/properties" xmlns:ns2="05a07e73-2b12-4e4a-bfb3-98b57966b8ac" xmlns:ns3="cc82e9d6-2370-40db-8013-41be2f7f55ee" targetNamespace="http://schemas.microsoft.com/office/2006/metadata/properties" ma:root="true" ma:fieldsID="9f9618e23007ad0a4015a498bb9018cb" ns2:_="" ns3:_="">
    <xsd:import namespace="05a07e73-2b12-4e4a-bfb3-98b57966b8ac"/>
    <xsd:import namespace="cc82e9d6-2370-40db-8013-41be2f7f55e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AutoKeyPoints" minOccurs="0"/>
                <xsd:element ref="ns2:MediaServiceKeyPoints" minOccurs="0"/>
                <xsd:element ref="ns2:MediaLengthInSeconds" minOccurs="0"/>
                <xsd:element ref="ns2:MediaServiceObjectDetectorVersions" minOccurs="0"/>
                <xsd:element ref="ns2:MediaServiceSearchProperties" minOccurs="0"/>
                <xsd:element ref="ns2:MediaServiceLocation" minOccurs="0"/>
                <xsd:element ref="ns2:Link"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a07e73-2b12-4e4a-bfb3-98b57966b8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c2231ce5-edc9-4cf3-bcdc-afedc95ebd16" ma:termSetId="09814cd3-568e-fe90-9814-8d621ff8fb84" ma:anchorId="fba54fb3-c3e1-fe81-a776-ca4b69148c4d" ma:open="true" ma:isKeyword="false">
      <xsd:complexType>
        <xsd:sequence>
          <xsd:element ref="pc:Terms" minOccurs="0" maxOccurs="1"/>
        </xsd:sequence>
      </xsd:complex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element name="Link" ma:index="26"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c82e9d6-2370-40db-8013-41be2f7f55ee"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bbba325a-c966-41d2-b1c5-f3982d74559f}" ma:internalName="TaxCatchAll" ma:showField="CatchAllData" ma:web="cc82e9d6-2370-40db-8013-41be2f7f55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5a07e73-2b12-4e4a-bfb3-98b57966b8ac">
      <Terms xmlns="http://schemas.microsoft.com/office/infopath/2007/PartnerControls"/>
    </lcf76f155ced4ddcb4097134ff3c332f>
    <Link xmlns="05a07e73-2b12-4e4a-bfb3-98b57966b8ac">
      <Url xsi:nil="true"/>
      <Description xsi:nil="true"/>
    </Link>
    <TaxCatchAll xmlns="cc82e9d6-2370-40db-8013-41be2f7f55ee" xsi:nil="true"/>
  </documentManagement>
</p:properties>
</file>

<file path=customXml/itemProps1.xml><?xml version="1.0" encoding="utf-8"?>
<ds:datastoreItem xmlns:ds="http://schemas.openxmlformats.org/officeDocument/2006/customXml" ds:itemID="{F12C5826-EB65-4B23-9125-C84819B75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a07e73-2b12-4e4a-bfb3-98b57966b8ac"/>
    <ds:schemaRef ds:uri="cc82e9d6-2370-40db-8013-41be2f7f55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7F156C-AC3B-4449-A9D7-05EB07DB544F}">
  <ds:schemaRefs>
    <ds:schemaRef ds:uri="http://schemas.microsoft.com/sharepoint/v3/contenttype/forms"/>
  </ds:schemaRefs>
</ds:datastoreItem>
</file>

<file path=customXml/itemProps3.xml><?xml version="1.0" encoding="utf-8"?>
<ds:datastoreItem xmlns:ds="http://schemas.openxmlformats.org/officeDocument/2006/customXml" ds:itemID="{83838FC8-7034-4145-9A54-AEC76694EAC2}">
  <ds:schemaRefs>
    <ds:schemaRef ds:uri="http://schemas.microsoft.com/office/2006/metadata/properties"/>
    <ds:schemaRef ds:uri="http://schemas.microsoft.com/office/infopath/2007/PartnerControls"/>
    <ds:schemaRef ds:uri="05a07e73-2b12-4e4a-bfb3-98b57966b8ac"/>
    <ds:schemaRef ds:uri="cc82e9d6-2370-40db-8013-41be2f7f55e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17</vt:i4>
      </vt:variant>
    </vt:vector>
  </HeadingPairs>
  <TitlesOfParts>
    <vt:vector size="26" baseType="lpstr">
      <vt:lpstr>MinEnergía</vt:lpstr>
      <vt:lpstr>ANH</vt:lpstr>
      <vt:lpstr>ANM</vt:lpstr>
      <vt:lpstr>CREG</vt:lpstr>
      <vt:lpstr>IPSE</vt:lpstr>
      <vt:lpstr>SGC</vt:lpstr>
      <vt:lpstr>UPME</vt:lpstr>
      <vt:lpstr>Ejec. 30 de Junio 2026</vt:lpstr>
      <vt:lpstr>MinEnergía (2)</vt:lpstr>
      <vt:lpstr>ANH!Área_de_impresión</vt:lpstr>
      <vt:lpstr>ANM!Área_de_impresión</vt:lpstr>
      <vt:lpstr>CREG!Área_de_impresión</vt:lpstr>
      <vt:lpstr>'Ejec. 30 de Junio 2026'!Área_de_impresión</vt:lpstr>
      <vt:lpstr>IPSE!Área_de_impresión</vt:lpstr>
      <vt:lpstr>MinEnergía!Área_de_impresión</vt:lpstr>
      <vt:lpstr>'MinEnergía (2)'!Área_de_impresión</vt:lpstr>
      <vt:lpstr>SGC!Área_de_impresión</vt:lpstr>
      <vt:lpstr>UPME!Área_de_impresión</vt:lpstr>
      <vt:lpstr>ANH!Títulos_a_imprimir</vt:lpstr>
      <vt:lpstr>ANM!Títulos_a_imprimir</vt:lpstr>
      <vt:lpstr>CREG!Títulos_a_imprimir</vt:lpstr>
      <vt:lpstr>IPSE!Títulos_a_imprimir</vt:lpstr>
      <vt:lpstr>MinEnergía!Títulos_a_imprimir</vt:lpstr>
      <vt:lpstr>'MinEnergía (2)'!Títulos_a_imprimir</vt:lpstr>
      <vt:lpstr>SGC!Títulos_a_imprimir</vt:lpstr>
      <vt:lpstr>UPME!Títulos_a_imprimir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Usuario</cp:lastModifiedBy>
  <cp:revision/>
  <dcterms:created xsi:type="dcterms:W3CDTF">2020-01-24T23:24:30Z</dcterms:created>
  <dcterms:modified xsi:type="dcterms:W3CDTF">2026-07-22T01:12:13Z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0x010100104CBE6C9FAF5A479774495ED2183D4C</vt:lpwstr>
  </property>
</Properties>
</file>